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23256" windowHeight="13176" tabRatio="592" firstSheet="1" activeTab="1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ДЕННА'!$B$11:$B$75</definedName>
    <definedName name="Disciplines" localSheetId="0">#REF!</definedName>
    <definedName name="Disciplines">'ПЛАН НАВЧАЛЬНОГО ПРОЦЕСУ ДЕННА'!$A$11:$BK$61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ДЕННА'!$A$2:$BI$77</definedName>
    <definedName name="_xlnm.Print_Area" localSheetId="4">'ПЛАН НАВЧАЛЬНОГО ПРОЦЕСУ ЗАОЧНА'!$A$1:$BI$77</definedName>
    <definedName name="_xlnm.Print_Area" localSheetId="0">'ПРОЧИТАЙ МЕНЕ'!$A$1:$Q$59</definedName>
    <definedName name="_xlnm.Print_Area" localSheetId="1">'Титул денна'!$A$1:$BH$31</definedName>
    <definedName name="_xlnm.Print_Area" localSheetId="3">'Титул заочна'!$A$1:$BH$31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0" i="3" l="1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39" i="3"/>
  <c r="X73" i="4"/>
  <c r="CF36" i="4" l="1"/>
  <c r="BH36" i="4"/>
  <c r="BG36" i="4"/>
  <c r="BF36" i="4"/>
  <c r="BD36" i="4"/>
  <c r="BC36" i="4"/>
  <c r="BB36" i="4"/>
  <c r="AZ36" i="4"/>
  <c r="AY36" i="4"/>
  <c r="AX36" i="4"/>
  <c r="AV36" i="4"/>
  <c r="AU36" i="4"/>
  <c r="AT36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AD20" i="4"/>
  <c r="AE20" i="4"/>
  <c r="AF20" i="4"/>
  <c r="AH20" i="4"/>
  <c r="AI20" i="4"/>
  <c r="AJ20" i="4"/>
  <c r="AL20" i="4"/>
  <c r="AM20" i="4"/>
  <c r="AN20" i="4"/>
  <c r="AP20" i="4"/>
  <c r="AQ20" i="4"/>
  <c r="AR20" i="4"/>
  <c r="AD21" i="4"/>
  <c r="AE21" i="4"/>
  <c r="AF21" i="4"/>
  <c r="AH21" i="4"/>
  <c r="AI21" i="4"/>
  <c r="AJ21" i="4"/>
  <c r="AL21" i="4"/>
  <c r="AM21" i="4"/>
  <c r="AN21" i="4"/>
  <c r="AP21" i="4"/>
  <c r="AQ21" i="4"/>
  <c r="AR21" i="4"/>
  <c r="AD22" i="4"/>
  <c r="AE22" i="4"/>
  <c r="AF22" i="4"/>
  <c r="AH22" i="4"/>
  <c r="AI22" i="4"/>
  <c r="AJ22" i="4"/>
  <c r="AL22" i="4"/>
  <c r="AM22" i="4"/>
  <c r="AN22" i="4"/>
  <c r="AP22" i="4"/>
  <c r="AQ22" i="4"/>
  <c r="AR22" i="4"/>
  <c r="AD23" i="4"/>
  <c r="AE23" i="4"/>
  <c r="AF23" i="4"/>
  <c r="AH23" i="4"/>
  <c r="AI23" i="4"/>
  <c r="AJ23" i="4"/>
  <c r="AL23" i="4"/>
  <c r="AM23" i="4"/>
  <c r="AN23" i="4"/>
  <c r="AP23" i="4"/>
  <c r="AQ23" i="4"/>
  <c r="AR23" i="4"/>
  <c r="AD24" i="4"/>
  <c r="AE24" i="4"/>
  <c r="AF24" i="4"/>
  <c r="AH24" i="4"/>
  <c r="AI24" i="4"/>
  <c r="AJ24" i="4"/>
  <c r="AL24" i="4"/>
  <c r="AM24" i="4"/>
  <c r="AN24" i="4"/>
  <c r="AP24" i="4"/>
  <c r="AQ24" i="4"/>
  <c r="AR24" i="4"/>
  <c r="AD25" i="4"/>
  <c r="AE25" i="4"/>
  <c r="AF25" i="4"/>
  <c r="AH25" i="4"/>
  <c r="AI25" i="4"/>
  <c r="AJ25" i="4"/>
  <c r="AL25" i="4"/>
  <c r="AM25" i="4"/>
  <c r="AN25" i="4"/>
  <c r="AP25" i="4"/>
  <c r="AQ25" i="4"/>
  <c r="AR25" i="4"/>
  <c r="AD26" i="4"/>
  <c r="AE26" i="4"/>
  <c r="AF26" i="4"/>
  <c r="AH26" i="4"/>
  <c r="AI26" i="4"/>
  <c r="AJ26" i="4"/>
  <c r="AL26" i="4"/>
  <c r="AM26" i="4"/>
  <c r="AN26" i="4"/>
  <c r="AP26" i="4"/>
  <c r="AQ26" i="4"/>
  <c r="AR26" i="4"/>
  <c r="AD27" i="4"/>
  <c r="AE27" i="4"/>
  <c r="AF27" i="4"/>
  <c r="AH27" i="4"/>
  <c r="AI27" i="4"/>
  <c r="AJ27" i="4"/>
  <c r="AL27" i="4"/>
  <c r="AM27" i="4"/>
  <c r="AN27" i="4"/>
  <c r="AP27" i="4"/>
  <c r="AQ27" i="4"/>
  <c r="AR27" i="4"/>
  <c r="AD28" i="4"/>
  <c r="AE28" i="4"/>
  <c r="AF28" i="4"/>
  <c r="AH28" i="4"/>
  <c r="AI28" i="4"/>
  <c r="AJ28" i="4"/>
  <c r="AL28" i="4"/>
  <c r="AM28" i="4"/>
  <c r="AN28" i="4"/>
  <c r="AP28" i="4"/>
  <c r="AQ28" i="4"/>
  <c r="AR28" i="4"/>
  <c r="AD29" i="4"/>
  <c r="AE29" i="4"/>
  <c r="AF29" i="4"/>
  <c r="AH29" i="4"/>
  <c r="AI29" i="4"/>
  <c r="AJ29" i="4"/>
  <c r="AL29" i="4"/>
  <c r="AM29" i="4"/>
  <c r="AN29" i="4"/>
  <c r="AP29" i="4"/>
  <c r="AQ29" i="4"/>
  <c r="AR29" i="4"/>
  <c r="AD30" i="4"/>
  <c r="AE30" i="4"/>
  <c r="AF30" i="4"/>
  <c r="AH30" i="4"/>
  <c r="AI30" i="4"/>
  <c r="AJ30" i="4"/>
  <c r="AL30" i="4"/>
  <c r="AM30" i="4"/>
  <c r="AN30" i="4"/>
  <c r="AP30" i="4"/>
  <c r="AQ30" i="4"/>
  <c r="AR30" i="4"/>
  <c r="AD31" i="4"/>
  <c r="AE31" i="4"/>
  <c r="AF31" i="4"/>
  <c r="AH31" i="4"/>
  <c r="AI31" i="4"/>
  <c r="AJ31" i="4"/>
  <c r="AL31" i="4"/>
  <c r="AM31" i="4"/>
  <c r="AN31" i="4"/>
  <c r="AP31" i="4"/>
  <c r="AQ31" i="4"/>
  <c r="AR31" i="4"/>
  <c r="AD32" i="4"/>
  <c r="AE32" i="4"/>
  <c r="AF32" i="4"/>
  <c r="AH32" i="4"/>
  <c r="AI32" i="4"/>
  <c r="AJ32" i="4"/>
  <c r="AL32" i="4"/>
  <c r="AM32" i="4"/>
  <c r="AN32" i="4"/>
  <c r="AP32" i="4"/>
  <c r="AQ32" i="4"/>
  <c r="AR32" i="4"/>
  <c r="AD33" i="4"/>
  <c r="AE33" i="4"/>
  <c r="AF33" i="4"/>
  <c r="AH33" i="4"/>
  <c r="AI33" i="4"/>
  <c r="AJ33" i="4"/>
  <c r="AL33" i="4"/>
  <c r="AM33" i="4"/>
  <c r="AN33" i="4"/>
  <c r="AP33" i="4"/>
  <c r="AQ33" i="4"/>
  <c r="AR33" i="4"/>
  <c r="AD34" i="4"/>
  <c r="DC34" i="4" s="1"/>
  <c r="CD34" i="4" s="1"/>
  <c r="AE34" i="4"/>
  <c r="AF34" i="4"/>
  <c r="AH34" i="4"/>
  <c r="AI34" i="4"/>
  <c r="AJ34" i="4"/>
  <c r="AL34" i="4"/>
  <c r="AM34" i="4"/>
  <c r="AN34" i="4"/>
  <c r="AP34" i="4"/>
  <c r="AQ34" i="4"/>
  <c r="AR34" i="4"/>
  <c r="AD35" i="4"/>
  <c r="AE35" i="4"/>
  <c r="AA35" i="4" s="1"/>
  <c r="AF35" i="4"/>
  <c r="AH35" i="4"/>
  <c r="AI35" i="4"/>
  <c r="AJ35" i="4"/>
  <c r="AL35" i="4"/>
  <c r="AM35" i="4"/>
  <c r="AN35" i="4"/>
  <c r="AP35" i="4"/>
  <c r="AQ35" i="4"/>
  <c r="AR35" i="4"/>
  <c r="CX35" i="4"/>
  <c r="CW35" i="4"/>
  <c r="CV35" i="4"/>
  <c r="CU35" i="4"/>
  <c r="CT35" i="4"/>
  <c r="CS35" i="4"/>
  <c r="CR35" i="4"/>
  <c r="CQ35" i="4"/>
  <c r="CF35" i="4"/>
  <c r="BS35" i="4"/>
  <c r="BR35" i="4"/>
  <c r="BQ35" i="4"/>
  <c r="BA35" i="4" s="1"/>
  <c r="BP35" i="4"/>
  <c r="AW35" i="4" s="1"/>
  <c r="BO35" i="4"/>
  <c r="AS35" i="4" s="1"/>
  <c r="BN35" i="4"/>
  <c r="AO35" i="4" s="1"/>
  <c r="BM35" i="4"/>
  <c r="AK35" i="4" s="1"/>
  <c r="BL35" i="4"/>
  <c r="AG35" i="4" s="1"/>
  <c r="BI35" i="4"/>
  <c r="BE35" i="4"/>
  <c r="CX34" i="4"/>
  <c r="CW34" i="4"/>
  <c r="CV34" i="4"/>
  <c r="CU34" i="4"/>
  <c r="CT34" i="4"/>
  <c r="CS34" i="4"/>
  <c r="CR34" i="4"/>
  <c r="CQ34" i="4"/>
  <c r="CO34" i="4"/>
  <c r="CN34" i="4"/>
  <c r="CM34" i="4"/>
  <c r="CL34" i="4"/>
  <c r="CK34" i="4"/>
  <c r="CJ34" i="4"/>
  <c r="CI34" i="4"/>
  <c r="CH34" i="4"/>
  <c r="BK34" i="4"/>
  <c r="CX33" i="4"/>
  <c r="CW33" i="4"/>
  <c r="CV33" i="4"/>
  <c r="CU33" i="4"/>
  <c r="CT33" i="4"/>
  <c r="CS33" i="4"/>
  <c r="CR33" i="4"/>
  <c r="CQ33" i="4"/>
  <c r="CO33" i="4"/>
  <c r="CN33" i="4"/>
  <c r="CM33" i="4"/>
  <c r="CL33" i="4"/>
  <c r="CK33" i="4"/>
  <c r="CJ33" i="4"/>
  <c r="CI33" i="4"/>
  <c r="CH33" i="4"/>
  <c r="BK33" i="4"/>
  <c r="CX32" i="4"/>
  <c r="CW32" i="4"/>
  <c r="CV32" i="4"/>
  <c r="CU32" i="4"/>
  <c r="CT32" i="4"/>
  <c r="CS32" i="4"/>
  <c r="CR32" i="4"/>
  <c r="CQ32" i="4"/>
  <c r="CO32" i="4"/>
  <c r="CN32" i="4"/>
  <c r="CM32" i="4"/>
  <c r="CL32" i="4"/>
  <c r="CK32" i="4"/>
  <c r="CJ32" i="4"/>
  <c r="CI32" i="4"/>
  <c r="CH32" i="4"/>
  <c r="BK32" i="4"/>
  <c r="CX31" i="4"/>
  <c r="CW31" i="4"/>
  <c r="CV31" i="4"/>
  <c r="CU31" i="4"/>
  <c r="CT31" i="4"/>
  <c r="CS31" i="4"/>
  <c r="CR31" i="4"/>
  <c r="CQ31" i="4"/>
  <c r="CO31" i="4"/>
  <c r="CN31" i="4"/>
  <c r="CM31" i="4"/>
  <c r="CL31" i="4"/>
  <c r="CK31" i="4"/>
  <c r="CJ31" i="4"/>
  <c r="CI31" i="4"/>
  <c r="CH31" i="4"/>
  <c r="BK31" i="4"/>
  <c r="CX30" i="4"/>
  <c r="CW30" i="4"/>
  <c r="CV30" i="4"/>
  <c r="CU30" i="4"/>
  <c r="CT30" i="4"/>
  <c r="CS30" i="4"/>
  <c r="CR30" i="4"/>
  <c r="CQ30" i="4"/>
  <c r="CO30" i="4"/>
  <c r="CN30" i="4"/>
  <c r="CM30" i="4"/>
  <c r="CL30" i="4"/>
  <c r="CK30" i="4"/>
  <c r="CJ30" i="4"/>
  <c r="CI30" i="4"/>
  <c r="CH30" i="4"/>
  <c r="BK30" i="4"/>
  <c r="DC29" i="4"/>
  <c r="CA29" i="4" s="1"/>
  <c r="CX29" i="4"/>
  <c r="CW29" i="4"/>
  <c r="CV29" i="4"/>
  <c r="CU29" i="4"/>
  <c r="CT29" i="4"/>
  <c r="CS29" i="4"/>
  <c r="CR29" i="4"/>
  <c r="CQ29" i="4"/>
  <c r="CO29" i="4"/>
  <c r="CN29" i="4"/>
  <c r="CM29" i="4"/>
  <c r="CL29" i="4"/>
  <c r="CK29" i="4"/>
  <c r="CJ29" i="4"/>
  <c r="CI29" i="4"/>
  <c r="CH29" i="4"/>
  <c r="BK29" i="4"/>
  <c r="CX28" i="4"/>
  <c r="CW28" i="4"/>
  <c r="CV28" i="4"/>
  <c r="CU28" i="4"/>
  <c r="CU36" i="4" s="1"/>
  <c r="CT28" i="4"/>
  <c r="CS28" i="4"/>
  <c r="CR28" i="4"/>
  <c r="CQ28" i="4"/>
  <c r="CQ36" i="4" s="1"/>
  <c r="CO28" i="4"/>
  <c r="CN28" i="4"/>
  <c r="CM28" i="4"/>
  <c r="CL28" i="4"/>
  <c r="CK28" i="4"/>
  <c r="CJ28" i="4"/>
  <c r="CI28" i="4"/>
  <c r="CH28" i="4"/>
  <c r="BK28" i="4"/>
  <c r="CX27" i="4"/>
  <c r="CW27" i="4"/>
  <c r="CV27" i="4"/>
  <c r="CU27" i="4"/>
  <c r="CT27" i="4"/>
  <c r="CS27" i="4"/>
  <c r="CR27" i="4"/>
  <c r="CQ27" i="4"/>
  <c r="CO27" i="4"/>
  <c r="CN27" i="4"/>
  <c r="CM27" i="4"/>
  <c r="CL27" i="4"/>
  <c r="CK27" i="4"/>
  <c r="CJ27" i="4"/>
  <c r="CI27" i="4"/>
  <c r="CH27" i="4"/>
  <c r="BK27" i="4"/>
  <c r="CX26" i="4"/>
  <c r="CW26" i="4"/>
  <c r="CV26" i="4"/>
  <c r="CU26" i="4"/>
  <c r="CT26" i="4"/>
  <c r="CS26" i="4"/>
  <c r="CR26" i="4"/>
  <c r="CQ26" i="4"/>
  <c r="CO26" i="4"/>
  <c r="CN26" i="4"/>
  <c r="CM26" i="4"/>
  <c r="CL26" i="4"/>
  <c r="CK26" i="4"/>
  <c r="CJ26" i="4"/>
  <c r="CI26" i="4"/>
  <c r="CH26" i="4"/>
  <c r="BK26" i="4"/>
  <c r="CX25" i="4"/>
  <c r="CW25" i="4"/>
  <c r="CV25" i="4"/>
  <c r="CU25" i="4"/>
  <c r="CT25" i="4"/>
  <c r="CS25" i="4"/>
  <c r="CR25" i="4"/>
  <c r="CQ25" i="4"/>
  <c r="CO25" i="4"/>
  <c r="CN25" i="4"/>
  <c r="CM25" i="4"/>
  <c r="CL25" i="4"/>
  <c r="CK25" i="4"/>
  <c r="CJ25" i="4"/>
  <c r="CI25" i="4"/>
  <c r="CH25" i="4"/>
  <c r="BK25" i="4"/>
  <c r="CX24" i="4"/>
  <c r="CW24" i="4"/>
  <c r="CV24" i="4"/>
  <c r="CU24" i="4"/>
  <c r="CT24" i="4"/>
  <c r="CS24" i="4"/>
  <c r="CR24" i="4"/>
  <c r="CQ24" i="4"/>
  <c r="CO24" i="4"/>
  <c r="CN24" i="4"/>
  <c r="CM24" i="4"/>
  <c r="CL24" i="4"/>
  <c r="CK24" i="4"/>
  <c r="CJ24" i="4"/>
  <c r="CI24" i="4"/>
  <c r="CH24" i="4"/>
  <c r="BK24" i="4"/>
  <c r="CX23" i="4"/>
  <c r="CW23" i="4"/>
  <c r="CV23" i="4"/>
  <c r="CU23" i="4"/>
  <c r="CT23" i="4"/>
  <c r="CS23" i="4"/>
  <c r="CR23" i="4"/>
  <c r="CQ23" i="4"/>
  <c r="CO23" i="4"/>
  <c r="CN23" i="4"/>
  <c r="CM23" i="4"/>
  <c r="CL23" i="4"/>
  <c r="CK23" i="4"/>
  <c r="CJ23" i="4"/>
  <c r="CI23" i="4"/>
  <c r="CH23" i="4"/>
  <c r="BK23" i="4"/>
  <c r="CX22" i="4"/>
  <c r="CW22" i="4"/>
  <c r="CV22" i="4"/>
  <c r="CU22" i="4"/>
  <c r="CT22" i="4"/>
  <c r="CS22" i="4"/>
  <c r="CR22" i="4"/>
  <c r="CQ22" i="4"/>
  <c r="CO22" i="4"/>
  <c r="CN22" i="4"/>
  <c r="CM22" i="4"/>
  <c r="CL22" i="4"/>
  <c r="CK22" i="4"/>
  <c r="CJ22" i="4"/>
  <c r="CI22" i="4"/>
  <c r="CH22" i="4"/>
  <c r="BK22" i="4"/>
  <c r="CX21" i="4"/>
  <c r="CW21" i="4"/>
  <c r="CV21" i="4"/>
  <c r="CU21" i="4"/>
  <c r="CT21" i="4"/>
  <c r="CS21" i="4"/>
  <c r="CR21" i="4"/>
  <c r="CQ21" i="4"/>
  <c r="CO21" i="4"/>
  <c r="CN21" i="4"/>
  <c r="CM21" i="4"/>
  <c r="CL21" i="4"/>
  <c r="CK21" i="4"/>
  <c r="CJ21" i="4"/>
  <c r="CI21" i="4"/>
  <c r="CH21" i="4"/>
  <c r="BK21" i="4"/>
  <c r="Y21" i="4"/>
  <c r="D20" i="4"/>
  <c r="A20" i="4"/>
  <c r="BK20" i="4" s="1"/>
  <c r="R4" i="2"/>
  <c r="BM77" i="3"/>
  <c r="CR36" i="4" l="1"/>
  <c r="CV36" i="4"/>
  <c r="CS36" i="4"/>
  <c r="CW36" i="4"/>
  <c r="CT36" i="4"/>
  <c r="CX36" i="4"/>
  <c r="AB35" i="4"/>
  <c r="AB34" i="4"/>
  <c r="AB33" i="4"/>
  <c r="AB32" i="4"/>
  <c r="AB31" i="4"/>
  <c r="AB30" i="4"/>
  <c r="AB29" i="4"/>
  <c r="AC29" i="4" s="1"/>
  <c r="BJ29" i="4" s="1"/>
  <c r="AB28" i="4"/>
  <c r="AB27" i="4"/>
  <c r="AB26" i="4"/>
  <c r="DC23" i="4"/>
  <c r="CB23" i="4" s="1"/>
  <c r="Z35" i="4"/>
  <c r="Z34" i="4"/>
  <c r="Z29" i="4"/>
  <c r="Z28" i="4"/>
  <c r="AC28" i="4" s="1"/>
  <c r="BJ28" i="4" s="1"/>
  <c r="Z27" i="4"/>
  <c r="Z26" i="4"/>
  <c r="Z24" i="4"/>
  <c r="Z23" i="4"/>
  <c r="AC23" i="4" s="1"/>
  <c r="BJ23" i="4" s="1"/>
  <c r="Z22" i="4"/>
  <c r="CY35" i="4"/>
  <c r="CZ35" i="4" s="1"/>
  <c r="AA34" i="4"/>
  <c r="AC34" i="4" s="1"/>
  <c r="BJ34" i="4" s="1"/>
  <c r="Z33" i="4"/>
  <c r="AA33" i="4"/>
  <c r="Z32" i="4"/>
  <c r="AA32" i="4"/>
  <c r="Z31" i="4"/>
  <c r="AC31" i="4" s="1"/>
  <c r="BJ31" i="4" s="1"/>
  <c r="AA31" i="4"/>
  <c r="Z30" i="4"/>
  <c r="AA30" i="4"/>
  <c r="AA29" i="4"/>
  <c r="AA28" i="4"/>
  <c r="DC27" i="4"/>
  <c r="CB27" i="4" s="1"/>
  <c r="AA26" i="4"/>
  <c r="AC26" i="4" s="1"/>
  <c r="BJ26" i="4" s="1"/>
  <c r="AB25" i="4"/>
  <c r="AA25" i="4"/>
  <c r="AB24" i="4"/>
  <c r="DC24" i="4"/>
  <c r="BZ24" i="4" s="1"/>
  <c r="AB23" i="4"/>
  <c r="AA23" i="4"/>
  <c r="AB22" i="4"/>
  <c r="AA22" i="4"/>
  <c r="AB21" i="4"/>
  <c r="BW27" i="4"/>
  <c r="AC35" i="4"/>
  <c r="BJ35" i="4" s="1"/>
  <c r="AC32" i="4"/>
  <c r="BJ32" i="4" s="1"/>
  <c r="AA27" i="4"/>
  <c r="AC27" i="4" s="1"/>
  <c r="BJ27" i="4" s="1"/>
  <c r="CY22" i="4"/>
  <c r="DC22" i="4"/>
  <c r="CD22" i="4" s="1"/>
  <c r="CP27" i="4"/>
  <c r="CY27" i="4"/>
  <c r="CP33" i="4"/>
  <c r="DC33" i="4"/>
  <c r="BW33" i="4" s="1"/>
  <c r="AA24" i="4"/>
  <c r="DC32" i="4"/>
  <c r="CC32" i="4" s="1"/>
  <c r="DC31" i="4"/>
  <c r="CD31" i="4" s="1"/>
  <c r="DC30" i="4"/>
  <c r="BW30" i="4" s="1"/>
  <c r="DC28" i="4"/>
  <c r="CD28" i="4" s="1"/>
  <c r="DC26" i="4"/>
  <c r="CD26" i="4" s="1"/>
  <c r="DC25" i="4"/>
  <c r="BW25" i="4" s="1"/>
  <c r="AA21" i="4"/>
  <c r="DC21" i="4"/>
  <c r="CB21" i="4" s="1"/>
  <c r="Z25" i="4"/>
  <c r="BZ23" i="4"/>
  <c r="BY34" i="4"/>
  <c r="CP23" i="4"/>
  <c r="CP29" i="4"/>
  <c r="CY29" i="4"/>
  <c r="CP34" i="4"/>
  <c r="CY34" i="4"/>
  <c r="CA31" i="4"/>
  <c r="CB31" i="4"/>
  <c r="BY31" i="4"/>
  <c r="CC31" i="4"/>
  <c r="BX31" i="4"/>
  <c r="CA25" i="4"/>
  <c r="CA23" i="4"/>
  <c r="CA34" i="4"/>
  <c r="Z21" i="4"/>
  <c r="CP21" i="4"/>
  <c r="BW23" i="4"/>
  <c r="CC23" i="4"/>
  <c r="CP26" i="4"/>
  <c r="CY26" i="4"/>
  <c r="CC27" i="4"/>
  <c r="CP28" i="4"/>
  <c r="CY30" i="4"/>
  <c r="CP31" i="4"/>
  <c r="BW34" i="4"/>
  <c r="CB34" i="4"/>
  <c r="BY23" i="4"/>
  <c r="CD23" i="4"/>
  <c r="CP25" i="4"/>
  <c r="BZ27" i="4"/>
  <c r="BX34" i="4"/>
  <c r="CC34" i="4"/>
  <c r="BZ32" i="4"/>
  <c r="CB22" i="4"/>
  <c r="BY26" i="4"/>
  <c r="BZ31" i="4"/>
  <c r="BZ34" i="4"/>
  <c r="BZ22" i="4"/>
  <c r="BX23" i="4"/>
  <c r="CY21" i="4"/>
  <c r="CP22" i="4"/>
  <c r="CY23" i="4"/>
  <c r="CP24" i="4"/>
  <c r="CY24" i="4"/>
  <c r="BW29" i="4"/>
  <c r="CP32" i="4"/>
  <c r="CY32" i="4"/>
  <c r="CY28" i="4"/>
  <c r="BT35" i="4"/>
  <c r="CD29" i="4"/>
  <c r="BZ29" i="4"/>
  <c r="CC29" i="4"/>
  <c r="BY29" i="4"/>
  <c r="CB29" i="4"/>
  <c r="BX29" i="4"/>
  <c r="CY25" i="4"/>
  <c r="CD25" i="4"/>
  <c r="BZ25" i="4"/>
  <c r="CC25" i="4"/>
  <c r="BY25" i="4"/>
  <c r="CB25" i="4"/>
  <c r="BX25" i="4"/>
  <c r="CP30" i="4"/>
  <c r="CY31" i="4"/>
  <c r="CY33" i="4"/>
  <c r="BX33" i="4"/>
  <c r="AR36" i="3"/>
  <c r="AQ36" i="3"/>
  <c r="AP36" i="3"/>
  <c r="AN36" i="3"/>
  <c r="AM36" i="3"/>
  <c r="AL36" i="3"/>
  <c r="AJ36" i="3"/>
  <c r="AI36" i="3"/>
  <c r="AH36" i="3"/>
  <c r="AD36" i="3"/>
  <c r="AE36" i="3"/>
  <c r="AF36" i="3"/>
  <c r="X36" i="3"/>
  <c r="DC19" i="3"/>
  <c r="CX19" i="3"/>
  <c r="CW19" i="3"/>
  <c r="CV19" i="3"/>
  <c r="CU19" i="3"/>
  <c r="CT19" i="3"/>
  <c r="CS19" i="3"/>
  <c r="CR19" i="3"/>
  <c r="CQ19" i="3"/>
  <c r="CO19" i="3"/>
  <c r="CN19" i="3"/>
  <c r="CM19" i="3"/>
  <c r="CL19" i="3"/>
  <c r="CK19" i="3"/>
  <c r="CJ19" i="3"/>
  <c r="CI19" i="3"/>
  <c r="CH19" i="3"/>
  <c r="BK19" i="3"/>
  <c r="AB19" i="3"/>
  <c r="AA19" i="3"/>
  <c r="Z19" i="3"/>
  <c r="Y19" i="3"/>
  <c r="DC18" i="3"/>
  <c r="CX18" i="3"/>
  <c r="CW18" i="3"/>
  <c r="CV18" i="3"/>
  <c r="CU18" i="3"/>
  <c r="CT18" i="3"/>
  <c r="CS18" i="3"/>
  <c r="CR18" i="3"/>
  <c r="CQ18" i="3"/>
  <c r="CO18" i="3"/>
  <c r="CN18" i="3"/>
  <c r="CM18" i="3"/>
  <c r="CL18" i="3"/>
  <c r="CK18" i="3"/>
  <c r="CJ18" i="3"/>
  <c r="CI18" i="3"/>
  <c r="CH18" i="3"/>
  <c r="BK18" i="3"/>
  <c r="AB18" i="3"/>
  <c r="AA18" i="3"/>
  <c r="Z18" i="3"/>
  <c r="Y18" i="3"/>
  <c r="DC17" i="3"/>
  <c r="CX17" i="3"/>
  <c r="CW17" i="3"/>
  <c r="CV17" i="3"/>
  <c r="CU17" i="3"/>
  <c r="CT17" i="3"/>
  <c r="CS17" i="3"/>
  <c r="CR17" i="3"/>
  <c r="CQ17" i="3"/>
  <c r="CO17" i="3"/>
  <c r="CN17" i="3"/>
  <c r="CM17" i="3"/>
  <c r="CL17" i="3"/>
  <c r="CK17" i="3"/>
  <c r="CJ17" i="3"/>
  <c r="CI17" i="3"/>
  <c r="CH17" i="3"/>
  <c r="BK17" i="3"/>
  <c r="AB17" i="3"/>
  <c r="AA17" i="3"/>
  <c r="Z17" i="3"/>
  <c r="Y17" i="3"/>
  <c r="DC16" i="3"/>
  <c r="CX16" i="3"/>
  <c r="CW16" i="3"/>
  <c r="CV16" i="3"/>
  <c r="CU16" i="3"/>
  <c r="CT16" i="3"/>
  <c r="CS16" i="3"/>
  <c r="CR16" i="3"/>
  <c r="CQ16" i="3"/>
  <c r="CO16" i="3"/>
  <c r="CN16" i="3"/>
  <c r="CM16" i="3"/>
  <c r="CL16" i="3"/>
  <c r="CK16" i="3"/>
  <c r="CJ16" i="3"/>
  <c r="CI16" i="3"/>
  <c r="CH16" i="3"/>
  <c r="BK16" i="3"/>
  <c r="AB16" i="3"/>
  <c r="AA16" i="3"/>
  <c r="Z16" i="3"/>
  <c r="Y16" i="3"/>
  <c r="BZ33" i="4" l="1"/>
  <c r="CB30" i="4"/>
  <c r="CA28" i="4"/>
  <c r="BW31" i="4"/>
  <c r="CE31" i="4" s="1"/>
  <c r="AC25" i="4"/>
  <c r="BJ25" i="4" s="1"/>
  <c r="BW28" i="4"/>
  <c r="CB28" i="4"/>
  <c r="CD27" i="4"/>
  <c r="AC30" i="4"/>
  <c r="BJ30" i="4" s="1"/>
  <c r="CA33" i="4"/>
  <c r="BX27" i="4"/>
  <c r="BZ30" i="4"/>
  <c r="CA27" i="4"/>
  <c r="CC28" i="4"/>
  <c r="BZ28" i="4"/>
  <c r="BY28" i="4"/>
  <c r="BX28" i="4"/>
  <c r="BY27" i="4"/>
  <c r="CE27" i="4" s="1"/>
  <c r="AC33" i="4"/>
  <c r="BJ33" i="4" s="1"/>
  <c r="BX24" i="4"/>
  <c r="CB24" i="4"/>
  <c r="BY24" i="4"/>
  <c r="CD24" i="4"/>
  <c r="BW24" i="4"/>
  <c r="CA24" i="4"/>
  <c r="CC24" i="4"/>
  <c r="AC24" i="4"/>
  <c r="BJ24" i="4" s="1"/>
  <c r="AC21" i="4"/>
  <c r="BJ21" i="4" s="1"/>
  <c r="CA21" i="4"/>
  <c r="BW21" i="4"/>
  <c r="CC21" i="4"/>
  <c r="BX21" i="4"/>
  <c r="BY21" i="4"/>
  <c r="CE23" i="4"/>
  <c r="CB32" i="4"/>
  <c r="BY32" i="4"/>
  <c r="CD32" i="4"/>
  <c r="BW32" i="4"/>
  <c r="CA26" i="4"/>
  <c r="CB26" i="4"/>
  <c r="BW26" i="4"/>
  <c r="CY36" i="4"/>
  <c r="BX32" i="4"/>
  <c r="BZ26" i="4"/>
  <c r="CC26" i="4"/>
  <c r="CA32" i="4"/>
  <c r="BX26" i="4"/>
  <c r="CF31" i="4"/>
  <c r="BL31" i="4" s="1"/>
  <c r="AG31" i="4" s="1"/>
  <c r="AC22" i="4"/>
  <c r="BJ22" i="4" s="1"/>
  <c r="CB33" i="4"/>
  <c r="CD33" i="4"/>
  <c r="BY30" i="4"/>
  <c r="BX22" i="4"/>
  <c r="BX30" i="4"/>
  <c r="BZ21" i="4"/>
  <c r="CA30" i="4"/>
  <c r="CC30" i="4"/>
  <c r="CE34" i="4"/>
  <c r="BY33" i="4"/>
  <c r="CC22" i="4"/>
  <c r="BW22" i="4"/>
  <c r="CD21" i="4"/>
  <c r="CD30" i="4"/>
  <c r="CC33" i="4"/>
  <c r="CA22" i="4"/>
  <c r="BY22" i="4"/>
  <c r="CF34" i="4"/>
  <c r="BL34" i="4" s="1"/>
  <c r="CF23" i="4"/>
  <c r="BL23" i="4" s="1"/>
  <c r="CF25" i="4"/>
  <c r="CE25" i="4"/>
  <c r="BL25" i="4" s="1"/>
  <c r="AG25" i="4" s="1"/>
  <c r="CF29" i="4"/>
  <c r="CE29" i="4"/>
  <c r="AC18" i="3"/>
  <c r="BJ18" i="3" s="1"/>
  <c r="CD19" i="3"/>
  <c r="CA18" i="3"/>
  <c r="CD17" i="3"/>
  <c r="BZ19" i="3"/>
  <c r="CA16" i="3"/>
  <c r="BZ17" i="3"/>
  <c r="CP18" i="3"/>
  <c r="CY18" i="3"/>
  <c r="BX18" i="3"/>
  <c r="AC19" i="3"/>
  <c r="BJ19" i="3" s="1"/>
  <c r="CA19" i="3"/>
  <c r="CP19" i="3"/>
  <c r="CY19" i="3"/>
  <c r="BY18" i="3"/>
  <c r="CB19" i="3"/>
  <c r="BZ18" i="3"/>
  <c r="CC19" i="3"/>
  <c r="CB18" i="3"/>
  <c r="CC18" i="3"/>
  <c r="BX19" i="3"/>
  <c r="CD18" i="3"/>
  <c r="BY19" i="3"/>
  <c r="BW18" i="3"/>
  <c r="BW19" i="3"/>
  <c r="BX16" i="3"/>
  <c r="AC16" i="3"/>
  <c r="BJ16" i="3" s="1"/>
  <c r="CP17" i="3"/>
  <c r="CP16" i="3"/>
  <c r="CA17" i="3"/>
  <c r="CY16" i="3"/>
  <c r="AC17" i="3"/>
  <c r="BJ17" i="3" s="1"/>
  <c r="CY17" i="3"/>
  <c r="BY16" i="3"/>
  <c r="CB17" i="3"/>
  <c r="BZ16" i="3"/>
  <c r="CC17" i="3"/>
  <c r="CB16" i="3"/>
  <c r="BW17" i="3"/>
  <c r="CC16" i="3"/>
  <c r="CD16" i="3"/>
  <c r="BY17" i="3"/>
  <c r="BW16" i="3"/>
  <c r="BX17" i="3"/>
  <c r="B73" i="4"/>
  <c r="CE33" i="4" l="1"/>
  <c r="CF32" i="4"/>
  <c r="CE32" i="4"/>
  <c r="CF28" i="4"/>
  <c r="CF27" i="4"/>
  <c r="BL32" i="4"/>
  <c r="AG32" i="4" s="1"/>
  <c r="CE28" i="4"/>
  <c r="CE26" i="4"/>
  <c r="BM31" i="4"/>
  <c r="AK31" i="4" s="1"/>
  <c r="CE24" i="4"/>
  <c r="CF24" i="4"/>
  <c r="CE22" i="4"/>
  <c r="CE21" i="4"/>
  <c r="CF21" i="4"/>
  <c r="CE30" i="4"/>
  <c r="CF26" i="4"/>
  <c r="BL26" i="4" s="1"/>
  <c r="AG26" i="4" s="1"/>
  <c r="CF33" i="4"/>
  <c r="BL33" i="4" s="1"/>
  <c r="AG33" i="4" s="1"/>
  <c r="CF30" i="4"/>
  <c r="BL27" i="4"/>
  <c r="AG27" i="4" s="1"/>
  <c r="CF22" i="4"/>
  <c r="BL22" i="4" s="1"/>
  <c r="AG34" i="4"/>
  <c r="BM34" i="4"/>
  <c r="AK34" i="4" s="1"/>
  <c r="AG23" i="4"/>
  <c r="BM23" i="4"/>
  <c r="AK23" i="4" s="1"/>
  <c r="BL29" i="4"/>
  <c r="AG29" i="4" s="1"/>
  <c r="BM32" i="4"/>
  <c r="AK32" i="4" s="1"/>
  <c r="BM25" i="4"/>
  <c r="AK25" i="4" s="1"/>
  <c r="BN31" i="4"/>
  <c r="AO31" i="4" s="1"/>
  <c r="CF18" i="3"/>
  <c r="CE18" i="3"/>
  <c r="CE19" i="3"/>
  <c r="CF19" i="3"/>
  <c r="CF16" i="3"/>
  <c r="CE16" i="3"/>
  <c r="CF17" i="3"/>
  <c r="CE17" i="3"/>
  <c r="Q16" i="5"/>
  <c r="O15" i="5"/>
  <c r="O14" i="5"/>
  <c r="O16" i="2"/>
  <c r="O16" i="5" s="1"/>
  <c r="BL28" i="4" l="1"/>
  <c r="BL24" i="4"/>
  <c r="AG24" i="4" s="1"/>
  <c r="AG28" i="4"/>
  <c r="BM28" i="4"/>
  <c r="BN28" i="4" s="1"/>
  <c r="BO28" i="4" s="1"/>
  <c r="BL30" i="4"/>
  <c r="BM27" i="4"/>
  <c r="AK27" i="4" s="1"/>
  <c r="BM26" i="4"/>
  <c r="BL21" i="4"/>
  <c r="AG21" i="4" s="1"/>
  <c r="BL36" i="4"/>
  <c r="BN34" i="4"/>
  <c r="AO34" i="4" s="1"/>
  <c r="AG22" i="4"/>
  <c r="BM22" i="4"/>
  <c r="BM33" i="4"/>
  <c r="AK26" i="4"/>
  <c r="BN26" i="4"/>
  <c r="BN23" i="4"/>
  <c r="AO23" i="4" s="1"/>
  <c r="BM29" i="4"/>
  <c r="AK29" i="4" s="1"/>
  <c r="BN25" i="4"/>
  <c r="AO25" i="4" s="1"/>
  <c r="BO31" i="4"/>
  <c r="AS31" i="4" s="1"/>
  <c r="BN32" i="4"/>
  <c r="AO32" i="4" s="1"/>
  <c r="BL19" i="3"/>
  <c r="BM19" i="3" s="1"/>
  <c r="BL18" i="3"/>
  <c r="BM18" i="3" s="1"/>
  <c r="BL17" i="3"/>
  <c r="BL16" i="3"/>
  <c r="H39" i="4"/>
  <c r="H40" i="4"/>
  <c r="H41" i="4"/>
  <c r="X20" i="4"/>
  <c r="Y20" i="4" s="1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DK64" i="4"/>
  <c r="DJ64" i="4"/>
  <c r="DI64" i="4"/>
  <c r="DH64" i="4"/>
  <c r="DG64" i="4"/>
  <c r="DF64" i="4"/>
  <c r="DE64" i="4"/>
  <c r="DD64" i="4"/>
  <c r="DC64" i="4"/>
  <c r="BX70" i="4"/>
  <c r="CA70" i="4"/>
  <c r="CC70" i="4"/>
  <c r="BY70" i="4"/>
  <c r="CB70" i="4"/>
  <c r="BZ70" i="4"/>
  <c r="BW70" i="4"/>
  <c r="CD70" i="4"/>
  <c r="AK28" i="4" l="1"/>
  <c r="BM24" i="4"/>
  <c r="AK24" i="4" s="1"/>
  <c r="BN27" i="4"/>
  <c r="BM30" i="4"/>
  <c r="AG30" i="4"/>
  <c r="BM21" i="4"/>
  <c r="AS28" i="4"/>
  <c r="AO28" i="4"/>
  <c r="BO34" i="4"/>
  <c r="AS34" i="4" s="1"/>
  <c r="AK21" i="4"/>
  <c r="BN21" i="4"/>
  <c r="AK22" i="4"/>
  <c r="BN22" i="4"/>
  <c r="CA64" i="4"/>
  <c r="AK33" i="4"/>
  <c r="BN33" i="4"/>
  <c r="BN29" i="4"/>
  <c r="AO29" i="4" s="1"/>
  <c r="AO26" i="4"/>
  <c r="BO26" i="4"/>
  <c r="BO23" i="4"/>
  <c r="AS23" i="4" s="1"/>
  <c r="BO32" i="4"/>
  <c r="AS32" i="4" s="1"/>
  <c r="BO25" i="4"/>
  <c r="AS25" i="4" s="1"/>
  <c r="BP34" i="4"/>
  <c r="BP28" i="4"/>
  <c r="BP31" i="4"/>
  <c r="BY64" i="4"/>
  <c r="CC64" i="4"/>
  <c r="AG19" i="3"/>
  <c r="CB64" i="4"/>
  <c r="BX64" i="4"/>
  <c r="DL64" i="4"/>
  <c r="BM64" i="4" s="1"/>
  <c r="BW64" i="4"/>
  <c r="AG18" i="3"/>
  <c r="BN19" i="3"/>
  <c r="AK19" i="3"/>
  <c r="BN18" i="3"/>
  <c r="AK18" i="3"/>
  <c r="CX20" i="4"/>
  <c r="BM17" i="3"/>
  <c r="AG17" i="3"/>
  <c r="BM16" i="3"/>
  <c r="AG16" i="3"/>
  <c r="CK20" i="4"/>
  <c r="CO20" i="4"/>
  <c r="CN20" i="4"/>
  <c r="CW20" i="4"/>
  <c r="CT20" i="4"/>
  <c r="CH20" i="4"/>
  <c r="CQ20" i="4"/>
  <c r="CI20" i="4"/>
  <c r="CM20" i="4"/>
  <c r="CR20" i="4"/>
  <c r="CV20" i="4"/>
  <c r="CL20" i="4"/>
  <c r="CU20" i="4"/>
  <c r="CJ20" i="4"/>
  <c r="CS20" i="4"/>
  <c r="CD64" i="4"/>
  <c r="BZ64" i="4"/>
  <c r="BN24" i="4" l="1"/>
  <c r="AO24" i="4" s="1"/>
  <c r="BN30" i="4"/>
  <c r="BN36" i="4" s="1"/>
  <c r="BM36" i="4"/>
  <c r="AK30" i="4"/>
  <c r="AO27" i="4"/>
  <c r="BO27" i="4"/>
  <c r="AO21" i="4"/>
  <c r="BO21" i="4"/>
  <c r="AO22" i="4"/>
  <c r="BO22" i="4"/>
  <c r="AO33" i="4"/>
  <c r="BO33" i="4"/>
  <c r="BO29" i="4"/>
  <c r="BP23" i="4"/>
  <c r="AW23" i="4" s="1"/>
  <c r="AS26" i="4"/>
  <c r="BP26" i="4"/>
  <c r="BQ28" i="4"/>
  <c r="AW28" i="4"/>
  <c r="AW31" i="4"/>
  <c r="BQ31" i="4"/>
  <c r="BP32" i="4"/>
  <c r="AW34" i="4"/>
  <c r="BQ34" i="4"/>
  <c r="BP25" i="4"/>
  <c r="BL64" i="4"/>
  <c r="BP64" i="4"/>
  <c r="CF64" i="4"/>
  <c r="BR64" i="4"/>
  <c r="BQ64" i="4"/>
  <c r="BN64" i="4"/>
  <c r="BS64" i="4"/>
  <c r="BO64" i="4"/>
  <c r="CP20" i="4"/>
  <c r="AO18" i="3"/>
  <c r="BO18" i="3"/>
  <c r="BO19" i="3"/>
  <c r="AO19" i="3"/>
  <c r="BN16" i="3"/>
  <c r="AK16" i="3"/>
  <c r="BN17" i="3"/>
  <c r="AK17" i="3"/>
  <c r="CY20" i="4"/>
  <c r="CE64" i="4"/>
  <c r="BO24" i="4" l="1"/>
  <c r="AS24" i="4" s="1"/>
  <c r="AS27" i="4"/>
  <c r="BP27" i="4"/>
  <c r="AO30" i="4"/>
  <c r="BO30" i="4"/>
  <c r="AS21" i="4"/>
  <c r="BP21" i="4"/>
  <c r="AS29" i="4"/>
  <c r="BP29" i="4"/>
  <c r="AS22" i="4"/>
  <c r="BP22" i="4"/>
  <c r="BT64" i="4"/>
  <c r="BQ23" i="4"/>
  <c r="BR23" i="4" s="1"/>
  <c r="AS33" i="4"/>
  <c r="BP33" i="4"/>
  <c r="BQ26" i="4"/>
  <c r="AW26" i="4"/>
  <c r="BA34" i="4"/>
  <c r="BR34" i="4"/>
  <c r="BQ32" i="4"/>
  <c r="AW32" i="4"/>
  <c r="BR31" i="4"/>
  <c r="BA31" i="4"/>
  <c r="AW25" i="4"/>
  <c r="BQ25" i="4"/>
  <c r="BA28" i="4"/>
  <c r="BR28" i="4"/>
  <c r="AS19" i="3"/>
  <c r="BP19" i="3"/>
  <c r="AS18" i="3"/>
  <c r="BP18" i="3"/>
  <c r="AO17" i="3"/>
  <c r="BO17" i="3"/>
  <c r="AO16" i="3"/>
  <c r="BO16" i="3"/>
  <c r="BP24" i="4" l="1"/>
  <c r="AW24" i="4" s="1"/>
  <c r="BQ29" i="4"/>
  <c r="BR29" i="4" s="1"/>
  <c r="AW29" i="4"/>
  <c r="BQ27" i="4"/>
  <c r="AW27" i="4"/>
  <c r="AS30" i="4"/>
  <c r="BP30" i="4"/>
  <c r="BO36" i="4"/>
  <c r="AW21" i="4"/>
  <c r="BQ21" i="4"/>
  <c r="BQ22" i="4"/>
  <c r="AW22" i="4"/>
  <c r="BA23" i="4"/>
  <c r="AW33" i="4"/>
  <c r="BQ33" i="4"/>
  <c r="BR26" i="4"/>
  <c r="BA26" i="4"/>
  <c r="BA25" i="4"/>
  <c r="BR25" i="4"/>
  <c r="BE31" i="4"/>
  <c r="BS31" i="4"/>
  <c r="BA29" i="4"/>
  <c r="BS34" i="4"/>
  <c r="BE34" i="4"/>
  <c r="BE28" i="4"/>
  <c r="BS28" i="4"/>
  <c r="BE23" i="4"/>
  <c r="BS23" i="4"/>
  <c r="BI23" i="4" s="1"/>
  <c r="BA32" i="4"/>
  <c r="BR32" i="4"/>
  <c r="AW18" i="3"/>
  <c r="BQ18" i="3"/>
  <c r="BQ19" i="3"/>
  <c r="AW19" i="3"/>
  <c r="AS16" i="3"/>
  <c r="BP16" i="3"/>
  <c r="AS17" i="3"/>
  <c r="BP17" i="3"/>
  <c r="BQ24" i="4" l="1"/>
  <c r="BR24" i="4" s="1"/>
  <c r="AW30" i="4"/>
  <c r="BQ30" i="4"/>
  <c r="BQ36" i="4" s="1"/>
  <c r="AW36" i="4"/>
  <c r="BA27" i="4"/>
  <c r="BR27" i="4"/>
  <c r="BP36" i="4"/>
  <c r="BA24" i="4"/>
  <c r="BR21" i="4"/>
  <c r="BA21" i="4"/>
  <c r="BR22" i="4"/>
  <c r="BA22" i="4"/>
  <c r="BR33" i="4"/>
  <c r="BA33" i="4"/>
  <c r="BS26" i="4"/>
  <c r="BE26" i="4"/>
  <c r="BE29" i="4"/>
  <c r="BS29" i="4"/>
  <c r="BI31" i="4"/>
  <c r="BT31" i="4"/>
  <c r="BE25" i="4"/>
  <c r="BS25" i="4"/>
  <c r="BI25" i="4" s="1"/>
  <c r="BT23" i="4"/>
  <c r="BE32" i="4"/>
  <c r="BS32" i="4"/>
  <c r="BI28" i="4"/>
  <c r="BT28" i="4"/>
  <c r="BI34" i="4"/>
  <c r="BT34" i="4"/>
  <c r="BR18" i="3"/>
  <c r="BA18" i="3"/>
  <c r="BA19" i="3"/>
  <c r="BR19" i="3"/>
  <c r="BQ17" i="3"/>
  <c r="AW17" i="3"/>
  <c r="AW16" i="3"/>
  <c r="BQ16" i="3"/>
  <c r="BA30" i="4" l="1"/>
  <c r="BA36" i="4" s="1"/>
  <c r="BR30" i="4"/>
  <c r="BS27" i="4"/>
  <c r="BE27" i="4"/>
  <c r="BE24" i="4"/>
  <c r="BS24" i="4"/>
  <c r="BS21" i="4"/>
  <c r="BE21" i="4"/>
  <c r="BE22" i="4"/>
  <c r="BS22" i="4"/>
  <c r="BE33" i="4"/>
  <c r="BS33" i="4"/>
  <c r="BI26" i="4"/>
  <c r="BT26" i="4"/>
  <c r="BI29" i="4"/>
  <c r="BT29" i="4"/>
  <c r="BI32" i="4"/>
  <c r="BT32" i="4"/>
  <c r="BT25" i="4"/>
  <c r="BS18" i="3"/>
  <c r="BE18" i="3"/>
  <c r="BE19" i="3"/>
  <c r="BS19" i="3"/>
  <c r="BR16" i="3"/>
  <c r="BA16" i="3"/>
  <c r="BA17" i="3"/>
  <c r="BR17" i="3"/>
  <c r="BE30" i="4" l="1"/>
  <c r="BS30" i="4"/>
  <c r="BI30" i="4" s="1"/>
  <c r="BS36" i="4"/>
  <c r="BR36" i="4"/>
  <c r="BE36" i="4"/>
  <c r="BI27" i="4"/>
  <c r="BT27" i="4"/>
  <c r="BI24" i="4"/>
  <c r="BT24" i="4"/>
  <c r="BT21" i="4"/>
  <c r="BI21" i="4"/>
  <c r="BI22" i="4"/>
  <c r="BT22" i="4"/>
  <c r="BT33" i="4"/>
  <c r="BI33" i="4"/>
  <c r="BI36" i="4" s="1"/>
  <c r="BI19" i="3"/>
  <c r="BT19" i="3"/>
  <c r="BI18" i="3"/>
  <c r="BT18" i="3"/>
  <c r="BS16" i="3"/>
  <c r="BI16" i="3" s="1"/>
  <c r="BE16" i="3"/>
  <c r="BE17" i="3"/>
  <c r="BS17" i="3"/>
  <c r="BI17" i="3" s="1"/>
  <c r="BT30" i="4" l="1"/>
  <c r="BT36" i="4" s="1"/>
  <c r="BT16" i="3"/>
  <c r="BT17" i="3"/>
  <c r="DC33" i="3" l="1"/>
  <c r="CD33" i="3" s="1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BX33" i="3"/>
  <c r="BK33" i="3"/>
  <c r="AB33" i="3"/>
  <c r="AA33" i="3"/>
  <c r="Z33" i="3"/>
  <c r="Y33" i="3"/>
  <c r="DC31" i="3"/>
  <c r="CD31" i="3" s="1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BK31" i="3"/>
  <c r="AB31" i="3"/>
  <c r="AA31" i="3"/>
  <c r="Z31" i="3"/>
  <c r="Y31" i="3"/>
  <c r="A4" i="3"/>
  <c r="A4" i="4" s="1"/>
  <c r="B62" i="3"/>
  <c r="BZ31" i="3" l="1"/>
  <c r="CA33" i="3"/>
  <c r="CB33" i="3"/>
  <c r="CA31" i="3"/>
  <c r="CB31" i="3"/>
  <c r="BZ33" i="3"/>
  <c r="BW31" i="3"/>
  <c r="AC33" i="3"/>
  <c r="BJ33" i="3" s="1"/>
  <c r="CC33" i="3"/>
  <c r="BX31" i="3"/>
  <c r="BY31" i="3"/>
  <c r="CP31" i="3"/>
  <c r="CY31" i="3"/>
  <c r="BY33" i="3"/>
  <c r="CP33" i="3"/>
  <c r="CY33" i="3"/>
  <c r="AC31" i="3"/>
  <c r="BJ31" i="3" s="1"/>
  <c r="BW33" i="3"/>
  <c r="CC31" i="3"/>
  <c r="DC32" i="3"/>
  <c r="CD32" i="3" s="1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A32" i="3"/>
  <c r="BK32" i="3"/>
  <c r="AB32" i="3"/>
  <c r="AA32" i="3"/>
  <c r="Z32" i="3"/>
  <c r="Y32" i="3"/>
  <c r="CB32" i="3" l="1"/>
  <c r="CE31" i="3"/>
  <c r="CF31" i="3"/>
  <c r="BL31" i="3" s="1"/>
  <c r="AG31" i="3" s="1"/>
  <c r="AC32" i="3"/>
  <c r="BJ32" i="3" s="1"/>
  <c r="CF33" i="3"/>
  <c r="BY32" i="3"/>
  <c r="CE33" i="3"/>
  <c r="BL33" i="3" s="1"/>
  <c r="BZ32" i="3"/>
  <c r="CY32" i="3"/>
  <c r="BW32" i="3"/>
  <c r="CP32" i="3"/>
  <c r="BX32" i="3"/>
  <c r="CC32" i="3"/>
  <c r="CE32" i="3" l="1"/>
  <c r="BM33" i="3"/>
  <c r="BN33" i="3" s="1"/>
  <c r="AG33" i="3"/>
  <c r="BM31" i="3"/>
  <c r="BN31" i="3" s="1"/>
  <c r="CF32" i="3"/>
  <c r="BL32" i="3" l="1"/>
  <c r="BM32" i="3" s="1"/>
  <c r="AK33" i="3"/>
  <c r="AK31" i="3"/>
  <c r="BO33" i="3"/>
  <c r="AO33" i="3"/>
  <c r="BO31" i="3"/>
  <c r="AO31" i="3"/>
  <c r="AG32" i="3" l="1"/>
  <c r="AS33" i="3"/>
  <c r="BP33" i="3"/>
  <c r="BP31" i="3"/>
  <c r="AS31" i="3"/>
  <c r="BN32" i="3"/>
  <c r="AK32" i="3"/>
  <c r="CX35" i="3"/>
  <c r="CW35" i="3"/>
  <c r="CV35" i="3"/>
  <c r="CU35" i="3"/>
  <c r="CT35" i="3"/>
  <c r="CS35" i="3"/>
  <c r="CR35" i="3"/>
  <c r="CQ35" i="3"/>
  <c r="CF35" i="3"/>
  <c r="BS35" i="3"/>
  <c r="BI35" i="3" s="1"/>
  <c r="BR35" i="3"/>
  <c r="BE35" i="3" s="1"/>
  <c r="BQ35" i="3"/>
  <c r="BA35" i="3" s="1"/>
  <c r="BP35" i="3"/>
  <c r="AW35" i="3" s="1"/>
  <c r="BN35" i="3"/>
  <c r="AO35" i="3" s="1"/>
  <c r="BM35" i="3"/>
  <c r="AK35" i="3" s="1"/>
  <c r="BL35" i="3"/>
  <c r="AG35" i="3" s="1"/>
  <c r="AB35" i="3"/>
  <c r="AA35" i="3"/>
  <c r="Z35" i="3"/>
  <c r="AC35" i="3" s="1"/>
  <c r="BJ35" i="3" s="1"/>
  <c r="Y35" i="3"/>
  <c r="BQ33" i="3" l="1"/>
  <c r="AW33" i="3"/>
  <c r="BQ31" i="3"/>
  <c r="AW31" i="3"/>
  <c r="BO32" i="3"/>
  <c r="AO32" i="3"/>
  <c r="CY35" i="3"/>
  <c r="CZ35" i="3" s="1"/>
  <c r="BO35" i="3" s="1"/>
  <c r="AS35" i="3" s="1"/>
  <c r="BA33" i="3" l="1"/>
  <c r="BR33" i="3"/>
  <c r="BA31" i="3"/>
  <c r="BR31" i="3"/>
  <c r="BP32" i="3"/>
  <c r="AS32" i="3"/>
  <c r="BT35" i="3"/>
  <c r="BE33" i="3" l="1"/>
  <c r="BS33" i="3"/>
  <c r="BE31" i="3"/>
  <c r="BS31" i="3"/>
  <c r="BI31" i="3" s="1"/>
  <c r="BQ32" i="3"/>
  <c r="AW32" i="3"/>
  <c r="DC25" i="3"/>
  <c r="CD25" i="3" s="1"/>
  <c r="CX25" i="3"/>
  <c r="CW25" i="3"/>
  <c r="CV25" i="3"/>
  <c r="CU25" i="3"/>
  <c r="CT25" i="3"/>
  <c r="CS25" i="3"/>
  <c r="CR25" i="3"/>
  <c r="CQ25" i="3"/>
  <c r="CO25" i="3"/>
  <c r="CN25" i="3"/>
  <c r="CM25" i="3"/>
  <c r="CL25" i="3"/>
  <c r="CK25" i="3"/>
  <c r="CJ25" i="3"/>
  <c r="CI25" i="3"/>
  <c r="CH25" i="3"/>
  <c r="BK25" i="3"/>
  <c r="AB25" i="3"/>
  <c r="AA25" i="3"/>
  <c r="Z25" i="3"/>
  <c r="Y25" i="3"/>
  <c r="DC24" i="3"/>
  <c r="CX24" i="3"/>
  <c r="CW24" i="3"/>
  <c r="CV24" i="3"/>
  <c r="CU24" i="3"/>
  <c r="CT24" i="3"/>
  <c r="CS24" i="3"/>
  <c r="CR24" i="3"/>
  <c r="CQ24" i="3"/>
  <c r="CO24" i="3"/>
  <c r="CN24" i="3"/>
  <c r="CM24" i="3"/>
  <c r="CL24" i="3"/>
  <c r="CK24" i="3"/>
  <c r="CJ24" i="3"/>
  <c r="CI24" i="3"/>
  <c r="CH24" i="3"/>
  <c r="BK24" i="3"/>
  <c r="AB24" i="3"/>
  <c r="AA24" i="3"/>
  <c r="Z24" i="3"/>
  <c r="Y24" i="3"/>
  <c r="CF36" i="3"/>
  <c r="BH36" i="3"/>
  <c r="BG36" i="3"/>
  <c r="BF36" i="3"/>
  <c r="BD36" i="3"/>
  <c r="BC36" i="3"/>
  <c r="BB36" i="3"/>
  <c r="AZ36" i="3"/>
  <c r="AY36" i="3"/>
  <c r="AX36" i="3"/>
  <c r="AV36" i="3"/>
  <c r="AU36" i="3"/>
  <c r="AT36" i="3"/>
  <c r="DC34" i="3"/>
  <c r="BZ34" i="3" s="1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BK34" i="3"/>
  <c r="AB34" i="3"/>
  <c r="AA34" i="3"/>
  <c r="Z34" i="3"/>
  <c r="Y34" i="3"/>
  <c r="DC30" i="3"/>
  <c r="BW30" i="3" s="1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BK30" i="3"/>
  <c r="AB30" i="3"/>
  <c r="AA30" i="3"/>
  <c r="Z30" i="3"/>
  <c r="Y30" i="3"/>
  <c r="DC29" i="3"/>
  <c r="CB29" i="3" s="1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K29" i="3"/>
  <c r="AB29" i="3"/>
  <c r="AA29" i="3"/>
  <c r="Z29" i="3"/>
  <c r="Y29" i="3"/>
  <c r="DC28" i="3"/>
  <c r="BY28" i="3" s="1"/>
  <c r="CX28" i="3"/>
  <c r="CW28" i="3"/>
  <c r="CV28" i="3"/>
  <c r="CU28" i="3"/>
  <c r="CT28" i="3"/>
  <c r="CS28" i="3"/>
  <c r="CR28" i="3"/>
  <c r="CQ28" i="3"/>
  <c r="CO28" i="3"/>
  <c r="CN28" i="3"/>
  <c r="CM28" i="3"/>
  <c r="CL28" i="3"/>
  <c r="CK28" i="3"/>
  <c r="CJ28" i="3"/>
  <c r="CI28" i="3"/>
  <c r="CH28" i="3"/>
  <c r="BK28" i="3"/>
  <c r="AB28" i="3"/>
  <c r="AA28" i="3"/>
  <c r="Z28" i="3"/>
  <c r="Y28" i="3"/>
  <c r="DC27" i="3"/>
  <c r="BW27" i="3" s="1"/>
  <c r="CX27" i="3"/>
  <c r="CW27" i="3"/>
  <c r="CV27" i="3"/>
  <c r="CU27" i="3"/>
  <c r="CT27" i="3"/>
  <c r="CS27" i="3"/>
  <c r="CR27" i="3"/>
  <c r="CQ27" i="3"/>
  <c r="CO27" i="3"/>
  <c r="CN27" i="3"/>
  <c r="CM27" i="3"/>
  <c r="CL27" i="3"/>
  <c r="CK27" i="3"/>
  <c r="CJ27" i="3"/>
  <c r="CI27" i="3"/>
  <c r="CH27" i="3"/>
  <c r="BK27" i="3"/>
  <c r="AB27" i="3"/>
  <c r="AA27" i="3"/>
  <c r="Z27" i="3"/>
  <c r="Y27" i="3"/>
  <c r="DC26" i="3"/>
  <c r="CB26" i="3" s="1"/>
  <c r="CX26" i="3"/>
  <c r="CW26" i="3"/>
  <c r="CV26" i="3"/>
  <c r="CU26" i="3"/>
  <c r="CT26" i="3"/>
  <c r="CS26" i="3"/>
  <c r="CR26" i="3"/>
  <c r="CQ26" i="3"/>
  <c r="CO26" i="3"/>
  <c r="CN26" i="3"/>
  <c r="CM26" i="3"/>
  <c r="CL26" i="3"/>
  <c r="CK26" i="3"/>
  <c r="CJ26" i="3"/>
  <c r="CI26" i="3"/>
  <c r="CH26" i="3"/>
  <c r="BK26" i="3"/>
  <c r="AB26" i="3"/>
  <c r="AA26" i="3"/>
  <c r="Z26" i="3"/>
  <c r="Y26" i="3"/>
  <c r="DC23" i="3"/>
  <c r="CX23" i="3"/>
  <c r="CW23" i="3"/>
  <c r="CV23" i="3"/>
  <c r="CU23" i="3"/>
  <c r="CT23" i="3"/>
  <c r="CS23" i="3"/>
  <c r="CR23" i="3"/>
  <c r="CQ23" i="3"/>
  <c r="CO23" i="3"/>
  <c r="CN23" i="3"/>
  <c r="CM23" i="3"/>
  <c r="CL23" i="3"/>
  <c r="CK23" i="3"/>
  <c r="CJ23" i="3"/>
  <c r="CI23" i="3"/>
  <c r="CH23" i="3"/>
  <c r="BK23" i="3"/>
  <c r="AB23" i="3"/>
  <c r="AA23" i="3"/>
  <c r="Z23" i="3"/>
  <c r="Y23" i="3"/>
  <c r="DC22" i="3"/>
  <c r="CX22" i="3"/>
  <c r="CW22" i="3"/>
  <c r="CV22" i="3"/>
  <c r="CU22" i="3"/>
  <c r="CT22" i="3"/>
  <c r="CS22" i="3"/>
  <c r="CR22" i="3"/>
  <c r="CQ22" i="3"/>
  <c r="CO22" i="3"/>
  <c r="CN22" i="3"/>
  <c r="CM22" i="3"/>
  <c r="CL22" i="3"/>
  <c r="CK22" i="3"/>
  <c r="CJ22" i="3"/>
  <c r="CI22" i="3"/>
  <c r="CH22" i="3"/>
  <c r="BK22" i="3"/>
  <c r="AB22" i="3"/>
  <c r="AA22" i="3"/>
  <c r="Z22" i="3"/>
  <c r="Y22" i="3"/>
  <c r="DC21" i="3"/>
  <c r="CX21" i="3"/>
  <c r="CW21" i="3"/>
  <c r="CV21" i="3"/>
  <c r="CU21" i="3"/>
  <c r="CT21" i="3"/>
  <c r="CS21" i="3"/>
  <c r="CR21" i="3"/>
  <c r="CQ21" i="3"/>
  <c r="CO21" i="3"/>
  <c r="CN21" i="3"/>
  <c r="CM21" i="3"/>
  <c r="CL21" i="3"/>
  <c r="CK21" i="3"/>
  <c r="CJ21" i="3"/>
  <c r="CI21" i="3"/>
  <c r="CH21" i="3"/>
  <c r="BK21" i="3"/>
  <c r="AB21" i="3"/>
  <c r="AA21" i="3"/>
  <c r="Z21" i="3"/>
  <c r="Y21" i="3"/>
  <c r="DC20" i="3"/>
  <c r="CB20" i="3" s="1"/>
  <c r="CX20" i="3"/>
  <c r="CW20" i="3"/>
  <c r="CV20" i="3"/>
  <c r="CU20" i="3"/>
  <c r="CT20" i="3"/>
  <c r="CS20" i="3"/>
  <c r="CR20" i="3"/>
  <c r="CQ20" i="3"/>
  <c r="CO20" i="3"/>
  <c r="CN20" i="3"/>
  <c r="CM20" i="3"/>
  <c r="CL20" i="3"/>
  <c r="CK20" i="3"/>
  <c r="CJ20" i="3"/>
  <c r="CI20" i="3"/>
  <c r="CH20" i="3"/>
  <c r="BK20" i="3"/>
  <c r="AB20" i="3"/>
  <c r="AA20" i="3"/>
  <c r="Z20" i="3"/>
  <c r="Y20" i="3"/>
  <c r="BX24" i="3" l="1"/>
  <c r="BZ22" i="3"/>
  <c r="CC23" i="3"/>
  <c r="CC21" i="3"/>
  <c r="BX25" i="3"/>
  <c r="CC25" i="3"/>
  <c r="BT31" i="3"/>
  <c r="BI33" i="3"/>
  <c r="BT33" i="3"/>
  <c r="BA32" i="3"/>
  <c r="BR32" i="3"/>
  <c r="BZ25" i="3"/>
  <c r="CB25" i="3"/>
  <c r="BW26" i="3"/>
  <c r="BZ26" i="3"/>
  <c r="CC26" i="3"/>
  <c r="CC24" i="3"/>
  <c r="BX26" i="3"/>
  <c r="BW25" i="3"/>
  <c r="CA30" i="3"/>
  <c r="AC34" i="3"/>
  <c r="BJ34" i="3" s="1"/>
  <c r="BY25" i="3"/>
  <c r="BZ28" i="3"/>
  <c r="CP24" i="3"/>
  <c r="CA26" i="3"/>
  <c r="BZ30" i="3"/>
  <c r="CA34" i="3"/>
  <c r="AC25" i="3"/>
  <c r="BJ25" i="3" s="1"/>
  <c r="CA25" i="3"/>
  <c r="BW24" i="3"/>
  <c r="BY24" i="3"/>
  <c r="CY24" i="3"/>
  <c r="CA22" i="3"/>
  <c r="CA28" i="3"/>
  <c r="BZ24" i="3"/>
  <c r="AC24" i="3"/>
  <c r="BJ24" i="3" s="1"/>
  <c r="CA24" i="3"/>
  <c r="CP25" i="3"/>
  <c r="CY25" i="3"/>
  <c r="CB24" i="3"/>
  <c r="CD24" i="3"/>
  <c r="CV36" i="3"/>
  <c r="CP29" i="3"/>
  <c r="CY29" i="3"/>
  <c r="BZ20" i="3"/>
  <c r="CA20" i="3"/>
  <c r="BW21" i="3"/>
  <c r="CC20" i="3"/>
  <c r="CD21" i="3"/>
  <c r="CP30" i="3"/>
  <c r="BX27" i="3"/>
  <c r="CX36" i="3"/>
  <c r="BX29" i="3"/>
  <c r="CT36" i="3"/>
  <c r="CR36" i="3"/>
  <c r="BZ21" i="3"/>
  <c r="CD26" i="3"/>
  <c r="BY27" i="3"/>
  <c r="CP28" i="3"/>
  <c r="CQ36" i="3"/>
  <c r="BZ29" i="3"/>
  <c r="CU36" i="3"/>
  <c r="CS36" i="3"/>
  <c r="CY30" i="3"/>
  <c r="CP34" i="3"/>
  <c r="CA21" i="3"/>
  <c r="BZ27" i="3"/>
  <c r="CA29" i="3"/>
  <c r="BW29" i="3"/>
  <c r="CY34" i="3"/>
  <c r="CB21" i="3"/>
  <c r="CA27" i="3"/>
  <c r="AC29" i="3"/>
  <c r="BJ29" i="3" s="1"/>
  <c r="CC29" i="3"/>
  <c r="BX30" i="3"/>
  <c r="BX21" i="3"/>
  <c r="CW36" i="3"/>
  <c r="BY21" i="3"/>
  <c r="BX22" i="3"/>
  <c r="CA23" i="3"/>
  <c r="CC27" i="3"/>
  <c r="CD29" i="3"/>
  <c r="BY30" i="3"/>
  <c r="CC28" i="3"/>
  <c r="AC30" i="3"/>
  <c r="BJ30" i="3" s="1"/>
  <c r="CD34" i="3"/>
  <c r="CD28" i="3"/>
  <c r="BY29" i="3"/>
  <c r="CB30" i="3"/>
  <c r="BW34" i="3"/>
  <c r="CY28" i="3"/>
  <c r="AC28" i="3"/>
  <c r="CB28" i="3"/>
  <c r="BW28" i="3"/>
  <c r="CC30" i="3"/>
  <c r="BX34" i="3"/>
  <c r="CC34" i="3"/>
  <c r="BX28" i="3"/>
  <c r="CD30" i="3"/>
  <c r="CB34" i="3"/>
  <c r="BY34" i="3"/>
  <c r="CP26" i="3"/>
  <c r="CY26" i="3"/>
  <c r="AC20" i="3"/>
  <c r="BJ20" i="3" s="1"/>
  <c r="AC22" i="3"/>
  <c r="BJ22" i="3" s="1"/>
  <c r="AC23" i="3"/>
  <c r="BJ23" i="3" s="1"/>
  <c r="AC27" i="3"/>
  <c r="BJ27" i="3" s="1"/>
  <c r="CP21" i="3"/>
  <c r="CY21" i="3"/>
  <c r="CP22" i="3"/>
  <c r="CY22" i="3"/>
  <c r="CP23" i="3"/>
  <c r="CY23" i="3"/>
  <c r="CY27" i="3"/>
  <c r="CY20" i="3"/>
  <c r="CP27" i="3"/>
  <c r="AC21" i="3"/>
  <c r="AC26" i="3"/>
  <c r="BJ26" i="3" s="1"/>
  <c r="CP20" i="3"/>
  <c r="BY26" i="3"/>
  <c r="CB27" i="3"/>
  <c r="CD27" i="3"/>
  <c r="CD23" i="3"/>
  <c r="CB22" i="3"/>
  <c r="BW20" i="3"/>
  <c r="CC22" i="3"/>
  <c r="BX23" i="3"/>
  <c r="BW23" i="3"/>
  <c r="BX20" i="3"/>
  <c r="CD22" i="3"/>
  <c r="BY23" i="3"/>
  <c r="CD20" i="3"/>
  <c r="BY20" i="3"/>
  <c r="BW22" i="3"/>
  <c r="BZ23" i="3"/>
  <c r="BY22" i="3"/>
  <c r="CB23" i="3"/>
  <c r="BJ21" i="3" l="1"/>
  <c r="BE32" i="3"/>
  <c r="BS32" i="3"/>
  <c r="BI32" i="3" s="1"/>
  <c r="CF25" i="3"/>
  <c r="CE25" i="3"/>
  <c r="CF26" i="3"/>
  <c r="CF24" i="3"/>
  <c r="CE24" i="3"/>
  <c r="CE29" i="3"/>
  <c r="CE26" i="3"/>
  <c r="CE21" i="3"/>
  <c r="CF30" i="3"/>
  <c r="CF21" i="3"/>
  <c r="CY36" i="3"/>
  <c r="CE30" i="3"/>
  <c r="CF29" i="3"/>
  <c r="CF28" i="3"/>
  <c r="CE28" i="3"/>
  <c r="BJ28" i="3"/>
  <c r="CF34" i="3"/>
  <c r="CE34" i="3"/>
  <c r="CF27" i="3"/>
  <c r="CE27" i="3"/>
  <c r="CF20" i="3"/>
  <c r="CE20" i="3"/>
  <c r="CF22" i="3"/>
  <c r="CE22" i="3"/>
  <c r="CE23" i="3"/>
  <c r="CF23" i="3"/>
  <c r="BL29" i="3" l="1"/>
  <c r="AG29" i="3" s="1"/>
  <c r="BT32" i="3"/>
  <c r="BL25" i="3"/>
  <c r="BM25" i="3" s="1"/>
  <c r="BN25" i="3" s="1"/>
  <c r="BL26" i="3"/>
  <c r="AG26" i="3" s="1"/>
  <c r="BL24" i="3"/>
  <c r="BM24" i="3" s="1"/>
  <c r="BL27" i="3"/>
  <c r="BM27" i="3" s="1"/>
  <c r="BL21" i="3"/>
  <c r="AG21" i="3" s="1"/>
  <c r="BL30" i="3"/>
  <c r="AG30" i="3" s="1"/>
  <c r="BM29" i="3"/>
  <c r="BN29" i="3" s="1"/>
  <c r="BL34" i="3"/>
  <c r="BL28" i="3"/>
  <c r="BL23" i="3"/>
  <c r="AG23" i="3" s="1"/>
  <c r="BL22" i="3"/>
  <c r="AG22" i="3" s="1"/>
  <c r="BL20" i="3"/>
  <c r="AG25" i="3" l="1"/>
  <c r="BM26" i="3"/>
  <c r="AK26" i="3" s="1"/>
  <c r="AK25" i="3"/>
  <c r="AG24" i="3"/>
  <c r="AG27" i="3"/>
  <c r="BO25" i="3"/>
  <c r="AO25" i="3"/>
  <c r="BN24" i="3"/>
  <c r="AK24" i="3"/>
  <c r="BM21" i="3"/>
  <c r="AK21" i="3" s="1"/>
  <c r="BM30" i="3"/>
  <c r="BN30" i="3" s="1"/>
  <c r="AO30" i="3" s="1"/>
  <c r="BM23" i="3"/>
  <c r="AK23" i="3" s="1"/>
  <c r="AK29" i="3"/>
  <c r="BL36" i="3"/>
  <c r="BM28" i="3"/>
  <c r="AG28" i="3"/>
  <c r="AG34" i="3"/>
  <c r="BM34" i="3"/>
  <c r="AO29" i="3"/>
  <c r="BO29" i="3"/>
  <c r="BM22" i="3"/>
  <c r="BN22" i="3" s="1"/>
  <c r="BN27" i="3"/>
  <c r="AK27" i="3"/>
  <c r="AG20" i="3"/>
  <c r="BM20" i="3"/>
  <c r="BN26" i="3" l="1"/>
  <c r="AO26" i="3" s="1"/>
  <c r="AO24" i="3"/>
  <c r="BO24" i="3"/>
  <c r="BP25" i="3"/>
  <c r="AS25" i="3"/>
  <c r="BN21" i="3"/>
  <c r="BO30" i="3"/>
  <c r="AS30" i="3" s="1"/>
  <c r="BN23" i="3"/>
  <c r="BO23" i="3" s="1"/>
  <c r="AK30" i="3"/>
  <c r="BM36" i="3"/>
  <c r="BN28" i="3"/>
  <c r="AK28" i="3"/>
  <c r="AK34" i="3"/>
  <c r="BN34" i="3"/>
  <c r="AS29" i="3"/>
  <c r="BP29" i="3"/>
  <c r="AK22" i="3"/>
  <c r="AO27" i="3"/>
  <c r="BO27" i="3"/>
  <c r="AK20" i="3"/>
  <c r="BN20" i="3"/>
  <c r="BO22" i="3"/>
  <c r="AO22" i="3"/>
  <c r="BO26" i="3" l="1"/>
  <c r="BQ25" i="3"/>
  <c r="AW25" i="3"/>
  <c r="AS24" i="3"/>
  <c r="BP24" i="3"/>
  <c r="AO23" i="3"/>
  <c r="AO21" i="3"/>
  <c r="BO21" i="3"/>
  <c r="BP30" i="3"/>
  <c r="AW30" i="3" s="1"/>
  <c r="BO34" i="3"/>
  <c r="AO34" i="3"/>
  <c r="BQ29" i="3"/>
  <c r="AW29" i="3"/>
  <c r="BN36" i="3"/>
  <c r="BO28" i="3"/>
  <c r="AO28" i="3"/>
  <c r="AS27" i="3"/>
  <c r="BP27" i="3"/>
  <c r="BO20" i="3"/>
  <c r="AO20" i="3"/>
  <c r="BP22" i="3"/>
  <c r="AS22" i="3"/>
  <c r="BP23" i="3"/>
  <c r="AS23" i="3"/>
  <c r="AS26" i="3" l="1"/>
  <c r="BP26" i="3"/>
  <c r="BQ30" i="3"/>
  <c r="BA30" i="3" s="1"/>
  <c r="AW24" i="3"/>
  <c r="BQ24" i="3"/>
  <c r="BA25" i="3"/>
  <c r="BR25" i="3"/>
  <c r="AS21" i="3"/>
  <c r="BP21" i="3"/>
  <c r="AS28" i="3"/>
  <c r="BO36" i="3"/>
  <c r="BP28" i="3"/>
  <c r="BR29" i="3"/>
  <c r="BA29" i="3"/>
  <c r="BP34" i="3"/>
  <c r="AS34" i="3"/>
  <c r="AW27" i="3"/>
  <c r="BQ27" i="3"/>
  <c r="BQ22" i="3"/>
  <c r="AW22" i="3"/>
  <c r="AS20" i="3"/>
  <c r="BP20" i="3"/>
  <c r="BQ23" i="3"/>
  <c r="AW23" i="3"/>
  <c r="BQ26" i="3" l="1"/>
  <c r="AW26" i="3"/>
  <c r="BR30" i="3"/>
  <c r="BS30" i="3" s="1"/>
  <c r="BE25" i="3"/>
  <c r="BS25" i="3"/>
  <c r="BI25" i="3" s="1"/>
  <c r="BA24" i="3"/>
  <c r="BR24" i="3"/>
  <c r="BQ21" i="3"/>
  <c r="AW21" i="3"/>
  <c r="AW28" i="3"/>
  <c r="BP36" i="3"/>
  <c r="BQ28" i="3"/>
  <c r="BQ34" i="3"/>
  <c r="AW34" i="3"/>
  <c r="BE29" i="3"/>
  <c r="BS29" i="3"/>
  <c r="BA27" i="3"/>
  <c r="BR27" i="3"/>
  <c r="BQ20" i="3"/>
  <c r="AW20" i="3"/>
  <c r="BA22" i="3"/>
  <c r="BR22" i="3"/>
  <c r="BR23" i="3"/>
  <c r="BA23" i="3"/>
  <c r="BR26" i="3" l="1"/>
  <c r="BA26" i="3"/>
  <c r="BE30" i="3"/>
  <c r="BT25" i="3"/>
  <c r="BE24" i="3"/>
  <c r="BS24" i="3"/>
  <c r="BA21" i="3"/>
  <c r="BR21" i="3"/>
  <c r="BA28" i="3"/>
  <c r="BR28" i="3"/>
  <c r="BQ36" i="3"/>
  <c r="AW36" i="3"/>
  <c r="BI30" i="3"/>
  <c r="BT30" i="3"/>
  <c r="BI29" i="3"/>
  <c r="BT29" i="3"/>
  <c r="BA34" i="3"/>
  <c r="BR34" i="3"/>
  <c r="BS27" i="3"/>
  <c r="BE27" i="3"/>
  <c r="BS23" i="3"/>
  <c r="BI23" i="3" s="1"/>
  <c r="BE23" i="3"/>
  <c r="BE22" i="3"/>
  <c r="BS22" i="3"/>
  <c r="BR20" i="3"/>
  <c r="BA20" i="3"/>
  <c r="BS26" i="3" l="1"/>
  <c r="BE26" i="3"/>
  <c r="BI24" i="3"/>
  <c r="BT24" i="3"/>
  <c r="BS21" i="3"/>
  <c r="BE21" i="3"/>
  <c r="BA36" i="3"/>
  <c r="BE34" i="3"/>
  <c r="BS34" i="3"/>
  <c r="BE28" i="3"/>
  <c r="BR36" i="3"/>
  <c r="BS28" i="3"/>
  <c r="BT23" i="3"/>
  <c r="BI27" i="3"/>
  <c r="BT27" i="3"/>
  <c r="BI22" i="3"/>
  <c r="BT22" i="3"/>
  <c r="BE20" i="3"/>
  <c r="BS20" i="3"/>
  <c r="BI26" i="3" l="1"/>
  <c r="BT26" i="3"/>
  <c r="BE36" i="3"/>
  <c r="BI21" i="3"/>
  <c r="BT21" i="3"/>
  <c r="BI28" i="3"/>
  <c r="BS36" i="3"/>
  <c r="BT28" i="3"/>
  <c r="BI34" i="3"/>
  <c r="BT34" i="3"/>
  <c r="BI20" i="3"/>
  <c r="BT20" i="3"/>
  <c r="BT36" i="3" l="1"/>
  <c r="BI36" i="3"/>
  <c r="B14" i="4" l="1"/>
  <c r="C14" i="4"/>
  <c r="B15" i="4"/>
  <c r="C15" i="4"/>
  <c r="B16" i="4"/>
  <c r="C16" i="4"/>
  <c r="B17" i="4"/>
  <c r="C17" i="4"/>
  <c r="B18" i="4"/>
  <c r="C18" i="4"/>
  <c r="B19" i="4"/>
  <c r="C19" i="4"/>
  <c r="AD15" i="5" l="1"/>
  <c r="AD16" i="5"/>
  <c r="AD17" i="5"/>
  <c r="AD14" i="5"/>
  <c r="Q15" i="5"/>
  <c r="Q14" i="5"/>
  <c r="AQ57" i="4"/>
  <c r="A31" i="5" l="1"/>
  <c r="C72" i="4" l="1"/>
  <c r="C70" i="4"/>
  <c r="BH19" i="4" l="1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H14" i="4"/>
  <c r="BG14" i="4"/>
  <c r="BF14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BD14" i="4"/>
  <c r="BC14" i="4"/>
  <c r="BB14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V14" i="4"/>
  <c r="AU14" i="4"/>
  <c r="AT14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R14" i="4"/>
  <c r="AR36" i="4" s="1"/>
  <c r="AQ14" i="4"/>
  <c r="AQ36" i="4" s="1"/>
  <c r="AP14" i="4"/>
  <c r="AP36" i="4" s="1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N14" i="4"/>
  <c r="AN36" i="4" s="1"/>
  <c r="AM14" i="4"/>
  <c r="AM36" i="4" s="1"/>
  <c r="AL14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J14" i="4"/>
  <c r="AI14" i="4"/>
  <c r="AH14" i="4"/>
  <c r="AD15" i="4"/>
  <c r="AE15" i="4"/>
  <c r="AF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E14" i="4"/>
  <c r="AF14" i="4"/>
  <c r="AF36" i="4" s="1"/>
  <c r="AD14" i="4"/>
  <c r="AD36" i="4" s="1"/>
  <c r="AJ36" i="4" l="1"/>
  <c r="AL36" i="4"/>
  <c r="AH36" i="4"/>
  <c r="AE36" i="4"/>
  <c r="AI36" i="4"/>
  <c r="DC14" i="4"/>
  <c r="DC18" i="4"/>
  <c r="DC19" i="4"/>
  <c r="DC15" i="4"/>
  <c r="DC16" i="4"/>
  <c r="DC17" i="4"/>
  <c r="J72" i="4"/>
  <c r="J71" i="4"/>
  <c r="B71" i="4"/>
  <c r="J70" i="4" l="1"/>
  <c r="C68" i="4"/>
  <c r="C67" i="4"/>
  <c r="C66" i="4"/>
  <c r="C65" i="4"/>
  <c r="B67" i="4"/>
  <c r="B65" i="4"/>
  <c r="D51" i="4" l="1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CV58" i="4" l="1"/>
  <c r="CR58" i="4"/>
  <c r="CX58" i="4"/>
  <c r="CT58" i="4"/>
  <c r="CS58" i="4"/>
  <c r="CQ58" i="4"/>
  <c r="CW58" i="4"/>
  <c r="CU58" i="4"/>
  <c r="CM58" i="4"/>
  <c r="CI58" i="4"/>
  <c r="CO58" i="4"/>
  <c r="CK58" i="4"/>
  <c r="CJ58" i="4"/>
  <c r="CH58" i="4"/>
  <c r="CN58" i="4"/>
  <c r="CL58" i="4"/>
  <c r="CV54" i="4"/>
  <c r="CR54" i="4"/>
  <c r="CX54" i="4"/>
  <c r="CT54" i="4"/>
  <c r="CW54" i="4"/>
  <c r="CU54" i="4"/>
  <c r="CS54" i="4"/>
  <c r="CQ54" i="4"/>
  <c r="CM54" i="4"/>
  <c r="CI54" i="4"/>
  <c r="CO54" i="4"/>
  <c r="CK54" i="4"/>
  <c r="CN54" i="4"/>
  <c r="CL54" i="4"/>
  <c r="CJ54" i="4"/>
  <c r="CH54" i="4"/>
  <c r="CW57" i="4"/>
  <c r="CS57" i="4"/>
  <c r="CU57" i="4"/>
  <c r="CQ57" i="4"/>
  <c r="CT57" i="4"/>
  <c r="CR57" i="4"/>
  <c r="CX57" i="4"/>
  <c r="CV57" i="4"/>
  <c r="CN57" i="4"/>
  <c r="CJ57" i="4"/>
  <c r="CL57" i="4"/>
  <c r="CH57" i="4"/>
  <c r="CK57" i="4"/>
  <c r="CI57" i="4"/>
  <c r="CO57" i="4"/>
  <c r="CM57" i="4"/>
  <c r="CW53" i="4"/>
  <c r="CS53" i="4"/>
  <c r="CU53" i="4"/>
  <c r="CQ53" i="4"/>
  <c r="CX53" i="4"/>
  <c r="CV53" i="4"/>
  <c r="CT53" i="4"/>
  <c r="CR53" i="4"/>
  <c r="CN53" i="4"/>
  <c r="CJ53" i="4"/>
  <c r="CL53" i="4"/>
  <c r="CH53" i="4"/>
  <c r="CO53" i="4"/>
  <c r="CM53" i="4"/>
  <c r="CK53" i="4"/>
  <c r="CI53" i="4"/>
  <c r="CX56" i="4"/>
  <c r="CT56" i="4"/>
  <c r="CV56" i="4"/>
  <c r="CR56" i="4"/>
  <c r="CU56" i="4"/>
  <c r="CS56" i="4"/>
  <c r="CQ56" i="4"/>
  <c r="CW56" i="4"/>
  <c r="CO56" i="4"/>
  <c r="CK56" i="4"/>
  <c r="CM56" i="4"/>
  <c r="CI56" i="4"/>
  <c r="CL56" i="4"/>
  <c r="CJ56" i="4"/>
  <c r="CH56" i="4"/>
  <c r="CN56" i="4"/>
  <c r="CX52" i="4"/>
  <c r="CT52" i="4"/>
  <c r="CV52" i="4"/>
  <c r="CR52" i="4"/>
  <c r="CQ52" i="4"/>
  <c r="CW52" i="4"/>
  <c r="CU52" i="4"/>
  <c r="CS52" i="4"/>
  <c r="CO52" i="4"/>
  <c r="CK52" i="4"/>
  <c r="CM52" i="4"/>
  <c r="CI52" i="4"/>
  <c r="CH52" i="4"/>
  <c r="CN52" i="4"/>
  <c r="CL52" i="4"/>
  <c r="CJ52" i="4"/>
  <c r="CU55" i="4"/>
  <c r="CQ55" i="4"/>
  <c r="CW55" i="4"/>
  <c r="CS55" i="4"/>
  <c r="CV55" i="4"/>
  <c r="CT55" i="4"/>
  <c r="CR55" i="4"/>
  <c r="CX55" i="4"/>
  <c r="CL55" i="4"/>
  <c r="CH55" i="4"/>
  <c r="CN55" i="4"/>
  <c r="CJ55" i="4"/>
  <c r="CM55" i="4"/>
  <c r="CK55" i="4"/>
  <c r="CI55" i="4"/>
  <c r="CO55" i="4"/>
  <c r="CU51" i="4"/>
  <c r="CQ51" i="4"/>
  <c r="CW51" i="4"/>
  <c r="CS51" i="4"/>
  <c r="CR51" i="4"/>
  <c r="CX51" i="4"/>
  <c r="CV51" i="4"/>
  <c r="CT51" i="4"/>
  <c r="CL51" i="4"/>
  <c r="CH51" i="4"/>
  <c r="CN51" i="4"/>
  <c r="CJ51" i="4"/>
  <c r="CI51" i="4"/>
  <c r="CO51" i="4"/>
  <c r="CM51" i="4"/>
  <c r="CK51" i="4"/>
  <c r="AI18" i="5"/>
  <c r="R4" i="5" s="1"/>
  <c r="CP54" i="4" l="1"/>
  <c r="CY54" i="4"/>
  <c r="CP53" i="4"/>
  <c r="CY53" i="4"/>
  <c r="CP57" i="4"/>
  <c r="CY57" i="4"/>
  <c r="CP51" i="4"/>
  <c r="CY51" i="4"/>
  <c r="CP55" i="4"/>
  <c r="CY55" i="4"/>
  <c r="CP58" i="4"/>
  <c r="CY58" i="4"/>
  <c r="CP56" i="4"/>
  <c r="CY56" i="4"/>
  <c r="CP52" i="4"/>
  <c r="CY52" i="4"/>
  <c r="BH59" i="3"/>
  <c r="BG59" i="3"/>
  <c r="BF59" i="3"/>
  <c r="BD59" i="3"/>
  <c r="BC59" i="3"/>
  <c r="BB59" i="3"/>
  <c r="AZ59" i="3"/>
  <c r="AY59" i="3"/>
  <c r="AX59" i="3"/>
  <c r="AV59" i="3"/>
  <c r="AU59" i="3"/>
  <c r="AT59" i="3"/>
  <c r="DC39" i="3"/>
  <c r="CD39" i="3" s="1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BK39" i="3"/>
  <c r="BI39" i="3"/>
  <c r="BS39" i="3" s="1"/>
  <c r="BE39" i="3"/>
  <c r="BA39" i="3"/>
  <c r="BQ39" i="3" s="1"/>
  <c r="AW39" i="3"/>
  <c r="AK39" i="3"/>
  <c r="BM39" i="3" s="1"/>
  <c r="BJ39" i="3"/>
  <c r="Y39" i="3"/>
  <c r="AO39" i="3" s="1"/>
  <c r="BN39" i="3" s="1"/>
  <c r="Y40" i="3"/>
  <c r="AO40" i="3" s="1"/>
  <c r="BN40" i="3" s="1"/>
  <c r="AG40" i="3"/>
  <c r="BL40" i="3" s="1"/>
  <c r="AS40" i="3"/>
  <c r="BO40" i="3" s="1"/>
  <c r="AW40" i="3"/>
  <c r="BP40" i="3" s="1"/>
  <c r="BA40" i="3"/>
  <c r="BQ40" i="3" s="1"/>
  <c r="BE40" i="3"/>
  <c r="BR40" i="3" s="1"/>
  <c r="BI40" i="3"/>
  <c r="BS40" i="3" s="1"/>
  <c r="BK40" i="3"/>
  <c r="CH40" i="3"/>
  <c r="CI40" i="3"/>
  <c r="CJ40" i="3"/>
  <c r="CK40" i="3"/>
  <c r="CL40" i="3"/>
  <c r="CM40" i="3"/>
  <c r="CN40" i="3"/>
  <c r="CO40" i="3"/>
  <c r="CQ40" i="3"/>
  <c r="CR40" i="3"/>
  <c r="CS40" i="3"/>
  <c r="CT40" i="3"/>
  <c r="CU40" i="3"/>
  <c r="CV40" i="3"/>
  <c r="CW40" i="3"/>
  <c r="CX40" i="3"/>
  <c r="DC40" i="3"/>
  <c r="BW40" i="3" s="1"/>
  <c r="AK41" i="3"/>
  <c r="BM41" i="3" s="1"/>
  <c r="AW41" i="3"/>
  <c r="BP41" i="3" s="1"/>
  <c r="BA41" i="3"/>
  <c r="BQ41" i="3" s="1"/>
  <c r="BE41" i="3"/>
  <c r="BR41" i="3" s="1"/>
  <c r="BI41" i="3"/>
  <c r="BS41" i="3" s="1"/>
  <c r="BK41" i="3"/>
  <c r="CH41" i="3"/>
  <c r="CI41" i="3"/>
  <c r="CJ41" i="3"/>
  <c r="CK41" i="3"/>
  <c r="CL41" i="3"/>
  <c r="CM41" i="3"/>
  <c r="CN41" i="3"/>
  <c r="CO41" i="3"/>
  <c r="CQ41" i="3"/>
  <c r="CR41" i="3"/>
  <c r="CS41" i="3"/>
  <c r="CT41" i="3"/>
  <c r="CU41" i="3"/>
  <c r="CV41" i="3"/>
  <c r="CW41" i="3"/>
  <c r="CX41" i="3"/>
  <c r="DC41" i="3"/>
  <c r="CA41" i="3" s="1"/>
  <c r="Y42" i="3"/>
  <c r="AS42" i="3" s="1"/>
  <c r="BO42" i="3" s="1"/>
  <c r="BJ42" i="3"/>
  <c r="AG42" i="3"/>
  <c r="BL42" i="3" s="1"/>
  <c r="AK42" i="3"/>
  <c r="BM42" i="3" s="1"/>
  <c r="AO42" i="3"/>
  <c r="BN42" i="3" s="1"/>
  <c r="AW42" i="3"/>
  <c r="BP42" i="3" s="1"/>
  <c r="BA42" i="3"/>
  <c r="BQ42" i="3" s="1"/>
  <c r="BE42" i="3"/>
  <c r="BR42" i="3" s="1"/>
  <c r="BI42" i="3"/>
  <c r="BS42" i="3" s="1"/>
  <c r="BK42" i="3"/>
  <c r="CH42" i="3"/>
  <c r="CI42" i="3"/>
  <c r="CJ42" i="3"/>
  <c r="CK42" i="3"/>
  <c r="CL42" i="3"/>
  <c r="CM42" i="3"/>
  <c r="CN42" i="3"/>
  <c r="CO42" i="3"/>
  <c r="CQ42" i="3"/>
  <c r="CR42" i="3"/>
  <c r="CS42" i="3"/>
  <c r="CT42" i="3"/>
  <c r="CU42" i="3"/>
  <c r="CV42" i="3"/>
  <c r="CW42" i="3"/>
  <c r="CX42" i="3"/>
  <c r="DC42" i="3"/>
  <c r="BW42" i="3" s="1"/>
  <c r="Y43" i="3"/>
  <c r="AW43" i="3" s="1"/>
  <c r="BP43" i="3" s="1"/>
  <c r="BJ43" i="3"/>
  <c r="AG43" i="3"/>
  <c r="BL43" i="3" s="1"/>
  <c r="AK43" i="3"/>
  <c r="BM43" i="3" s="1"/>
  <c r="AO43" i="3"/>
  <c r="BN43" i="3" s="1"/>
  <c r="AS43" i="3"/>
  <c r="BO43" i="3" s="1"/>
  <c r="BA43" i="3"/>
  <c r="BQ43" i="3" s="1"/>
  <c r="BE43" i="3"/>
  <c r="BR43" i="3" s="1"/>
  <c r="BI43" i="3"/>
  <c r="BS43" i="3" s="1"/>
  <c r="BK43" i="3"/>
  <c r="CH43" i="3"/>
  <c r="CI43" i="3"/>
  <c r="CJ43" i="3"/>
  <c r="CK43" i="3"/>
  <c r="CL43" i="3"/>
  <c r="CM43" i="3"/>
  <c r="CN43" i="3"/>
  <c r="CO43" i="3"/>
  <c r="CQ43" i="3"/>
  <c r="CR43" i="3"/>
  <c r="CS43" i="3"/>
  <c r="CT43" i="3"/>
  <c r="CU43" i="3"/>
  <c r="CV43" i="3"/>
  <c r="CW43" i="3"/>
  <c r="CX43" i="3"/>
  <c r="DC43" i="3"/>
  <c r="CA43" i="3" s="1"/>
  <c r="Y44" i="3"/>
  <c r="BJ44" i="3"/>
  <c r="AG44" i="3"/>
  <c r="BL44" i="3" s="1"/>
  <c r="AK44" i="3"/>
  <c r="BM44" i="3" s="1"/>
  <c r="AO44" i="3"/>
  <c r="BN44" i="3" s="1"/>
  <c r="AS44" i="3"/>
  <c r="BO44" i="3" s="1"/>
  <c r="AW44" i="3"/>
  <c r="BP44" i="3" s="1"/>
  <c r="BA44" i="3"/>
  <c r="BQ44" i="3" s="1"/>
  <c r="BE44" i="3"/>
  <c r="BR44" i="3" s="1"/>
  <c r="BI44" i="3"/>
  <c r="BS44" i="3" s="1"/>
  <c r="BK44" i="3"/>
  <c r="CH44" i="3"/>
  <c r="CI44" i="3"/>
  <c r="CJ44" i="3"/>
  <c r="CK44" i="3"/>
  <c r="CL44" i="3"/>
  <c r="CM44" i="3"/>
  <c r="CN44" i="3"/>
  <c r="CO44" i="3"/>
  <c r="CQ44" i="3"/>
  <c r="CR44" i="3"/>
  <c r="CS44" i="3"/>
  <c r="CT44" i="3"/>
  <c r="CU44" i="3"/>
  <c r="CV44" i="3"/>
  <c r="CW44" i="3"/>
  <c r="CX44" i="3"/>
  <c r="DC44" i="3"/>
  <c r="BW44" i="3" s="1"/>
  <c r="Y45" i="3"/>
  <c r="BA45" i="3" s="1"/>
  <c r="BJ45" i="3"/>
  <c r="AG45" i="3"/>
  <c r="BL45" i="3" s="1"/>
  <c r="AK45" i="3"/>
  <c r="BM45" i="3" s="1"/>
  <c r="AO45" i="3"/>
  <c r="BN45" i="3" s="1"/>
  <c r="AS45" i="3"/>
  <c r="BO45" i="3" s="1"/>
  <c r="AW45" i="3"/>
  <c r="BP45" i="3" s="1"/>
  <c r="BE45" i="3"/>
  <c r="BR45" i="3" s="1"/>
  <c r="BI45" i="3"/>
  <c r="BS45" i="3" s="1"/>
  <c r="BK45" i="3"/>
  <c r="CH45" i="3"/>
  <c r="CI45" i="3"/>
  <c r="CJ45" i="3"/>
  <c r="CK45" i="3"/>
  <c r="CL45" i="3"/>
  <c r="CM45" i="3"/>
  <c r="CN45" i="3"/>
  <c r="CO45" i="3"/>
  <c r="CQ45" i="3"/>
  <c r="CR45" i="3"/>
  <c r="CS45" i="3"/>
  <c r="CT45" i="3"/>
  <c r="CU45" i="3"/>
  <c r="CV45" i="3"/>
  <c r="CW45" i="3"/>
  <c r="CX45" i="3"/>
  <c r="DC45" i="3"/>
  <c r="CA45" i="3" s="1"/>
  <c r="Y46" i="3"/>
  <c r="BA46" i="3" s="1"/>
  <c r="BQ46" i="3" s="1"/>
  <c r="BJ46" i="3"/>
  <c r="AG46" i="3"/>
  <c r="BL46" i="3" s="1"/>
  <c r="AK46" i="3"/>
  <c r="BM46" i="3" s="1"/>
  <c r="AO46" i="3"/>
  <c r="BN46" i="3" s="1"/>
  <c r="AS46" i="3"/>
  <c r="BO46" i="3" s="1"/>
  <c r="AW46" i="3"/>
  <c r="BP46" i="3" s="1"/>
  <c r="BE46" i="3"/>
  <c r="BR46" i="3" s="1"/>
  <c r="BI46" i="3"/>
  <c r="BS46" i="3" s="1"/>
  <c r="BK46" i="3"/>
  <c r="CH46" i="3"/>
  <c r="CI46" i="3"/>
  <c r="CJ46" i="3"/>
  <c r="CK46" i="3"/>
  <c r="CL46" i="3"/>
  <c r="CM46" i="3"/>
  <c r="CN46" i="3"/>
  <c r="CO46" i="3"/>
  <c r="CQ46" i="3"/>
  <c r="CR46" i="3"/>
  <c r="CS46" i="3"/>
  <c r="CT46" i="3"/>
  <c r="CU46" i="3"/>
  <c r="CV46" i="3"/>
  <c r="CW46" i="3"/>
  <c r="CX46" i="3"/>
  <c r="DC46" i="3"/>
  <c r="BY46" i="3" s="1"/>
  <c r="Y47" i="3"/>
  <c r="BE47" i="3" s="1"/>
  <c r="BR47" i="3" s="1"/>
  <c r="BJ47" i="3"/>
  <c r="AG47" i="3"/>
  <c r="BL47" i="3" s="1"/>
  <c r="AK47" i="3"/>
  <c r="BM47" i="3" s="1"/>
  <c r="AO47" i="3"/>
  <c r="BN47" i="3" s="1"/>
  <c r="AS47" i="3"/>
  <c r="BO47" i="3" s="1"/>
  <c r="AW47" i="3"/>
  <c r="BP47" i="3" s="1"/>
  <c r="BA47" i="3"/>
  <c r="BQ47" i="3" s="1"/>
  <c r="BI47" i="3"/>
  <c r="BS47" i="3" s="1"/>
  <c r="BK47" i="3"/>
  <c r="CH47" i="3"/>
  <c r="CI47" i="3"/>
  <c r="CJ47" i="3"/>
  <c r="CK47" i="3"/>
  <c r="CL47" i="3"/>
  <c r="CM47" i="3"/>
  <c r="CN47" i="3"/>
  <c r="CO47" i="3"/>
  <c r="CQ47" i="3"/>
  <c r="CR47" i="3"/>
  <c r="CS47" i="3"/>
  <c r="CT47" i="3"/>
  <c r="CU47" i="3"/>
  <c r="CV47" i="3"/>
  <c r="CW47" i="3"/>
  <c r="CX47" i="3"/>
  <c r="DC47" i="3"/>
  <c r="BY47" i="3" s="1"/>
  <c r="Y48" i="3"/>
  <c r="BE48" i="3" s="1"/>
  <c r="BJ48" i="3"/>
  <c r="AG48" i="3"/>
  <c r="BL48" i="3" s="1"/>
  <c r="AK48" i="3"/>
  <c r="BM48" i="3" s="1"/>
  <c r="AO48" i="3"/>
  <c r="BN48" i="3" s="1"/>
  <c r="AS48" i="3"/>
  <c r="BO48" i="3" s="1"/>
  <c r="AW48" i="3"/>
  <c r="BP48" i="3" s="1"/>
  <c r="BA48" i="3"/>
  <c r="BQ48" i="3" s="1"/>
  <c r="BI48" i="3"/>
  <c r="BS48" i="3" s="1"/>
  <c r="BK48" i="3"/>
  <c r="CH48" i="3"/>
  <c r="CI48" i="3"/>
  <c r="CJ48" i="3"/>
  <c r="CK48" i="3"/>
  <c r="CL48" i="3"/>
  <c r="CM48" i="3"/>
  <c r="CN48" i="3"/>
  <c r="CO48" i="3"/>
  <c r="CQ48" i="3"/>
  <c r="CR48" i="3"/>
  <c r="CS48" i="3"/>
  <c r="CT48" i="3"/>
  <c r="CU48" i="3"/>
  <c r="CV48" i="3"/>
  <c r="CW48" i="3"/>
  <c r="CX48" i="3"/>
  <c r="DC48" i="3"/>
  <c r="BZ48" i="3" s="1"/>
  <c r="Y49" i="3"/>
  <c r="BI49" i="3" s="1"/>
  <c r="BS49" i="3" s="1"/>
  <c r="BJ49" i="3"/>
  <c r="AG49" i="3"/>
  <c r="BL49" i="3" s="1"/>
  <c r="AK49" i="3"/>
  <c r="BM49" i="3" s="1"/>
  <c r="AO49" i="3"/>
  <c r="BN49" i="3" s="1"/>
  <c r="AS49" i="3"/>
  <c r="BO49" i="3" s="1"/>
  <c r="AW49" i="3"/>
  <c r="BP49" i="3" s="1"/>
  <c r="BA49" i="3"/>
  <c r="BQ49" i="3" s="1"/>
  <c r="BE49" i="3"/>
  <c r="BR49" i="3" s="1"/>
  <c r="BK49" i="3"/>
  <c r="CH49" i="3"/>
  <c r="CI49" i="3"/>
  <c r="CJ49" i="3"/>
  <c r="CK49" i="3"/>
  <c r="CL49" i="3"/>
  <c r="CM49" i="3"/>
  <c r="CN49" i="3"/>
  <c r="CO49" i="3"/>
  <c r="CQ49" i="3"/>
  <c r="CR49" i="3"/>
  <c r="CS49" i="3"/>
  <c r="CT49" i="3"/>
  <c r="CU49" i="3"/>
  <c r="CV49" i="3"/>
  <c r="CW49" i="3"/>
  <c r="CX49" i="3"/>
  <c r="DC49" i="3"/>
  <c r="BZ49" i="3" s="1"/>
  <c r="AK50" i="3"/>
  <c r="BM50" i="3" s="1"/>
  <c r="Y50" i="3"/>
  <c r="BJ50" i="3"/>
  <c r="BK50" i="3"/>
  <c r="CH50" i="3"/>
  <c r="CI50" i="3"/>
  <c r="CJ50" i="3"/>
  <c r="CK50" i="3"/>
  <c r="CL50" i="3"/>
  <c r="CM50" i="3"/>
  <c r="CN50" i="3"/>
  <c r="CO50" i="3"/>
  <c r="DC50" i="3"/>
  <c r="BY50" i="3" s="1"/>
  <c r="Y51" i="3"/>
  <c r="AG51" i="3"/>
  <c r="AK51" i="3"/>
  <c r="BM51" i="3" s="1"/>
  <c r="AO51" i="3"/>
  <c r="AS51" i="3"/>
  <c r="AW51" i="3"/>
  <c r="BA51" i="3"/>
  <c r="BE51" i="3"/>
  <c r="BI51" i="3"/>
  <c r="BK51" i="3"/>
  <c r="CH51" i="3"/>
  <c r="CI51" i="3"/>
  <c r="CJ51" i="3"/>
  <c r="CK51" i="3"/>
  <c r="CL51" i="3"/>
  <c r="CM51" i="3"/>
  <c r="CN51" i="3"/>
  <c r="CO51" i="3"/>
  <c r="CQ51" i="3"/>
  <c r="CR51" i="3"/>
  <c r="CS51" i="3"/>
  <c r="CT51" i="3"/>
  <c r="CU51" i="3"/>
  <c r="CV51" i="3"/>
  <c r="CW51" i="3"/>
  <c r="CX51" i="3"/>
  <c r="DC51" i="3"/>
  <c r="BR51" i="3" s="1"/>
  <c r="Y52" i="3"/>
  <c r="BJ52" i="3"/>
  <c r="AG52" i="3"/>
  <c r="AK52" i="3"/>
  <c r="BM52" i="3" s="1"/>
  <c r="AO52" i="3"/>
  <c r="AS52" i="3"/>
  <c r="AW52" i="3"/>
  <c r="BA52" i="3"/>
  <c r="BE52" i="3"/>
  <c r="BI52" i="3"/>
  <c r="BK52" i="3"/>
  <c r="CH52" i="3"/>
  <c r="CI52" i="3"/>
  <c r="CJ52" i="3"/>
  <c r="CK52" i="3"/>
  <c r="CL52" i="3"/>
  <c r="CM52" i="3"/>
  <c r="CN52" i="3"/>
  <c r="CO52" i="3"/>
  <c r="CQ52" i="3"/>
  <c r="CR52" i="3"/>
  <c r="CS52" i="3"/>
  <c r="CT52" i="3"/>
  <c r="CU52" i="3"/>
  <c r="CV52" i="3"/>
  <c r="CW52" i="3"/>
  <c r="CX52" i="3"/>
  <c r="DC52" i="3"/>
  <c r="BO52" i="3" s="1"/>
  <c r="Y53" i="3"/>
  <c r="BJ53" i="3"/>
  <c r="AG53" i="3"/>
  <c r="AK53" i="3"/>
  <c r="BM53" i="3" s="1"/>
  <c r="AO53" i="3"/>
  <c r="AS53" i="3"/>
  <c r="AW53" i="3"/>
  <c r="BA53" i="3"/>
  <c r="BE53" i="3"/>
  <c r="BI53" i="3"/>
  <c r="BK53" i="3"/>
  <c r="CH53" i="3"/>
  <c r="CI53" i="3"/>
  <c r="CJ53" i="3"/>
  <c r="CK53" i="3"/>
  <c r="CL53" i="3"/>
  <c r="CM53" i="3"/>
  <c r="CN53" i="3"/>
  <c r="CO53" i="3"/>
  <c r="CQ53" i="3"/>
  <c r="CR53" i="3"/>
  <c r="CS53" i="3"/>
  <c r="CT53" i="3"/>
  <c r="CU53" i="3"/>
  <c r="CV53" i="3"/>
  <c r="CW53" i="3"/>
  <c r="CX53" i="3"/>
  <c r="DC53" i="3"/>
  <c r="CB53" i="3" s="1"/>
  <c r="Y54" i="3"/>
  <c r="BJ54" i="3"/>
  <c r="AG54" i="3"/>
  <c r="AK54" i="3"/>
  <c r="BM54" i="3" s="1"/>
  <c r="AO54" i="3"/>
  <c r="AS54" i="3"/>
  <c r="AW54" i="3"/>
  <c r="BA54" i="3"/>
  <c r="BE54" i="3"/>
  <c r="BI54" i="3"/>
  <c r="BK54" i="3"/>
  <c r="CH54" i="3"/>
  <c r="CI54" i="3"/>
  <c r="CJ54" i="3"/>
  <c r="CK54" i="3"/>
  <c r="CL54" i="3"/>
  <c r="CM54" i="3"/>
  <c r="CN54" i="3"/>
  <c r="CO54" i="3"/>
  <c r="CQ54" i="3"/>
  <c r="CR54" i="3"/>
  <c r="CS54" i="3"/>
  <c r="CT54" i="3"/>
  <c r="CU54" i="3"/>
  <c r="CV54" i="3"/>
  <c r="CW54" i="3"/>
  <c r="CX54" i="3"/>
  <c r="DC54" i="3"/>
  <c r="BS54" i="3" s="1"/>
  <c r="Y55" i="3"/>
  <c r="BJ55" i="3"/>
  <c r="AG55" i="3"/>
  <c r="AK55" i="3"/>
  <c r="BM55" i="3" s="1"/>
  <c r="AO55" i="3"/>
  <c r="AS55" i="3"/>
  <c r="AW55" i="3"/>
  <c r="BA55" i="3"/>
  <c r="BE55" i="3"/>
  <c r="BI55" i="3"/>
  <c r="BK55" i="3"/>
  <c r="CH55" i="3"/>
  <c r="CI55" i="3"/>
  <c r="CJ55" i="3"/>
  <c r="CK55" i="3"/>
  <c r="CL55" i="3"/>
  <c r="CM55" i="3"/>
  <c r="CN55" i="3"/>
  <c r="CO55" i="3"/>
  <c r="CQ55" i="3"/>
  <c r="CR55" i="3"/>
  <c r="CS55" i="3"/>
  <c r="CT55" i="3"/>
  <c r="CU55" i="3"/>
  <c r="CV55" i="3"/>
  <c r="CW55" i="3"/>
  <c r="CX55" i="3"/>
  <c r="DC55" i="3"/>
  <c r="BQ55" i="3" s="1"/>
  <c r="Y56" i="3"/>
  <c r="BJ56" i="3"/>
  <c r="AG56" i="3"/>
  <c r="AK56" i="3"/>
  <c r="BM56" i="3" s="1"/>
  <c r="AO56" i="3"/>
  <c r="AS56" i="3"/>
  <c r="AW56" i="3"/>
  <c r="BA56" i="3"/>
  <c r="BE56" i="3"/>
  <c r="BI56" i="3"/>
  <c r="BK56" i="3"/>
  <c r="CH56" i="3"/>
  <c r="CI56" i="3"/>
  <c r="CJ56" i="3"/>
  <c r="CK56" i="3"/>
  <c r="CL56" i="3"/>
  <c r="CM56" i="3"/>
  <c r="CN56" i="3"/>
  <c r="CO56" i="3"/>
  <c r="CQ56" i="3"/>
  <c r="CR56" i="3"/>
  <c r="CS56" i="3"/>
  <c r="CT56" i="3"/>
  <c r="CU56" i="3"/>
  <c r="CV56" i="3"/>
  <c r="CW56" i="3"/>
  <c r="CX56" i="3"/>
  <c r="DC56" i="3"/>
  <c r="BL56" i="3" s="1"/>
  <c r="Y57" i="3"/>
  <c r="BJ57" i="3"/>
  <c r="AG57" i="3"/>
  <c r="AK57" i="3"/>
  <c r="BM57" i="3" s="1"/>
  <c r="AO57" i="3"/>
  <c r="AS57" i="3"/>
  <c r="AW57" i="3"/>
  <c r="BA57" i="3"/>
  <c r="BE57" i="3"/>
  <c r="BI57" i="3"/>
  <c r="BK57" i="3"/>
  <c r="CH57" i="3"/>
  <c r="CI57" i="3"/>
  <c r="CJ57" i="3"/>
  <c r="CK57" i="3"/>
  <c r="CL57" i="3"/>
  <c r="CM57" i="3"/>
  <c r="CN57" i="3"/>
  <c r="CO57" i="3"/>
  <c r="CQ57" i="3"/>
  <c r="CR57" i="3"/>
  <c r="CS57" i="3"/>
  <c r="CT57" i="3"/>
  <c r="CU57" i="3"/>
  <c r="CV57" i="3"/>
  <c r="CW57" i="3"/>
  <c r="CX57" i="3"/>
  <c r="DC57" i="3"/>
  <c r="BQ57" i="3" s="1"/>
  <c r="Y58" i="3"/>
  <c r="BJ58" i="3"/>
  <c r="AG58" i="3"/>
  <c r="AK58" i="3"/>
  <c r="BM58" i="3" s="1"/>
  <c r="AO58" i="3"/>
  <c r="AS58" i="3"/>
  <c r="AW58" i="3"/>
  <c r="BA58" i="3"/>
  <c r="BE58" i="3"/>
  <c r="BI58" i="3"/>
  <c r="BK58" i="3"/>
  <c r="CH58" i="3"/>
  <c r="CI58" i="3"/>
  <c r="CJ58" i="3"/>
  <c r="CK58" i="3"/>
  <c r="CL58" i="3"/>
  <c r="CM58" i="3"/>
  <c r="CN58" i="3"/>
  <c r="CO58" i="3"/>
  <c r="CQ58" i="3"/>
  <c r="CR58" i="3"/>
  <c r="CS58" i="3"/>
  <c r="CT58" i="3"/>
  <c r="CU58" i="3"/>
  <c r="CV58" i="3"/>
  <c r="CW58" i="3"/>
  <c r="CX58" i="3"/>
  <c r="DC58" i="3"/>
  <c r="BN58" i="3" s="1"/>
  <c r="AS39" i="3" l="1"/>
  <c r="BO39" i="3" s="1"/>
  <c r="AK40" i="3"/>
  <c r="BM40" i="3" s="1"/>
  <c r="BT40" i="3" s="1"/>
  <c r="AG39" i="3"/>
  <c r="BL39" i="3" s="1"/>
  <c r="CA39" i="3"/>
  <c r="BW39" i="3"/>
  <c r="CX50" i="3"/>
  <c r="CX59" i="3" s="1"/>
  <c r="BX39" i="3"/>
  <c r="CB39" i="3"/>
  <c r="BY39" i="3"/>
  <c r="CC39" i="3"/>
  <c r="BX46" i="3"/>
  <c r="BY40" i="3"/>
  <c r="BZ39" i="3"/>
  <c r="AW50" i="3"/>
  <c r="BP50" i="3" s="1"/>
  <c r="CT50" i="3"/>
  <c r="CT59" i="3" s="1"/>
  <c r="AS50" i="3"/>
  <c r="BO50" i="3" s="1"/>
  <c r="BZ42" i="3"/>
  <c r="CD40" i="3"/>
  <c r="CU50" i="3"/>
  <c r="CU59" i="3" s="1"/>
  <c r="CQ50" i="3"/>
  <c r="CQ59" i="3" s="1"/>
  <c r="AG50" i="3"/>
  <c r="BL50" i="3" s="1"/>
  <c r="BI50" i="3"/>
  <c r="BS50" i="3" s="1"/>
  <c r="CC40" i="3"/>
  <c r="BW46" i="3"/>
  <c r="CW50" i="3"/>
  <c r="CW59" i="3" s="1"/>
  <c r="CS50" i="3"/>
  <c r="CS59" i="3" s="1"/>
  <c r="BE50" i="3"/>
  <c r="BR50" i="3" s="1"/>
  <c r="AO50" i="3"/>
  <c r="BN50" i="3" s="1"/>
  <c r="CD46" i="3"/>
  <c r="CC41" i="3"/>
  <c r="BX40" i="3"/>
  <c r="CV50" i="3"/>
  <c r="CR50" i="3"/>
  <c r="CR59" i="3" s="1"/>
  <c r="BA50" i="3"/>
  <c r="BQ50" i="3" s="1"/>
  <c r="CC46" i="3"/>
  <c r="CC52" i="3"/>
  <c r="BO57" i="3"/>
  <c r="BL53" i="3"/>
  <c r="BS52" i="3"/>
  <c r="BZ53" i="3"/>
  <c r="CY52" i="3"/>
  <c r="CC57" i="3"/>
  <c r="BN55" i="3"/>
  <c r="BY58" i="3"/>
  <c r="CY57" i="3"/>
  <c r="BY57" i="3"/>
  <c r="CY48" i="3"/>
  <c r="BT42" i="3"/>
  <c r="CO59" i="3"/>
  <c r="CP55" i="3"/>
  <c r="CY53" i="3"/>
  <c r="CD44" i="3"/>
  <c r="BX42" i="3"/>
  <c r="CJ59" i="3"/>
  <c r="BX57" i="3"/>
  <c r="CP54" i="3"/>
  <c r="BP52" i="3"/>
  <c r="CA48" i="3"/>
  <c r="CP47" i="3"/>
  <c r="CA47" i="3"/>
  <c r="CP46" i="3"/>
  <c r="CB46" i="3"/>
  <c r="CC44" i="3"/>
  <c r="BX44" i="3"/>
  <c r="CN59" i="3"/>
  <c r="CK59" i="3"/>
  <c r="CD42" i="3"/>
  <c r="CB40" i="3"/>
  <c r="CP39" i="3"/>
  <c r="BW48" i="3"/>
  <c r="BW47" i="3"/>
  <c r="BZ44" i="3"/>
  <c r="CP58" i="3"/>
  <c r="CY56" i="3"/>
  <c r="CB48" i="3"/>
  <c r="CB47" i="3"/>
  <c r="BY44" i="3"/>
  <c r="CC58" i="3"/>
  <c r="CD57" i="3"/>
  <c r="BP57" i="3"/>
  <c r="BZ55" i="3"/>
  <c r="BZ46" i="3"/>
  <c r="CB44" i="3"/>
  <c r="CB42" i="3"/>
  <c r="BZ40" i="3"/>
  <c r="CI59" i="3"/>
  <c r="CY58" i="3"/>
  <c r="CY51" i="3"/>
  <c r="CP43" i="3"/>
  <c r="CH59" i="3"/>
  <c r="BS58" i="3"/>
  <c r="CP57" i="3"/>
  <c r="CB57" i="3"/>
  <c r="BS57" i="3"/>
  <c r="BN57" i="3"/>
  <c r="CD55" i="3"/>
  <c r="BR55" i="3"/>
  <c r="BL55" i="3"/>
  <c r="BQ53" i="3"/>
  <c r="BN53" i="3"/>
  <c r="BX53" i="3"/>
  <c r="CC53" i="3"/>
  <c r="BO53" i="3"/>
  <c r="BY53" i="3"/>
  <c r="CD53" i="3"/>
  <c r="CP53" i="3"/>
  <c r="BS53" i="3"/>
  <c r="CP50" i="3"/>
  <c r="BT49" i="3"/>
  <c r="CP45" i="3"/>
  <c r="BJ40" i="3"/>
  <c r="BN54" i="3"/>
  <c r="BY54" i="3"/>
  <c r="CC54" i="3"/>
  <c r="CM59" i="3"/>
  <c r="BX55" i="3"/>
  <c r="CL59" i="3"/>
  <c r="BO58" i="3"/>
  <c r="BZ57" i="3"/>
  <c r="BR57" i="3"/>
  <c r="BL57" i="3"/>
  <c r="CP56" i="3"/>
  <c r="CY55" i="3"/>
  <c r="CB55" i="3"/>
  <c r="BP55" i="3"/>
  <c r="CY54" i="3"/>
  <c r="BO54" i="3"/>
  <c r="BR53" i="3"/>
  <c r="CY46" i="3"/>
  <c r="BZ52" i="3"/>
  <c r="CP49" i="3"/>
  <c r="CP52" i="3"/>
  <c r="BW52" i="3"/>
  <c r="CY49" i="3"/>
  <c r="CY40" i="3"/>
  <c r="BR39" i="3"/>
  <c r="CY39" i="3"/>
  <c r="BP39" i="3"/>
  <c r="BT44" i="3"/>
  <c r="BR48" i="3"/>
  <c r="BT48" i="3" s="1"/>
  <c r="BJ51" i="3"/>
  <c r="BQ45" i="3"/>
  <c r="BT45" i="3" s="1"/>
  <c r="CA58" i="3"/>
  <c r="BW58" i="3"/>
  <c r="BQ58" i="3"/>
  <c r="CC56" i="3"/>
  <c r="BY56" i="3"/>
  <c r="BS56" i="3"/>
  <c r="BO56" i="3"/>
  <c r="CA54" i="3"/>
  <c r="BW54" i="3"/>
  <c r="BQ54" i="3"/>
  <c r="CA51" i="3"/>
  <c r="BN51" i="3"/>
  <c r="CA50" i="3"/>
  <c r="CA49" i="3"/>
  <c r="CY47" i="3"/>
  <c r="CY44" i="3"/>
  <c r="BZ43" i="3"/>
  <c r="CD43" i="3"/>
  <c r="BX43" i="3"/>
  <c r="CB43" i="3"/>
  <c r="CC43" i="3"/>
  <c r="BW43" i="3"/>
  <c r="CP42" i="3"/>
  <c r="CY41" i="3"/>
  <c r="CD58" i="3"/>
  <c r="BZ58" i="3"/>
  <c r="BP58" i="3"/>
  <c r="BL58" i="3"/>
  <c r="CA57" i="3"/>
  <c r="BW57" i="3"/>
  <c r="CB56" i="3"/>
  <c r="BX56" i="3"/>
  <c r="BR56" i="3"/>
  <c r="BN56" i="3"/>
  <c r="CC55" i="3"/>
  <c r="BY55" i="3"/>
  <c r="BS55" i="3"/>
  <c r="BO55" i="3"/>
  <c r="CD54" i="3"/>
  <c r="BZ54" i="3"/>
  <c r="BP54" i="3"/>
  <c r="BL54" i="3"/>
  <c r="CA53" i="3"/>
  <c r="BW53" i="3"/>
  <c r="BP53" i="3"/>
  <c r="CA52" i="3"/>
  <c r="BZ51" i="3"/>
  <c r="BY48" i="3"/>
  <c r="CC48" i="3"/>
  <c r="CP48" i="3"/>
  <c r="CD48" i="3"/>
  <c r="BX48" i="3"/>
  <c r="BZ47" i="3"/>
  <c r="CD47" i="3"/>
  <c r="CC47" i="3"/>
  <c r="BX47" i="3"/>
  <c r="BT47" i="3"/>
  <c r="BT46" i="3"/>
  <c r="BX41" i="3"/>
  <c r="CB41" i="3"/>
  <c r="BZ41" i="3"/>
  <c r="CD41" i="3"/>
  <c r="BW41" i="3"/>
  <c r="BY41" i="3"/>
  <c r="CA56" i="3"/>
  <c r="BW56" i="3"/>
  <c r="BQ56" i="3"/>
  <c r="BO51" i="3"/>
  <c r="BS51" i="3"/>
  <c r="BY51" i="3"/>
  <c r="CC51" i="3"/>
  <c r="CP51" i="3"/>
  <c r="CD51" i="3"/>
  <c r="BX51" i="3"/>
  <c r="BQ51" i="3"/>
  <c r="BL51" i="3"/>
  <c r="BZ50" i="3"/>
  <c r="CD50" i="3"/>
  <c r="CC50" i="3"/>
  <c r="BX50" i="3"/>
  <c r="BX49" i="3"/>
  <c r="CB49" i="3"/>
  <c r="CD49" i="3"/>
  <c r="BY49" i="3"/>
  <c r="BX45" i="3"/>
  <c r="CB45" i="3"/>
  <c r="BZ45" i="3"/>
  <c r="CD45" i="3"/>
  <c r="CC45" i="3"/>
  <c r="BY45" i="3"/>
  <c r="CB58" i="3"/>
  <c r="BX58" i="3"/>
  <c r="BR58" i="3"/>
  <c r="CD56" i="3"/>
  <c r="BZ56" i="3"/>
  <c r="BP56" i="3"/>
  <c r="CA55" i="3"/>
  <c r="BW55" i="3"/>
  <c r="CB54" i="3"/>
  <c r="BX54" i="3"/>
  <c r="BR54" i="3"/>
  <c r="BN52" i="3"/>
  <c r="BR52" i="3"/>
  <c r="BX52" i="3"/>
  <c r="CB52" i="3"/>
  <c r="CD52" i="3"/>
  <c r="BY52" i="3"/>
  <c r="BQ52" i="3"/>
  <c r="BL52" i="3"/>
  <c r="CB51" i="3"/>
  <c r="BW51" i="3"/>
  <c r="BP51" i="3"/>
  <c r="CB50" i="3"/>
  <c r="BW50" i="3"/>
  <c r="CC49" i="3"/>
  <c r="BW49" i="3"/>
  <c r="BW45" i="3"/>
  <c r="CY43" i="3"/>
  <c r="BY43" i="3"/>
  <c r="CY42" i="3"/>
  <c r="CP41" i="3"/>
  <c r="CP40" i="3"/>
  <c r="CA46" i="3"/>
  <c r="CY45" i="3"/>
  <c r="CP44" i="3"/>
  <c r="BT43" i="3"/>
  <c r="CA44" i="3"/>
  <c r="CC42" i="3"/>
  <c r="BY42" i="3"/>
  <c r="CA40" i="3"/>
  <c r="CA42" i="3"/>
  <c r="AD40" i="4"/>
  <c r="AE40" i="4"/>
  <c r="AF40" i="4"/>
  <c r="AG40" i="4"/>
  <c r="BL40" i="4" s="1"/>
  <c r="AH40" i="4"/>
  <c r="AI40" i="4"/>
  <c r="AJ40" i="4"/>
  <c r="AL40" i="4"/>
  <c r="AM40" i="4"/>
  <c r="AN40" i="4"/>
  <c r="AO40" i="4"/>
  <c r="AP40" i="4"/>
  <c r="AQ40" i="4"/>
  <c r="AR40" i="4"/>
  <c r="AS40" i="4"/>
  <c r="BO40" i="4" s="1"/>
  <c r="AT40" i="4"/>
  <c r="AU40" i="4"/>
  <c r="AV40" i="4"/>
  <c r="AW40" i="4"/>
  <c r="BP40" i="4" s="1"/>
  <c r="AX40" i="4"/>
  <c r="AY40" i="4"/>
  <c r="AZ40" i="4"/>
  <c r="BA40" i="4"/>
  <c r="BQ40" i="4" s="1"/>
  <c r="BB40" i="4"/>
  <c r="BC40" i="4"/>
  <c r="BD40" i="4"/>
  <c r="BE40" i="4"/>
  <c r="BR40" i="4" s="1"/>
  <c r="BF40" i="4"/>
  <c r="BG40" i="4"/>
  <c r="BH40" i="4"/>
  <c r="BI40" i="4"/>
  <c r="BS40" i="4" s="1"/>
  <c r="AD41" i="4"/>
  <c r="AE41" i="4"/>
  <c r="AF41" i="4"/>
  <c r="AH41" i="4"/>
  <c r="AI41" i="4"/>
  <c r="AJ41" i="4"/>
  <c r="AK41" i="4"/>
  <c r="BM41" i="4" s="1"/>
  <c r="AL41" i="4"/>
  <c r="AM41" i="4"/>
  <c r="AN41" i="4"/>
  <c r="AP41" i="4"/>
  <c r="AQ41" i="4"/>
  <c r="AR41" i="4"/>
  <c r="AT41" i="4"/>
  <c r="AU41" i="4"/>
  <c r="AV41" i="4"/>
  <c r="AW41" i="4"/>
  <c r="BP41" i="4" s="1"/>
  <c r="AX41" i="4"/>
  <c r="AY41" i="4"/>
  <c r="AZ41" i="4"/>
  <c r="BA41" i="4"/>
  <c r="BQ41" i="4" s="1"/>
  <c r="BB41" i="4"/>
  <c r="BC41" i="4"/>
  <c r="BD41" i="4"/>
  <c r="BE41" i="4"/>
  <c r="BR41" i="4" s="1"/>
  <c r="BF41" i="4"/>
  <c r="BG41" i="4"/>
  <c r="BH41" i="4"/>
  <c r="BI41" i="4"/>
  <c r="BS41" i="4" s="1"/>
  <c r="AD42" i="4"/>
  <c r="AE42" i="4"/>
  <c r="AF42" i="4"/>
  <c r="AG42" i="4"/>
  <c r="BL42" i="4" s="1"/>
  <c r="AH42" i="4"/>
  <c r="AI42" i="4"/>
  <c r="AJ42" i="4"/>
  <c r="AK42" i="4"/>
  <c r="BM42" i="4" s="1"/>
  <c r="AL42" i="4"/>
  <c r="AM42" i="4"/>
  <c r="AN42" i="4"/>
  <c r="AO42" i="4"/>
  <c r="BN42" i="4" s="1"/>
  <c r="AP42" i="4"/>
  <c r="AQ42" i="4"/>
  <c r="AR42" i="4"/>
  <c r="AS42" i="4"/>
  <c r="BO42" i="4" s="1"/>
  <c r="AT42" i="4"/>
  <c r="AU42" i="4"/>
  <c r="AV42" i="4"/>
  <c r="AW42" i="4"/>
  <c r="BP42" i="4" s="1"/>
  <c r="AX42" i="4"/>
  <c r="AY42" i="4"/>
  <c r="AZ42" i="4"/>
  <c r="BA42" i="4"/>
  <c r="BQ42" i="4" s="1"/>
  <c r="BB42" i="4"/>
  <c r="BC42" i="4"/>
  <c r="BD42" i="4"/>
  <c r="BE42" i="4"/>
  <c r="BR42" i="4" s="1"/>
  <c r="BF42" i="4"/>
  <c r="BG42" i="4"/>
  <c r="BH42" i="4"/>
  <c r="BI42" i="4"/>
  <c r="BS42" i="4" s="1"/>
  <c r="AD43" i="4"/>
  <c r="AE43" i="4"/>
  <c r="AF43" i="4"/>
  <c r="AG43" i="4"/>
  <c r="BL43" i="4" s="1"/>
  <c r="AH43" i="4"/>
  <c r="AI43" i="4"/>
  <c r="AJ43" i="4"/>
  <c r="AK43" i="4"/>
  <c r="BM43" i="4" s="1"/>
  <c r="AL43" i="4"/>
  <c r="AM43" i="4"/>
  <c r="AN43" i="4"/>
  <c r="AO43" i="4"/>
  <c r="BN43" i="4" s="1"/>
  <c r="AP43" i="4"/>
  <c r="AQ43" i="4"/>
  <c r="AR43" i="4"/>
  <c r="AS43" i="4"/>
  <c r="BO43" i="4" s="1"/>
  <c r="AT43" i="4"/>
  <c r="AU43" i="4"/>
  <c r="AV43" i="4"/>
  <c r="AW43" i="4"/>
  <c r="BP43" i="4" s="1"/>
  <c r="AX43" i="4"/>
  <c r="AY43" i="4"/>
  <c r="AZ43" i="4"/>
  <c r="BA43" i="4"/>
  <c r="BQ43" i="4" s="1"/>
  <c r="BB43" i="4"/>
  <c r="BC43" i="4"/>
  <c r="BD43" i="4"/>
  <c r="BE43" i="4"/>
  <c r="BR43" i="4" s="1"/>
  <c r="BF43" i="4"/>
  <c r="BG43" i="4"/>
  <c r="BH43" i="4"/>
  <c r="BI43" i="4"/>
  <c r="BS43" i="4" s="1"/>
  <c r="AD44" i="4"/>
  <c r="AE44" i="4"/>
  <c r="AF44" i="4"/>
  <c r="AG44" i="4"/>
  <c r="BL44" i="4" s="1"/>
  <c r="AH44" i="4"/>
  <c r="AI44" i="4"/>
  <c r="AJ44" i="4"/>
  <c r="AK44" i="4"/>
  <c r="BM44" i="4" s="1"/>
  <c r="AL44" i="4"/>
  <c r="AM44" i="4"/>
  <c r="AN44" i="4"/>
  <c r="AO44" i="4"/>
  <c r="BN44" i="4" s="1"/>
  <c r="AP44" i="4"/>
  <c r="AQ44" i="4"/>
  <c r="AR44" i="4"/>
  <c r="AS44" i="4"/>
  <c r="BO44" i="4" s="1"/>
  <c r="AT44" i="4"/>
  <c r="AU44" i="4"/>
  <c r="AV44" i="4"/>
  <c r="AW44" i="4"/>
  <c r="BP44" i="4" s="1"/>
  <c r="AX44" i="4"/>
  <c r="AY44" i="4"/>
  <c r="AZ44" i="4"/>
  <c r="BA44" i="4"/>
  <c r="BQ44" i="4" s="1"/>
  <c r="BB44" i="4"/>
  <c r="BC44" i="4"/>
  <c r="BD44" i="4"/>
  <c r="BE44" i="4"/>
  <c r="BR44" i="4" s="1"/>
  <c r="BF44" i="4"/>
  <c r="BG44" i="4"/>
  <c r="BH44" i="4"/>
  <c r="BI44" i="4"/>
  <c r="BS44" i="4" s="1"/>
  <c r="AD45" i="4"/>
  <c r="AE45" i="4"/>
  <c r="AF45" i="4"/>
  <c r="AG45" i="4"/>
  <c r="BL45" i="4" s="1"/>
  <c r="AH45" i="4"/>
  <c r="AI45" i="4"/>
  <c r="AJ45" i="4"/>
  <c r="AK45" i="4"/>
  <c r="BM45" i="4" s="1"/>
  <c r="AL45" i="4"/>
  <c r="AM45" i="4"/>
  <c r="AN45" i="4"/>
  <c r="AO45" i="4"/>
  <c r="BN45" i="4" s="1"/>
  <c r="AP45" i="4"/>
  <c r="AQ45" i="4"/>
  <c r="AR45" i="4"/>
  <c r="AS45" i="4"/>
  <c r="BO45" i="4" s="1"/>
  <c r="AT45" i="4"/>
  <c r="AU45" i="4"/>
  <c r="AV45" i="4"/>
  <c r="AW45" i="4"/>
  <c r="BP45" i="4" s="1"/>
  <c r="AX45" i="4"/>
  <c r="AY45" i="4"/>
  <c r="AZ45" i="4"/>
  <c r="BA45" i="4"/>
  <c r="BQ45" i="4" s="1"/>
  <c r="BB45" i="4"/>
  <c r="BC45" i="4"/>
  <c r="BD45" i="4"/>
  <c r="BE45" i="4"/>
  <c r="BR45" i="4" s="1"/>
  <c r="BF45" i="4"/>
  <c r="BG45" i="4"/>
  <c r="BH45" i="4"/>
  <c r="BI45" i="4"/>
  <c r="BS45" i="4" s="1"/>
  <c r="AD46" i="4"/>
  <c r="AE46" i="4"/>
  <c r="AF46" i="4"/>
  <c r="AG46" i="4"/>
  <c r="BL46" i="4" s="1"/>
  <c r="AH46" i="4"/>
  <c r="AI46" i="4"/>
  <c r="AJ46" i="4"/>
  <c r="AK46" i="4"/>
  <c r="BM46" i="4" s="1"/>
  <c r="AL46" i="4"/>
  <c r="AM46" i="4"/>
  <c r="AN46" i="4"/>
  <c r="AO46" i="4"/>
  <c r="BN46" i="4" s="1"/>
  <c r="AP46" i="4"/>
  <c r="AQ46" i="4"/>
  <c r="AR46" i="4"/>
  <c r="AS46" i="4"/>
  <c r="BO46" i="4" s="1"/>
  <c r="AT46" i="4"/>
  <c r="AU46" i="4"/>
  <c r="AV46" i="4"/>
  <c r="AW46" i="4"/>
  <c r="BP46" i="4" s="1"/>
  <c r="AX46" i="4"/>
  <c r="AY46" i="4"/>
  <c r="AZ46" i="4"/>
  <c r="BA46" i="4"/>
  <c r="BQ46" i="4" s="1"/>
  <c r="BB46" i="4"/>
  <c r="BC46" i="4"/>
  <c r="BD46" i="4"/>
  <c r="BE46" i="4"/>
  <c r="BR46" i="4" s="1"/>
  <c r="BF46" i="4"/>
  <c r="BG46" i="4"/>
  <c r="BH46" i="4"/>
  <c r="BI46" i="4"/>
  <c r="BS46" i="4" s="1"/>
  <c r="AD47" i="4"/>
  <c r="AE47" i="4"/>
  <c r="AF47" i="4"/>
  <c r="AG47" i="4"/>
  <c r="BL47" i="4" s="1"/>
  <c r="AH47" i="4"/>
  <c r="AI47" i="4"/>
  <c r="AJ47" i="4"/>
  <c r="AK47" i="4"/>
  <c r="BM47" i="4" s="1"/>
  <c r="AL47" i="4"/>
  <c r="AM47" i="4"/>
  <c r="AN47" i="4"/>
  <c r="AO47" i="4"/>
  <c r="BN47" i="4" s="1"/>
  <c r="AP47" i="4"/>
  <c r="AQ47" i="4"/>
  <c r="AR47" i="4"/>
  <c r="AS47" i="4"/>
  <c r="BO47" i="4" s="1"/>
  <c r="AT47" i="4"/>
  <c r="AU47" i="4"/>
  <c r="AV47" i="4"/>
  <c r="AW47" i="4"/>
  <c r="BP47" i="4" s="1"/>
  <c r="AX47" i="4"/>
  <c r="AY47" i="4"/>
  <c r="AZ47" i="4"/>
  <c r="BA47" i="4"/>
  <c r="BQ47" i="4" s="1"/>
  <c r="BB47" i="4"/>
  <c r="BC47" i="4"/>
  <c r="BD47" i="4"/>
  <c r="BE47" i="4"/>
  <c r="BR47" i="4" s="1"/>
  <c r="BF47" i="4"/>
  <c r="BG47" i="4"/>
  <c r="BH47" i="4"/>
  <c r="BI47" i="4"/>
  <c r="BS47" i="4" s="1"/>
  <c r="AD48" i="4"/>
  <c r="AE48" i="4"/>
  <c r="AF48" i="4"/>
  <c r="AG48" i="4"/>
  <c r="BL48" i="4" s="1"/>
  <c r="AH48" i="4"/>
  <c r="AI48" i="4"/>
  <c r="AJ48" i="4"/>
  <c r="AK48" i="4"/>
  <c r="BM48" i="4" s="1"/>
  <c r="AL48" i="4"/>
  <c r="AM48" i="4"/>
  <c r="AN48" i="4"/>
  <c r="AO48" i="4"/>
  <c r="BN48" i="4" s="1"/>
  <c r="AP48" i="4"/>
  <c r="AQ48" i="4"/>
  <c r="AR48" i="4"/>
  <c r="AS48" i="4"/>
  <c r="BO48" i="4" s="1"/>
  <c r="AT48" i="4"/>
  <c r="AU48" i="4"/>
  <c r="AV48" i="4"/>
  <c r="AW48" i="4"/>
  <c r="BP48" i="4" s="1"/>
  <c r="AX48" i="4"/>
  <c r="AY48" i="4"/>
  <c r="AZ48" i="4"/>
  <c r="BA48" i="4"/>
  <c r="BQ48" i="4" s="1"/>
  <c r="BB48" i="4"/>
  <c r="BC48" i="4"/>
  <c r="BD48" i="4"/>
  <c r="BE48" i="4"/>
  <c r="BR48" i="4" s="1"/>
  <c r="BF48" i="4"/>
  <c r="BG48" i="4"/>
  <c r="BH48" i="4"/>
  <c r="BI48" i="4"/>
  <c r="BS48" i="4" s="1"/>
  <c r="AD49" i="4"/>
  <c r="AE49" i="4"/>
  <c r="AF49" i="4"/>
  <c r="AG49" i="4"/>
  <c r="BL49" i="4" s="1"/>
  <c r="AH49" i="4"/>
  <c r="AI49" i="4"/>
  <c r="AJ49" i="4"/>
  <c r="AK49" i="4"/>
  <c r="BM49" i="4" s="1"/>
  <c r="AL49" i="4"/>
  <c r="AM49" i="4"/>
  <c r="AN49" i="4"/>
  <c r="AO49" i="4"/>
  <c r="BN49" i="4" s="1"/>
  <c r="AP49" i="4"/>
  <c r="AQ49" i="4"/>
  <c r="AR49" i="4"/>
  <c r="AS49" i="4"/>
  <c r="BO49" i="4" s="1"/>
  <c r="AT49" i="4"/>
  <c r="AU49" i="4"/>
  <c r="AV49" i="4"/>
  <c r="AW49" i="4"/>
  <c r="BP49" i="4" s="1"/>
  <c r="AX49" i="4"/>
  <c r="AY49" i="4"/>
  <c r="AZ49" i="4"/>
  <c r="BA49" i="4"/>
  <c r="BQ49" i="4" s="1"/>
  <c r="BB49" i="4"/>
  <c r="BC49" i="4"/>
  <c r="BD49" i="4"/>
  <c r="BE49" i="4"/>
  <c r="BR49" i="4" s="1"/>
  <c r="BF49" i="4"/>
  <c r="BG49" i="4"/>
  <c r="BH49" i="4"/>
  <c r="BI49" i="4"/>
  <c r="BS49" i="4" s="1"/>
  <c r="AD50" i="4"/>
  <c r="AE50" i="4"/>
  <c r="AF50" i="4"/>
  <c r="AH50" i="4"/>
  <c r="AI50" i="4"/>
  <c r="AJ50" i="4"/>
  <c r="AK50" i="4"/>
  <c r="BM50" i="4" s="1"/>
  <c r="AL50" i="4"/>
  <c r="AM50" i="4"/>
  <c r="AN50" i="4"/>
  <c r="AP50" i="4"/>
  <c r="AQ50" i="4"/>
  <c r="AR50" i="4"/>
  <c r="AT50" i="4"/>
  <c r="AU50" i="4"/>
  <c r="AV50" i="4"/>
  <c r="AX50" i="4"/>
  <c r="AY50" i="4"/>
  <c r="AZ50" i="4"/>
  <c r="BB50" i="4"/>
  <c r="BC50" i="4"/>
  <c r="BD50" i="4"/>
  <c r="BF50" i="4"/>
  <c r="BG50" i="4"/>
  <c r="BH50" i="4"/>
  <c r="AD51" i="4"/>
  <c r="AE51" i="4"/>
  <c r="AF51" i="4"/>
  <c r="AG51" i="4"/>
  <c r="AH51" i="4"/>
  <c r="AI51" i="4"/>
  <c r="AJ51" i="4"/>
  <c r="AK51" i="4"/>
  <c r="BM51" i="4" s="1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AD52" i="4"/>
  <c r="AE52" i="4"/>
  <c r="AF52" i="4"/>
  <c r="AG52" i="4"/>
  <c r="AH52" i="4"/>
  <c r="AI52" i="4"/>
  <c r="AJ52" i="4"/>
  <c r="AK52" i="4"/>
  <c r="BM52" i="4" s="1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AD53" i="4"/>
  <c r="AE53" i="4"/>
  <c r="AF53" i="4"/>
  <c r="AG53" i="4"/>
  <c r="AH53" i="4"/>
  <c r="AI53" i="4"/>
  <c r="AJ53" i="4"/>
  <c r="AK53" i="4"/>
  <c r="BM53" i="4" s="1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AD54" i="4"/>
  <c r="AE54" i="4"/>
  <c r="AF54" i="4"/>
  <c r="AG54" i="4"/>
  <c r="AH54" i="4"/>
  <c r="AI54" i="4"/>
  <c r="AJ54" i="4"/>
  <c r="AK54" i="4"/>
  <c r="BM54" i="4" s="1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AD55" i="4"/>
  <c r="AE55" i="4"/>
  <c r="AF55" i="4"/>
  <c r="AG55" i="4"/>
  <c r="AH55" i="4"/>
  <c r="AI55" i="4"/>
  <c r="AJ55" i="4"/>
  <c r="AK55" i="4"/>
  <c r="BM55" i="4" s="1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AD56" i="4"/>
  <c r="AE56" i="4"/>
  <c r="AF56" i="4"/>
  <c r="AG56" i="4"/>
  <c r="AH56" i="4"/>
  <c r="AI56" i="4"/>
  <c r="AJ56" i="4"/>
  <c r="AK56" i="4"/>
  <c r="BM56" i="4" s="1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AD57" i="4"/>
  <c r="AE57" i="4"/>
  <c r="AF57" i="4"/>
  <c r="AG57" i="4"/>
  <c r="AH57" i="4"/>
  <c r="AI57" i="4"/>
  <c r="AJ57" i="4"/>
  <c r="AK57" i="4"/>
  <c r="BM57" i="4" s="1"/>
  <c r="AL57" i="4"/>
  <c r="AM57" i="4"/>
  <c r="AN57" i="4"/>
  <c r="AO57" i="4"/>
  <c r="AP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AD58" i="4"/>
  <c r="AE58" i="4"/>
  <c r="AF58" i="4"/>
  <c r="AG58" i="4"/>
  <c r="AH58" i="4"/>
  <c r="AI58" i="4"/>
  <c r="AJ58" i="4"/>
  <c r="AK58" i="4"/>
  <c r="BM58" i="4" s="1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B51" i="4"/>
  <c r="B52" i="4"/>
  <c r="B53" i="4"/>
  <c r="B54" i="4"/>
  <c r="B55" i="4"/>
  <c r="B56" i="4"/>
  <c r="B57" i="4"/>
  <c r="B58" i="4"/>
  <c r="A15" i="4"/>
  <c r="BK15" i="4" s="1"/>
  <c r="A16" i="4"/>
  <c r="BK16" i="4" s="1"/>
  <c r="A17" i="4"/>
  <c r="BK17" i="4" s="1"/>
  <c r="A18" i="4"/>
  <c r="BK18" i="4" s="1"/>
  <c r="A19" i="4"/>
  <c r="BK19" i="4" s="1"/>
  <c r="DC64" i="3"/>
  <c r="AK40" i="4" l="1"/>
  <c r="AK59" i="3"/>
  <c r="BM59" i="3"/>
  <c r="BT49" i="4"/>
  <c r="BT48" i="4"/>
  <c r="BT47" i="4"/>
  <c r="BT46" i="4"/>
  <c r="BT45" i="4"/>
  <c r="BT44" i="4"/>
  <c r="BT43" i="4"/>
  <c r="BT42" i="4"/>
  <c r="DC57" i="4"/>
  <c r="DC56" i="4"/>
  <c r="DC55" i="4"/>
  <c r="DC54" i="4"/>
  <c r="DC53" i="4"/>
  <c r="DC52" i="4"/>
  <c r="DC51" i="4"/>
  <c r="DC58" i="4"/>
  <c r="DC50" i="4"/>
  <c r="DC49" i="4"/>
  <c r="DC48" i="4"/>
  <c r="DC47" i="4"/>
  <c r="DC46" i="4"/>
  <c r="DC45" i="4"/>
  <c r="DC44" i="4"/>
  <c r="DC43" i="4"/>
  <c r="DC42" i="4"/>
  <c r="DC41" i="4"/>
  <c r="DC40" i="4"/>
  <c r="CF39" i="3"/>
  <c r="BE50" i="4"/>
  <c r="BR50" i="4" s="1"/>
  <c r="AS50" i="4"/>
  <c r="BO50" i="4" s="1"/>
  <c r="CE39" i="3"/>
  <c r="AO50" i="4"/>
  <c r="BN50" i="4" s="1"/>
  <c r="BI59" i="3"/>
  <c r="BI50" i="4"/>
  <c r="BS50" i="4" s="1"/>
  <c r="AG50" i="4"/>
  <c r="BL50" i="4" s="1"/>
  <c r="BA59" i="3"/>
  <c r="AW59" i="3"/>
  <c r="CY50" i="3"/>
  <c r="CY59" i="3" s="1"/>
  <c r="BT50" i="3"/>
  <c r="BA50" i="4"/>
  <c r="BQ50" i="4" s="1"/>
  <c r="AW50" i="4"/>
  <c r="BP50" i="4" s="1"/>
  <c r="CV59" i="3"/>
  <c r="BE59" i="3"/>
  <c r="CF40" i="3"/>
  <c r="BT57" i="3"/>
  <c r="CE42" i="3"/>
  <c r="CF44" i="3"/>
  <c r="CC59" i="3"/>
  <c r="BS59" i="3"/>
  <c r="CF46" i="3"/>
  <c r="BY59" i="3"/>
  <c r="CP59" i="3"/>
  <c r="CF47" i="3"/>
  <c r="BT55" i="3"/>
  <c r="CE40" i="3"/>
  <c r="CF52" i="3"/>
  <c r="CE47" i="3"/>
  <c r="CF48" i="3"/>
  <c r="BT53" i="3"/>
  <c r="BW59" i="3"/>
  <c r="CD59" i="3"/>
  <c r="BT56" i="3"/>
  <c r="BX59" i="3"/>
  <c r="BZ59" i="3"/>
  <c r="CB59" i="3"/>
  <c r="CA59" i="3"/>
  <c r="BR59" i="3"/>
  <c r="BQ59" i="3"/>
  <c r="BP59" i="3"/>
  <c r="BT39" i="3"/>
  <c r="CE44" i="3"/>
  <c r="CF49" i="3"/>
  <c r="CE49" i="3"/>
  <c r="BT52" i="3"/>
  <c r="CF42" i="3"/>
  <c r="BT54" i="3"/>
  <c r="CE57" i="3"/>
  <c r="CF57" i="3"/>
  <c r="CE46" i="3"/>
  <c r="CE52" i="3"/>
  <c r="BT51" i="3"/>
  <c r="CF43" i="3"/>
  <c r="CE43" i="3"/>
  <c r="CF58" i="3"/>
  <c r="CE58" i="3"/>
  <c r="CE51" i="3"/>
  <c r="CF51" i="3"/>
  <c r="CE53" i="3"/>
  <c r="CF53" i="3"/>
  <c r="BT58" i="3"/>
  <c r="CF54" i="3"/>
  <c r="CE54" i="3"/>
  <c r="CF45" i="3"/>
  <c r="CE45" i="3"/>
  <c r="CE50" i="3"/>
  <c r="CF50" i="3"/>
  <c r="CE55" i="3"/>
  <c r="CF55" i="3"/>
  <c r="CE56" i="3"/>
  <c r="CF56" i="3"/>
  <c r="CF41" i="3"/>
  <c r="CE41" i="3"/>
  <c r="CE48" i="3"/>
  <c r="AO39" i="4"/>
  <c r="BT50" i="4" l="1"/>
  <c r="CD41" i="4"/>
  <c r="BZ41" i="4"/>
  <c r="CC41" i="4"/>
  <c r="BY41" i="4"/>
  <c r="CA41" i="4"/>
  <c r="BW41" i="4"/>
  <c r="BX41" i="4"/>
  <c r="CB41" i="4"/>
  <c r="CB49" i="4"/>
  <c r="BX49" i="4"/>
  <c r="CA49" i="4"/>
  <c r="BZ49" i="4"/>
  <c r="BW49" i="4"/>
  <c r="CC49" i="4"/>
  <c r="CD49" i="4"/>
  <c r="BY49" i="4"/>
  <c r="CD56" i="4"/>
  <c r="BZ56" i="4"/>
  <c r="BP56" i="4"/>
  <c r="BL56" i="4"/>
  <c r="BY56" i="4"/>
  <c r="BR56" i="4"/>
  <c r="CC56" i="4"/>
  <c r="BX56" i="4"/>
  <c r="BQ56" i="4"/>
  <c r="CA56" i="4"/>
  <c r="BN56" i="4"/>
  <c r="BS56" i="4"/>
  <c r="BW56" i="4"/>
  <c r="CB56" i="4"/>
  <c r="BO56" i="4"/>
  <c r="CD43" i="4"/>
  <c r="BZ43" i="4"/>
  <c r="CC43" i="4"/>
  <c r="BY43" i="4"/>
  <c r="BW43" i="4"/>
  <c r="CA43" i="4"/>
  <c r="CB43" i="4"/>
  <c r="BX43" i="4"/>
  <c r="CB47" i="4"/>
  <c r="BX47" i="4"/>
  <c r="CC47" i="4"/>
  <c r="BW47" i="4"/>
  <c r="CA47" i="4"/>
  <c r="CD47" i="4"/>
  <c r="BY47" i="4"/>
  <c r="BZ47" i="4"/>
  <c r="CD58" i="4"/>
  <c r="BZ58" i="4"/>
  <c r="BP58" i="4"/>
  <c r="BL58" i="4"/>
  <c r="CC58" i="4"/>
  <c r="BX58" i="4"/>
  <c r="BQ58" i="4"/>
  <c r="CB58" i="4"/>
  <c r="BW58" i="4"/>
  <c r="BO58" i="4"/>
  <c r="BY58" i="4"/>
  <c r="BR58" i="4"/>
  <c r="BS58" i="4"/>
  <c r="CA58" i="4"/>
  <c r="BN58" i="4"/>
  <c r="CD54" i="4"/>
  <c r="BZ54" i="4"/>
  <c r="BP54" i="4"/>
  <c r="BL54" i="4"/>
  <c r="CA54" i="4"/>
  <c r="BS54" i="4"/>
  <c r="BN54" i="4"/>
  <c r="BY54" i="4"/>
  <c r="BR54" i="4"/>
  <c r="BW54" i="4"/>
  <c r="CB54" i="4"/>
  <c r="BO54" i="4"/>
  <c r="BX54" i="4"/>
  <c r="CC54" i="4"/>
  <c r="BQ54" i="4"/>
  <c r="CB40" i="4"/>
  <c r="BX40" i="4"/>
  <c r="CA40" i="4"/>
  <c r="BW40" i="4"/>
  <c r="BY40" i="4"/>
  <c r="CC40" i="4"/>
  <c r="CD40" i="4"/>
  <c r="BZ40" i="4"/>
  <c r="CB44" i="4"/>
  <c r="BX44" i="4"/>
  <c r="CA44" i="4"/>
  <c r="BW44" i="4"/>
  <c r="BY44" i="4"/>
  <c r="CC44" i="4"/>
  <c r="CD44" i="4"/>
  <c r="BZ44" i="4"/>
  <c r="CD48" i="4"/>
  <c r="BZ48" i="4"/>
  <c r="BY48" i="4"/>
  <c r="CC48" i="4"/>
  <c r="BX48" i="4"/>
  <c r="CA48" i="4"/>
  <c r="BW48" i="4"/>
  <c r="CB48" i="4"/>
  <c r="CB51" i="4"/>
  <c r="BX51" i="4"/>
  <c r="BR51" i="4"/>
  <c r="BN51" i="4"/>
  <c r="CC51" i="4"/>
  <c r="BW51" i="4"/>
  <c r="BP51" i="4"/>
  <c r="CA51" i="4"/>
  <c r="BO51" i="4"/>
  <c r="CD51" i="4"/>
  <c r="BQ51" i="4"/>
  <c r="BY51" i="4"/>
  <c r="BL51" i="4"/>
  <c r="BZ51" i="4"/>
  <c r="BS51" i="4"/>
  <c r="CB55" i="4"/>
  <c r="BX55" i="4"/>
  <c r="BR55" i="4"/>
  <c r="BN55" i="4"/>
  <c r="BZ55" i="4"/>
  <c r="BS55" i="4"/>
  <c r="CD55" i="4"/>
  <c r="BY55" i="4"/>
  <c r="BQ55" i="4"/>
  <c r="BL55" i="4"/>
  <c r="CC55" i="4"/>
  <c r="BP55" i="4"/>
  <c r="BW55" i="4"/>
  <c r="BO55" i="4"/>
  <c r="CA55" i="4"/>
  <c r="CD45" i="4"/>
  <c r="BZ45" i="4"/>
  <c r="CC45" i="4"/>
  <c r="BY45" i="4"/>
  <c r="CA45" i="4"/>
  <c r="BW45" i="4"/>
  <c r="BX45" i="4"/>
  <c r="CB45" i="4"/>
  <c r="CD52" i="4"/>
  <c r="BZ52" i="4"/>
  <c r="BP52" i="4"/>
  <c r="BL52" i="4"/>
  <c r="CB52" i="4"/>
  <c r="BW52" i="4"/>
  <c r="BO52" i="4"/>
  <c r="CA52" i="4"/>
  <c r="BS52" i="4"/>
  <c r="BN52" i="4"/>
  <c r="CC52" i="4"/>
  <c r="BQ52" i="4"/>
  <c r="BX52" i="4"/>
  <c r="BY52" i="4"/>
  <c r="BR52" i="4"/>
  <c r="CB42" i="4"/>
  <c r="BX42" i="4"/>
  <c r="CA42" i="4"/>
  <c r="BW42" i="4"/>
  <c r="CC42" i="4"/>
  <c r="BY42" i="4"/>
  <c r="BZ42" i="4"/>
  <c r="CD42" i="4"/>
  <c r="CD46" i="4"/>
  <c r="BZ46" i="4"/>
  <c r="CA46" i="4"/>
  <c r="BY46" i="4"/>
  <c r="BW46" i="4"/>
  <c r="CB46" i="4"/>
  <c r="CC46" i="4"/>
  <c r="BX46" i="4"/>
  <c r="CD50" i="4"/>
  <c r="BZ50" i="4"/>
  <c r="CC50" i="4"/>
  <c r="BX50" i="4"/>
  <c r="CB50" i="4"/>
  <c r="BW50" i="4"/>
  <c r="BY50" i="4"/>
  <c r="CA50" i="4"/>
  <c r="CB53" i="4"/>
  <c r="BX53" i="4"/>
  <c r="BR53" i="4"/>
  <c r="BN53" i="4"/>
  <c r="CA53" i="4"/>
  <c r="BO53" i="4"/>
  <c r="BZ53" i="4"/>
  <c r="BS53" i="4"/>
  <c r="BY53" i="4"/>
  <c r="CD53" i="4"/>
  <c r="BQ53" i="4"/>
  <c r="CC53" i="4"/>
  <c r="BL53" i="4"/>
  <c r="BP53" i="4"/>
  <c r="BW53" i="4"/>
  <c r="CB57" i="4"/>
  <c r="BX57" i="4"/>
  <c r="BR57" i="4"/>
  <c r="BN57" i="4"/>
  <c r="CD57" i="4"/>
  <c r="BY57" i="4"/>
  <c r="BQ57" i="4"/>
  <c r="BL57" i="4"/>
  <c r="CC57" i="4"/>
  <c r="BW57" i="4"/>
  <c r="BP57" i="4"/>
  <c r="BZ57" i="4"/>
  <c r="BS57" i="4"/>
  <c r="CA57" i="4"/>
  <c r="BO57" i="4"/>
  <c r="CE59" i="3"/>
  <c r="AC77" i="4"/>
  <c r="B77" i="4"/>
  <c r="B76" i="4"/>
  <c r="AD71" i="4"/>
  <c r="AD69" i="4"/>
  <c r="B69" i="4"/>
  <c r="AF69" i="4"/>
  <c r="J69" i="4"/>
  <c r="BT51" i="4" l="1"/>
  <c r="CE50" i="4"/>
  <c r="CF50" i="4"/>
  <c r="CE48" i="4"/>
  <c r="CF48" i="4"/>
  <c r="CF54" i="4"/>
  <c r="CE54" i="4"/>
  <c r="CE58" i="4"/>
  <c r="CF58" i="4"/>
  <c r="CE43" i="4"/>
  <c r="CF43" i="4"/>
  <c r="BT56" i="4"/>
  <c r="CF57" i="4"/>
  <c r="CE57" i="4"/>
  <c r="BT53" i="4"/>
  <c r="CF46" i="4"/>
  <c r="CE46" i="4"/>
  <c r="BT52" i="4"/>
  <c r="CF51" i="4"/>
  <c r="CE51" i="4"/>
  <c r="BT58" i="4"/>
  <c r="CF47" i="4"/>
  <c r="CE47" i="4"/>
  <c r="CF42" i="4"/>
  <c r="CE42" i="4"/>
  <c r="BT55" i="4"/>
  <c r="BT54" i="4"/>
  <c r="CE41" i="4"/>
  <c r="CF41" i="4"/>
  <c r="BT57" i="4"/>
  <c r="CF53" i="4"/>
  <c r="CE53" i="4"/>
  <c r="CF52" i="4"/>
  <c r="CE52" i="4"/>
  <c r="CF45" i="4"/>
  <c r="CE45" i="4"/>
  <c r="CF55" i="4"/>
  <c r="CE55" i="4"/>
  <c r="CF44" i="4"/>
  <c r="CE44" i="4"/>
  <c r="CF40" i="4"/>
  <c r="CE40" i="4"/>
  <c r="CE56" i="4"/>
  <c r="CF56" i="4"/>
  <c r="CF49" i="4"/>
  <c r="CE49" i="4"/>
  <c r="B59" i="4"/>
  <c r="B40" i="4"/>
  <c r="D40" i="4"/>
  <c r="E40" i="4"/>
  <c r="F40" i="4"/>
  <c r="G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B41" i="4"/>
  <c r="D41" i="4"/>
  <c r="E41" i="4"/>
  <c r="F41" i="4"/>
  <c r="G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B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B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B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B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B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B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B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B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B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G39" i="4"/>
  <c r="F39" i="4"/>
  <c r="E39" i="4"/>
  <c r="D39" i="4"/>
  <c r="B39" i="4"/>
  <c r="A39" i="4"/>
  <c r="AV20" i="4"/>
  <c r="AU20" i="4"/>
  <c r="AT20" i="4"/>
  <c r="AZ20" i="4"/>
  <c r="AY20" i="4"/>
  <c r="AX20" i="4"/>
  <c r="BD20" i="4"/>
  <c r="BC20" i="4"/>
  <c r="BB20" i="4"/>
  <c r="BF20" i="4"/>
  <c r="BG20" i="4"/>
  <c r="BH20" i="4"/>
  <c r="BH39" i="4"/>
  <c r="BH59" i="4" s="1"/>
  <c r="BG39" i="4"/>
  <c r="BG59" i="4" s="1"/>
  <c r="BF39" i="4"/>
  <c r="BF59" i="4" s="1"/>
  <c r="BD39" i="4"/>
  <c r="BD59" i="4" s="1"/>
  <c r="BC39" i="4"/>
  <c r="BC59" i="4" s="1"/>
  <c r="BB39" i="4"/>
  <c r="BB59" i="4" s="1"/>
  <c r="AZ39" i="4"/>
  <c r="AZ59" i="4" s="1"/>
  <c r="AY39" i="4"/>
  <c r="AY59" i="4" s="1"/>
  <c r="AX39" i="4"/>
  <c r="AX59" i="4" s="1"/>
  <c r="AV39" i="4"/>
  <c r="AV59" i="4" s="1"/>
  <c r="AU39" i="4"/>
  <c r="AU59" i="4" s="1"/>
  <c r="AT39" i="4"/>
  <c r="AT59" i="4" s="1"/>
  <c r="AR39" i="4"/>
  <c r="AQ39" i="4"/>
  <c r="AP39" i="4"/>
  <c r="AN39" i="4"/>
  <c r="AM39" i="4"/>
  <c r="AL39" i="4"/>
  <c r="AJ39" i="4"/>
  <c r="AI39" i="4"/>
  <c r="AH39" i="4"/>
  <c r="AF39" i="4"/>
  <c r="AE39" i="4"/>
  <c r="AD39" i="4"/>
  <c r="CW39" i="4" l="1"/>
  <c r="CT39" i="4"/>
  <c r="CU39" i="4"/>
  <c r="CX39" i="4"/>
  <c r="CQ39" i="4"/>
  <c r="CS39" i="4"/>
  <c r="CR39" i="4"/>
  <c r="CV39" i="4"/>
  <c r="CU42" i="4"/>
  <c r="CS42" i="4"/>
  <c r="CT42" i="4"/>
  <c r="CW42" i="4"/>
  <c r="CV42" i="4"/>
  <c r="CX42" i="4"/>
  <c r="CQ42" i="4"/>
  <c r="CR42" i="4"/>
  <c r="CL41" i="4"/>
  <c r="CJ41" i="4"/>
  <c r="CK41" i="4"/>
  <c r="CN41" i="4"/>
  <c r="CM41" i="4"/>
  <c r="CH41" i="4"/>
  <c r="CO41" i="4"/>
  <c r="CI41" i="4"/>
  <c r="CT40" i="4"/>
  <c r="CX40" i="4"/>
  <c r="CS40" i="4"/>
  <c r="CR40" i="4"/>
  <c r="CW40" i="4"/>
  <c r="CU40" i="4"/>
  <c r="CQ40" i="4"/>
  <c r="CV40" i="4"/>
  <c r="CN40" i="4"/>
  <c r="CL40" i="4"/>
  <c r="CM40" i="4"/>
  <c r="CH40" i="4"/>
  <c r="CO40" i="4"/>
  <c r="CK40" i="4"/>
  <c r="CJ40" i="4"/>
  <c r="CI40" i="4"/>
  <c r="CL39" i="4"/>
  <c r="CJ39" i="4"/>
  <c r="CK39" i="4"/>
  <c r="CN39" i="4"/>
  <c r="CM39" i="4"/>
  <c r="CI39" i="4"/>
  <c r="CO39" i="4"/>
  <c r="CH39" i="4"/>
  <c r="CL42" i="4"/>
  <c r="CJ42" i="4"/>
  <c r="CK42" i="4"/>
  <c r="CN42" i="4"/>
  <c r="CM42" i="4"/>
  <c r="CI42" i="4"/>
  <c r="CH42" i="4"/>
  <c r="CO42" i="4"/>
  <c r="DC39" i="4"/>
  <c r="CD39" i="4" s="1"/>
  <c r="CD59" i="4" s="1"/>
  <c r="Z20" i="4"/>
  <c r="AA20" i="4"/>
  <c r="AB20" i="4"/>
  <c r="CX49" i="4"/>
  <c r="CT49" i="4"/>
  <c r="CW49" i="4"/>
  <c r="CR49" i="4"/>
  <c r="CV49" i="4"/>
  <c r="CQ49" i="4"/>
  <c r="CS49" i="4"/>
  <c r="CU49" i="4"/>
  <c r="CO49" i="4"/>
  <c r="CK49" i="4"/>
  <c r="CL49" i="4"/>
  <c r="CJ49" i="4"/>
  <c r="CH49" i="4"/>
  <c r="CN49" i="4"/>
  <c r="CM49" i="4"/>
  <c r="CI49" i="4"/>
  <c r="CX47" i="4"/>
  <c r="CT47" i="4"/>
  <c r="CW47" i="4"/>
  <c r="CR47" i="4"/>
  <c r="CV47" i="4"/>
  <c r="CQ47" i="4"/>
  <c r="CU47" i="4"/>
  <c r="CS47" i="4"/>
  <c r="CO47" i="4"/>
  <c r="CK47" i="4"/>
  <c r="CL47" i="4"/>
  <c r="CJ47" i="4"/>
  <c r="CM47" i="4"/>
  <c r="CI47" i="4"/>
  <c r="CH47" i="4"/>
  <c r="CN47" i="4"/>
  <c r="CX45" i="4"/>
  <c r="CT45" i="4"/>
  <c r="CW45" i="4"/>
  <c r="CR45" i="4"/>
  <c r="CV45" i="4"/>
  <c r="CQ45" i="4"/>
  <c r="CS45" i="4"/>
  <c r="CU45" i="4"/>
  <c r="CO45" i="4"/>
  <c r="CK45" i="4"/>
  <c r="CL45" i="4"/>
  <c r="CJ45" i="4"/>
  <c r="CH45" i="4"/>
  <c r="CN45" i="4"/>
  <c r="CM45" i="4"/>
  <c r="CI45" i="4"/>
  <c r="CU43" i="4"/>
  <c r="CQ43" i="4"/>
  <c r="CX43" i="4"/>
  <c r="CT43" i="4"/>
  <c r="CR43" i="4"/>
  <c r="CW43" i="4"/>
  <c r="CV43" i="4"/>
  <c r="CS43" i="4"/>
  <c r="CL43" i="4"/>
  <c r="CH43" i="4"/>
  <c r="CO43" i="4"/>
  <c r="CK43" i="4"/>
  <c r="CI43" i="4"/>
  <c r="CN43" i="4"/>
  <c r="CM43" i="4"/>
  <c r="CJ43" i="4"/>
  <c r="CV50" i="4"/>
  <c r="CR50" i="4"/>
  <c r="CX50" i="4"/>
  <c r="CT50" i="4"/>
  <c r="CS50" i="4"/>
  <c r="CQ50" i="4"/>
  <c r="CW50" i="4"/>
  <c r="CU50" i="4"/>
  <c r="CM50" i="4"/>
  <c r="CI50" i="4"/>
  <c r="CO50" i="4"/>
  <c r="CK50" i="4"/>
  <c r="CJ50" i="4"/>
  <c r="CH50" i="4"/>
  <c r="CN50" i="4"/>
  <c r="CL50" i="4"/>
  <c r="CX48" i="4"/>
  <c r="CT48" i="4"/>
  <c r="CU48" i="4"/>
  <c r="CS48" i="4"/>
  <c r="CV48" i="4"/>
  <c r="CR48" i="4"/>
  <c r="CQ48" i="4"/>
  <c r="CW48" i="4"/>
  <c r="CO48" i="4"/>
  <c r="CK48" i="4"/>
  <c r="CN48" i="4"/>
  <c r="CI48" i="4"/>
  <c r="CM48" i="4"/>
  <c r="CH48" i="4"/>
  <c r="CJ48" i="4"/>
  <c r="CL48" i="4"/>
  <c r="CX46" i="4"/>
  <c r="CT46" i="4"/>
  <c r="CU46" i="4"/>
  <c r="CS46" i="4"/>
  <c r="CQ46" i="4"/>
  <c r="CW46" i="4"/>
  <c r="CV46" i="4"/>
  <c r="CR46" i="4"/>
  <c r="CO46" i="4"/>
  <c r="CK46" i="4"/>
  <c r="CN46" i="4"/>
  <c r="CI46" i="4"/>
  <c r="CM46" i="4"/>
  <c r="CH46" i="4"/>
  <c r="CL46" i="4"/>
  <c r="CJ46" i="4"/>
  <c r="CX44" i="4"/>
  <c r="CT44" i="4"/>
  <c r="CU44" i="4"/>
  <c r="CS44" i="4"/>
  <c r="CV44" i="4"/>
  <c r="CR44" i="4"/>
  <c r="CQ44" i="4"/>
  <c r="CW44" i="4"/>
  <c r="CO44" i="4"/>
  <c r="CK44" i="4"/>
  <c r="CN44" i="4"/>
  <c r="CI44" i="4"/>
  <c r="CM44" i="4"/>
  <c r="CH44" i="4"/>
  <c r="CJ44" i="4"/>
  <c r="CL44" i="4"/>
  <c r="CW41" i="4"/>
  <c r="CS41" i="4"/>
  <c r="CV41" i="4"/>
  <c r="CR41" i="4"/>
  <c r="CU41" i="4"/>
  <c r="CQ41" i="4"/>
  <c r="CX41" i="4"/>
  <c r="CT41" i="4"/>
  <c r="DC20" i="4"/>
  <c r="O15" i="4"/>
  <c r="P15" i="4"/>
  <c r="O16" i="4"/>
  <c r="P16" i="4"/>
  <c r="O17" i="4"/>
  <c r="P17" i="4"/>
  <c r="O18" i="4"/>
  <c r="P18" i="4"/>
  <c r="O19" i="4"/>
  <c r="P19" i="4"/>
  <c r="O14" i="4"/>
  <c r="P14" i="4"/>
  <c r="X15" i="4"/>
  <c r="Y15" i="4" s="1"/>
  <c r="X16" i="4"/>
  <c r="Y16" i="4" s="1"/>
  <c r="X17" i="4"/>
  <c r="Y17" i="4" s="1"/>
  <c r="X18" i="4"/>
  <c r="Y18" i="4" s="1"/>
  <c r="X19" i="4"/>
  <c r="Y19" i="4" s="1"/>
  <c r="X14" i="4"/>
  <c r="Q15" i="4"/>
  <c r="R15" i="4"/>
  <c r="S15" i="4"/>
  <c r="T15" i="4"/>
  <c r="U15" i="4"/>
  <c r="V15" i="4"/>
  <c r="W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S14" i="4"/>
  <c r="T14" i="4"/>
  <c r="U14" i="4"/>
  <c r="V14" i="4"/>
  <c r="W14" i="4"/>
  <c r="R14" i="4"/>
  <c r="Q14" i="4"/>
  <c r="H15" i="4"/>
  <c r="I15" i="4"/>
  <c r="J15" i="4"/>
  <c r="K15" i="4"/>
  <c r="L15" i="4"/>
  <c r="M15" i="4"/>
  <c r="N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J14" i="4"/>
  <c r="K14" i="4"/>
  <c r="L14" i="4"/>
  <c r="M14" i="4"/>
  <c r="N14" i="4"/>
  <c r="I14" i="4"/>
  <c r="H14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15" i="4"/>
  <c r="E15" i="4"/>
  <c r="F15" i="4"/>
  <c r="G15" i="4"/>
  <c r="E14" i="4"/>
  <c r="F14" i="4"/>
  <c r="G14" i="4"/>
  <c r="D14" i="4"/>
  <c r="BG26" i="5"/>
  <c r="BF26" i="5"/>
  <c r="BE26" i="5"/>
  <c r="BD26" i="5"/>
  <c r="BC26" i="5"/>
  <c r="BB26" i="5"/>
  <c r="BH25" i="5"/>
  <c r="BH24" i="5"/>
  <c r="BH23" i="5"/>
  <c r="BH22" i="5"/>
  <c r="AB16" i="4"/>
  <c r="AA19" i="4"/>
  <c r="AA14" i="4"/>
  <c r="AB15" i="4"/>
  <c r="AB19" i="4"/>
  <c r="B62" i="4"/>
  <c r="BK58" i="4"/>
  <c r="Y58" i="4"/>
  <c r="BK57" i="4"/>
  <c r="Y57" i="4"/>
  <c r="BK56" i="4"/>
  <c r="Y56" i="4"/>
  <c r="BK55" i="4"/>
  <c r="Y55" i="4"/>
  <c r="BK54" i="4"/>
  <c r="Y54" i="4"/>
  <c r="BK53" i="4"/>
  <c r="Y53" i="4"/>
  <c r="BK52" i="4"/>
  <c r="Y52" i="4"/>
  <c r="BK51" i="4"/>
  <c r="Y51" i="4"/>
  <c r="BK50" i="4"/>
  <c r="Y50" i="4"/>
  <c r="BK49" i="4"/>
  <c r="Y49" i="4"/>
  <c r="BK48" i="4"/>
  <c r="Y48" i="4"/>
  <c r="BK47" i="4"/>
  <c r="Y47" i="4"/>
  <c r="BK46" i="4"/>
  <c r="Y46" i="4"/>
  <c r="BK45" i="4"/>
  <c r="Y45" i="4"/>
  <c r="BK44" i="4"/>
  <c r="Y44" i="4"/>
  <c r="BK43" i="4"/>
  <c r="Y43" i="4"/>
  <c r="BK42" i="4"/>
  <c r="Y42" i="4"/>
  <c r="BK41" i="4"/>
  <c r="BK40" i="4"/>
  <c r="Y40" i="4"/>
  <c r="BK39" i="4"/>
  <c r="Y39" i="4"/>
  <c r="BN39" i="4" s="1"/>
  <c r="BX39" i="4" l="1"/>
  <c r="BX59" i="4" s="1"/>
  <c r="CC39" i="4"/>
  <c r="CC59" i="4" s="1"/>
  <c r="CB39" i="4"/>
  <c r="CB59" i="4" s="1"/>
  <c r="BM40" i="4"/>
  <c r="BN40" i="4"/>
  <c r="Y14" i="4"/>
  <c r="Y36" i="4" s="1"/>
  <c r="X36" i="4"/>
  <c r="BY39" i="4"/>
  <c r="BY59" i="4" s="1"/>
  <c r="BZ39" i="4"/>
  <c r="BZ59" i="4" s="1"/>
  <c r="CA39" i="4"/>
  <c r="CA59" i="4" s="1"/>
  <c r="CC19" i="4"/>
  <c r="BY19" i="4"/>
  <c r="CB19" i="4"/>
  <c r="BZ19" i="4"/>
  <c r="BX19" i="4"/>
  <c r="CD19" i="4"/>
  <c r="CA19" i="4"/>
  <c r="BW19" i="4"/>
  <c r="BX18" i="4"/>
  <c r="BZ18" i="4"/>
  <c r="BY18" i="4"/>
  <c r="CA18" i="4"/>
  <c r="BW18" i="4"/>
  <c r="CC18" i="4"/>
  <c r="CD18" i="4"/>
  <c r="CB18" i="4"/>
  <c r="BP67" i="4"/>
  <c r="BM66" i="4"/>
  <c r="BL69" i="4"/>
  <c r="BL68" i="4"/>
  <c r="CP41" i="4"/>
  <c r="BM65" i="4"/>
  <c r="BL65" i="4"/>
  <c r="BM68" i="4"/>
  <c r="BO69" i="4"/>
  <c r="BM67" i="4"/>
  <c r="BX17" i="4"/>
  <c r="BZ17" i="4"/>
  <c r="BY17" i="4"/>
  <c r="BW17" i="4"/>
  <c r="CB17" i="4"/>
  <c r="CD17" i="4"/>
  <c r="CC17" i="4"/>
  <c r="CA17" i="4"/>
  <c r="CD16" i="4"/>
  <c r="CB16" i="4"/>
  <c r="CA16" i="4"/>
  <c r="BZ16" i="4"/>
  <c r="BX16" i="4"/>
  <c r="BW16" i="4"/>
  <c r="CC16" i="4"/>
  <c r="BY16" i="4"/>
  <c r="BM69" i="4"/>
  <c r="CJ16" i="4"/>
  <c r="CI16" i="4"/>
  <c r="CH16" i="4"/>
  <c r="CL16" i="4"/>
  <c r="CN16" i="4"/>
  <c r="CO16" i="4"/>
  <c r="CK16" i="4"/>
  <c r="CM16" i="4"/>
  <c r="BL66" i="4"/>
  <c r="CS19" i="4"/>
  <c r="CR19" i="4"/>
  <c r="CQ19" i="4"/>
  <c r="CU19" i="4"/>
  <c r="CT19" i="4"/>
  <c r="CX19" i="4"/>
  <c r="CW19" i="4"/>
  <c r="CV19" i="4"/>
  <c r="BN68" i="4"/>
  <c r="BN65" i="4"/>
  <c r="BN69" i="4"/>
  <c r="BN66" i="4"/>
  <c r="BN67" i="4"/>
  <c r="CP39" i="4"/>
  <c r="CV59" i="4"/>
  <c r="BR68" i="4"/>
  <c r="BR65" i="4"/>
  <c r="BR69" i="4"/>
  <c r="BR66" i="4"/>
  <c r="BR67" i="4"/>
  <c r="CP42" i="4"/>
  <c r="CY40" i="4"/>
  <c r="CY42" i="4"/>
  <c r="CY39" i="4"/>
  <c r="CJ15" i="4"/>
  <c r="CI15" i="4"/>
  <c r="CH15" i="4"/>
  <c r="CL15" i="4"/>
  <c r="CO15" i="4"/>
  <c r="CN15" i="4"/>
  <c r="CM15" i="4"/>
  <c r="CK15" i="4"/>
  <c r="CJ14" i="4"/>
  <c r="CI14" i="4"/>
  <c r="CH14" i="4"/>
  <c r="CL14" i="4"/>
  <c r="CO14" i="4"/>
  <c r="CN14" i="4"/>
  <c r="CM14" i="4"/>
  <c r="CK14" i="4"/>
  <c r="CS14" i="4"/>
  <c r="CQ14" i="4"/>
  <c r="CR14" i="4"/>
  <c r="CU14" i="4"/>
  <c r="CV14" i="4"/>
  <c r="CT14" i="4"/>
  <c r="CX14" i="4"/>
  <c r="CW14" i="4"/>
  <c r="BP65" i="4"/>
  <c r="BP66" i="4"/>
  <c r="CS16" i="4"/>
  <c r="CQ16" i="4"/>
  <c r="CR16" i="4"/>
  <c r="CU16" i="4"/>
  <c r="CT16" i="4"/>
  <c r="CX16" i="4"/>
  <c r="CW16" i="4"/>
  <c r="CV16" i="4"/>
  <c r="CX59" i="4"/>
  <c r="BQ68" i="4"/>
  <c r="BQ65" i="4"/>
  <c r="BQ69" i="4"/>
  <c r="BQ66" i="4"/>
  <c r="BQ67" i="4"/>
  <c r="BP69" i="4"/>
  <c r="CT59" i="4"/>
  <c r="BO68" i="4"/>
  <c r="BO65" i="4"/>
  <c r="BO66" i="4"/>
  <c r="BO67" i="4"/>
  <c r="AU62" i="4"/>
  <c r="CJ19" i="4"/>
  <c r="CH19" i="4"/>
  <c r="CI19" i="4"/>
  <c r="CL19" i="4"/>
  <c r="CN19" i="4"/>
  <c r="CO19" i="4"/>
  <c r="CM19" i="4"/>
  <c r="CK19" i="4"/>
  <c r="CJ17" i="4"/>
  <c r="CI17" i="4"/>
  <c r="CH17" i="4"/>
  <c r="CL17" i="4"/>
  <c r="CO17" i="4"/>
  <c r="CN17" i="4"/>
  <c r="CM17" i="4"/>
  <c r="CK17" i="4"/>
  <c r="CS17" i="4"/>
  <c r="CR17" i="4"/>
  <c r="CQ17" i="4"/>
  <c r="CU17" i="4"/>
  <c r="CT17" i="4"/>
  <c r="CX17" i="4"/>
  <c r="CW17" i="4"/>
  <c r="CV17" i="4"/>
  <c r="BS68" i="4"/>
  <c r="BS65" i="4"/>
  <c r="BS69" i="4"/>
  <c r="BS66" i="4"/>
  <c r="BS67" i="4"/>
  <c r="CJ18" i="4"/>
  <c r="CH18" i="4"/>
  <c r="CI18" i="4"/>
  <c r="CL18" i="4"/>
  <c r="CO18" i="4"/>
  <c r="CN18" i="4"/>
  <c r="CM18" i="4"/>
  <c r="CK18" i="4"/>
  <c r="BL67" i="4"/>
  <c r="BP68" i="4"/>
  <c r="CS15" i="4"/>
  <c r="CQ15" i="4"/>
  <c r="CR15" i="4"/>
  <c r="CU15" i="4"/>
  <c r="CT15" i="4"/>
  <c r="CX15" i="4"/>
  <c r="CW15" i="4"/>
  <c r="CV15" i="4"/>
  <c r="CP40" i="4"/>
  <c r="CS18" i="4"/>
  <c r="CR18" i="4"/>
  <c r="CQ18" i="4"/>
  <c r="CU18" i="4"/>
  <c r="CV18" i="4"/>
  <c r="CT18" i="4"/>
  <c r="CX18" i="4"/>
  <c r="CW18" i="4"/>
  <c r="BW39" i="4"/>
  <c r="BW59" i="4" s="1"/>
  <c r="AC20" i="4"/>
  <c r="CS59" i="4"/>
  <c r="CP44" i="4"/>
  <c r="CP46" i="4"/>
  <c r="CP48" i="4"/>
  <c r="CP50" i="4"/>
  <c r="CY50" i="4"/>
  <c r="CN59" i="4"/>
  <c r="CY45" i="4"/>
  <c r="CY47" i="4"/>
  <c r="CY49" i="4"/>
  <c r="CR59" i="4"/>
  <c r="CJ59" i="4"/>
  <c r="CK59" i="4"/>
  <c r="CY44" i="4"/>
  <c r="CY48" i="4"/>
  <c r="CM59" i="4"/>
  <c r="CO59" i="4"/>
  <c r="CP47" i="4"/>
  <c r="CP43" i="4"/>
  <c r="CH59" i="4"/>
  <c r="CY43" i="4"/>
  <c r="CU59" i="4"/>
  <c r="CW59" i="4"/>
  <c r="CY46" i="4"/>
  <c r="CI59" i="4"/>
  <c r="CL59" i="4"/>
  <c r="CP45" i="4"/>
  <c r="CP49" i="4"/>
  <c r="CY41" i="4"/>
  <c r="CQ59" i="4"/>
  <c r="BX14" i="4"/>
  <c r="CD14" i="4"/>
  <c r="CA14" i="4"/>
  <c r="BZ14" i="4"/>
  <c r="BY14" i="4"/>
  <c r="CB14" i="4"/>
  <c r="CC14" i="4"/>
  <c r="BW14" i="4"/>
  <c r="BT40" i="4"/>
  <c r="CC15" i="4"/>
  <c r="CB15" i="4"/>
  <c r="BY15" i="4"/>
  <c r="BX15" i="4"/>
  <c r="CA15" i="4"/>
  <c r="CD15" i="4"/>
  <c r="BW15" i="4"/>
  <c r="BZ15" i="4"/>
  <c r="CC20" i="4"/>
  <c r="BY20" i="4"/>
  <c r="CA20" i="4"/>
  <c r="BW20" i="4"/>
  <c r="BZ20" i="4"/>
  <c r="BX20" i="4"/>
  <c r="CD20" i="4"/>
  <c r="CB20" i="4"/>
  <c r="BE20" i="4"/>
  <c r="BI20" i="4"/>
  <c r="BC62" i="4"/>
  <c r="AT62" i="4"/>
  <c r="BG62" i="4"/>
  <c r="BH62" i="4"/>
  <c r="AY62" i="4"/>
  <c r="AV62" i="4"/>
  <c r="BB62" i="4"/>
  <c r="BF62" i="4"/>
  <c r="BD62" i="4"/>
  <c r="AX62" i="4"/>
  <c r="BJ54" i="4"/>
  <c r="BJ58" i="4"/>
  <c r="BJ52" i="4"/>
  <c r="BJ51" i="4"/>
  <c r="BJ53" i="4"/>
  <c r="BJ57" i="4"/>
  <c r="BJ55" i="4"/>
  <c r="BK14" i="4"/>
  <c r="BH26" i="5"/>
  <c r="BJ56" i="4"/>
  <c r="AZ62" i="4"/>
  <c r="Z18" i="4"/>
  <c r="Z17" i="4"/>
  <c r="AA18" i="4"/>
  <c r="AA15" i="4"/>
  <c r="AA36" i="4" s="1"/>
  <c r="AB18" i="4"/>
  <c r="AA16" i="4"/>
  <c r="Z16" i="4"/>
  <c r="AB17" i="4"/>
  <c r="AB14" i="4"/>
  <c r="AB36" i="4" s="1"/>
  <c r="Z14" i="4"/>
  <c r="AW20" i="4"/>
  <c r="BA20" i="4"/>
  <c r="Z15" i="4"/>
  <c r="Z19" i="4"/>
  <c r="AC19" i="4" s="1"/>
  <c r="BJ19" i="4" s="1"/>
  <c r="AA17" i="4"/>
  <c r="CE39" i="4" l="1"/>
  <c r="CE59" i="4" s="1"/>
  <c r="Z36" i="4"/>
  <c r="CF39" i="4"/>
  <c r="CA62" i="4"/>
  <c r="CF19" i="4"/>
  <c r="CE19" i="4"/>
  <c r="CE18" i="4"/>
  <c r="CF18" i="4"/>
  <c r="BP70" i="4"/>
  <c r="BL70" i="4"/>
  <c r="BM70" i="4"/>
  <c r="BS70" i="4"/>
  <c r="BO70" i="4"/>
  <c r="BQ70" i="4"/>
  <c r="BR70" i="4"/>
  <c r="CE17" i="4"/>
  <c r="CF17" i="4"/>
  <c r="BN70" i="4"/>
  <c r="CE16" i="4"/>
  <c r="CF16" i="4"/>
  <c r="CY14" i="4"/>
  <c r="CY17" i="4"/>
  <c r="CP16" i="4"/>
  <c r="CP17" i="4"/>
  <c r="CY19" i="4"/>
  <c r="CY18" i="4"/>
  <c r="CP18" i="4"/>
  <c r="CY16" i="4"/>
  <c r="CY15" i="4"/>
  <c r="CP19" i="4"/>
  <c r="CP14" i="4"/>
  <c r="CP15" i="4"/>
  <c r="CY59" i="4"/>
  <c r="CP59" i="4"/>
  <c r="CB62" i="4"/>
  <c r="CD62" i="4"/>
  <c r="CE15" i="4"/>
  <c r="CF15" i="4"/>
  <c r="BY62" i="4"/>
  <c r="BX62" i="4"/>
  <c r="BW62" i="4"/>
  <c r="CF14" i="4"/>
  <c r="CE14" i="4"/>
  <c r="BZ62" i="4"/>
  <c r="CE20" i="4"/>
  <c r="CF20" i="4"/>
  <c r="CC62" i="4"/>
  <c r="AC16" i="4"/>
  <c r="BJ16" i="4" s="1"/>
  <c r="BJ46" i="4"/>
  <c r="BJ42" i="4"/>
  <c r="BJ50" i="4"/>
  <c r="BJ43" i="4"/>
  <c r="BJ45" i="4"/>
  <c r="BJ44" i="4"/>
  <c r="BJ47" i="4"/>
  <c r="BJ49" i="4"/>
  <c r="BJ48" i="4"/>
  <c r="BJ40" i="4"/>
  <c r="AC18" i="4"/>
  <c r="BJ18" i="4" s="1"/>
  <c r="AC15" i="4"/>
  <c r="BJ15" i="4" s="1"/>
  <c r="AC14" i="4"/>
  <c r="AC36" i="4" s="1"/>
  <c r="BJ36" i="4" s="1"/>
  <c r="AC17" i="4"/>
  <c r="BJ17" i="4" s="1"/>
  <c r="BJ39" i="4"/>
  <c r="BC26" i="2"/>
  <c r="BD26" i="2"/>
  <c r="BE26" i="2"/>
  <c r="BF26" i="2"/>
  <c r="BG26" i="2"/>
  <c r="BB26" i="2"/>
  <c r="BH23" i="2"/>
  <c r="BH24" i="2"/>
  <c r="BH25" i="2"/>
  <c r="BH22" i="2"/>
  <c r="BL19" i="4" l="1"/>
  <c r="BL17" i="4"/>
  <c r="BM17" i="4" s="1"/>
  <c r="BN17" i="4" s="1"/>
  <c r="BO17" i="4" s="1"/>
  <c r="BP17" i="4" s="1"/>
  <c r="BQ17" i="4" s="1"/>
  <c r="BR17" i="4" s="1"/>
  <c r="BS17" i="4" s="1"/>
  <c r="BL18" i="4"/>
  <c r="BM18" i="4" s="1"/>
  <c r="BN18" i="4" s="1"/>
  <c r="BO18" i="4" s="1"/>
  <c r="BP18" i="4" s="1"/>
  <c r="BQ18" i="4" s="1"/>
  <c r="BR18" i="4" s="1"/>
  <c r="BS18" i="4" s="1"/>
  <c r="BL16" i="4"/>
  <c r="BM16" i="4" s="1"/>
  <c r="BN16" i="4" s="1"/>
  <c r="BO16" i="4" s="1"/>
  <c r="BP16" i="4" s="1"/>
  <c r="BQ16" i="4" s="1"/>
  <c r="BR16" i="4" s="1"/>
  <c r="BS16" i="4" s="1"/>
  <c r="CE62" i="4"/>
  <c r="BL20" i="4"/>
  <c r="AG20" i="4" s="1"/>
  <c r="BL15" i="4"/>
  <c r="BL14" i="4"/>
  <c r="BJ20" i="4"/>
  <c r="BJ14" i="4"/>
  <c r="BH26" i="2"/>
  <c r="BT18" i="4" l="1"/>
  <c r="BT16" i="4"/>
  <c r="BM19" i="4"/>
  <c r="BN19" i="4" s="1"/>
  <c r="BO19" i="4" s="1"/>
  <c r="BP19" i="4" s="1"/>
  <c r="BQ19" i="4" s="1"/>
  <c r="BR19" i="4" s="1"/>
  <c r="BS19" i="4" s="1"/>
  <c r="BT17" i="4"/>
  <c r="BM20" i="4"/>
  <c r="AK20" i="4" s="1"/>
  <c r="BM14" i="4"/>
  <c r="BM15" i="4"/>
  <c r="BN15" i="4" s="1"/>
  <c r="BO15" i="4" s="1"/>
  <c r="BP15" i="4" s="1"/>
  <c r="BQ15" i="4" s="1"/>
  <c r="BR15" i="4" s="1"/>
  <c r="BS15" i="4" s="1"/>
  <c r="AG18" i="4"/>
  <c r="AK17" i="4"/>
  <c r="AG15" i="4"/>
  <c r="AK16" i="4"/>
  <c r="DC15" i="3"/>
  <c r="DC14" i="3"/>
  <c r="AB15" i="3"/>
  <c r="AB14" i="3"/>
  <c r="AA15" i="3"/>
  <c r="AA14" i="3"/>
  <c r="AA36" i="3" s="1"/>
  <c r="BH62" i="3"/>
  <c r="BG62" i="3"/>
  <c r="BD62" i="3"/>
  <c r="BC62" i="3"/>
  <c r="AZ62" i="3"/>
  <c r="AY62" i="3"/>
  <c r="AV62" i="3"/>
  <c r="AU62" i="3"/>
  <c r="AB36" i="3" l="1"/>
  <c r="BT19" i="4"/>
  <c r="BN20" i="4"/>
  <c r="AO20" i="4" s="1"/>
  <c r="BN14" i="4"/>
  <c r="BT15" i="4"/>
  <c r="AO19" i="4"/>
  <c r="AK19" i="4"/>
  <c r="AG19" i="4"/>
  <c r="AG14" i="4"/>
  <c r="AK18" i="4"/>
  <c r="AG17" i="4"/>
  <c r="AG16" i="4"/>
  <c r="AO17" i="4"/>
  <c r="AO16" i="4"/>
  <c r="AG36" i="4" l="1"/>
  <c r="BO20" i="4"/>
  <c r="AS20" i="4" s="1"/>
  <c r="BO14" i="4"/>
  <c r="AS19" i="4"/>
  <c r="AO15" i="4"/>
  <c r="AK15" i="4"/>
  <c r="AO14" i="4"/>
  <c r="AK14" i="4"/>
  <c r="AK36" i="4" s="1"/>
  <c r="AO18" i="4"/>
  <c r="AS16" i="4"/>
  <c r="AS17" i="4"/>
  <c r="BF62" i="3"/>
  <c r="BB62" i="3"/>
  <c r="AX62" i="3"/>
  <c r="AT62" i="3"/>
  <c r="AO36" i="4" l="1"/>
  <c r="BP20" i="4"/>
  <c r="BP14" i="4"/>
  <c r="AW19" i="4"/>
  <c r="AS15" i="4"/>
  <c r="AS14" i="4"/>
  <c r="AS18" i="4"/>
  <c r="AW17" i="4"/>
  <c r="AW16" i="4"/>
  <c r="AS36" i="4" l="1"/>
  <c r="BQ20" i="4"/>
  <c r="BR20" i="4" s="1"/>
  <c r="BS20" i="4" s="1"/>
  <c r="BQ14" i="4"/>
  <c r="BA19" i="4"/>
  <c r="AW15" i="4"/>
  <c r="AW14" i="4"/>
  <c r="BA17" i="4"/>
  <c r="BA16" i="4"/>
  <c r="BT20" i="4" l="1"/>
  <c r="BR14" i="4"/>
  <c r="BE19" i="4"/>
  <c r="BA15" i="4"/>
  <c r="BA14" i="4"/>
  <c r="AW18" i="4"/>
  <c r="BA18" i="4"/>
  <c r="BE17" i="4"/>
  <c r="BE16" i="4"/>
  <c r="Z15" i="3"/>
  <c r="AC15" i="3" s="1"/>
  <c r="Z14" i="3"/>
  <c r="Z36" i="3" s="1"/>
  <c r="BS14" i="4" l="1"/>
  <c r="BI19" i="4"/>
  <c r="BE15" i="4"/>
  <c r="BE14" i="4"/>
  <c r="BE18" i="4"/>
  <c r="BI17" i="4"/>
  <c r="BI16" i="4"/>
  <c r="AC14" i="3"/>
  <c r="AC36" i="3" s="1"/>
  <c r="BJ36" i="3" s="1"/>
  <c r="BT14" i="4" l="1"/>
  <c r="BI15" i="4"/>
  <c r="BI14" i="4"/>
  <c r="BI18" i="4"/>
  <c r="BK15" i="3"/>
  <c r="BS69" i="3" l="1"/>
  <c r="BR69" i="3"/>
  <c r="BQ69" i="3"/>
  <c r="BP69" i="3"/>
  <c r="BO69" i="3"/>
  <c r="BN69" i="3"/>
  <c r="BM69" i="3"/>
  <c r="BL69" i="3"/>
  <c r="BS68" i="3"/>
  <c r="BR68" i="3"/>
  <c r="BQ68" i="3"/>
  <c r="BP68" i="3"/>
  <c r="BO68" i="3"/>
  <c r="BN68" i="3"/>
  <c r="BM68" i="3"/>
  <c r="BL68" i="3"/>
  <c r="BS67" i="3"/>
  <c r="BR67" i="3"/>
  <c r="BQ67" i="3"/>
  <c r="BP67" i="3"/>
  <c r="BO67" i="3"/>
  <c r="BN67" i="3"/>
  <c r="BM67" i="3"/>
  <c r="BL67" i="3"/>
  <c r="BS66" i="3"/>
  <c r="BR66" i="3"/>
  <c r="BQ66" i="3"/>
  <c r="BP66" i="3"/>
  <c r="BO66" i="3"/>
  <c r="BN66" i="3"/>
  <c r="BM66" i="3"/>
  <c r="BL66" i="3"/>
  <c r="BK14" i="3"/>
  <c r="BS65" i="3"/>
  <c r="BR65" i="3"/>
  <c r="BQ65" i="3"/>
  <c r="BP65" i="3"/>
  <c r="BO65" i="3"/>
  <c r="BN65" i="3"/>
  <c r="BM65" i="3"/>
  <c r="BL65" i="3"/>
  <c r="Y14" i="3"/>
  <c r="CH14" i="3"/>
  <c r="CI14" i="3"/>
  <c r="CJ14" i="3"/>
  <c r="CK14" i="3"/>
  <c r="CL14" i="3"/>
  <c r="CM14" i="3"/>
  <c r="CN14" i="3"/>
  <c r="CO14" i="3"/>
  <c r="CQ14" i="3"/>
  <c r="CR14" i="3"/>
  <c r="CS14" i="3"/>
  <c r="CT14" i="3"/>
  <c r="CU14" i="3"/>
  <c r="CV14" i="3"/>
  <c r="CW14" i="3"/>
  <c r="CX14" i="3"/>
  <c r="Y15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DD64" i="3"/>
  <c r="BW64" i="3" s="1"/>
  <c r="DE64" i="3"/>
  <c r="BX64" i="3" s="1"/>
  <c r="DF64" i="3"/>
  <c r="BY64" i="3" s="1"/>
  <c r="DG64" i="3"/>
  <c r="BZ64" i="3" s="1"/>
  <c r="DH64" i="3"/>
  <c r="CA64" i="3" s="1"/>
  <c r="DI64" i="3"/>
  <c r="CB64" i="3" s="1"/>
  <c r="DJ64" i="3"/>
  <c r="CC64" i="3" s="1"/>
  <c r="DK64" i="3"/>
  <c r="CD64" i="3" s="1"/>
  <c r="BJ15" i="3"/>
  <c r="CA70" i="3"/>
  <c r="BW70" i="3"/>
  <c r="CB70" i="3"/>
  <c r="BZ70" i="3"/>
  <c r="CC70" i="3"/>
  <c r="BY70" i="3"/>
  <c r="CD70" i="3"/>
  <c r="Y36" i="3" l="1"/>
  <c r="CE64" i="3"/>
  <c r="CF64" i="3"/>
  <c r="CP15" i="3"/>
  <c r="CY14" i="3"/>
  <c r="DL64" i="3"/>
  <c r="CD15" i="3"/>
  <c r="BW15" i="3"/>
  <c r="BX15" i="3"/>
  <c r="BY15" i="3"/>
  <c r="BZ15" i="3"/>
  <c r="CA15" i="3"/>
  <c r="CB15" i="3"/>
  <c r="CC15" i="3"/>
  <c r="CD14" i="3"/>
  <c r="BW14" i="3"/>
  <c r="BX14" i="3"/>
  <c r="BY14" i="3"/>
  <c r="BZ14" i="3"/>
  <c r="CA14" i="3"/>
  <c r="CB14" i="3"/>
  <c r="CC14" i="3"/>
  <c r="CP14" i="3"/>
  <c r="BJ14" i="3"/>
  <c r="CY15" i="3"/>
  <c r="BL70" i="3"/>
  <c r="BN70" i="3"/>
  <c r="BP70" i="3"/>
  <c r="BR70" i="3"/>
  <c r="BO70" i="3"/>
  <c r="BQ70" i="3"/>
  <c r="BS70" i="3"/>
  <c r="BX70" i="3"/>
  <c r="BL64" i="3" l="1"/>
  <c r="BP64" i="3"/>
  <c r="BM64" i="3"/>
  <c r="BQ64" i="3"/>
  <c r="BN64" i="3"/>
  <c r="BR64" i="3"/>
  <c r="BS64" i="3"/>
  <c r="BO64" i="3"/>
  <c r="BM70" i="3"/>
  <c r="CE14" i="3"/>
  <c r="CF14" i="3"/>
  <c r="BW62" i="3"/>
  <c r="BL14" i="3" l="1"/>
  <c r="BM14" i="3" s="1"/>
  <c r="BN14" i="3" s="1"/>
  <c r="BO14" i="3" s="1"/>
  <c r="BP14" i="3" s="1"/>
  <c r="BQ14" i="3" s="1"/>
  <c r="BR14" i="3" s="1"/>
  <c r="BS14" i="3" s="1"/>
  <c r="BT64" i="3"/>
  <c r="AK39" i="4"/>
  <c r="BM39" i="4" s="1"/>
  <c r="BM59" i="4" s="1"/>
  <c r="BM62" i="4" s="1"/>
  <c r="AG39" i="4"/>
  <c r="BZ62" i="3"/>
  <c r="CA62" i="3"/>
  <c r="CD62" i="3"/>
  <c r="CC62" i="3"/>
  <c r="CB62" i="3"/>
  <c r="BY62" i="3"/>
  <c r="BL39" i="4" l="1"/>
  <c r="AG14" i="3"/>
  <c r="AK59" i="4"/>
  <c r="AK14" i="3"/>
  <c r="AO14" i="3"/>
  <c r="AK62" i="4" l="1"/>
  <c r="AS39" i="4"/>
  <c r="BO39" i="4" s="1"/>
  <c r="AS14" i="3"/>
  <c r="AW39" i="4" l="1"/>
  <c r="BP39" i="4" s="1"/>
  <c r="BP59" i="4" s="1"/>
  <c r="BP62" i="4" s="1"/>
  <c r="AW14" i="3"/>
  <c r="AW59" i="4" l="1"/>
  <c r="BA39" i="4"/>
  <c r="BQ39" i="4" s="1"/>
  <c r="BQ59" i="4" s="1"/>
  <c r="BQ62" i="4" s="1"/>
  <c r="BA14" i="3"/>
  <c r="AW62" i="4" l="1"/>
  <c r="BA59" i="4"/>
  <c r="BE39" i="4"/>
  <c r="BE14" i="3"/>
  <c r="BI14" i="3"/>
  <c r="BE59" i="4" l="1"/>
  <c r="BE62" i="4" s="1"/>
  <c r="BR39" i="4"/>
  <c r="BA62" i="4"/>
  <c r="BI39" i="4"/>
  <c r="BT14" i="3"/>
  <c r="BI59" i="4" l="1"/>
  <c r="BI62" i="4" s="1"/>
  <c r="BS39" i="4"/>
  <c r="BS59" i="4" s="1"/>
  <c r="BS62" i="4" s="1"/>
  <c r="BR59" i="4"/>
  <c r="BR62" i="4" s="1"/>
  <c r="BT39" i="4" l="1"/>
  <c r="BX62" i="3"/>
  <c r="CE15" i="3"/>
  <c r="CE62" i="3" s="1"/>
  <c r="CF15" i="3"/>
  <c r="BL15" i="3" l="1"/>
  <c r="AG15" i="3" s="1"/>
  <c r="AG36" i="3" s="1"/>
  <c r="BM15" i="3" l="1"/>
  <c r="AK15" i="3" s="1"/>
  <c r="AK36" i="3" s="1"/>
  <c r="AK62" i="3" s="1"/>
  <c r="BM62" i="3" l="1"/>
  <c r="BN15" i="3"/>
  <c r="BO15" i="3" s="1"/>
  <c r="AO15" i="3" l="1"/>
  <c r="AO36" i="3" s="1"/>
  <c r="BP15" i="3"/>
  <c r="AS15" i="3"/>
  <c r="AS36" i="3" s="1"/>
  <c r="BQ15" i="3" l="1"/>
  <c r="BP62" i="3"/>
  <c r="AW15" i="3"/>
  <c r="AW62" i="3" s="1"/>
  <c r="BR15" i="3" l="1"/>
  <c r="BA15" i="3"/>
  <c r="BA62" i="3" s="1"/>
  <c r="BQ62" i="3"/>
  <c r="BS15" i="3" l="1"/>
  <c r="BT15" i="3" s="1"/>
  <c r="BE15" i="3"/>
  <c r="BE62" i="3" s="1"/>
  <c r="BR62" i="3"/>
  <c r="BS62" i="3" l="1"/>
  <c r="BI15" i="3"/>
  <c r="BI62" i="3" s="1"/>
  <c r="AS41" i="3"/>
  <c r="BO41" i="3" s="1"/>
  <c r="BJ41" i="3"/>
  <c r="X59" i="3"/>
  <c r="X62" i="3" s="1"/>
  <c r="BJ62" i="3" s="1"/>
  <c r="Y41" i="3"/>
  <c r="Y59" i="3" s="1"/>
  <c r="Y62" i="3" s="1"/>
  <c r="BB2" i="2" s="1"/>
  <c r="BB2" i="5" s="1"/>
  <c r="X41" i="4"/>
  <c r="BJ41" i="4" s="1"/>
  <c r="AO41" i="3" l="1"/>
  <c r="BN41" i="3" s="1"/>
  <c r="BN59" i="3" s="1"/>
  <c r="BN62" i="3" s="1"/>
  <c r="AG41" i="3"/>
  <c r="AS59" i="3"/>
  <c r="AS62" i="3" s="1"/>
  <c r="AS41" i="4"/>
  <c r="BO41" i="4" s="1"/>
  <c r="BO59" i="4" s="1"/>
  <c r="BO62" i="4" s="1"/>
  <c r="BO59" i="3"/>
  <c r="BO62" i="3" s="1"/>
  <c r="X59" i="4"/>
  <c r="X62" i="4" s="1"/>
  <c r="BJ62" i="4" s="1"/>
  <c r="BJ59" i="3"/>
  <c r="Y41" i="4"/>
  <c r="Y59" i="4" s="1"/>
  <c r="Y62" i="4" s="1"/>
  <c r="AO59" i="3" l="1"/>
  <c r="AO62" i="3" s="1"/>
  <c r="AO41" i="4"/>
  <c r="BL41" i="3"/>
  <c r="BL59" i="3" s="1"/>
  <c r="BL62" i="3" s="1"/>
  <c r="AG41" i="4"/>
  <c r="AG59" i="3"/>
  <c r="AG62" i="3" s="1"/>
  <c r="AO59" i="4"/>
  <c r="AO62" i="4" s="1"/>
  <c r="BN41" i="4"/>
  <c r="BN59" i="4" s="1"/>
  <c r="BN62" i="4" s="1"/>
  <c r="AS59" i="4"/>
  <c r="AS62" i="4" s="1"/>
  <c r="BJ59" i="4"/>
  <c r="BT41" i="3" l="1"/>
  <c r="BT59" i="3" s="1"/>
  <c r="BT62" i="3" s="1"/>
  <c r="BL41" i="4"/>
  <c r="AG59" i="4"/>
  <c r="AG62" i="4" s="1"/>
  <c r="BL59" i="4" l="1"/>
  <c r="BL62" i="4" s="1"/>
  <c r="BT41" i="4"/>
  <c r="BT59" i="4" s="1"/>
  <c r="BT62" i="4" s="1"/>
</calcChain>
</file>

<file path=xl/comments1.xml><?xml version="1.0" encoding="utf-8"?>
<comments xmlns="http://schemas.openxmlformats.org/spreadsheetml/2006/main">
  <authors>
    <author>HOME</author>
  </authors>
  <commentList>
    <comment ref="BB2" author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Фактичний обсяг кредитів ЄКТС дорівнює сумарному обсягу кредитів в начальному плані</t>
        </r>
      </text>
    </comment>
  </commentList>
</comments>
</file>

<file path=xl/comments2.xml><?xml version="1.0" encoding="utf-8"?>
<comments xmlns="http://schemas.openxmlformats.org/spreadsheetml/2006/main">
  <authors>
    <author>Брежнев</author>
  </authors>
  <commentList>
    <comment ref="BB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<sst xmlns="http://schemas.openxmlformats.org/spreadsheetml/2006/main" count="818" uniqueCount="271">
  <si>
    <t>Самостійна робота</t>
  </si>
  <si>
    <t>Обсяг годин</t>
  </si>
  <si>
    <t>шифр</t>
  </si>
  <si>
    <t>назва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</si>
  <si>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</si>
  <si>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</si>
  <si>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</si>
  <si>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</si>
  <si>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</si>
  <si>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</si>
  <si>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</si>
  <si>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</si>
  <si>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</si>
  <si>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</si>
  <si>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</si>
  <si>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</si>
  <si>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</si>
  <si>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</si>
  <si>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</si>
  <si>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</si>
  <si>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</si>
  <si>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</si>
  <si>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</si>
  <si>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К-сть годин у кредиті=</t>
  </si>
  <si>
    <t>% СРС</t>
  </si>
  <si>
    <t>S</t>
  </si>
  <si>
    <t>Кредити за семестрами</t>
  </si>
  <si>
    <t>Увага! Ця частина плану - НЕ  ДРУКУЄТЬСЯ!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</si>
  <si>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</si>
  <si>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</si>
  <si>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</si>
  <si>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</si>
  <si>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</si>
  <si>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</si>
  <si>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</si>
  <si>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</si>
  <si>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</si>
  <si>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</si>
  <si>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</si>
  <si>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</si>
  <si>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</si>
  <si>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</si>
  <si>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</si>
  <si>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</si>
  <si>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</si>
  <si>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</si>
  <si>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</si>
  <si>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</si>
  <si>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</si>
  <si>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</si>
  <si>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</si>
  <si>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</si>
  <si>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</si>
  <si>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</si>
  <si>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</si>
  <si>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</si>
  <si>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</si>
  <si>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</si>
  <si>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</si>
  <si>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</si>
  <si>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</si>
  <si>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</si>
  <si>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</si>
  <si>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</si>
  <si>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</si>
  <si>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</si>
  <si>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</si>
  <si>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</si>
  <si>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</si>
  <si>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</si>
  <si>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</si>
  <si>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</si>
  <si>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</si>
  <si>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</si>
  <si>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</si>
  <si>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</si>
  <si>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</si>
  <si>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</si>
  <si>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</si>
  <si>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</si>
  <si>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</si>
  <si>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</si>
  <si>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</si>
  <si>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</si>
  <si>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</si>
  <si>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</si>
  <si>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</si>
  <si>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</si>
  <si>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</si>
  <si>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</si>
  <si>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</si>
  <si>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</si>
  <si>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</si>
  <si>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</si>
  <si>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</si>
  <si>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</si>
  <si>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</si>
  <si>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Форма навчання</t>
  </si>
  <si>
    <t>КВАЛІФІКАЦІЙНИЙ ІСПИТ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</si>
  <si>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</si>
  <si>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</si>
  <si>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</si>
  <si>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</si>
  <si>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</si>
  <si>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</si>
  <si>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</si>
  <si>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</si>
  <si>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</si>
  <si>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</si>
  <si>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</si>
  <si>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</si>
  <si>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</si>
  <si>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</si>
  <si>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</si>
  <si>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</si>
  <si>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</si>
  <si>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</si>
  <si>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</si>
  <si>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</si>
  <si>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</si>
  <si>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</si>
  <si>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</si>
  <si>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</si>
  <si>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</si>
  <si>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</si>
  <si>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</si>
  <si>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</si>
  <si>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</si>
  <si>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</si>
  <si>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</si>
  <si>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</si>
  <si>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 xml:space="preserve"> курсові проекти</t>
  </si>
  <si>
    <t xml:space="preserve"> курсові роботи</t>
  </si>
  <si>
    <t>годин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</si>
  <si>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</si>
  <si>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</si>
  <si>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</si>
  <si>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</si>
  <si>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</si>
  <si>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</si>
  <si>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</si>
  <si>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</si>
  <si>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</si>
  <si>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</si>
  <si>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</si>
  <si>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</si>
  <si>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</si>
  <si>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</si>
  <si>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</si>
  <si>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</si>
  <si>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</si>
  <si>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</si>
  <si>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</si>
  <si>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</si>
  <si>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</si>
  <si>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</si>
  <si>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</si>
  <si>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</si>
  <si>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</si>
  <si>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</si>
  <si>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</si>
  <si>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</si>
  <si>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</si>
  <si>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</si>
  <si>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</si>
  <si>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</si>
  <si>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</si>
  <si>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План складено у відповідності до</t>
  </si>
  <si>
    <t>а також згідно вимог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</si>
  <si>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</si>
  <si>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</si>
  <si>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</si>
  <si>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</si>
  <si>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1.2</t>
  </si>
  <si>
    <t>1.3</t>
  </si>
  <si>
    <t>1.4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</si>
  <si>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</si>
  <si>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</si>
  <si>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</si>
  <si>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</si>
  <si>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</si>
  <si>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</si>
  <si>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</si>
  <si>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</si>
  <si>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</si>
  <si>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</si>
  <si>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</si>
  <si>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</si>
  <si>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>Директор/декан Інституту/факультету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</si>
  <si>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</si>
  <si>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</si>
  <si>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</si>
  <si>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</si>
  <si>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</si>
  <si>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</si>
  <si>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</si>
  <si>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</si>
  <si>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</si>
  <si>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</si>
  <si>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</si>
  <si>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</si>
  <si>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ПІДГОТОВКА КВАЛІФІКАЦІЙНОЇ РОБОТИ</t>
  </si>
  <si>
    <t>Філософія науки та професійна етика</t>
  </si>
  <si>
    <t>Іноземна мова наукового спілкування</t>
  </si>
  <si>
    <t>Іноземне академічне письмо</t>
  </si>
  <si>
    <t>доктор філософії</t>
  </si>
  <si>
    <t>Обсяг освітньої складової:</t>
  </si>
  <si>
    <t>кредитів ЄКТС</t>
  </si>
  <si>
    <t>Екзаменаційна сесія</t>
  </si>
  <si>
    <t>Педагогічна практика</t>
  </si>
  <si>
    <t>Виконання кваліф. робіт</t>
  </si>
  <si>
    <t>Звітування</t>
  </si>
  <si>
    <t>Сучасні інформаційні технології в науковій діяльності</t>
  </si>
  <si>
    <t>Інтелектуальна власність та комерціалізація наукових розробок</t>
  </si>
  <si>
    <t xml:space="preserve"> (назва освітньо-наукової програми)</t>
  </si>
  <si>
    <t xml:space="preserve"> (назва стандарту, за наявності)</t>
  </si>
  <si>
    <t xml:space="preserve">Керівник проектної групи (гарант ОНП) </t>
  </si>
  <si>
    <t xml:space="preserve">    3. Зверніть увагу, що на титульній сторінці фактичний обсяг кредитів ЄКТС дорівнює сумарному обсягу кредитів в начальному плані і проставляється автоматично після заповнення власне плану навчального процесу.</t>
  </si>
  <si>
    <t xml:space="preserve">    4. Враховуючи що, як правило кількість аудиторних годин як денної так і заочної форми навчання співпадає, то можна на титульній сторінці вказати форму навчання "денна/заочна". Якщо кількість аудиторного навантаження відмінна, то використовуйте відповідні вкладки для заочної форми.</t>
  </si>
  <si>
    <t xml:space="preserve">    5.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</si>
  <si>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6. Також автоматично заповнюється план навчального процесу заочної форми (вкладка "ПЛАН НАВЧАЛЬНОГО ПРОЦЕСУ ЗАОЧНА").</t>
  </si>
  <si>
    <t xml:space="preserve">    7.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</si>
  <si>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8.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</si>
  <si>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8.1. Якщо кількість годин аудиторного навантаження непарна;</t>
  </si>
  <si>
    <t xml:space="preserve">    8.2.  Якщо кількість аудитоних годин більша за 50% від загальної кількості годин відведених на її вивчення;</t>
  </si>
  <si>
    <t xml:space="preserve">    8.3. Якщо вибіркова складова менша за 25% від загального обсягу кредитів;</t>
  </si>
  <si>
    <t xml:space="preserve">    8.4. Якщо обсяг кредитів ЄКТС підготовки доктора філософії менше за 30 або більше за 60;</t>
  </si>
  <si>
    <t>Директор навчально-наукового інституту транспорту і будівництва _____________   Кузьменко С.В.</t>
  </si>
  <si>
    <t>Директор навчально-наукового інституту економіки і управління  _____________   Галгаш Р.А.</t>
  </si>
  <si>
    <t>Директор навчально-наукового інституту міжнародних відносин  _____________   Целіщев О.Б.</t>
  </si>
  <si>
    <t>Директор навчально-наукового інституту транспорту і будівництва __________   Кузьменко С.В.</t>
  </si>
  <si>
    <t>кількість тижнів теоретичного навчання у семестрі</t>
  </si>
  <si>
    <t>Вченою радою Східноукраїнського національного університету імені Володимира Даля, протокол № _____ від "___"_______2021р.</t>
  </si>
  <si>
    <t>Директор навчально-наукового інституту економіки і управління  ____________   Івченко Є.А.</t>
  </si>
  <si>
    <t>Директор навчально-наукового інституту міжнародних відносин  ____________  Козьменко О.І.</t>
  </si>
  <si>
    <t>Педагогіка вищої школи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</si>
  <si>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</si>
  <si>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</si>
  <si>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</si>
  <si>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</si>
  <si>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</si>
  <si>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</si>
  <si>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</si>
  <si>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</si>
  <si>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</si>
  <si>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</si>
  <si>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</si>
  <si>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</si>
  <si>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</si>
  <si>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</si>
  <si>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</si>
  <si>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</si>
  <si>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</si>
  <si>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</si>
  <si>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</si>
  <si>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</si>
  <si>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</si>
  <si>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</si>
  <si>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</si>
  <si>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 xml:space="preserve"> Методологічні основи науково-педагогічного дослідження</t>
  </si>
  <si>
    <t>Духовно-культурні цінності виховання</t>
  </si>
  <si>
    <t xml:space="preserve"> Історія педагогіки та компаративна педагогіка</t>
  </si>
  <si>
    <t>денна/заочна</t>
  </si>
  <si>
    <t>01</t>
  </si>
  <si>
    <t>011</t>
  </si>
  <si>
    <t>Освітні, педагогічні науки</t>
  </si>
  <si>
    <t xml:space="preserve"> Освіта/Педагогіка
Освітні, педагогічні науки</t>
  </si>
  <si>
    <t>педагогіки</t>
  </si>
  <si>
    <t>доктор педагогічних наук, професор Шевченко Г.П.</t>
  </si>
  <si>
    <t>//П</t>
  </si>
  <si>
    <t>ПРАКТИКИ:  //П - педагогічна (проходить загальною тривалістю 2 тижні протягом семестру під час підготовки кваліфікаційної роботи)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</si>
</sst>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;\-0;&quot;&quot;"/>
    <numFmt numFmtId="170" formatCode="0;\-0;&quot; &quot;"/>
  </numFmts>
  <fonts count="100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Times New Roman"/>
      <family val="1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68" fillId="28" borderId="32" applyNumberFormat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9" fillId="29" borderId="33" applyNumberFormat="0" applyAlignment="0" applyProtection="0"/>
    <xf numFmtId="0" fontId="70" fillId="29" borderId="3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1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40" fillId="0" borderId="0"/>
    <xf numFmtId="0" fontId="6" fillId="0" borderId="0"/>
    <xf numFmtId="0" fontId="42" fillId="0" borderId="37" applyNumberFormat="0" applyFill="0" applyAlignment="0" applyProtection="0"/>
    <xf numFmtId="0" fontId="43" fillId="30" borderId="38" applyNumberFormat="0" applyAlignment="0" applyProtection="0"/>
    <xf numFmtId="0" fontId="74" fillId="0" borderId="0" applyNumberFormat="0" applyFill="0" applyBorder="0" applyAlignment="0" applyProtection="0"/>
    <xf numFmtId="0" fontId="75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0" fillId="0" borderId="0"/>
    <xf numFmtId="0" fontId="11" fillId="0" borderId="0"/>
    <xf numFmtId="0" fontId="6" fillId="0" borderId="0"/>
    <xf numFmtId="0" fontId="7" fillId="0" borderId="0">
      <protection locked="0"/>
    </xf>
    <xf numFmtId="0" fontId="7" fillId="0" borderId="0"/>
    <xf numFmtId="0" fontId="76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5" fillId="33" borderId="39" applyNumberFormat="0" applyFont="0" applyAlignment="0" applyProtection="0"/>
    <xf numFmtId="9" fontId="1" fillId="0" borderId="0" applyFill="0" applyBorder="0" applyAlignment="0" applyProtection="0"/>
    <xf numFmtId="0" fontId="77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78" fillId="34" borderId="0" applyNumberFormat="0" applyBorder="0" applyAlignment="0" applyProtection="0"/>
  </cellStyleXfs>
  <cellXfs count="634">
    <xf numFmtId="0" fontId="0" fillId="0" borderId="0" xfId="0"/>
    <xf numFmtId="0" fontId="8" fillId="0" borderId="0" xfId="48" applyFont="1" applyFill="1">
      <protection locked="0"/>
    </xf>
    <xf numFmtId="0" fontId="10" fillId="0" borderId="0" xfId="48" applyFont="1" applyFill="1">
      <protection locked="0"/>
    </xf>
    <xf numFmtId="0" fontId="3" fillId="0" borderId="0" xfId="48" applyFont="1" applyFill="1" applyAlignment="1">
      <alignment vertical="center"/>
      <protection locked="0"/>
    </xf>
    <xf numFmtId="0" fontId="3" fillId="0" borderId="0" xfId="48" applyFont="1" applyFill="1">
      <protection locked="0"/>
    </xf>
    <xf numFmtId="49" fontId="4" fillId="0" borderId="1" xfId="48" quotePrefix="1" applyNumberFormat="1" applyFont="1" applyFill="1" applyBorder="1" applyAlignment="1">
      <alignment horizontal="center" vertical="center"/>
      <protection locked="0"/>
    </xf>
    <xf numFmtId="0" fontId="4" fillId="0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0" xfId="48" applyFont="1" applyFill="1" applyAlignment="1">
      <alignment horizontal="center" vertical="center"/>
      <protection locked="0"/>
    </xf>
    <xf numFmtId="0" fontId="9" fillId="0" borderId="1" xfId="48" applyNumberFormat="1" applyFont="1" applyFill="1" applyBorder="1" applyAlignment="1" applyProtection="1">
      <alignment horizontal="center" vertical="center"/>
      <protection locked="0"/>
    </xf>
    <xf numFmtId="166" fontId="9" fillId="2" borderId="1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  <protection locked="0"/>
    </xf>
    <xf numFmtId="0" fontId="7" fillId="0" borderId="0" xfId="48" applyFill="1">
      <protection locked="0"/>
    </xf>
    <xf numFmtId="167" fontId="4" fillId="35" borderId="1" xfId="48" applyNumberFormat="1" applyFont="1" applyFill="1" applyBorder="1" applyAlignment="1" applyProtection="1">
      <alignment horizontal="center"/>
    </xf>
    <xf numFmtId="0" fontId="3" fillId="0" borderId="0" xfId="48" applyNumberFormat="1" applyFont="1" applyFill="1" applyAlignment="1">
      <alignment horizontal="center" vertical="center"/>
      <protection locked="0"/>
    </xf>
    <xf numFmtId="0" fontId="13" fillId="0" borderId="9" xfId="48" applyNumberFormat="1" applyFont="1" applyFill="1" applyBorder="1" applyAlignment="1">
      <alignment horizontal="center" vertical="center" wrapText="1"/>
      <protection locked="0"/>
    </xf>
    <xf numFmtId="0" fontId="4" fillId="0" borderId="1" xfId="48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48" applyFont="1" applyFill="1" applyProtection="1"/>
    <xf numFmtId="0" fontId="10" fillId="36" borderId="0" xfId="48" applyFont="1" applyFill="1" applyProtection="1"/>
    <xf numFmtId="0" fontId="4" fillId="0" borderId="1" xfId="48" applyNumberFormat="1" applyFont="1" applyFill="1" applyBorder="1" applyAlignment="1" applyProtection="1">
      <alignment horizontal="center" vertical="center"/>
    </xf>
    <xf numFmtId="0" fontId="18" fillId="37" borderId="12" xfId="48" applyFont="1" applyFill="1" applyBorder="1" applyAlignment="1" applyProtection="1">
      <alignment horizontal="right"/>
    </xf>
    <xf numFmtId="0" fontId="10" fillId="38" borderId="0" xfId="48" applyFont="1" applyFill="1" applyProtection="1"/>
    <xf numFmtId="0" fontId="46" fillId="0" borderId="0" xfId="48" applyFont="1" applyFill="1" applyProtection="1"/>
    <xf numFmtId="0" fontId="11" fillId="0" borderId="0" xfId="48" applyFont="1" applyFill="1" applyProtection="1"/>
    <xf numFmtId="0" fontId="3" fillId="0" borderId="0" xfId="48" applyFont="1" applyFill="1" applyAlignment="1" applyProtection="1">
      <alignment vertical="center"/>
    </xf>
    <xf numFmtId="0" fontId="3" fillId="0" borderId="0" xfId="48" applyFont="1" applyFill="1" applyProtection="1"/>
    <xf numFmtId="0" fontId="3" fillId="0" borderId="0" xfId="48" applyNumberFormat="1" applyFont="1" applyFill="1" applyBorder="1" applyAlignment="1" applyProtection="1">
      <alignment horizontal="center" vertical="center"/>
    </xf>
    <xf numFmtId="0" fontId="3" fillId="0" borderId="0" xfId="48" applyNumberFormat="1" applyFont="1" applyFill="1" applyBorder="1" applyAlignment="1" applyProtection="1">
      <alignment horizontal="left"/>
    </xf>
    <xf numFmtId="0" fontId="3" fillId="37" borderId="13" xfId="48" applyNumberFormat="1" applyFont="1" applyFill="1" applyBorder="1" applyAlignment="1" applyProtection="1">
      <alignment horizontal="center"/>
    </xf>
    <xf numFmtId="0" fontId="10" fillId="37" borderId="0" xfId="48" applyFont="1" applyFill="1" applyProtection="1"/>
    <xf numFmtId="0" fontId="7" fillId="0" borderId="0" xfId="48" applyFill="1" applyProtection="1"/>
    <xf numFmtId="166" fontId="9" fillId="35" borderId="1" xfId="48" applyNumberFormat="1" applyFont="1" applyFill="1" applyBorder="1" applyAlignment="1" applyProtection="1">
      <alignment horizontal="center" vertical="center" wrapText="1"/>
    </xf>
    <xf numFmtId="166" fontId="9" fillId="35" borderId="1" xfId="48" applyNumberFormat="1" applyFont="1" applyFill="1" applyBorder="1" applyAlignment="1" applyProtection="1">
      <alignment horizontal="center" vertical="center"/>
    </xf>
    <xf numFmtId="0" fontId="80" fillId="0" borderId="0" xfId="48" applyFont="1" applyFill="1" applyProtection="1"/>
    <xf numFmtId="167" fontId="79" fillId="0" borderId="1" xfId="48" applyNumberFormat="1" applyFont="1" applyFill="1" applyBorder="1" applyAlignment="1" applyProtection="1">
      <alignment horizontal="center"/>
    </xf>
    <xf numFmtId="0" fontId="80" fillId="0" borderId="0" xfId="48" applyFont="1" applyFill="1" applyAlignment="1" applyProtection="1">
      <alignment vertical="center"/>
    </xf>
    <xf numFmtId="167" fontId="79" fillId="0" borderId="1" xfId="48" applyNumberFormat="1" applyFont="1" applyFill="1" applyBorder="1" applyAlignment="1" applyProtection="1">
      <alignment horizontal="center" vertical="center"/>
    </xf>
    <xf numFmtId="0" fontId="47" fillId="0" borderId="0" xfId="46" applyFont="1"/>
    <xf numFmtId="0" fontId="49" fillId="0" borderId="0" xfId="46" applyFont="1"/>
    <xf numFmtId="0" fontId="54" fillId="0" borderId="0" xfId="46" applyFont="1"/>
    <xf numFmtId="0" fontId="49" fillId="0" borderId="0" xfId="46" applyFont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47" fillId="0" borderId="0" xfId="46" applyFont="1" applyAlignment="1">
      <alignment horizontal="center" vertical="center"/>
    </xf>
    <xf numFmtId="0" fontId="10" fillId="38" borderId="0" xfId="48" applyFont="1" applyFill="1">
      <protection locked="0"/>
    </xf>
    <xf numFmtId="0" fontId="10" fillId="36" borderId="13" xfId="48" applyFont="1" applyFill="1" applyBorder="1" applyAlignment="1" applyProtection="1">
      <alignment horizontal="center" vertical="center"/>
    </xf>
    <xf numFmtId="0" fontId="0" fillId="36" borderId="0" xfId="0" applyFill="1"/>
    <xf numFmtId="0" fontId="10" fillId="36" borderId="0" xfId="48" applyFont="1" applyFill="1" applyBorder="1" applyProtection="1"/>
    <xf numFmtId="0" fontId="10" fillId="0" borderId="0" xfId="48" applyNumberFormat="1" applyFont="1" applyFill="1" applyProtection="1"/>
    <xf numFmtId="0" fontId="10" fillId="0" borderId="0" xfId="48" applyNumberFormat="1" applyFont="1" applyFill="1">
      <protection locked="0"/>
    </xf>
    <xf numFmtId="0" fontId="7" fillId="0" borderId="0" xfId="48" applyNumberFormat="1" applyFill="1" applyProtection="1"/>
    <xf numFmtId="0" fontId="7" fillId="0" borderId="0" xfId="48" applyNumberFormat="1" applyFill="1">
      <protection locked="0"/>
    </xf>
    <xf numFmtId="0" fontId="36" fillId="36" borderId="1" xfId="48" applyFont="1" applyFill="1" applyBorder="1" applyAlignment="1" applyProtection="1">
      <alignment horizontal="center"/>
    </xf>
    <xf numFmtId="0" fontId="3" fillId="37" borderId="16" xfId="48" applyNumberFormat="1" applyFont="1" applyFill="1" applyBorder="1" applyAlignment="1" applyProtection="1">
      <alignment horizontal="center"/>
    </xf>
    <xf numFmtId="0" fontId="35" fillId="0" borderId="1" xfId="48" applyFont="1" applyFill="1" applyBorder="1" applyAlignment="1" applyProtection="1">
      <alignment horizontal="center" vertical="center"/>
      <protection locked="0"/>
    </xf>
    <xf numFmtId="0" fontId="4" fillId="36" borderId="0" xfId="48" applyFont="1" applyFill="1" applyAlignment="1" applyProtection="1">
      <alignment vertical="center"/>
    </xf>
    <xf numFmtId="0" fontId="4" fillId="36" borderId="17" xfId="48" applyFont="1" applyFill="1" applyBorder="1" applyAlignment="1" applyProtection="1">
      <alignment vertical="center"/>
    </xf>
    <xf numFmtId="0" fontId="4" fillId="36" borderId="0" xfId="48" applyFont="1" applyFill="1" applyProtection="1"/>
    <xf numFmtId="9" fontId="15" fillId="36" borderId="0" xfId="53" applyFont="1" applyFill="1" applyAlignment="1" applyProtection="1">
      <alignment horizontal="center" vertical="center"/>
    </xf>
    <xf numFmtId="9" fontId="81" fillId="36" borderId="0" xfId="53" applyFont="1" applyFill="1" applyAlignment="1" applyProtection="1">
      <alignment horizontal="center" vertical="center"/>
    </xf>
    <xf numFmtId="0" fontId="8" fillId="36" borderId="0" xfId="48" applyFont="1" applyFill="1" applyProtection="1"/>
    <xf numFmtId="0" fontId="10" fillId="0" borderId="13" xfId="48" applyFont="1" applyFill="1" applyBorder="1">
      <protection locked="0"/>
    </xf>
    <xf numFmtId="0" fontId="10" fillId="37" borderId="13" xfId="48" applyFont="1" applyFill="1" applyBorder="1">
      <protection locked="0"/>
    </xf>
    <xf numFmtId="49" fontId="7" fillId="0" borderId="0" xfId="48" applyNumberFormat="1" applyFill="1" applyAlignment="1">
      <alignment horizontal="center" vertical="center"/>
      <protection locked="0"/>
    </xf>
    <xf numFmtId="167" fontId="9" fillId="40" borderId="5" xfId="48" applyNumberFormat="1" applyFont="1" applyFill="1" applyBorder="1" applyAlignment="1" applyProtection="1">
      <alignment horizontal="center" vertical="center"/>
    </xf>
    <xf numFmtId="9" fontId="15" fillId="38" borderId="0" xfId="53" applyFont="1" applyFill="1" applyAlignment="1" applyProtection="1">
      <alignment horizontal="center" vertical="center"/>
    </xf>
    <xf numFmtId="0" fontId="12" fillId="38" borderId="0" xfId="48" applyFont="1" applyFill="1" applyBorder="1" applyProtection="1"/>
    <xf numFmtId="49" fontId="12" fillId="0" borderId="4" xfId="48" applyNumberFormat="1" applyFont="1" applyFill="1" applyBorder="1" applyAlignment="1" applyProtection="1"/>
    <xf numFmtId="0" fontId="0" fillId="0" borderId="0" xfId="0" applyProtection="1">
      <protection locked="0"/>
    </xf>
    <xf numFmtId="0" fontId="10" fillId="0" borderId="19" xfId="48" applyFont="1" applyFill="1" applyBorder="1" applyAlignment="1">
      <alignment horizontal="center" vertical="center"/>
      <protection locked="0"/>
    </xf>
    <xf numFmtId="0" fontId="10" fillId="0" borderId="20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 applyProtection="1">
      <alignment horizontal="center" vertical="center"/>
    </xf>
    <xf numFmtId="0" fontId="0" fillId="0" borderId="19" xfId="0" applyBorder="1"/>
    <xf numFmtId="167" fontId="4" fillId="41" borderId="1" xfId="48" applyNumberFormat="1" applyFont="1" applyFill="1" applyBorder="1" applyAlignment="1" applyProtection="1">
      <alignment horizontal="center"/>
    </xf>
    <xf numFmtId="167" fontId="79" fillId="41" borderId="1" xfId="48" applyNumberFormat="1" applyFont="1" applyFill="1" applyBorder="1" applyAlignment="1" applyProtection="1">
      <alignment horizontal="center"/>
    </xf>
    <xf numFmtId="0" fontId="10" fillId="42" borderId="0" xfId="48" applyFont="1" applyFill="1" applyAlignment="1">
      <alignment horizontal="center" vertical="center"/>
      <protection locked="0"/>
    </xf>
    <xf numFmtId="0" fontId="10" fillId="43" borderId="0" xfId="48" applyFont="1" applyFill="1" applyAlignment="1">
      <alignment horizontal="center" vertical="center"/>
      <protection locked="0"/>
    </xf>
    <xf numFmtId="167" fontId="4" fillId="35" borderId="1" xfId="48" applyNumberFormat="1" applyFont="1" applyFill="1" applyBorder="1" applyAlignment="1" applyProtection="1">
      <alignment horizontal="center" vertical="center"/>
    </xf>
    <xf numFmtId="0" fontId="18" fillId="41" borderId="12" xfId="48" applyFont="1" applyFill="1" applyBorder="1" applyAlignment="1" applyProtection="1">
      <alignment horizontal="center"/>
    </xf>
    <xf numFmtId="0" fontId="10" fillId="41" borderId="0" xfId="48" applyFont="1" applyFill="1" applyAlignment="1">
      <alignment horizontal="center" vertical="center"/>
      <protection locked="0"/>
    </xf>
    <xf numFmtId="0" fontId="10" fillId="0" borderId="0" xfId="48" applyFont="1" applyFill="1" applyAlignment="1">
      <alignment horizontal="center" vertical="center"/>
      <protection locked="0"/>
    </xf>
    <xf numFmtId="167" fontId="4" fillId="41" borderId="1" xfId="48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3" fillId="0" borderId="0" xfId="48" applyNumberFormat="1" applyFont="1" applyFill="1" applyAlignment="1">
      <alignment vertical="center"/>
      <protection locked="0"/>
    </xf>
    <xf numFmtId="0" fontId="3" fillId="0" borderId="0" xfId="48" applyNumberFormat="1" applyFont="1" applyFill="1">
      <protection locked="0"/>
    </xf>
    <xf numFmtId="0" fontId="10" fillId="35" borderId="13" xfId="48" applyNumberFormat="1" applyFont="1" applyFill="1" applyBorder="1" applyAlignment="1">
      <alignment horizontal="center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48" fillId="0" borderId="0" xfId="45" applyFont="1" applyProtection="1">
      <protection locked="0"/>
    </xf>
    <xf numFmtId="0" fontId="47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vertical="center"/>
      <protection locked="0"/>
    </xf>
    <xf numFmtId="0" fontId="47" fillId="0" borderId="0" xfId="45" applyFont="1" applyProtection="1">
      <protection locked="0"/>
    </xf>
    <xf numFmtId="0" fontId="62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Protection="1">
      <protection locked="0"/>
    </xf>
    <xf numFmtId="0" fontId="47" fillId="0" borderId="13" xfId="45" applyFont="1" applyBorder="1" applyProtection="1">
      <protection locked="0"/>
    </xf>
    <xf numFmtId="0" fontId="62" fillId="0" borderId="0" xfId="45" applyFont="1" applyProtection="1">
      <protection locked="0"/>
    </xf>
    <xf numFmtId="0" fontId="47" fillId="0" borderId="0" xfId="46" applyFont="1" applyAlignment="1" applyProtection="1">
      <alignment vertical="top" wrapText="1"/>
      <protection locked="0"/>
    </xf>
    <xf numFmtId="0" fontId="47" fillId="0" borderId="0" xfId="46" applyFont="1" applyAlignment="1" applyProtection="1">
      <alignment horizontal="center" vertical="center"/>
      <protection locked="0"/>
    </xf>
    <xf numFmtId="0" fontId="63" fillId="0" borderId="0" xfId="45" applyFont="1" applyProtection="1">
      <protection locked="0"/>
    </xf>
    <xf numFmtId="0" fontId="40" fillId="0" borderId="0" xfId="45" applyFont="1" applyProtection="1">
      <protection locked="0"/>
    </xf>
    <xf numFmtId="0" fontId="40" fillId="0" borderId="0" xfId="45" applyProtection="1">
      <protection locked="0"/>
    </xf>
    <xf numFmtId="0" fontId="48" fillId="0" borderId="0" xfId="46" applyFont="1" applyAlignment="1" applyProtection="1">
      <alignment vertical="top" wrapText="1"/>
      <protection locked="0"/>
    </xf>
    <xf numFmtId="0" fontId="52" fillId="0" borderId="0" xfId="46" applyFont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horizontal="left"/>
      <protection locked="0"/>
    </xf>
    <xf numFmtId="0" fontId="54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7" fillId="0" borderId="0" xfId="46" applyFont="1" applyProtection="1">
      <protection locked="0"/>
    </xf>
    <xf numFmtId="0" fontId="26" fillId="0" borderId="13" xfId="46" applyFont="1" applyBorder="1" applyAlignment="1" applyProtection="1">
      <alignment horizontal="center" vertical="center"/>
      <protection locked="0"/>
    </xf>
    <xf numFmtId="0" fontId="26" fillId="0" borderId="13" xfId="46" applyFont="1" applyFill="1" applyBorder="1" applyAlignment="1" applyProtection="1">
      <alignment horizontal="center" vertical="center"/>
      <protection locked="0"/>
    </xf>
    <xf numFmtId="0" fontId="32" fillId="0" borderId="13" xfId="46" applyFont="1" applyFill="1" applyBorder="1" applyAlignment="1" applyProtection="1">
      <alignment horizontal="center" vertical="center"/>
      <protection locked="0"/>
    </xf>
    <xf numFmtId="0" fontId="39" fillId="3" borderId="13" xfId="46" applyFont="1" applyFill="1" applyBorder="1" applyAlignment="1" applyProtection="1">
      <alignment horizontal="center" vertical="center"/>
      <protection locked="0"/>
    </xf>
    <xf numFmtId="0" fontId="0" fillId="0" borderId="19" xfId="0" applyFont="1" applyBorder="1"/>
    <xf numFmtId="49" fontId="9" fillId="0" borderId="1" xfId="48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46" applyFont="1" applyAlignment="1" applyProtection="1">
      <alignment vertical="center"/>
    </xf>
    <xf numFmtId="0" fontId="0" fillId="0" borderId="0" xfId="0" applyProtection="1"/>
    <xf numFmtId="0" fontId="3" fillId="0" borderId="0" xfId="48" applyNumberFormat="1" applyFont="1" applyFill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/>
      <protection locked="0"/>
    </xf>
    <xf numFmtId="0" fontId="10" fillId="38" borderId="0" xfId="48" applyFont="1" applyFill="1" applyAlignment="1" applyProtection="1">
      <alignment horizontal="center"/>
    </xf>
    <xf numFmtId="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 vertical="center"/>
      <protection locked="0"/>
    </xf>
    <xf numFmtId="0" fontId="82" fillId="37" borderId="41" xfId="48" applyFont="1" applyFill="1" applyBorder="1" applyAlignment="1" applyProtection="1"/>
    <xf numFmtId="0" fontId="3" fillId="37" borderId="41" xfId="48" applyFont="1" applyFill="1" applyBorder="1" applyAlignment="1" applyProtection="1"/>
    <xf numFmtId="0" fontId="10" fillId="37" borderId="0" xfId="48" applyFont="1" applyFill="1">
      <protection locked="0"/>
    </xf>
    <xf numFmtId="49" fontId="9" fillId="0" borderId="3" xfId="48" applyNumberFormat="1" applyFont="1" applyFill="1" applyBorder="1" applyAlignment="1" applyProtection="1">
      <alignment horizontal="center" vertical="center" wrapText="1"/>
      <protection locked="0"/>
    </xf>
    <xf numFmtId="49" fontId="24" fillId="0" borderId="3" xfId="48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48" quotePrefix="1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left"/>
      <protection locked="0"/>
    </xf>
    <xf numFmtId="165" fontId="9" fillId="35" borderId="1" xfId="48" applyNumberFormat="1" applyFont="1" applyFill="1" applyBorder="1" applyAlignment="1" applyProtection="1">
      <alignment horizontal="center" vertical="center"/>
    </xf>
    <xf numFmtId="0" fontId="3" fillId="39" borderId="13" xfId="48" applyFont="1" applyFill="1" applyBorder="1" applyAlignment="1">
      <alignment horizontal="center" vertical="center"/>
      <protection locked="0"/>
    </xf>
    <xf numFmtId="0" fontId="3" fillId="39" borderId="13" xfId="48" applyFont="1" applyFill="1" applyBorder="1" applyAlignment="1">
      <alignment horizontal="center"/>
      <protection locked="0"/>
    </xf>
    <xf numFmtId="0" fontId="37" fillId="40" borderId="18" xfId="48" applyNumberFormat="1" applyFont="1" applyFill="1" applyBorder="1" applyAlignment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/>
    </xf>
    <xf numFmtId="0" fontId="12" fillId="0" borderId="0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>
      <alignment vertical="center"/>
    </xf>
    <xf numFmtId="0" fontId="23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48" applyNumberFormat="1" applyFont="1" applyFill="1" applyBorder="1" applyAlignment="1" applyProtection="1">
      <alignment horizontal="left" vertical="center"/>
      <protection locked="0"/>
    </xf>
    <xf numFmtId="0" fontId="9" fillId="0" borderId="0" xfId="48" applyFont="1" applyFill="1" applyAlignment="1">
      <alignment horizontal="left" vertical="center"/>
      <protection locked="0"/>
    </xf>
    <xf numFmtId="0" fontId="9" fillId="44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</xf>
    <xf numFmtId="165" fontId="9" fillId="39" borderId="1" xfId="48" applyNumberFormat="1" applyFont="1" applyFill="1" applyBorder="1" applyAlignment="1" applyProtection="1">
      <alignment horizontal="center" vertical="center" wrapText="1"/>
    </xf>
    <xf numFmtId="167" fontId="9" fillId="45" borderId="5" xfId="48" applyNumberFormat="1" applyFont="1" applyFill="1" applyBorder="1" applyAlignment="1" applyProtection="1">
      <alignment horizontal="center" vertical="center"/>
    </xf>
    <xf numFmtId="0" fontId="15" fillId="35" borderId="1" xfId="48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8" applyFill="1" applyAlignment="1" applyProtection="1">
      <alignment horizontal="center" vertical="center"/>
      <protection locked="0"/>
    </xf>
    <xf numFmtId="0" fontId="7" fillId="0" borderId="0" xfId="48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/>
    </xf>
    <xf numFmtId="0" fontId="12" fillId="0" borderId="4" xfId="48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8" applyNumberFormat="1" applyFont="1" applyFill="1" applyBorder="1" applyAlignment="1" applyProtection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</xf>
    <xf numFmtId="0" fontId="12" fillId="0" borderId="5" xfId="48" applyNumberFormat="1" applyFont="1" applyFill="1" applyBorder="1" applyAlignment="1" applyProtection="1">
      <alignment horizontal="center" vertical="center" wrapText="1"/>
    </xf>
    <xf numFmtId="0" fontId="12" fillId="0" borderId="4" xfId="48" quotePrefix="1" applyNumberFormat="1" applyFont="1" applyFill="1" applyBorder="1" applyAlignment="1" applyProtection="1">
      <alignment horizontal="center" vertical="center"/>
    </xf>
    <xf numFmtId="0" fontId="7" fillId="0" borderId="0" xfId="48" applyNumberFormat="1" applyFill="1" applyAlignment="1" applyProtection="1">
      <alignment horizontal="center" vertical="center"/>
      <protection locked="0"/>
    </xf>
    <xf numFmtId="0" fontId="7" fillId="0" borderId="0" xfId="48" applyNumberFormat="1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48" quotePrefix="1" applyNumberFormat="1" applyFont="1" applyFill="1" applyBorder="1" applyAlignment="1" applyProtection="1">
      <alignment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48" applyNumberFormat="1" applyFont="1" applyFill="1" applyBorder="1" applyAlignment="1" applyProtection="1">
      <alignment horizontal="center" vertical="center"/>
      <protection locked="0"/>
    </xf>
    <xf numFmtId="49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10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9" fillId="46" borderId="1" xfId="48" applyNumberFormat="1" applyFont="1" applyFill="1" applyBorder="1" applyAlignment="1" applyProtection="1">
      <alignment horizontal="left"/>
      <protection locked="0"/>
    </xf>
    <xf numFmtId="0" fontId="0" fillId="46" borderId="19" xfId="0" applyFill="1" applyBorder="1"/>
    <xf numFmtId="0" fontId="10" fillId="46" borderId="0" xfId="48" applyFont="1" applyFill="1">
      <protection locked="0"/>
    </xf>
    <xf numFmtId="0" fontId="3" fillId="46" borderId="0" xfId="48" applyFont="1" applyFill="1" applyAlignment="1">
      <alignment vertical="center"/>
      <protection locked="0"/>
    </xf>
    <xf numFmtId="0" fontId="3" fillId="46" borderId="0" xfId="48" applyFont="1" applyFill="1">
      <protection locked="0"/>
    </xf>
    <xf numFmtId="0" fontId="9" fillId="46" borderId="0" xfId="48" applyFont="1" applyFill="1" applyAlignment="1">
      <alignment horizontal="center" vertical="center"/>
      <protection locked="0"/>
    </xf>
    <xf numFmtId="168" fontId="4" fillId="46" borderId="1" xfId="48" applyNumberFormat="1" applyFont="1" applyFill="1" applyBorder="1" applyAlignment="1" applyProtection="1">
      <alignment horizontal="center"/>
    </xf>
    <xf numFmtId="0" fontId="10" fillId="46" borderId="0" xfId="48" applyFont="1" applyFill="1" applyProtection="1"/>
    <xf numFmtId="167" fontId="79" fillId="46" borderId="1" xfId="48" applyNumberFormat="1" applyFont="1" applyFill="1" applyBorder="1" applyAlignment="1" applyProtection="1">
      <alignment horizontal="center"/>
    </xf>
    <xf numFmtId="0" fontId="0" fillId="46" borderId="0" xfId="0" applyFill="1"/>
    <xf numFmtId="167" fontId="79" fillId="46" borderId="1" xfId="48" applyNumberFormat="1" applyFont="1" applyFill="1" applyBorder="1" applyAlignment="1" applyProtection="1">
      <alignment horizontal="center" vertical="center"/>
    </xf>
    <xf numFmtId="0" fontId="7" fillId="46" borderId="0" xfId="48" applyFill="1">
      <protection locked="0"/>
    </xf>
    <xf numFmtId="0" fontId="7" fillId="46" borderId="0" xfId="48" applyNumberFormat="1" applyFill="1">
      <protection locked="0"/>
    </xf>
    <xf numFmtId="0" fontId="10" fillId="46" borderId="0" xfId="48" applyNumberFormat="1" applyFont="1" applyFill="1">
      <protection locked="0"/>
    </xf>
    <xf numFmtId="0" fontId="9" fillId="47" borderId="1" xfId="48" applyNumberFormat="1" applyFont="1" applyFill="1" applyBorder="1" applyAlignment="1" applyProtection="1">
      <alignment horizontal="left"/>
      <protection locked="0"/>
    </xf>
    <xf numFmtId="0" fontId="0" fillId="47" borderId="19" xfId="0" applyFill="1" applyBorder="1"/>
    <xf numFmtId="0" fontId="10" fillId="47" borderId="0" xfId="48" applyFont="1" applyFill="1">
      <protection locked="0"/>
    </xf>
    <xf numFmtId="0" fontId="3" fillId="47" borderId="0" xfId="48" applyFont="1" applyFill="1" applyAlignment="1">
      <alignment vertical="center"/>
      <protection locked="0"/>
    </xf>
    <xf numFmtId="0" fontId="3" fillId="47" borderId="0" xfId="48" applyFont="1" applyFill="1">
      <protection locked="0"/>
    </xf>
    <xf numFmtId="168" fontId="3" fillId="47" borderId="0" xfId="48" applyNumberFormat="1" applyFont="1" applyFill="1">
      <protection locked="0"/>
    </xf>
    <xf numFmtId="0" fontId="9" fillId="47" borderId="0" xfId="48" applyFont="1" applyFill="1" applyAlignment="1">
      <alignment horizontal="center" vertical="center"/>
      <protection locked="0"/>
    </xf>
    <xf numFmtId="167" fontId="10" fillId="47" borderId="0" xfId="48" applyNumberFormat="1" applyFont="1" applyFill="1">
      <protection locked="0"/>
    </xf>
    <xf numFmtId="0" fontId="10" fillId="47" borderId="0" xfId="48" applyFont="1" applyFill="1" applyProtection="1"/>
    <xf numFmtId="0" fontId="7" fillId="47" borderId="0" xfId="48" applyFill="1">
      <protection locked="0"/>
    </xf>
    <xf numFmtId="0" fontId="7" fillId="47" borderId="0" xfId="48" applyNumberFormat="1" applyFill="1">
      <protection locked="0"/>
    </xf>
    <xf numFmtId="0" fontId="10" fillId="47" borderId="0" xfId="48" applyNumberFormat="1" applyFont="1" applyFill="1">
      <protection locked="0"/>
    </xf>
    <xf numFmtId="0" fontId="48" fillId="0" borderId="0" xfId="46" applyFont="1" applyAlignment="1">
      <alignment horizontal="center"/>
    </xf>
    <xf numFmtId="166" fontId="12" fillId="0" borderId="4" xfId="48" applyNumberFormat="1" applyFont="1" applyFill="1" applyBorder="1" applyAlignment="1" applyProtection="1">
      <alignment horizontal="center" vertical="center"/>
    </xf>
    <xf numFmtId="166" fontId="9" fillId="35" borderId="3" xfId="48" applyNumberFormat="1" applyFont="1" applyFill="1" applyBorder="1" applyAlignment="1" applyProtection="1">
      <alignment horizontal="center" vertical="center"/>
    </xf>
    <xf numFmtId="166" fontId="9" fillId="39" borderId="3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48" applyNumberFormat="1" applyFont="1" applyFill="1" applyAlignment="1" applyProtection="1">
      <alignment horizontal="left" vertical="center"/>
      <protection locked="0"/>
    </xf>
    <xf numFmtId="0" fontId="12" fillId="0" borderId="7" xfId="48" applyNumberFormat="1" applyFont="1" applyFill="1" applyBorder="1" applyAlignment="1" applyProtection="1">
      <alignment horizontal="center" vertical="center"/>
    </xf>
    <xf numFmtId="0" fontId="12" fillId="0" borderId="7" xfId="48" applyNumberFormat="1" applyFont="1" applyFill="1" applyBorder="1" applyAlignment="1" applyProtection="1">
      <alignment horizontal="center" vertical="center"/>
      <protection locked="0"/>
    </xf>
    <xf numFmtId="166" fontId="9" fillId="39" borderId="1" xfId="48" applyNumberFormat="1" applyFont="1" applyFill="1" applyBorder="1" applyAlignment="1" applyProtection="1">
      <alignment horizontal="center" vertical="center"/>
    </xf>
    <xf numFmtId="166" fontId="9" fillId="39" borderId="1" xfId="48" applyNumberFormat="1" applyFont="1" applyFill="1" applyBorder="1" applyAlignment="1" applyProtection="1">
      <alignment horizontal="center" vertical="center" wrapText="1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10" fillId="38" borderId="0" xfId="48" applyFont="1" applyFill="1" applyAlignment="1" applyProtection="1"/>
    <xf numFmtId="0" fontId="10" fillId="0" borderId="0" xfId="48" applyFont="1" applyFill="1" applyAlignment="1" applyProtection="1"/>
    <xf numFmtId="0" fontId="7" fillId="0" borderId="0" xfId="48" applyNumberFormat="1" applyFill="1" applyAlignment="1" applyProtection="1"/>
    <xf numFmtId="0" fontId="7" fillId="0" borderId="0" xfId="48" applyFill="1" applyAlignment="1" applyProtection="1"/>
    <xf numFmtId="166" fontId="9" fillId="41" borderId="1" xfId="48" applyNumberFormat="1" applyFont="1" applyFill="1" applyBorder="1" applyAlignment="1" applyProtection="1">
      <alignment horizontal="center" vertical="center" wrapText="1"/>
    </xf>
    <xf numFmtId="0" fontId="90" fillId="48" borderId="13" xfId="0" applyFont="1" applyFill="1" applyBorder="1" applyAlignment="1">
      <alignment vertical="center"/>
    </xf>
    <xf numFmtId="0" fontId="91" fillId="0" borderId="0" xfId="48" applyFont="1" applyFill="1">
      <protection locked="0"/>
    </xf>
    <xf numFmtId="0" fontId="15" fillId="0" borderId="0" xfId="48" applyFont="1" applyFill="1" applyAlignment="1" applyProtection="1">
      <alignment horizontal="left" vertical="center"/>
      <protection locked="0"/>
    </xf>
    <xf numFmtId="169" fontId="9" fillId="35" borderId="1" xfId="48" applyNumberFormat="1" applyFont="1" applyFill="1" applyBorder="1" applyAlignment="1" applyProtection="1">
      <alignment horizontal="center" vertical="center"/>
    </xf>
    <xf numFmtId="0" fontId="9" fillId="44" borderId="1" xfId="48" applyNumberFormat="1" applyFont="1" applyFill="1" applyBorder="1" applyAlignment="1" applyProtection="1">
      <alignment horizontal="left"/>
    </xf>
    <xf numFmtId="0" fontId="9" fillId="44" borderId="1" xfId="48" applyNumberFormat="1" applyFont="1" applyFill="1" applyBorder="1" applyAlignment="1" applyProtection="1">
      <alignment horizontal="left" vertical="center"/>
    </xf>
    <xf numFmtId="0" fontId="9" fillId="44" borderId="1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</xf>
    <xf numFmtId="49" fontId="4" fillId="0" borderId="1" xfId="48" quotePrefix="1" applyNumberFormat="1" applyFont="1" applyFill="1" applyBorder="1" applyAlignment="1" applyProtection="1">
      <alignment horizontal="center" vertical="center"/>
    </xf>
    <xf numFmtId="0" fontId="37" fillId="40" borderId="18" xfId="48" applyNumberFormat="1" applyFont="1" applyFill="1" applyBorder="1" applyAlignment="1" applyProtection="1">
      <alignment horizontal="center" vertical="center"/>
    </xf>
    <xf numFmtId="0" fontId="9" fillId="0" borderId="0" xfId="48" applyFont="1" applyFill="1" applyAlignment="1" applyProtection="1">
      <alignment horizontal="center" vertical="center"/>
    </xf>
    <xf numFmtId="0" fontId="13" fillId="0" borderId="9" xfId="48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13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quotePrefix="1" applyNumberFormat="1" applyFont="1" applyFill="1" applyBorder="1" applyAlignment="1" applyProtection="1">
      <alignment vertical="center"/>
    </xf>
    <xf numFmtId="0" fontId="88" fillId="0" borderId="1" xfId="48" quotePrefix="1" applyNumberFormat="1" applyFont="1" applyFill="1" applyBorder="1" applyAlignment="1" applyProtection="1">
      <alignment horizontal="center" vertical="center"/>
    </xf>
    <xf numFmtId="49" fontId="9" fillId="0" borderId="1" xfId="48" applyNumberFormat="1" applyFont="1" applyFill="1" applyBorder="1" applyAlignment="1" applyProtection="1">
      <alignment horizontal="left" vertical="center" wrapText="1"/>
    </xf>
    <xf numFmtId="49" fontId="9" fillId="0" borderId="3" xfId="48" applyNumberFormat="1" applyFont="1" applyFill="1" applyBorder="1" applyAlignment="1" applyProtection="1">
      <alignment horizontal="center" vertical="center" wrapText="1"/>
    </xf>
    <xf numFmtId="169" fontId="9" fillId="0" borderId="3" xfId="48" applyNumberFormat="1" applyFont="1" applyFill="1" applyBorder="1" applyAlignment="1" applyProtection="1">
      <alignment horizontal="center" vertical="center"/>
    </xf>
    <xf numFmtId="169" fontId="9" fillId="0" borderId="4" xfId="48" applyNumberFormat="1" applyFont="1" applyFill="1" applyBorder="1" applyAlignment="1" applyProtection="1">
      <alignment horizontal="center" vertical="center"/>
    </xf>
    <xf numFmtId="169" fontId="9" fillId="0" borderId="5" xfId="48" applyNumberFormat="1" applyFont="1" applyFill="1" applyBorder="1" applyAlignment="1" applyProtection="1">
      <alignment horizontal="center" vertical="center"/>
    </xf>
    <xf numFmtId="169" fontId="9" fillId="0" borderId="1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</xf>
    <xf numFmtId="0" fontId="9" fillId="0" borderId="3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</xf>
    <xf numFmtId="49" fontId="12" fillId="0" borderId="4" xfId="48" applyNumberFormat="1" applyFont="1" applyFill="1" applyBorder="1" applyAlignment="1" applyProtection="1">
      <alignment horizontal="center" vertical="center" wrapText="1"/>
    </xf>
    <xf numFmtId="49" fontId="12" fillId="0" borderId="3" xfId="48" applyNumberFormat="1" applyFont="1" applyFill="1" applyBorder="1" applyAlignment="1" applyProtection="1">
      <alignment horizontal="right" vertical="center" wrapText="1"/>
    </xf>
    <xf numFmtId="0" fontId="17" fillId="0" borderId="1" xfId="48" applyNumberFormat="1" applyFont="1" applyFill="1" applyBorder="1" applyAlignment="1" applyProtection="1">
      <alignment horizontal="center" vertical="center"/>
    </xf>
    <xf numFmtId="0" fontId="4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applyNumberFormat="1" applyFont="1" applyFill="1" applyBorder="1" applyAlignment="1" applyProtection="1">
      <alignment horizontal="left"/>
    </xf>
    <xf numFmtId="0" fontId="14" fillId="0" borderId="0" xfId="0" applyFont="1" applyAlignment="1" applyProtection="1">
      <alignment vertical="center"/>
    </xf>
    <xf numFmtId="49" fontId="12" fillId="0" borderId="4" xfId="48" quotePrefix="1" applyNumberFormat="1" applyFont="1" applyFill="1" applyBorder="1" applyAlignment="1" applyProtection="1">
      <alignment vertical="center"/>
    </xf>
    <xf numFmtId="0" fontId="8" fillId="0" borderId="0" xfId="48" applyFont="1" applyFill="1" applyProtection="1"/>
    <xf numFmtId="0" fontId="60" fillId="0" borderId="1" xfId="48" applyNumberFormat="1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right" vertical="center"/>
    </xf>
    <xf numFmtId="49" fontId="9" fillId="0" borderId="4" xfId="48" applyNumberFormat="1" applyFont="1" applyFill="1" applyBorder="1" applyAlignment="1" applyProtection="1">
      <alignment horizontal="center" vertical="center"/>
    </xf>
    <xf numFmtId="0" fontId="10" fillId="0" borderId="4" xfId="48" applyNumberFormat="1" applyFont="1" applyFill="1" applyBorder="1" applyAlignment="1" applyProtection="1">
      <alignment horizontal="center" vertical="center"/>
    </xf>
    <xf numFmtId="0" fontId="9" fillId="0" borderId="4" xfId="44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9" fillId="38" borderId="0" xfId="0" applyFont="1" applyFill="1" applyAlignment="1" applyProtection="1"/>
    <xf numFmtId="0" fontId="7" fillId="0" borderId="0" xfId="48" applyNumberFormat="1" applyFill="1" applyAlignment="1" applyProtection="1">
      <alignment horizontal="left"/>
    </xf>
    <xf numFmtId="0" fontId="24" fillId="0" borderId="0" xfId="48" applyNumberFormat="1" applyFont="1" applyFill="1" applyBorder="1" applyAlignment="1" applyProtection="1">
      <alignment horizontal="left" vertical="center"/>
    </xf>
    <xf numFmtId="0" fontId="7" fillId="0" borderId="0" xfId="48" applyNumberFormat="1" applyFill="1" applyAlignment="1" applyProtection="1">
      <alignment horizontal="center" vertical="center"/>
    </xf>
    <xf numFmtId="0" fontId="24" fillId="0" borderId="0" xfId="0" applyNumberFormat="1" applyFont="1" applyBorder="1" applyAlignment="1" applyProtection="1">
      <alignment horizontal="left" vertical="center"/>
    </xf>
    <xf numFmtId="0" fontId="9" fillId="38" borderId="0" xfId="0" applyFont="1" applyFill="1" applyProtection="1"/>
    <xf numFmtId="0" fontId="12" fillId="0" borderId="0" xfId="48" applyFont="1" applyFill="1" applyBorder="1" applyProtection="1"/>
    <xf numFmtId="0" fontId="9" fillId="0" borderId="0" xfId="48" applyNumberFormat="1" applyFont="1" applyFill="1" applyAlignment="1" applyProtection="1">
      <alignment horizontal="left" vertical="center"/>
    </xf>
    <xf numFmtId="0" fontId="12" fillId="0" borderId="0" xfId="48" applyFont="1" applyFill="1" applyProtection="1"/>
    <xf numFmtId="0" fontId="12" fillId="0" borderId="0" xfId="48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49" fontId="4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8" applyNumberFormat="1" applyFont="1" applyFill="1" applyAlignment="1" applyProtection="1">
      <alignment horizontal="center" vertical="center"/>
    </xf>
    <xf numFmtId="0" fontId="9" fillId="0" borderId="0" xfId="48" applyFont="1" applyFill="1" applyAlignment="1" applyProtection="1">
      <alignment horizontal="left" vertical="center"/>
    </xf>
    <xf numFmtId="0" fontId="7" fillId="0" borderId="0" xfId="48" applyFill="1" applyAlignment="1" applyProtection="1">
      <alignment horizontal="center" vertical="center"/>
    </xf>
    <xf numFmtId="49" fontId="7" fillId="0" borderId="0" xfId="48" applyNumberForma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24" fillId="0" borderId="0" xfId="44" applyNumberFormat="1" applyFont="1" applyFill="1" applyBorder="1" applyAlignment="1" applyProtection="1">
      <alignment horizontal="left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 hidden="1"/>
    </xf>
    <xf numFmtId="0" fontId="47" fillId="0" borderId="0" xfId="46" applyFont="1" applyProtection="1"/>
    <xf numFmtId="0" fontId="48" fillId="0" borderId="0" xfId="46" applyFont="1" applyProtection="1"/>
    <xf numFmtId="0" fontId="49" fillId="0" borderId="0" xfId="46" applyFont="1" applyProtection="1"/>
    <xf numFmtId="0" fontId="50" fillId="0" borderId="0" xfId="46" applyFont="1" applyProtection="1"/>
    <xf numFmtId="0" fontId="48" fillId="0" borderId="0" xfId="46" applyFont="1" applyAlignment="1" applyProtection="1"/>
    <xf numFmtId="0" fontId="28" fillId="0" borderId="0" xfId="46" applyFont="1" applyAlignment="1" applyProtection="1">
      <alignment vertical="top"/>
    </xf>
    <xf numFmtId="0" fontId="48" fillId="0" borderId="0" xfId="46" applyFont="1" applyBorder="1" applyAlignment="1" applyProtection="1">
      <alignment horizontal="center"/>
    </xf>
    <xf numFmtId="0" fontId="48" fillId="0" borderId="0" xfId="46" applyFont="1" applyBorder="1" applyAlignment="1" applyProtection="1">
      <alignment horizontal="left"/>
    </xf>
    <xf numFmtId="0" fontId="48" fillId="0" borderId="0" xfId="46" applyFont="1" applyBorder="1" applyAlignment="1" applyProtection="1">
      <alignment wrapText="1"/>
    </xf>
    <xf numFmtId="0" fontId="48" fillId="0" borderId="0" xfId="46" applyFont="1" applyBorder="1" applyAlignment="1" applyProtection="1">
      <alignment vertical="top" wrapText="1"/>
    </xf>
    <xf numFmtId="0" fontId="48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left"/>
    </xf>
    <xf numFmtId="0" fontId="48" fillId="0" borderId="0" xfId="46" applyFont="1" applyBorder="1" applyAlignment="1" applyProtection="1"/>
    <xf numFmtId="0" fontId="51" fillId="0" borderId="0" xfId="46" applyFont="1" applyProtection="1"/>
    <xf numFmtId="0" fontId="48" fillId="0" borderId="0" xfId="46" applyFont="1" applyBorder="1" applyProtection="1"/>
    <xf numFmtId="0" fontId="48" fillId="0" borderId="0" xfId="46" applyFont="1" applyAlignment="1" applyProtection="1">
      <alignment wrapText="1"/>
    </xf>
    <xf numFmtId="0" fontId="48" fillId="0" borderId="0" xfId="46" applyFont="1" applyAlignment="1" applyProtection="1">
      <alignment horizontal="left"/>
    </xf>
    <xf numFmtId="0" fontId="47" fillId="0" borderId="0" xfId="46" applyFont="1" applyFill="1" applyAlignment="1" applyProtection="1"/>
    <xf numFmtId="0" fontId="52" fillId="0" borderId="0" xfId="46" applyFont="1" applyProtection="1"/>
    <xf numFmtId="0" fontId="49" fillId="0" borderId="0" xfId="46" applyFont="1" applyBorder="1" applyProtection="1"/>
    <xf numFmtId="0" fontId="53" fillId="0" borderId="0" xfId="46" applyFont="1" applyBorder="1" applyProtection="1"/>
    <xf numFmtId="0" fontId="49" fillId="0" borderId="0" xfId="46" applyFont="1" applyFill="1" applyProtection="1"/>
    <xf numFmtId="0" fontId="49" fillId="0" borderId="0" xfId="46" applyFont="1" applyFill="1" applyBorder="1" applyProtection="1"/>
    <xf numFmtId="0" fontId="53" fillId="0" borderId="0" xfId="46" applyFont="1" applyFill="1" applyBorder="1" applyProtection="1"/>
    <xf numFmtId="0" fontId="54" fillId="0" borderId="0" xfId="46" applyFont="1" applyProtection="1"/>
    <xf numFmtId="0" fontId="54" fillId="0" borderId="0" xfId="46" applyFont="1" applyBorder="1" applyProtection="1"/>
    <xf numFmtId="0" fontId="55" fillId="0" borderId="0" xfId="46" applyFont="1" applyBorder="1" applyProtection="1"/>
    <xf numFmtId="0" fontId="54" fillId="0" borderId="0" xfId="46" applyFont="1" applyFill="1" applyProtection="1"/>
    <xf numFmtId="0" fontId="54" fillId="0" borderId="0" xfId="46" applyFont="1" applyFill="1" applyBorder="1" applyProtection="1"/>
    <xf numFmtId="0" fontId="55" fillId="0" borderId="0" xfId="46" applyFont="1" applyFill="1" applyBorder="1" applyProtection="1"/>
    <xf numFmtId="0" fontId="56" fillId="0" borderId="0" xfId="46" applyFont="1" applyProtection="1"/>
    <xf numFmtId="0" fontId="49" fillId="0" borderId="0" xfId="46" applyFont="1" applyAlignment="1" applyProtection="1">
      <alignment vertical="center"/>
    </xf>
    <xf numFmtId="0" fontId="47" fillId="0" borderId="0" xfId="45" applyFont="1" applyAlignment="1" applyProtection="1">
      <alignment horizontal="left" vertical="center"/>
    </xf>
    <xf numFmtId="49" fontId="49" fillId="0" borderId="0" xfId="46" applyNumberFormat="1" applyFont="1" applyAlignment="1" applyProtection="1">
      <alignment vertical="center"/>
    </xf>
    <xf numFmtId="49" fontId="49" fillId="0" borderId="0" xfId="46" applyNumberFormat="1" applyFont="1" applyProtection="1"/>
    <xf numFmtId="49" fontId="20" fillId="0" borderId="0" xfId="46" applyNumberFormat="1" applyFont="1" applyAlignment="1" applyProtection="1">
      <alignment vertical="center"/>
    </xf>
    <xf numFmtId="49" fontId="20" fillId="0" borderId="0" xfId="46" applyNumberFormat="1" applyFont="1" applyProtection="1"/>
    <xf numFmtId="0" fontId="26" fillId="0" borderId="0" xfId="45" applyFont="1" applyAlignment="1" applyProtection="1">
      <alignment horizontal="left" vertical="center"/>
    </xf>
    <xf numFmtId="0" fontId="20" fillId="0" borderId="0" xfId="46" applyFont="1" applyAlignment="1" applyProtection="1"/>
    <xf numFmtId="0" fontId="57" fillId="0" borderId="0" xfId="45" applyFont="1" applyAlignment="1" applyProtection="1"/>
    <xf numFmtId="0" fontId="20" fillId="0" borderId="0" xfId="46" applyFont="1" applyProtection="1"/>
    <xf numFmtId="0" fontId="58" fillId="0" borderId="0" xfId="45" applyFont="1" applyAlignment="1" applyProtection="1"/>
    <xf numFmtId="0" fontId="25" fillId="0" borderId="0" xfId="46" applyFont="1" applyAlignment="1" applyProtection="1">
      <alignment vertical="center"/>
    </xf>
    <xf numFmtId="0" fontId="26" fillId="0" borderId="13" xfId="46" applyFont="1" applyBorder="1" applyAlignment="1" applyProtection="1">
      <alignment horizontal="center" vertical="center"/>
    </xf>
    <xf numFmtId="0" fontId="25" fillId="0" borderId="22" xfId="46" applyFont="1" applyBorder="1" applyAlignment="1" applyProtection="1">
      <alignment horizontal="left" vertical="center"/>
    </xf>
    <xf numFmtId="0" fontId="29" fillId="0" borderId="23" xfId="46" applyFont="1" applyBorder="1" applyAlignment="1" applyProtection="1">
      <alignment horizontal="center" vertical="center"/>
    </xf>
    <xf numFmtId="0" fontId="29" fillId="0" borderId="25" xfId="46" applyFont="1" applyBorder="1" applyAlignment="1" applyProtection="1">
      <alignment horizontal="center" vertical="center"/>
    </xf>
    <xf numFmtId="0" fontId="33" fillId="0" borderId="25" xfId="46" applyFont="1" applyBorder="1" applyAlignment="1" applyProtection="1">
      <alignment horizontal="center" vertical="center"/>
    </xf>
    <xf numFmtId="0" fontId="29" fillId="0" borderId="24" xfId="46" applyFont="1" applyBorder="1" applyAlignment="1" applyProtection="1">
      <alignment horizontal="center" vertical="center"/>
    </xf>
    <xf numFmtId="0" fontId="48" fillId="0" borderId="0" xfId="45" applyFont="1" applyProtection="1"/>
    <xf numFmtId="0" fontId="47" fillId="0" borderId="0" xfId="45" applyFont="1" applyProtection="1"/>
    <xf numFmtId="0" fontId="47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center" vertical="center"/>
    </xf>
    <xf numFmtId="0" fontId="52" fillId="0" borderId="0" xfId="46" applyFont="1" applyAlignment="1" applyProtection="1">
      <alignment horizontal="center" vertical="center"/>
    </xf>
    <xf numFmtId="0" fontId="61" fillId="0" borderId="0" xfId="46" applyFont="1" applyAlignment="1" applyProtection="1">
      <alignment vertical="top"/>
    </xf>
    <xf numFmtId="0" fontId="66" fillId="0" borderId="0" xfId="46" applyFont="1" applyProtection="1"/>
    <xf numFmtId="0" fontId="59" fillId="0" borderId="0" xfId="45" applyFont="1" applyProtection="1"/>
    <xf numFmtId="0" fontId="47" fillId="0" borderId="13" xfId="45" applyFont="1" applyBorder="1" applyAlignment="1" applyProtection="1">
      <alignment vertical="center"/>
    </xf>
    <xf numFmtId="169" fontId="30" fillId="0" borderId="13" xfId="46" applyNumberFormat="1" applyFont="1" applyBorder="1" applyAlignment="1" applyProtection="1">
      <alignment horizontal="center" vertical="center"/>
    </xf>
    <xf numFmtId="169" fontId="31" fillId="0" borderId="13" xfId="46" applyNumberFormat="1" applyFont="1" applyBorder="1" applyAlignment="1" applyProtection="1">
      <alignment horizontal="center" vertical="center"/>
    </xf>
    <xf numFmtId="169" fontId="9" fillId="0" borderId="1" xfId="48" applyNumberFormat="1" applyFont="1" applyFill="1" applyBorder="1" applyAlignment="1" applyProtection="1">
      <alignment horizontal="left" vertical="center" wrapText="1"/>
    </xf>
    <xf numFmtId="169" fontId="9" fillId="0" borderId="3" xfId="48" applyNumberFormat="1" applyFont="1" applyFill="1" applyBorder="1" applyAlignment="1" applyProtection="1">
      <alignment horizontal="center" vertical="center" wrapText="1"/>
    </xf>
    <xf numFmtId="0" fontId="24" fillId="0" borderId="3" xfId="48" applyNumberFormat="1" applyFont="1" applyFill="1" applyBorder="1" applyAlignment="1" applyProtection="1">
      <alignment horizontal="center" vertical="center"/>
    </xf>
    <xf numFmtId="0" fontId="49" fillId="0" borderId="0" xfId="46" applyFont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right" vertical="center"/>
    </xf>
    <xf numFmtId="0" fontId="14" fillId="0" borderId="0" xfId="48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5" fillId="38" borderId="0" xfId="48" applyFont="1" applyFill="1" applyProtection="1"/>
    <xf numFmtId="0" fontId="1" fillId="0" borderId="0" xfId="48" applyNumberFormat="1" applyFont="1" applyFill="1" applyProtection="1"/>
    <xf numFmtId="0" fontId="1" fillId="0" borderId="0" xfId="0" applyFont="1"/>
    <xf numFmtId="0" fontId="15" fillId="0" borderId="0" xfId="48" applyFont="1" applyFill="1">
      <protection locked="0"/>
    </xf>
    <xf numFmtId="0" fontId="15" fillId="46" borderId="0" xfId="48" applyFont="1" applyFill="1">
      <protection locked="0"/>
    </xf>
    <xf numFmtId="0" fontId="15" fillId="47" borderId="0" xfId="48" applyFont="1" applyFill="1">
      <protection locked="0"/>
    </xf>
    <xf numFmtId="0" fontId="1" fillId="0" borderId="0" xfId="0" applyNumberFormat="1" applyFont="1"/>
    <xf numFmtId="0" fontId="15" fillId="38" borderId="0" xfId="0" applyFont="1" applyFill="1"/>
    <xf numFmtId="0" fontId="1" fillId="0" borderId="0" xfId="48" applyFont="1" applyFill="1" applyProtection="1"/>
    <xf numFmtId="0" fontId="1" fillId="0" borderId="0" xfId="48" applyFont="1" applyFill="1">
      <protection locked="0"/>
    </xf>
    <xf numFmtId="0" fontId="1" fillId="46" borderId="0" xfId="48" applyFont="1" applyFill="1">
      <protection locked="0"/>
    </xf>
    <xf numFmtId="0" fontId="1" fillId="47" borderId="0" xfId="48" applyFont="1" applyFill="1">
      <protection locked="0"/>
    </xf>
    <xf numFmtId="0" fontId="1" fillId="0" borderId="0" xfId="48" applyNumberFormat="1" applyFont="1" applyFill="1" applyAlignment="1">
      <alignment horizontal="left"/>
      <protection locked="0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1" fillId="0" borderId="0" xfId="48" applyNumberFormat="1" applyFont="1" applyFill="1" applyAlignment="1">
      <alignment horizontal="center" vertical="center"/>
      <protection locked="0"/>
    </xf>
    <xf numFmtId="0" fontId="1" fillId="0" borderId="0" xfId="48" applyFont="1" applyFill="1" applyAlignment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48" applyFont="1" applyFill="1" applyAlignment="1" applyProtection="1">
      <alignment horizontal="center" vertical="center"/>
      <protection locked="0"/>
    </xf>
    <xf numFmtId="0" fontId="15" fillId="0" borderId="0" xfId="48" applyFont="1" applyFill="1" applyProtection="1"/>
    <xf numFmtId="0" fontId="15" fillId="46" borderId="0" xfId="48" applyFont="1" applyFill="1" applyProtection="1"/>
    <xf numFmtId="0" fontId="15" fillId="47" borderId="0" xfId="48" applyFont="1" applyFill="1" applyProtection="1"/>
    <xf numFmtId="0" fontId="15" fillId="0" borderId="0" xfId="48" applyFont="1" applyFill="1" applyAlignment="1">
      <alignment horizontal="left" vertical="center"/>
      <protection locked="0"/>
    </xf>
    <xf numFmtId="0" fontId="14" fillId="0" borderId="0" xfId="48" applyFont="1" applyFill="1">
      <protection locked="0"/>
    </xf>
    <xf numFmtId="0" fontId="14" fillId="0" borderId="0" xfId="48" applyFont="1" applyFill="1" applyBorder="1" applyAlignment="1" applyProtection="1">
      <alignment horizontal="center" vertical="center"/>
      <protection locked="0"/>
    </xf>
    <xf numFmtId="0" fontId="14" fillId="38" borderId="0" xfId="48" applyFont="1" applyFill="1" applyBorder="1" applyProtection="1"/>
    <xf numFmtId="0" fontId="92" fillId="37" borderId="12" xfId="48" applyFont="1" applyFill="1" applyBorder="1" applyAlignment="1" applyProtection="1">
      <alignment horizontal="right"/>
    </xf>
    <xf numFmtId="0" fontId="15" fillId="37" borderId="13" xfId="48" applyNumberFormat="1" applyFont="1" applyFill="1" applyBorder="1" applyAlignment="1" applyProtection="1">
      <alignment horizontal="center"/>
    </xf>
    <xf numFmtId="0" fontId="15" fillId="42" borderId="19" xfId="48" applyFont="1" applyFill="1" applyBorder="1" applyAlignment="1" applyProtection="1">
      <alignment horizontal="center" vertical="center"/>
    </xf>
    <xf numFmtId="0" fontId="15" fillId="0" borderId="0" xfId="48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36" borderId="0" xfId="48" applyFont="1" applyFill="1" applyBorder="1" applyProtection="1"/>
    <xf numFmtId="0" fontId="1" fillId="0" borderId="0" xfId="48" applyNumberFormat="1" applyFont="1" applyFill="1" applyAlignment="1" applyProtection="1">
      <alignment horizontal="center" vertical="center"/>
      <protection locked="0"/>
    </xf>
    <xf numFmtId="0" fontId="15" fillId="36" borderId="0" xfId="48" applyFont="1" applyFill="1" applyProtection="1"/>
    <xf numFmtId="0" fontId="1" fillId="0" borderId="0" xfId="48" applyNumberFormat="1" applyFont="1" applyFill="1">
      <protection locked="0"/>
    </xf>
    <xf numFmtId="0" fontId="1" fillId="0" borderId="0" xfId="48" applyFont="1" applyFill="1" applyAlignment="1">
      <alignment horizontal="left"/>
      <protection locked="0"/>
    </xf>
    <xf numFmtId="0" fontId="15" fillId="36" borderId="0" xfId="48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5" fillId="0" borderId="0" xfId="48" applyFont="1" applyFill="1" applyAlignment="1" applyProtection="1">
      <alignment horizontal="left"/>
    </xf>
    <xf numFmtId="0" fontId="15" fillId="0" borderId="0" xfId="48" applyFont="1" applyFill="1" applyAlignment="1">
      <alignment horizontal="left"/>
      <protection locked="0"/>
    </xf>
    <xf numFmtId="0" fontId="15" fillId="46" borderId="0" xfId="48" applyFont="1" applyFill="1" applyAlignment="1">
      <alignment horizontal="left"/>
      <protection locked="0"/>
    </xf>
    <xf numFmtId="0" fontId="15" fillId="47" borderId="0" xfId="48" applyFont="1" applyFill="1" applyAlignment="1">
      <alignment horizontal="left"/>
      <protection locked="0"/>
    </xf>
    <xf numFmtId="49" fontId="1" fillId="0" borderId="0" xfId="48" applyNumberFormat="1" applyFont="1" applyFill="1" applyAlignment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48" applyNumberFormat="1" applyFont="1" applyFill="1" applyProtection="1"/>
    <xf numFmtId="0" fontId="15" fillId="0" borderId="0" xfId="0" applyFont="1"/>
    <xf numFmtId="0" fontId="15" fillId="0" borderId="0" xfId="0" applyNumberFormat="1" applyFont="1"/>
    <xf numFmtId="0" fontId="15" fillId="0" borderId="0" xfId="48" applyNumberFormat="1" applyFont="1" applyFill="1" applyAlignment="1">
      <alignment horizontal="center" vertical="center"/>
      <protection locked="0"/>
    </xf>
    <xf numFmtId="0" fontId="15" fillId="0" borderId="0" xfId="48" applyFont="1" applyFill="1" applyAlignment="1">
      <alignment horizontal="center" vertical="center"/>
      <protection locked="0"/>
    </xf>
    <xf numFmtId="0" fontId="15" fillId="0" borderId="0" xfId="48" applyFont="1" applyFill="1" applyAlignment="1" applyProtection="1">
      <alignment horizontal="center" vertical="center"/>
      <protection locked="0"/>
    </xf>
    <xf numFmtId="0" fontId="15" fillId="0" borderId="0" xfId="48" applyNumberFormat="1" applyFont="1" applyFill="1" applyAlignment="1">
      <alignment horizontal="lef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48" applyNumberFormat="1" applyFont="1" applyFill="1" applyAlignment="1" applyProtection="1">
      <alignment horizontal="center" vertical="center"/>
      <protection locked="0"/>
    </xf>
    <xf numFmtId="0" fontId="15" fillId="0" borderId="25" xfId="48" applyFont="1" applyFill="1" applyBorder="1" applyAlignment="1" applyProtection="1">
      <alignment horizontal="center" vertical="center"/>
      <protection locked="0"/>
    </xf>
    <xf numFmtId="0" fontId="15" fillId="0" borderId="0" xfId="48" applyNumberFormat="1" applyFont="1" applyFill="1">
      <protection locked="0"/>
    </xf>
    <xf numFmtId="49" fontId="15" fillId="0" borderId="0" xfId="48" applyNumberFormat="1" applyFont="1" applyFill="1" applyAlignment="1" applyProtection="1">
      <alignment horizontal="center" vertical="center"/>
      <protection locked="0"/>
    </xf>
    <xf numFmtId="49" fontId="15" fillId="0" borderId="0" xfId="48" applyNumberFormat="1" applyFont="1" applyFill="1" applyAlignment="1">
      <alignment horizontal="center" vertical="center"/>
      <protection locked="0"/>
    </xf>
    <xf numFmtId="0" fontId="15" fillId="46" borderId="0" xfId="48" applyNumberFormat="1" applyFont="1" applyFill="1">
      <protection locked="0"/>
    </xf>
    <xf numFmtId="0" fontId="15" fillId="47" borderId="0" xfId="48" applyNumberFormat="1" applyFont="1" applyFill="1">
      <protection locked="0"/>
    </xf>
    <xf numFmtId="0" fontId="94" fillId="0" borderId="0" xfId="47" applyFont="1" applyBorder="1"/>
    <xf numFmtId="0" fontId="94" fillId="0" borderId="0" xfId="47" applyFont="1"/>
    <xf numFmtId="0" fontId="94" fillId="0" borderId="0" xfId="47" applyFont="1" applyBorder="1" applyAlignment="1">
      <alignment horizontal="center"/>
    </xf>
    <xf numFmtId="0" fontId="97" fillId="0" borderId="0" xfId="47" applyFont="1" applyBorder="1"/>
    <xf numFmtId="0" fontId="97" fillId="0" borderId="0" xfId="47" applyFont="1"/>
    <xf numFmtId="0" fontId="94" fillId="0" borderId="0" xfId="47" applyFont="1" applyBorder="1" applyAlignment="1">
      <alignment wrapText="1"/>
    </xf>
    <xf numFmtId="0" fontId="96" fillId="0" borderId="0" xfId="49" applyFont="1" applyFill="1" applyBorder="1" applyAlignment="1" applyProtection="1">
      <alignment horizontal="left" wrapText="1"/>
    </xf>
    <xf numFmtId="0" fontId="94" fillId="0" borderId="0" xfId="47" applyFont="1" applyBorder="1" applyAlignment="1">
      <alignment horizontal="center" wrapText="1"/>
    </xf>
    <xf numFmtId="0" fontId="94" fillId="0" borderId="0" xfId="47" applyFont="1" applyAlignment="1">
      <alignment wrapText="1"/>
    </xf>
    <xf numFmtId="0" fontId="94" fillId="0" borderId="0" xfId="47" applyFont="1" applyBorder="1" applyAlignment="1">
      <alignment vertical="top" wrapText="1"/>
    </xf>
    <xf numFmtId="0" fontId="97" fillId="0" borderId="0" xfId="47" applyFont="1" applyBorder="1" applyAlignment="1">
      <alignment horizontal="center" wrapText="1"/>
    </xf>
    <xf numFmtId="0" fontId="97" fillId="0" borderId="0" xfId="47" applyFont="1" applyBorder="1" applyAlignment="1">
      <alignment horizontal="center"/>
    </xf>
    <xf numFmtId="0" fontId="97" fillId="0" borderId="0" xfId="47" applyFont="1" applyBorder="1" applyAlignment="1">
      <alignment wrapText="1"/>
    </xf>
    <xf numFmtId="0" fontId="27" fillId="0" borderId="13" xfId="46" applyFont="1" applyFill="1" applyBorder="1" applyAlignment="1" applyProtection="1">
      <alignment horizontal="center" vertical="center"/>
      <protection locked="0"/>
    </xf>
    <xf numFmtId="0" fontId="93" fillId="0" borderId="0" xfId="47" applyFont="1" applyBorder="1" applyAlignment="1">
      <alignment horizontal="center" wrapText="1"/>
    </xf>
    <xf numFmtId="0" fontId="95" fillId="0" borderId="0" xfId="47" applyFont="1" applyBorder="1" applyAlignment="1">
      <alignment wrapText="1"/>
    </xf>
    <xf numFmtId="166" fontId="9" fillId="40" borderId="5" xfId="48" applyNumberFormat="1" applyFont="1" applyFill="1" applyBorder="1" applyAlignment="1" applyProtection="1">
      <alignment horizontal="center" vertical="center"/>
    </xf>
    <xf numFmtId="0" fontId="26" fillId="0" borderId="0" xfId="45" applyFont="1" applyProtection="1">
      <protection locked="0"/>
    </xf>
    <xf numFmtId="169" fontId="9" fillId="0" borderId="1" xfId="48" applyNumberFormat="1" applyFont="1" applyFill="1" applyBorder="1" applyAlignment="1" applyProtection="1">
      <alignment horizontal="center" vertical="center" wrapText="1"/>
    </xf>
    <xf numFmtId="0" fontId="25" fillId="0" borderId="0" xfId="46" applyFont="1" applyAlignment="1"/>
    <xf numFmtId="0" fontId="25" fillId="0" borderId="0" xfId="46" applyFont="1"/>
    <xf numFmtId="0" fontId="25" fillId="0" borderId="0" xfId="46" applyFont="1" applyBorder="1" applyAlignment="1"/>
    <xf numFmtId="0" fontId="99" fillId="0" borderId="0" xfId="0" applyFont="1" applyProtection="1">
      <protection locked="0"/>
    </xf>
    <xf numFmtId="0" fontId="25" fillId="0" borderId="0" xfId="46" applyFont="1" applyAlignment="1" applyProtection="1"/>
    <xf numFmtId="0" fontId="25" fillId="0" borderId="0" xfId="46" applyFont="1" applyProtection="1"/>
    <xf numFmtId="0" fontId="25" fillId="0" borderId="0" xfId="46" applyFont="1" applyBorder="1" applyAlignment="1" applyProtection="1"/>
    <xf numFmtId="0" fontId="99" fillId="0" borderId="0" xfId="0" applyFont="1" applyProtection="1"/>
    <xf numFmtId="0" fontId="99" fillId="0" borderId="1" xfId="0" applyFont="1" applyBorder="1" applyAlignment="1" applyProtection="1">
      <alignment horizontal="center"/>
    </xf>
    <xf numFmtId="0" fontId="30" fillId="0" borderId="13" xfId="46" applyFont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/>
    </xf>
    <xf numFmtId="0" fontId="28" fillId="0" borderId="16" xfId="46" applyFont="1" applyBorder="1" applyAlignment="1" applyProtection="1">
      <alignment horizontal="center" vertical="center"/>
      <protection locked="0"/>
    </xf>
    <xf numFmtId="0" fontId="26" fillId="0" borderId="0" xfId="46" applyFont="1" applyAlignment="1">
      <alignment horizontal="center"/>
    </xf>
    <xf numFmtId="49" fontId="9" fillId="0" borderId="1" xfId="48" quotePrefix="1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48" quotePrefix="1" applyNumberFormat="1" applyFont="1" applyFill="1" applyBorder="1" applyAlignment="1" applyProtection="1">
      <alignment horizontal="left" vertical="center" wrapText="1"/>
    </xf>
    <xf numFmtId="49" fontId="24" fillId="0" borderId="1" xfId="48" applyNumberFormat="1" applyFont="1" applyFill="1" applyBorder="1" applyAlignment="1" applyProtection="1">
      <alignment horizontal="left" vertical="center" wrapText="1"/>
    </xf>
    <xf numFmtId="0" fontId="0" fillId="49" borderId="0" xfId="0" applyFill="1"/>
    <xf numFmtId="0" fontId="0" fillId="0" borderId="13" xfId="0" applyBorder="1" applyAlignment="1">
      <alignment horizontal="center"/>
    </xf>
    <xf numFmtId="0" fontId="89" fillId="0" borderId="27" xfId="48" applyFont="1" applyFill="1" applyBorder="1" applyAlignment="1">
      <alignment horizontal="center" vertical="top"/>
      <protection locked="0"/>
    </xf>
    <xf numFmtId="0" fontId="89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5" fillId="0" borderId="27" xfId="0" applyFont="1" applyBorder="1" applyAlignment="1">
      <alignment horizontal="center" vertical="top"/>
    </xf>
    <xf numFmtId="0" fontId="0" fillId="0" borderId="27" xfId="0" applyBorder="1" applyAlignment="1"/>
    <xf numFmtId="0" fontId="15" fillId="0" borderId="0" xfId="0" applyFont="1" applyAlignment="1" applyProtection="1">
      <alignment vertical="center"/>
      <protection locked="0"/>
    </xf>
    <xf numFmtId="0" fontId="48" fillId="0" borderId="0" xfId="46" applyFont="1" applyBorder="1" applyAlignment="1" applyProtection="1">
      <alignment horizontal="right"/>
    </xf>
    <xf numFmtId="0" fontId="48" fillId="0" borderId="0" xfId="46" applyFont="1" applyBorder="1" applyAlignment="1" applyProtection="1">
      <alignment horizontal="right"/>
      <protection locked="0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8" fillId="0" borderId="25" xfId="46" applyFont="1" applyBorder="1" applyAlignment="1" applyProtection="1">
      <alignment horizontal="right"/>
    </xf>
    <xf numFmtId="0" fontId="89" fillId="0" borderId="27" xfId="0" applyFont="1" applyBorder="1" applyAlignment="1">
      <alignment horizontal="center" vertical="top"/>
    </xf>
    <xf numFmtId="169" fontId="9" fillId="0" borderId="1" xfId="48" applyNumberFormat="1" applyFont="1" applyFill="1" applyBorder="1" applyAlignment="1" applyProtection="1">
      <alignment horizontal="center" vertical="center"/>
      <protection hidden="1"/>
    </xf>
    <xf numFmtId="0" fontId="20" fillId="0" borderId="3" xfId="46" applyFont="1" applyBorder="1" applyAlignment="1" applyProtection="1">
      <alignment horizontal="left" wrapText="1"/>
      <protection locked="0"/>
    </xf>
    <xf numFmtId="0" fontId="20" fillId="0" borderId="4" xfId="46" applyFont="1" applyBorder="1" applyAlignment="1" applyProtection="1">
      <alignment horizontal="left"/>
      <protection locked="0"/>
    </xf>
    <xf numFmtId="0" fontId="20" fillId="0" borderId="5" xfId="46" applyFont="1" applyBorder="1" applyAlignment="1" applyProtection="1">
      <alignment horizontal="left"/>
      <protection locked="0"/>
    </xf>
    <xf numFmtId="0" fontId="47" fillId="0" borderId="0" xfId="46" applyFont="1" applyAlignment="1" applyProtection="1">
      <alignment horizontal="left" vertical="center"/>
    </xf>
    <xf numFmtId="0" fontId="47" fillId="0" borderId="11" xfId="46" applyFont="1" applyBorder="1" applyAlignment="1" applyProtection="1">
      <alignment horizontal="left" vertical="center"/>
    </xf>
    <xf numFmtId="0" fontId="25" fillId="0" borderId="1" xfId="46" applyFont="1" applyBorder="1" applyAlignment="1" applyProtection="1">
      <alignment horizontal="left" vertical="center"/>
      <protection locked="0"/>
    </xf>
    <xf numFmtId="0" fontId="98" fillId="0" borderId="1" xfId="0" applyFont="1" applyBorder="1" applyAlignment="1"/>
    <xf numFmtId="0" fontId="25" fillId="0" borderId="1" xfId="46" applyFont="1" applyBorder="1" applyAlignment="1" applyProtection="1">
      <protection locked="0"/>
    </xf>
    <xf numFmtId="0" fontId="20" fillId="0" borderId="3" xfId="46" applyFont="1" applyBorder="1" applyAlignment="1" applyProtection="1">
      <alignment horizontal="left"/>
      <protection locked="0"/>
    </xf>
    <xf numFmtId="0" fontId="48" fillId="0" borderId="0" xfId="46" applyFont="1" applyBorder="1" applyAlignment="1" applyProtection="1">
      <alignment horizontal="right"/>
    </xf>
    <xf numFmtId="0" fontId="65" fillId="0" borderId="0" xfId="46" applyFont="1" applyAlignment="1" applyProtection="1">
      <alignment horizontal="center"/>
    </xf>
    <xf numFmtId="49" fontId="20" fillId="0" borderId="3" xfId="46" quotePrefix="1" applyNumberFormat="1" applyFont="1" applyBorder="1" applyAlignment="1" applyProtection="1">
      <alignment horizontal="left" vertical="center"/>
      <protection locked="0"/>
    </xf>
    <xf numFmtId="49" fontId="20" fillId="0" borderId="4" xfId="46" quotePrefix="1" applyNumberFormat="1" applyFont="1" applyBorder="1" applyAlignment="1" applyProtection="1">
      <alignment horizontal="left" vertical="center"/>
      <protection locked="0"/>
    </xf>
    <xf numFmtId="49" fontId="20" fillId="0" borderId="5" xfId="46" quotePrefix="1" applyNumberFormat="1" applyFont="1" applyBorder="1" applyAlignment="1" applyProtection="1">
      <alignment horizontal="left" vertical="center"/>
      <protection locked="0"/>
    </xf>
    <xf numFmtId="0" fontId="20" fillId="0" borderId="0" xfId="46" applyFont="1" applyFill="1" applyAlignment="1" applyProtection="1">
      <alignment horizontal="center"/>
    </xf>
    <xf numFmtId="0" fontId="83" fillId="0" borderId="0" xfId="46" applyFont="1" applyAlignment="1" applyProtection="1">
      <alignment horizontal="center"/>
    </xf>
    <xf numFmtId="0" fontId="20" fillId="0" borderId="0" xfId="46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30" fillId="0" borderId="22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48" fillId="0" borderId="0" xfId="46" applyFont="1" applyAlignment="1" applyProtection="1">
      <alignment horizontal="center"/>
    </xf>
    <xf numFmtId="0" fontId="38" fillId="0" borderId="24" xfId="0" applyFont="1" applyBorder="1" applyAlignment="1" applyProtection="1">
      <alignment horizontal="center"/>
      <protection locked="0"/>
    </xf>
    <xf numFmtId="0" fontId="26" fillId="0" borderId="0" xfId="46" quotePrefix="1" applyFont="1" applyAlignment="1" applyProtection="1">
      <alignment horizontal="left" vertical="center"/>
    </xf>
    <xf numFmtId="0" fontId="26" fillId="0" borderId="11" xfId="46" applyFont="1" applyBorder="1" applyAlignment="1" applyProtection="1">
      <alignment horizontal="left" vertical="center"/>
    </xf>
    <xf numFmtId="0" fontId="59" fillId="0" borderId="27" xfId="46" applyFont="1" applyBorder="1" applyAlignment="1" applyProtection="1">
      <alignment horizontal="left" vertical="top" wrapText="1"/>
    </xf>
    <xf numFmtId="0" fontId="26" fillId="0" borderId="0" xfId="46" applyFont="1" applyBorder="1" applyAlignment="1" applyProtection="1">
      <alignment horizontal="left" vertical="center"/>
    </xf>
    <xf numFmtId="49" fontId="26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6" fillId="0" borderId="16" xfId="46" applyNumberFormat="1" applyFont="1" applyBorder="1" applyAlignment="1" applyProtection="1">
      <alignment horizontal="center" vertical="center" textRotation="90" wrapText="1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49" fontId="64" fillId="0" borderId="25" xfId="46" applyNumberFormat="1" applyFont="1" applyBorder="1" applyAlignment="1" applyProtection="1">
      <alignment vertical="center" wrapText="1"/>
    </xf>
    <xf numFmtId="49" fontId="58" fillId="0" borderId="3" xfId="45" applyNumberFormat="1" applyFont="1" applyBorder="1" applyAlignment="1" applyProtection="1">
      <alignment horizontal="left" vertical="center"/>
      <protection locked="0"/>
    </xf>
    <xf numFmtId="49" fontId="58" fillId="0" borderId="4" xfId="45" applyNumberFormat="1" applyFont="1" applyBorder="1" applyAlignment="1" applyProtection="1">
      <alignment horizontal="left" vertical="center"/>
      <protection locked="0"/>
    </xf>
    <xf numFmtId="49" fontId="58" fillId="0" borderId="5" xfId="45" applyNumberFormat="1" applyFont="1" applyBorder="1" applyAlignment="1" applyProtection="1">
      <alignment horizontal="left" vertical="center"/>
      <protection locked="0"/>
    </xf>
    <xf numFmtId="0" fontId="20" fillId="0" borderId="3" xfId="46" applyFont="1" applyBorder="1" applyAlignment="1" applyProtection="1">
      <alignment horizontal="center" vertical="center"/>
      <protection locked="0"/>
    </xf>
    <xf numFmtId="0" fontId="20" fillId="0" borderId="4" xfId="46" applyFont="1" applyBorder="1" applyAlignment="1" applyProtection="1">
      <alignment horizontal="center" vertical="center"/>
      <protection locked="0"/>
    </xf>
    <xf numFmtId="0" fontId="20" fillId="0" borderId="5" xfId="46" applyFont="1" applyBorder="1" applyAlignment="1" applyProtection="1">
      <alignment horizontal="center" vertical="center"/>
      <protection locked="0"/>
    </xf>
    <xf numFmtId="0" fontId="48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26" fillId="0" borderId="28" xfId="46" applyFont="1" applyBorder="1" applyAlignment="1" applyProtection="1">
      <alignment horizontal="center" vertical="center" textRotation="90"/>
      <protection locked="0"/>
    </xf>
    <xf numFmtId="0" fontId="26" fillId="0" borderId="29" xfId="46" applyFont="1" applyBorder="1" applyAlignment="1" applyProtection="1">
      <alignment horizontal="center" vertical="center" textRotation="90"/>
      <protection locked="0"/>
    </xf>
    <xf numFmtId="0" fontId="20" fillId="0" borderId="4" xfId="46" applyFont="1" applyBorder="1" applyAlignment="1" applyProtection="1">
      <alignment horizontal="left" wrapText="1"/>
      <protection locked="0"/>
    </xf>
    <xf numFmtId="0" fontId="20" fillId="0" borderId="5" xfId="46" applyFont="1" applyBorder="1" applyAlignment="1" applyProtection="1">
      <alignment horizontal="left" wrapText="1"/>
      <protection locked="0"/>
    </xf>
    <xf numFmtId="0" fontId="30" fillId="0" borderId="24" xfId="46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protection locked="0"/>
    </xf>
    <xf numFmtId="0" fontId="89" fillId="0" borderId="27" xfId="0" applyFont="1" applyBorder="1" applyAlignment="1">
      <alignment horizontal="center" vertical="top"/>
    </xf>
    <xf numFmtId="0" fontId="1" fillId="0" borderId="27" xfId="0" applyFont="1" applyBorder="1" applyAlignment="1"/>
    <xf numFmtId="0" fontId="15" fillId="0" borderId="25" xfId="0" applyNumberFormat="1" applyFont="1" applyFill="1" applyBorder="1" applyAlignment="1" applyProtection="1">
      <alignment horizontal="left" vertical="top"/>
      <protection locked="0"/>
    </xf>
    <xf numFmtId="0" fontId="15" fillId="0" borderId="25" xfId="0" applyNumberFormat="1" applyFont="1" applyBorder="1" applyAlignment="1" applyProtection="1">
      <protection locked="0"/>
    </xf>
    <xf numFmtId="0" fontId="15" fillId="0" borderId="25" xfId="0" applyFont="1" applyBorder="1" applyAlignment="1" applyProtection="1">
      <protection locked="0"/>
    </xf>
    <xf numFmtId="0" fontId="89" fillId="0" borderId="27" xfId="0" applyNumberFormat="1" applyFont="1" applyFill="1" applyBorder="1" applyAlignment="1" applyProtection="1">
      <alignment horizontal="center" vertical="top"/>
      <protection locked="0"/>
    </xf>
    <xf numFmtId="0" fontId="89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49" fontId="15" fillId="0" borderId="25" xfId="48" applyNumberFormat="1" applyFont="1" applyFill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25" xfId="48" applyFont="1" applyFill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0" fontId="3" fillId="37" borderId="22" xfId="48" applyNumberFormat="1" applyFont="1" applyFill="1" applyBorder="1" applyAlignment="1" applyProtection="1">
      <alignment horizontal="center" vertical="center"/>
    </xf>
    <xf numFmtId="0" fontId="3" fillId="37" borderId="23" xfId="48" applyNumberFormat="1" applyFont="1" applyFill="1" applyBorder="1" applyAlignment="1" applyProtection="1">
      <alignment horizontal="center" vertical="center"/>
    </xf>
    <xf numFmtId="0" fontId="3" fillId="37" borderId="24" xfId="48" applyNumberFormat="1" applyFont="1" applyFill="1" applyBorder="1" applyAlignment="1" applyProtection="1">
      <alignment horizontal="center" vertical="center"/>
    </xf>
    <xf numFmtId="0" fontId="16" fillId="37" borderId="12" xfId="48" applyFont="1" applyFill="1" applyBorder="1" applyAlignment="1" applyProtection="1">
      <alignment horizontal="center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3" fillId="0" borderId="6" xfId="48" applyNumberFormat="1" applyFont="1" applyFill="1" applyBorder="1" applyAlignment="1" applyProtection="1">
      <alignment horizontal="center" vertical="center"/>
      <protection locked="0"/>
    </xf>
    <xf numFmtId="0" fontId="3" fillId="0" borderId="14" xfId="48" applyNumberFormat="1" applyFont="1" applyFill="1" applyBorder="1" applyAlignment="1" applyProtection="1">
      <alignment horizontal="center" vertical="center"/>
      <protection locked="0"/>
    </xf>
    <xf numFmtId="0" fontId="3" fillId="0" borderId="31" xfId="48" applyNumberFormat="1" applyFont="1" applyFill="1" applyBorder="1" applyAlignment="1" applyProtection="1">
      <alignment horizontal="center" vertical="center"/>
      <protection locked="0"/>
    </xf>
    <xf numFmtId="0" fontId="3" fillId="0" borderId="3" xfId="48" quotePrefix="1" applyNumberFormat="1" applyFont="1" applyFill="1" applyBorder="1" applyAlignment="1">
      <alignment horizontal="center" vertical="center"/>
      <protection locked="0"/>
    </xf>
    <xf numFmtId="0" fontId="3" fillId="0" borderId="4" xfId="48" quotePrefix="1" applyNumberFormat="1" applyFont="1" applyFill="1" applyBorder="1" applyAlignment="1">
      <alignment horizontal="center" vertical="center"/>
      <protection locked="0"/>
    </xf>
    <xf numFmtId="0" fontId="3" fillId="0" borderId="5" xfId="48" quotePrefix="1" applyNumberFormat="1" applyFont="1" applyFill="1" applyBorder="1" applyAlignment="1">
      <alignment horizontal="center" vertical="center"/>
      <protection locked="0"/>
    </xf>
    <xf numFmtId="0" fontId="4" fillId="0" borderId="3" xfId="48" applyNumberFormat="1" applyFont="1" applyFill="1" applyBorder="1" applyAlignment="1" applyProtection="1">
      <alignment horizontal="center" vertical="center"/>
      <protection locked="0"/>
    </xf>
    <xf numFmtId="0" fontId="4" fillId="0" borderId="4" xfId="48" applyNumberFormat="1" applyFont="1" applyFill="1" applyBorder="1" applyAlignment="1" applyProtection="1">
      <alignment horizontal="center" vertical="center"/>
      <protection locked="0"/>
    </xf>
    <xf numFmtId="0" fontId="4" fillId="0" borderId="5" xfId="48" applyNumberFormat="1" applyFont="1" applyFill="1" applyBorder="1" applyAlignment="1" applyProtection="1">
      <alignment horizontal="center" vertical="center"/>
      <protection locked="0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3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" xfId="48" applyNumberFormat="1" applyFont="1" applyFill="1" applyBorder="1" applyAlignment="1">
      <alignment horizontal="center" vertical="center" wrapText="1"/>
      <protection locked="0"/>
    </xf>
    <xf numFmtId="0" fontId="4" fillId="0" borderId="30" xfId="48" applyNumberFormat="1" applyFont="1" applyFill="1" applyBorder="1" applyAlignment="1">
      <alignment horizontal="center" vertical="center"/>
      <protection locked="0"/>
    </xf>
    <xf numFmtId="0" fontId="4" fillId="0" borderId="4" xfId="48" applyNumberFormat="1" applyFont="1" applyFill="1" applyBorder="1" applyAlignment="1">
      <alignment horizontal="center" vertical="center"/>
      <protection locked="0"/>
    </xf>
    <xf numFmtId="0" fontId="3" fillId="0" borderId="3" xfId="48" applyNumberFormat="1" applyFont="1" applyFill="1" applyBorder="1" applyAlignment="1">
      <alignment horizontal="center" vertical="center" wrapText="1"/>
      <protection locked="0"/>
    </xf>
    <xf numFmtId="0" fontId="3" fillId="0" borderId="4" xfId="48" applyNumberFormat="1" applyFont="1" applyFill="1" applyBorder="1" applyAlignment="1">
      <alignment horizontal="center" vertical="center" wrapText="1"/>
      <protection locked="0"/>
    </xf>
    <xf numFmtId="0" fontId="3" fillId="0" borderId="5" xfId="48" applyNumberFormat="1" applyFont="1" applyFill="1" applyBorder="1" applyAlignment="1">
      <alignment horizontal="center" vertical="center" wrapText="1"/>
      <protection locked="0"/>
    </xf>
    <xf numFmtId="0" fontId="3" fillId="0" borderId="3" xfId="48" applyNumberFormat="1" applyFont="1" applyFill="1" applyBorder="1" applyAlignment="1">
      <alignment horizontal="center" vertical="center"/>
      <protection locked="0"/>
    </xf>
    <xf numFmtId="0" fontId="3" fillId="0" borderId="4" xfId="48" applyNumberFormat="1" applyFont="1" applyFill="1" applyBorder="1" applyAlignment="1">
      <alignment horizontal="center" vertical="center"/>
      <protection locked="0"/>
    </xf>
    <xf numFmtId="0" fontId="3" fillId="0" borderId="5" xfId="48" applyNumberFormat="1" applyFont="1" applyFill="1" applyBorder="1" applyAlignment="1">
      <alignment horizontal="center" vertical="center"/>
      <protection locked="0"/>
    </xf>
    <xf numFmtId="0" fontId="11" fillId="0" borderId="1" xfId="48" applyFont="1" applyFill="1" applyBorder="1" applyAlignment="1" applyProtection="1">
      <alignment horizontal="center"/>
    </xf>
    <xf numFmtId="0" fontId="4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2" fillId="0" borderId="4" xfId="48" applyFont="1" applyFill="1" applyBorder="1" applyAlignment="1">
      <alignment horizontal="center" vertical="center"/>
      <protection locked="0"/>
    </xf>
    <xf numFmtId="0" fontId="13" fillId="0" borderId="9" xfId="48" applyFont="1" applyFill="1" applyBorder="1" applyAlignment="1">
      <alignment horizontal="center"/>
      <protection locked="0"/>
    </xf>
    <xf numFmtId="0" fontId="13" fillId="0" borderId="7" xfId="48" applyFont="1" applyFill="1" applyBorder="1" applyAlignment="1">
      <alignment horizontal="center"/>
      <protection locked="0"/>
    </xf>
    <xf numFmtId="0" fontId="13" fillId="0" borderId="2" xfId="48" applyFont="1" applyFill="1" applyBorder="1" applyAlignment="1">
      <alignment horizontal="center"/>
      <protection locked="0"/>
    </xf>
    <xf numFmtId="0" fontId="22" fillId="0" borderId="15" xfId="48" applyFont="1" applyFill="1" applyBorder="1" applyAlignment="1">
      <alignment horizontal="center" vertical="center"/>
      <protection locked="0"/>
    </xf>
    <xf numFmtId="0" fontId="22" fillId="0" borderId="8" xfId="48" applyFont="1" applyFill="1" applyBorder="1" applyAlignment="1">
      <alignment horizontal="center" vertical="center"/>
      <protection locked="0"/>
    </xf>
    <xf numFmtId="0" fontId="22" fillId="0" borderId="10" xfId="48" applyFont="1" applyFill="1" applyBorder="1" applyAlignment="1">
      <alignment horizontal="center" vertical="center"/>
      <protection locked="0"/>
    </xf>
    <xf numFmtId="49" fontId="3" fillId="0" borderId="1" xfId="48" applyNumberFormat="1" applyFont="1" applyFill="1" applyBorder="1" applyAlignment="1">
      <alignment horizontal="center" vertical="center" textRotation="90"/>
      <protection locked="0"/>
    </xf>
    <xf numFmtId="0" fontId="3" fillId="0" borderId="6" xfId="48" applyNumberFormat="1" applyFont="1" applyFill="1" applyBorder="1" applyAlignment="1">
      <alignment horizontal="center" vertical="center" wrapText="1"/>
      <protection locked="0"/>
    </xf>
    <xf numFmtId="0" fontId="3" fillId="0" borderId="14" xfId="48" applyNumberFormat="1" applyFont="1" applyFill="1" applyBorder="1" applyAlignment="1">
      <alignment horizontal="center" vertical="center" wrapText="1"/>
      <protection locked="0"/>
    </xf>
    <xf numFmtId="0" fontId="3" fillId="0" borderId="31" xfId="48" applyNumberFormat="1" applyFont="1" applyFill="1" applyBorder="1" applyAlignment="1">
      <alignment horizontal="center" vertical="center" wrapText="1"/>
      <protection locked="0"/>
    </xf>
    <xf numFmtId="0" fontId="3" fillId="0" borderId="9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8" applyNumberFormat="1" applyFont="1" applyFill="1" applyBorder="1" applyAlignment="1">
      <alignment horizontal="center" vertical="center" textRotation="90" wrapText="1"/>
      <protection locked="0"/>
    </xf>
    <xf numFmtId="0" fontId="4" fillId="0" borderId="3" xfId="48" applyNumberFormat="1" applyFont="1" applyFill="1" applyBorder="1" applyAlignment="1">
      <alignment horizontal="center" vertical="center"/>
      <protection locked="0"/>
    </xf>
    <xf numFmtId="0" fontId="25" fillId="0" borderId="1" xfId="46" applyFont="1" applyBorder="1" applyAlignment="1" applyProtection="1">
      <alignment horizontal="left" vertical="center"/>
    </xf>
    <xf numFmtId="0" fontId="98" fillId="0" borderId="1" xfId="0" applyFont="1" applyBorder="1" applyAlignment="1" applyProtection="1"/>
    <xf numFmtId="0" fontId="25" fillId="0" borderId="1" xfId="46" applyFont="1" applyBorder="1" applyAlignment="1" applyProtection="1"/>
    <xf numFmtId="169" fontId="20" fillId="0" borderId="3" xfId="46" quotePrefix="1" applyNumberFormat="1" applyFont="1" applyBorder="1" applyAlignment="1" applyProtection="1">
      <alignment horizontal="left" vertical="center"/>
    </xf>
    <xf numFmtId="169" fontId="20" fillId="0" borderId="4" xfId="46" quotePrefix="1" applyNumberFormat="1" applyFont="1" applyBorder="1" applyAlignment="1" applyProtection="1">
      <alignment horizontal="left" vertical="center"/>
    </xf>
    <xf numFmtId="169" fontId="20" fillId="0" borderId="5" xfId="46" quotePrefix="1" applyNumberFormat="1" applyFont="1" applyBorder="1" applyAlignment="1" applyProtection="1">
      <alignment horizontal="left" vertical="center"/>
    </xf>
    <xf numFmtId="169" fontId="20" fillId="0" borderId="3" xfId="46" applyNumberFormat="1" applyFont="1" applyBorder="1" applyAlignment="1" applyProtection="1">
      <alignment horizontal="left"/>
    </xf>
    <xf numFmtId="169" fontId="20" fillId="0" borderId="4" xfId="46" applyNumberFormat="1" applyFont="1" applyBorder="1" applyAlignment="1" applyProtection="1">
      <alignment horizontal="left"/>
    </xf>
    <xf numFmtId="169" fontId="20" fillId="0" borderId="5" xfId="46" applyNumberFormat="1" applyFont="1" applyBorder="1" applyAlignment="1" applyProtection="1">
      <alignment horizontal="left"/>
    </xf>
    <xf numFmtId="169" fontId="20" fillId="0" borderId="3" xfId="46" applyNumberFormat="1" applyFont="1" applyBorder="1" applyAlignment="1" applyProtection="1">
      <alignment horizontal="left" wrapText="1"/>
    </xf>
    <xf numFmtId="169" fontId="20" fillId="0" borderId="4" xfId="46" applyNumberFormat="1" applyFont="1" applyBorder="1" applyAlignment="1" applyProtection="1">
      <alignment horizontal="left" wrapText="1"/>
    </xf>
    <xf numFmtId="169" fontId="20" fillId="0" borderId="5" xfId="46" applyNumberFormat="1" applyFont="1" applyBorder="1" applyAlignment="1" applyProtection="1">
      <alignment horizontal="left" wrapText="1"/>
    </xf>
    <xf numFmtId="49" fontId="58" fillId="0" borderId="3" xfId="45" applyNumberFormat="1" applyFont="1" applyBorder="1" applyAlignment="1" applyProtection="1">
      <alignment horizontal="left" vertical="center"/>
    </xf>
    <xf numFmtId="49" fontId="58" fillId="0" borderId="4" xfId="45" applyNumberFormat="1" applyFont="1" applyBorder="1" applyAlignment="1" applyProtection="1">
      <alignment horizontal="left" vertical="center"/>
    </xf>
    <xf numFmtId="49" fontId="58" fillId="0" borderId="5" xfId="45" applyNumberFormat="1" applyFont="1" applyBorder="1" applyAlignment="1" applyProtection="1">
      <alignment horizontal="left" vertical="center"/>
    </xf>
    <xf numFmtId="0" fontId="20" fillId="0" borderId="3" xfId="46" applyFont="1" applyBorder="1" applyAlignment="1" applyProtection="1">
      <alignment horizontal="center" vertical="center"/>
    </xf>
    <xf numFmtId="0" fontId="20" fillId="0" borderId="4" xfId="46" applyFont="1" applyBorder="1" applyAlignment="1" applyProtection="1">
      <alignment horizontal="center" vertical="center"/>
    </xf>
    <xf numFmtId="0" fontId="20" fillId="0" borderId="5" xfId="46" applyFont="1" applyBorder="1" applyAlignment="1" applyProtection="1">
      <alignment horizontal="center" vertical="center"/>
    </xf>
    <xf numFmtId="0" fontId="48" fillId="0" borderId="0" xfId="45" applyFont="1" applyAlignment="1" applyProtection="1"/>
    <xf numFmtId="0" fontId="0" fillId="0" borderId="0" xfId="0" applyAlignment="1" applyProtection="1"/>
    <xf numFmtId="0" fontId="3" fillId="0" borderId="1" xfId="48" applyNumberFormat="1" applyFont="1" applyFill="1" applyBorder="1" applyAlignment="1" applyProtection="1">
      <alignment horizontal="center" vertical="center" textRotation="90" wrapText="1"/>
    </xf>
    <xf numFmtId="169" fontId="26" fillId="0" borderId="25" xfId="0" applyNumberFormat="1" applyFont="1" applyFill="1" applyBorder="1" applyAlignment="1" applyProtection="1">
      <alignment horizontal="left" vertical="top"/>
    </xf>
    <xf numFmtId="169" fontId="0" fillId="0" borderId="25" xfId="0" applyNumberFormat="1" applyBorder="1" applyAlignment="1" applyProtection="1"/>
    <xf numFmtId="0" fontId="84" fillId="0" borderId="27" xfId="0" applyNumberFormat="1" applyFont="1" applyFill="1" applyBorder="1" applyAlignment="1" applyProtection="1">
      <alignment horizontal="center" vertical="top"/>
    </xf>
    <xf numFmtId="0" fontId="85" fillId="0" borderId="27" xfId="0" applyNumberFormat="1" applyFont="1" applyBorder="1" applyAlignment="1" applyProtection="1">
      <alignment horizontal="center" vertical="top"/>
    </xf>
    <xf numFmtId="0" fontId="0" fillId="0" borderId="27" xfId="0" applyNumberFormat="1" applyBorder="1" applyAlignment="1" applyProtection="1">
      <alignment horizontal="center"/>
    </xf>
    <xf numFmtId="0" fontId="3" fillId="0" borderId="1" xfId="48" applyNumberFormat="1" applyFont="1" applyFill="1" applyBorder="1" applyAlignment="1" applyProtection="1">
      <alignment horizontal="center" vertical="center" wrapText="1"/>
    </xf>
    <xf numFmtId="0" fontId="3" fillId="0" borderId="9" xfId="48" applyNumberFormat="1" applyFont="1" applyFill="1" applyBorder="1" applyAlignment="1" applyProtection="1">
      <alignment horizontal="center" vertical="center" textRotation="90" wrapText="1"/>
    </xf>
    <xf numFmtId="0" fontId="3" fillId="0" borderId="7" xfId="48" applyNumberFormat="1" applyFont="1" applyFill="1" applyBorder="1" applyAlignment="1" applyProtection="1">
      <alignment horizontal="center" vertical="center" textRotation="90" wrapText="1"/>
    </xf>
    <xf numFmtId="0" fontId="3" fillId="0" borderId="2" xfId="48" applyNumberFormat="1" applyFont="1" applyFill="1" applyBorder="1" applyAlignment="1" applyProtection="1">
      <alignment horizontal="center" vertical="center" textRotation="90" wrapText="1"/>
    </xf>
    <xf numFmtId="0" fontId="3" fillId="0" borderId="17" xfId="48" applyNumberFormat="1" applyFont="1" applyFill="1" applyBorder="1" applyAlignment="1" applyProtection="1">
      <alignment horizontal="center" vertical="center" textRotation="90" wrapText="1"/>
    </xf>
    <xf numFmtId="0" fontId="3" fillId="0" borderId="0" xfId="48" applyNumberFormat="1" applyFont="1" applyFill="1" applyBorder="1" applyAlignment="1" applyProtection="1">
      <alignment horizontal="center" vertical="center" textRotation="90" wrapText="1"/>
    </xf>
    <xf numFmtId="0" fontId="3" fillId="0" borderId="11" xfId="48" applyNumberFormat="1" applyFont="1" applyFill="1" applyBorder="1" applyAlignment="1" applyProtection="1">
      <alignment horizontal="center" vertical="center" textRotation="90" wrapText="1"/>
    </xf>
    <xf numFmtId="0" fontId="3" fillId="0" borderId="15" xfId="48" applyNumberFormat="1" applyFont="1" applyFill="1" applyBorder="1" applyAlignment="1" applyProtection="1">
      <alignment horizontal="center" vertical="center" textRotation="90" wrapText="1"/>
    </xf>
    <xf numFmtId="0" fontId="3" fillId="0" borderId="8" xfId="48" applyNumberFormat="1" applyFont="1" applyFill="1" applyBorder="1" applyAlignment="1" applyProtection="1">
      <alignment horizontal="center" vertical="center" textRotation="90" wrapText="1"/>
    </xf>
    <xf numFmtId="0" fontId="3" fillId="0" borderId="10" xfId="48" applyNumberFormat="1" applyFont="1" applyFill="1" applyBorder="1" applyAlignment="1" applyProtection="1">
      <alignment horizontal="center" vertical="center" textRotation="90" wrapText="1"/>
    </xf>
    <xf numFmtId="0" fontId="4" fillId="0" borderId="1" xfId="48" applyNumberFormat="1" applyFont="1" applyFill="1" applyBorder="1" applyAlignment="1" applyProtection="1">
      <alignment horizontal="center" vertical="center" textRotation="90" wrapText="1"/>
    </xf>
    <xf numFmtId="0" fontId="3" fillId="0" borderId="3" xfId="48" applyNumberFormat="1" applyFont="1" applyFill="1" applyBorder="1" applyAlignment="1" applyProtection="1">
      <alignment horizontal="center" vertical="center" wrapText="1"/>
    </xf>
    <xf numFmtId="0" fontId="3" fillId="0" borderId="4" xfId="48" applyNumberFormat="1" applyFont="1" applyFill="1" applyBorder="1" applyAlignment="1" applyProtection="1">
      <alignment horizontal="center" vertical="center" wrapText="1"/>
    </xf>
    <xf numFmtId="0" fontId="3" fillId="0" borderId="5" xfId="48" applyNumberFormat="1" applyFont="1" applyFill="1" applyBorder="1" applyAlignment="1" applyProtection="1">
      <alignment horizontal="center" vertical="center" wrapText="1"/>
    </xf>
    <xf numFmtId="0" fontId="3" fillId="0" borderId="3" xfId="48" applyNumberFormat="1" applyFont="1" applyFill="1" applyBorder="1" applyAlignment="1" applyProtection="1">
      <alignment horizontal="center" vertical="center"/>
    </xf>
    <xf numFmtId="0" fontId="3" fillId="0" borderId="4" xfId="48" applyNumberFormat="1" applyFont="1" applyFill="1" applyBorder="1" applyAlignment="1" applyProtection="1">
      <alignment horizontal="center" vertical="center"/>
    </xf>
    <xf numFmtId="0" fontId="3" fillId="0" borderId="5" xfId="48" applyNumberFormat="1" applyFont="1" applyFill="1" applyBorder="1" applyAlignment="1" applyProtection="1">
      <alignment horizontal="center" vertical="center"/>
    </xf>
    <xf numFmtId="0" fontId="2" fillId="0" borderId="4" xfId="48" applyFont="1" applyFill="1" applyBorder="1" applyAlignment="1" applyProtection="1">
      <alignment horizontal="center" vertical="center"/>
    </xf>
    <xf numFmtId="0" fontId="13" fillId="0" borderId="9" xfId="48" applyFont="1" applyFill="1" applyBorder="1" applyAlignment="1" applyProtection="1">
      <alignment horizontal="center"/>
    </xf>
    <xf numFmtId="0" fontId="13" fillId="0" borderId="7" xfId="48" applyFont="1" applyFill="1" applyBorder="1" applyAlignment="1" applyProtection="1">
      <alignment horizontal="center"/>
    </xf>
    <xf numFmtId="0" fontId="13" fillId="0" borderId="2" xfId="48" applyFont="1" applyFill="1" applyBorder="1" applyAlignment="1" applyProtection="1">
      <alignment horizontal="center"/>
    </xf>
    <xf numFmtId="0" fontId="22" fillId="0" borderId="15" xfId="48" applyFont="1" applyFill="1" applyBorder="1" applyAlignment="1" applyProtection="1">
      <alignment horizontal="center" vertical="center"/>
    </xf>
    <xf numFmtId="0" fontId="22" fillId="0" borderId="8" xfId="48" applyFont="1" applyFill="1" applyBorder="1" applyAlignment="1" applyProtection="1">
      <alignment horizontal="center" vertical="center"/>
    </xf>
    <xf numFmtId="0" fontId="22" fillId="0" borderId="10" xfId="48" applyFont="1" applyFill="1" applyBorder="1" applyAlignment="1" applyProtection="1">
      <alignment horizontal="center" vertical="center"/>
    </xf>
    <xf numFmtId="0" fontId="3" fillId="0" borderId="6" xfId="48" applyNumberFormat="1" applyFont="1" applyFill="1" applyBorder="1" applyAlignment="1" applyProtection="1">
      <alignment horizontal="center" vertical="center" wrapText="1"/>
    </xf>
    <xf numFmtId="0" fontId="3" fillId="0" borderId="14" xfId="48" applyNumberFormat="1" applyFont="1" applyFill="1" applyBorder="1" applyAlignment="1" applyProtection="1">
      <alignment horizontal="center" vertical="center" wrapText="1"/>
    </xf>
    <xf numFmtId="0" fontId="3" fillId="0" borderId="31" xfId="48" applyNumberFormat="1" applyFont="1" applyFill="1" applyBorder="1" applyAlignment="1" applyProtection="1">
      <alignment horizontal="center" vertical="center" wrapText="1"/>
    </xf>
    <xf numFmtId="0" fontId="3" fillId="0" borderId="6" xfId="48" applyNumberFormat="1" applyFont="1" applyFill="1" applyBorder="1" applyAlignment="1" applyProtection="1">
      <alignment horizontal="center" vertical="center"/>
    </xf>
    <xf numFmtId="0" fontId="3" fillId="0" borderId="14" xfId="48" applyNumberFormat="1" applyFont="1" applyFill="1" applyBorder="1" applyAlignment="1" applyProtection="1">
      <alignment horizontal="center" vertical="center"/>
    </xf>
    <xf numFmtId="0" fontId="3" fillId="0" borderId="31" xfId="48" applyNumberFormat="1" applyFont="1" applyFill="1" applyBorder="1" applyAlignment="1" applyProtection="1">
      <alignment horizontal="center" vertical="center"/>
    </xf>
    <xf numFmtId="49" fontId="3" fillId="0" borderId="1" xfId="48" applyNumberFormat="1" applyFont="1" applyFill="1" applyBorder="1" applyAlignment="1" applyProtection="1">
      <alignment horizontal="center" vertical="center" textRotation="90"/>
    </xf>
    <xf numFmtId="0" fontId="3" fillId="0" borderId="3" xfId="48" quotePrefix="1" applyNumberFormat="1" applyFont="1" applyFill="1" applyBorder="1" applyAlignment="1" applyProtection="1">
      <alignment horizontal="center" vertical="center"/>
    </xf>
    <xf numFmtId="0" fontId="3" fillId="0" borderId="4" xfId="48" quotePrefix="1" applyNumberFormat="1" applyFont="1" applyFill="1" applyBorder="1" applyAlignment="1" applyProtection="1">
      <alignment horizontal="center" vertical="center"/>
    </xf>
    <xf numFmtId="0" fontId="3" fillId="0" borderId="5" xfId="48" quotePrefix="1" applyNumberFormat="1" applyFont="1" applyFill="1" applyBorder="1" applyAlignment="1" applyProtection="1">
      <alignment horizontal="center" vertical="center"/>
    </xf>
    <xf numFmtId="0" fontId="4" fillId="0" borderId="30" xfId="48" applyNumberFormat="1" applyFont="1" applyFill="1" applyBorder="1" applyAlignment="1" applyProtection="1">
      <alignment horizontal="center" vertical="center"/>
    </xf>
    <xf numFmtId="0" fontId="4" fillId="0" borderId="4" xfId="48" applyNumberFormat="1" applyFont="1" applyFill="1" applyBorder="1" applyAlignment="1" applyProtection="1">
      <alignment horizontal="center" vertical="center"/>
    </xf>
    <xf numFmtId="49" fontId="7" fillId="0" borderId="25" xfId="48" applyNumberForma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69" fontId="9" fillId="0" borderId="0" xfId="0" applyNumberFormat="1" applyFont="1" applyBorder="1" applyAlignment="1" applyProtection="1">
      <alignment horizontal="left"/>
    </xf>
    <xf numFmtId="169" fontId="0" fillId="0" borderId="0" xfId="0" applyNumberFormat="1" applyAlignment="1" applyProtection="1"/>
    <xf numFmtId="0" fontId="85" fillId="0" borderId="27" xfId="0" applyFont="1" applyBorder="1" applyAlignment="1" applyProtection="1">
      <alignment horizontal="center" vertical="top"/>
    </xf>
    <xf numFmtId="0" fontId="0" fillId="0" borderId="27" xfId="0" applyBorder="1" applyAlignment="1" applyProtection="1"/>
    <xf numFmtId="169" fontId="7" fillId="0" borderId="25" xfId="48" applyNumberFormat="1" applyFill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vertical="center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" fillId="0" borderId="3" xfId="48" applyNumberFormat="1" applyFont="1" applyFill="1" applyBorder="1" applyAlignment="1" applyProtection="1">
      <alignment horizontal="center" vertical="center"/>
    </xf>
  </cellXfs>
  <cellStyles count="5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/>
    <cellStyle name="Відсотковий 3" xfId="27"/>
    <cellStyle name="Вывод" xfId="28" builtinId="21" customBuiltin="1"/>
    <cellStyle name="Вычисление" xfId="29" builtinId="22" customBuiltin="1"/>
    <cellStyle name="Гіперпосилання 2" xfId="30"/>
    <cellStyle name="Грошовий 2" xfId="31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/>
    <cellStyle name="Звичайний 3" xfId="37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/>
    <cellStyle name="Обычный 3" xfId="43"/>
    <cellStyle name="Обычный 4" xfId="44"/>
    <cellStyle name="Обычный 5" xfId="45"/>
    <cellStyle name="Обычный_b_g_new_spets_07_12_3" xfId="46"/>
    <cellStyle name="Обычный_shablon_b 2010 физ" xfId="47"/>
    <cellStyle name="Обычный_ZAOCH4" xfId="48"/>
    <cellStyle name="Обычный_ZAOCH4_shablon_b 2010 физ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1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000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45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xmlns="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123</xdr:row>
      <xdr:rowOff>95250</xdr:rowOff>
    </xdr:from>
    <xdr:to>
      <xdr:col>17</xdr:col>
      <xdr:colOff>485775</xdr:colOff>
      <xdr:row>181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xmlns="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68</xdr:row>
      <xdr:rowOff>66675</xdr:rowOff>
    </xdr:from>
    <xdr:to>
      <xdr:col>17</xdr:col>
      <xdr:colOff>485775</xdr:colOff>
      <xdr:row>123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xmlns="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45</xdr:row>
      <xdr:rowOff>95250</xdr:rowOff>
    </xdr:from>
    <xdr:to>
      <xdr:col>16</xdr:col>
      <xdr:colOff>762000</xdr:colOff>
      <xdr:row>68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xmlns="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8712000</xdr:colOff>
      <xdr:row>29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8712000</xdr:colOff>
      <xdr:row>45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192582</xdr:rowOff>
    </xdr:from>
    <xdr:to>
      <xdr:col>0</xdr:col>
      <xdr:colOff>8712000</xdr:colOff>
      <xdr:row>51</xdr:row>
      <xdr:rowOff>41492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74180"/>
          <a:ext cx="8712000" cy="1332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8712000</xdr:colOff>
      <xdr:row>58</xdr:row>
      <xdr:rowOff>308351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257582"/>
          <a:ext cx="8712000" cy="1463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66"/>
  </sheetPr>
  <dimension ref="A1:AE59"/>
  <sheetViews>
    <sheetView zoomScale="130" zoomScaleNormal="130" zoomScaleSheetLayoutView="110" workbookViewId="0"/>
  </sheetViews>
  <sheetFormatPr defaultColWidth="9.109375" defaultRowHeight="15" x14ac:dyDescent="0.25"/>
  <cols>
    <col min="1" max="1" width="130.6640625" style="411" customWidth="1"/>
    <col min="2" max="2" width="5.6640625" style="404" customWidth="1"/>
    <col min="3" max="3" width="130.6640625" style="404" customWidth="1"/>
    <col min="4" max="10" width="2.88671875" style="404" customWidth="1"/>
    <col min="11" max="11" width="3.33203125" style="404" customWidth="1"/>
    <col min="12" max="12" width="3.109375" style="404" customWidth="1"/>
    <col min="13" max="16" width="9.109375" style="404"/>
    <col min="17" max="17" width="13" style="404" customWidth="1"/>
    <col min="18" max="16384" width="9.109375" style="404"/>
  </cols>
  <sheetData>
    <row r="1" spans="1:17" ht="15.6" x14ac:dyDescent="0.3">
      <c r="A1" s="417" t="s">
        <v>196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7" x14ac:dyDescent="0.25">
      <c r="A2" s="418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17" ht="30" x14ac:dyDescent="0.25">
      <c r="A3" s="408" t="s">
        <v>197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17" ht="30" x14ac:dyDescent="0.25">
      <c r="A4" s="408" t="s">
        <v>200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17" ht="30" x14ac:dyDescent="0.25">
      <c r="A5" s="408" t="s">
        <v>217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17" ht="45" x14ac:dyDescent="0.25">
      <c r="A6" s="408" t="s">
        <v>218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17" ht="30" x14ac:dyDescent="0.25">
      <c r="A7" s="408" t="s">
        <v>219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17" x14ac:dyDescent="0.25">
      <c r="A8" s="408" t="s">
        <v>198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17" x14ac:dyDescent="0.25">
      <c r="A9" s="412" t="s">
        <v>199</v>
      </c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3"/>
      <c r="P9" s="403"/>
      <c r="Q9" s="403"/>
    </row>
    <row r="10" spans="1:17" ht="30" x14ac:dyDescent="0.25">
      <c r="A10" s="412" t="s">
        <v>220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3"/>
      <c r="P10" s="403"/>
      <c r="Q10" s="403"/>
    </row>
    <row r="11" spans="1:17" ht="30" x14ac:dyDescent="0.25">
      <c r="A11" s="408" t="s">
        <v>221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</row>
    <row r="12" spans="1:17" ht="30" x14ac:dyDescent="0.25">
      <c r="A12" s="408" t="s">
        <v>222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</row>
    <row r="13" spans="1:17" x14ac:dyDescent="0.25">
      <c r="A13" s="408" t="s">
        <v>223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</row>
    <row r="14" spans="1:17" ht="15.6" x14ac:dyDescent="0.3">
      <c r="A14" s="409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</row>
    <row r="15" spans="1:17" ht="15.6" x14ac:dyDescent="0.3">
      <c r="A15" s="409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</row>
    <row r="16" spans="1:17" ht="15.6" x14ac:dyDescent="0.3">
      <c r="A16" s="409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</row>
    <row r="17" spans="1:31" x14ac:dyDescent="0.25">
      <c r="A17" s="408"/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</row>
    <row r="18" spans="1:31" x14ac:dyDescent="0.25">
      <c r="A18" s="408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</row>
    <row r="19" spans="1:31" x14ac:dyDescent="0.25">
      <c r="A19" s="410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3"/>
      <c r="N19" s="403"/>
      <c r="O19" s="403"/>
      <c r="P19" s="403"/>
      <c r="Q19" s="403"/>
    </row>
    <row r="20" spans="1:31" s="407" customFormat="1" ht="15.6" x14ac:dyDescent="0.3">
      <c r="A20" s="413"/>
      <c r="B20" s="414"/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06"/>
      <c r="N20" s="406"/>
      <c r="O20" s="406"/>
      <c r="P20" s="406"/>
      <c r="Q20" s="406"/>
      <c r="AD20" s="404"/>
      <c r="AE20" s="404"/>
    </row>
    <row r="21" spans="1:31" x14ac:dyDescent="0.25">
      <c r="A21" s="408"/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</row>
    <row r="22" spans="1:31" x14ac:dyDescent="0.25">
      <c r="A22" s="408"/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</row>
    <row r="23" spans="1:31" x14ac:dyDescent="0.25">
      <c r="A23" s="408"/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</row>
    <row r="24" spans="1:31" s="407" customFormat="1" ht="15.6" x14ac:dyDescent="0.3">
      <c r="A24" s="415"/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AD24" s="404"/>
      <c r="AE24" s="404"/>
    </row>
    <row r="25" spans="1:31" x14ac:dyDescent="0.25">
      <c r="A25" s="408"/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</row>
    <row r="31" spans="1:31" x14ac:dyDescent="0.25">
      <c r="A31" s="411" t="s">
        <v>224</v>
      </c>
    </row>
    <row r="47" spans="1:1" x14ac:dyDescent="0.25">
      <c r="A47" s="411" t="s">
        <v>225</v>
      </c>
    </row>
    <row r="51" spans="1:1" ht="56.25" customHeight="1" x14ac:dyDescent="0.25"/>
    <row r="52" spans="1:1" x14ac:dyDescent="0.25">
      <c r="A52" s="411" t="s">
        <v>226</v>
      </c>
    </row>
    <row r="59" spans="1:1" ht="28.5" customHeight="1" x14ac:dyDescent="0.25"/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B050"/>
    <pageSetUpPr fitToPage="1"/>
  </sheetPr>
  <dimension ref="A1:BH35"/>
  <sheetViews>
    <sheetView tabSelected="1" view="pageBreakPreview" topLeftCell="A14" zoomScale="90" zoomScaleNormal="90" zoomScaleSheetLayoutView="90" workbookViewId="0">
      <selection activeCell="BE25" sqref="BE25"/>
    </sheetView>
  </sheetViews>
  <sheetFormatPr defaultColWidth="7" defaultRowHeight="13.8" x14ac:dyDescent="0.3"/>
  <cols>
    <col min="1" max="1" width="2.88671875" style="271" customWidth="1"/>
    <col min="2" max="18" width="2.6640625" style="271" customWidth="1"/>
    <col min="19" max="19" width="3.6640625" style="271" customWidth="1"/>
    <col min="20" max="48" width="2.6640625" style="271" customWidth="1"/>
    <col min="49" max="49" width="3.6640625" style="271" customWidth="1"/>
    <col min="50" max="53" width="2.6640625" style="271" customWidth="1"/>
    <col min="54" max="58" width="6.33203125" style="271" customWidth="1"/>
    <col min="59" max="59" width="6.88671875" style="271" customWidth="1"/>
    <col min="60" max="60" width="6.33203125" style="271" customWidth="1"/>
    <col min="61" max="61" width="7" style="271" customWidth="1"/>
    <col min="62" max="16384" width="7" style="271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473" t="s">
        <v>30</v>
      </c>
      <c r="I1" s="473"/>
      <c r="J1" s="473"/>
      <c r="K1" s="473"/>
      <c r="L1" s="473"/>
      <c r="M1" s="473"/>
      <c r="N1" s="473"/>
      <c r="O1" s="473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22" t="s">
        <v>99</v>
      </c>
      <c r="AQ1" s="423"/>
      <c r="AR1" s="423"/>
      <c r="AS1" s="422"/>
      <c r="AT1" s="422"/>
      <c r="AU1" s="422"/>
      <c r="AV1" s="422"/>
      <c r="AW1" s="422"/>
      <c r="AX1" s="424"/>
      <c r="AY1" s="423"/>
      <c r="AZ1" s="423"/>
      <c r="BA1" s="423"/>
      <c r="BB1" s="457" t="s">
        <v>205</v>
      </c>
      <c r="BC1" s="458"/>
      <c r="BD1" s="458"/>
      <c r="BE1" s="458"/>
      <c r="BF1" s="276"/>
      <c r="BG1" s="276"/>
      <c r="BH1" s="276"/>
    </row>
    <row r="2" spans="1:60" s="273" customFormat="1" ht="20.25" customHeight="1" x14ac:dyDescent="0.4">
      <c r="A2" s="271"/>
      <c r="B2" s="473" t="s">
        <v>31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AP2" s="423" t="s">
        <v>206</v>
      </c>
      <c r="AQ2" s="423"/>
      <c r="AR2" s="423"/>
      <c r="AS2" s="425"/>
      <c r="AT2" s="425"/>
      <c r="AU2" s="425"/>
      <c r="AV2" s="425"/>
      <c r="AW2" s="425"/>
      <c r="AX2" s="425"/>
      <c r="AY2" s="423"/>
      <c r="AZ2" s="423"/>
      <c r="BA2" s="423"/>
      <c r="BB2" s="430">
        <f>'ПЛАН НАВЧАЛЬНОГО ПРОЦЕСУ ДЕННА'!$Y$62</f>
        <v>40</v>
      </c>
      <c r="BC2" s="459" t="s">
        <v>207</v>
      </c>
      <c r="BD2" s="458"/>
      <c r="BE2" s="458"/>
    </row>
    <row r="3" spans="1:60" s="273" customFormat="1" ht="21.75" customHeight="1" x14ac:dyDescent="0.4">
      <c r="A3" s="271"/>
      <c r="B3" s="461" t="s">
        <v>69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277"/>
      <c r="W3" s="277"/>
      <c r="X3" s="277"/>
      <c r="AQ3" s="278"/>
      <c r="AR3" s="279"/>
      <c r="AS3" s="279"/>
      <c r="AT3" s="279"/>
      <c r="AU3" s="279"/>
      <c r="AV3" s="279"/>
      <c r="AW3" s="280"/>
      <c r="AX3" s="281"/>
    </row>
    <row r="4" spans="1:60" s="273" customFormat="1" ht="23.25" customHeight="1" x14ac:dyDescent="0.4">
      <c r="A4" s="282"/>
      <c r="B4" s="447"/>
      <c r="C4" s="446" t="s">
        <v>256</v>
      </c>
      <c r="D4" s="449"/>
      <c r="E4" s="449"/>
      <c r="F4" s="278" t="s">
        <v>256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6"/>
      <c r="R4" s="461">
        <f>AI18</f>
        <v>2021</v>
      </c>
      <c r="S4" s="469"/>
      <c r="T4" s="446" t="s">
        <v>257</v>
      </c>
      <c r="U4" s="283"/>
      <c r="V4" s="283"/>
      <c r="W4" s="283"/>
      <c r="X4" s="283"/>
      <c r="AM4" s="284"/>
      <c r="AQ4" s="283"/>
      <c r="AR4" s="285"/>
      <c r="AS4" s="279"/>
      <c r="AT4" s="279"/>
      <c r="AU4" s="279"/>
      <c r="AV4" s="279"/>
      <c r="AW4" s="279"/>
      <c r="AX4" s="286"/>
    </row>
    <row r="5" spans="1:60" s="273" customFormat="1" ht="20.25" customHeight="1" x14ac:dyDescent="0.4">
      <c r="A5" s="271"/>
      <c r="AM5" s="284"/>
      <c r="AR5" s="287"/>
      <c r="AS5" s="287"/>
      <c r="AT5" s="287"/>
      <c r="AU5" s="287"/>
      <c r="AV5" s="287"/>
      <c r="AW5" s="287"/>
      <c r="AX5" s="287"/>
    </row>
    <row r="6" spans="1:60" s="273" customFormat="1" ht="20.25" customHeight="1" x14ac:dyDescent="0.4">
      <c r="A6" s="271"/>
      <c r="AR6" s="275"/>
      <c r="AS6" s="275"/>
      <c r="AT6" s="275"/>
      <c r="AU6" s="275"/>
      <c r="AV6" s="275"/>
      <c r="AW6" s="275"/>
      <c r="BH6" s="275"/>
    </row>
    <row r="7" spans="1:60" s="273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AP7" s="289"/>
    </row>
    <row r="8" spans="1:60" s="273" customFormat="1" ht="23.4" x14ac:dyDescent="0.4"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AP8" s="289"/>
    </row>
    <row r="9" spans="1:60" s="295" customFormat="1" ht="16.2" x14ac:dyDescent="0.3"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AZ9" s="301"/>
    </row>
    <row r="10" spans="1:60" s="295" customFormat="1" ht="18" x14ac:dyDescent="0.35"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462" t="s">
        <v>32</v>
      </c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462"/>
      <c r="AM10" s="462"/>
      <c r="AN10" s="462"/>
      <c r="AO10" s="462"/>
      <c r="AP10" s="462"/>
      <c r="AQ10" s="462"/>
      <c r="AR10" s="462"/>
      <c r="AS10" s="462"/>
      <c r="AT10" s="462"/>
      <c r="AU10" s="462"/>
      <c r="AV10" s="462"/>
      <c r="AW10" s="462"/>
      <c r="AX10" s="462"/>
      <c r="AY10" s="462"/>
      <c r="AZ10" s="462"/>
      <c r="BA10" s="462"/>
      <c r="BB10" s="462"/>
    </row>
    <row r="11" spans="1:60" s="273" customFormat="1" ht="24.9" customHeight="1" x14ac:dyDescent="0.4">
      <c r="M11" s="468" t="s">
        <v>105</v>
      </c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</row>
    <row r="12" spans="1:60" s="273" customFormat="1" ht="27" customHeight="1" x14ac:dyDescent="0.5">
      <c r="Y12" s="467" t="s">
        <v>162</v>
      </c>
      <c r="Z12" s="467"/>
      <c r="AA12" s="467"/>
      <c r="AB12" s="467"/>
      <c r="AC12" s="467"/>
      <c r="AD12" s="467"/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O12" s="467"/>
      <c r="AP12" s="467"/>
      <c r="AQ12" s="467"/>
      <c r="AR12" s="467"/>
      <c r="AS12" s="467"/>
      <c r="AT12" s="467"/>
    </row>
    <row r="13" spans="1:60" s="273" customFormat="1" ht="21" x14ac:dyDescent="0.4">
      <c r="M13" s="466" t="s">
        <v>104</v>
      </c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  <c r="AJ13" s="466"/>
      <c r="AK13" s="466"/>
      <c r="AL13" s="466"/>
      <c r="AM13" s="466"/>
      <c r="AN13" s="466"/>
      <c r="AO13" s="466"/>
      <c r="AP13" s="466"/>
      <c r="AQ13" s="466"/>
      <c r="AR13" s="466"/>
      <c r="AS13" s="466"/>
      <c r="AT13" s="466"/>
      <c r="AU13" s="466"/>
      <c r="AV13" s="466"/>
      <c r="AW13" s="466"/>
      <c r="AX13" s="466"/>
      <c r="AY13" s="466"/>
      <c r="AZ13" s="466"/>
      <c r="BA13" s="466"/>
      <c r="BB13" s="466"/>
    </row>
    <row r="14" spans="1:60" s="273" customFormat="1" ht="21" x14ac:dyDescent="0.4">
      <c r="G14" s="302" t="s">
        <v>71</v>
      </c>
      <c r="H14" s="302"/>
      <c r="I14" s="302"/>
      <c r="J14" s="302"/>
      <c r="K14" s="302"/>
      <c r="L14" s="302"/>
      <c r="M14" s="302"/>
      <c r="N14" s="302"/>
      <c r="O14" s="455" t="s">
        <v>2</v>
      </c>
      <c r="P14" s="456"/>
      <c r="Q14" s="463" t="s">
        <v>263</v>
      </c>
      <c r="R14" s="464"/>
      <c r="S14" s="464"/>
      <c r="T14" s="464"/>
      <c r="U14" s="464"/>
      <c r="V14" s="464"/>
      <c r="W14" s="465"/>
      <c r="X14" s="302"/>
      <c r="AB14" s="303" t="s">
        <v>3</v>
      </c>
      <c r="AC14" s="303"/>
      <c r="AD14" s="452" t="s">
        <v>266</v>
      </c>
      <c r="AE14" s="453"/>
      <c r="AF14" s="453"/>
      <c r="AG14" s="453"/>
      <c r="AH14" s="453"/>
      <c r="AI14" s="453"/>
      <c r="AJ14" s="453"/>
      <c r="AK14" s="453"/>
      <c r="AL14" s="453"/>
      <c r="AM14" s="453"/>
      <c r="AN14" s="453"/>
      <c r="AO14" s="453"/>
      <c r="AP14" s="453"/>
      <c r="AQ14" s="453"/>
      <c r="AR14" s="453"/>
      <c r="AS14" s="453"/>
      <c r="AT14" s="453"/>
      <c r="AU14" s="453"/>
      <c r="AV14" s="453"/>
      <c r="AW14" s="453"/>
      <c r="AX14" s="453"/>
      <c r="AY14" s="453"/>
      <c r="AZ14" s="453"/>
      <c r="BA14" s="453"/>
      <c r="BB14" s="453"/>
      <c r="BC14" s="453"/>
      <c r="BD14" s="453"/>
      <c r="BE14" s="453"/>
      <c r="BF14" s="454"/>
    </row>
    <row r="15" spans="1:60" s="273" customFormat="1" ht="21" x14ac:dyDescent="0.4">
      <c r="G15" s="302" t="s">
        <v>72</v>
      </c>
      <c r="H15" s="302"/>
      <c r="I15" s="302"/>
      <c r="J15" s="302"/>
      <c r="K15" s="302"/>
      <c r="L15" s="302"/>
      <c r="M15" s="302"/>
      <c r="N15" s="302"/>
      <c r="O15" s="455" t="s">
        <v>2</v>
      </c>
      <c r="P15" s="456"/>
      <c r="Q15" s="463" t="s">
        <v>264</v>
      </c>
      <c r="R15" s="464"/>
      <c r="S15" s="464"/>
      <c r="T15" s="464"/>
      <c r="U15" s="464"/>
      <c r="V15" s="464"/>
      <c r="W15" s="465"/>
      <c r="X15" s="304"/>
      <c r="Y15" s="305"/>
      <c r="Z15" s="305"/>
      <c r="AA15" s="305"/>
      <c r="AB15" s="303" t="s">
        <v>3</v>
      </c>
      <c r="AC15" s="303"/>
      <c r="AD15" s="460" t="s">
        <v>265</v>
      </c>
      <c r="AE15" s="453"/>
      <c r="AF15" s="453"/>
      <c r="AG15" s="453"/>
      <c r="AH15" s="453"/>
      <c r="AI15" s="453"/>
      <c r="AJ15" s="453"/>
      <c r="AK15" s="453"/>
      <c r="AL15" s="453"/>
      <c r="AM15" s="453"/>
      <c r="AN15" s="453"/>
      <c r="AO15" s="453"/>
      <c r="AP15" s="453"/>
      <c r="AQ15" s="453"/>
      <c r="AR15" s="453"/>
      <c r="AS15" s="453"/>
      <c r="AT15" s="453"/>
      <c r="AU15" s="453"/>
      <c r="AV15" s="453"/>
      <c r="AW15" s="453"/>
      <c r="AX15" s="453"/>
      <c r="AY15" s="453"/>
      <c r="AZ15" s="453"/>
      <c r="BA15" s="453"/>
      <c r="BB15" s="453"/>
      <c r="BC15" s="453"/>
      <c r="BD15" s="453"/>
      <c r="BE15" s="453"/>
      <c r="BF15" s="454"/>
    </row>
    <row r="16" spans="1:60" s="273" customFormat="1" ht="21" x14ac:dyDescent="0.4">
      <c r="G16" s="112" t="s">
        <v>29</v>
      </c>
      <c r="H16" s="112"/>
      <c r="I16" s="112"/>
      <c r="J16" s="112"/>
      <c r="K16" s="112"/>
      <c r="L16" s="112"/>
      <c r="M16" s="112"/>
      <c r="N16" s="112"/>
      <c r="O16" s="475" t="str">
        <f>IF(Q16&gt;0,"шифр"," ")</f>
        <v xml:space="preserve"> </v>
      </c>
      <c r="P16" s="476"/>
      <c r="Q16" s="463"/>
      <c r="R16" s="464"/>
      <c r="S16" s="464"/>
      <c r="T16" s="464"/>
      <c r="U16" s="464"/>
      <c r="V16" s="464"/>
      <c r="W16" s="465"/>
      <c r="X16" s="306"/>
      <c r="Y16" s="307"/>
      <c r="Z16" s="307"/>
      <c r="AA16" s="307"/>
      <c r="AB16" s="308" t="s">
        <v>3</v>
      </c>
      <c r="AC16" s="308"/>
      <c r="AD16" s="452"/>
      <c r="AE16" s="494"/>
      <c r="AF16" s="494"/>
      <c r="AG16" s="494"/>
      <c r="AH16" s="494"/>
      <c r="AI16" s="494"/>
      <c r="AJ16" s="494"/>
      <c r="AK16" s="494"/>
      <c r="AL16" s="494"/>
      <c r="AM16" s="494"/>
      <c r="AN16" s="494"/>
      <c r="AO16" s="494"/>
      <c r="AP16" s="494"/>
      <c r="AQ16" s="494"/>
      <c r="AR16" s="494"/>
      <c r="AS16" s="494"/>
      <c r="AT16" s="494"/>
      <c r="AU16" s="494"/>
      <c r="AV16" s="494"/>
      <c r="AW16" s="494"/>
      <c r="AX16" s="494"/>
      <c r="AY16" s="494"/>
      <c r="AZ16" s="494"/>
      <c r="BA16" s="494"/>
      <c r="BB16" s="494"/>
      <c r="BC16" s="494"/>
      <c r="BD16" s="494"/>
      <c r="BE16" s="494"/>
      <c r="BF16" s="495"/>
    </row>
    <row r="17" spans="1:60" s="273" customFormat="1" ht="21" x14ac:dyDescent="0.4">
      <c r="G17" s="112" t="s">
        <v>119</v>
      </c>
      <c r="H17" s="112"/>
      <c r="I17" s="112"/>
      <c r="J17" s="112"/>
      <c r="K17" s="112"/>
      <c r="L17" s="112"/>
      <c r="M17" s="112"/>
      <c r="N17" s="112"/>
      <c r="O17" s="478"/>
      <c r="P17" s="478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460" t="s">
        <v>265</v>
      </c>
      <c r="AE17" s="453"/>
      <c r="AF17" s="453"/>
      <c r="AG17" s="453"/>
      <c r="AH17" s="453"/>
      <c r="AI17" s="453"/>
      <c r="AJ17" s="453"/>
      <c r="AK17" s="453"/>
      <c r="AL17" s="453"/>
      <c r="AM17" s="453"/>
      <c r="AN17" s="453"/>
      <c r="AO17" s="453"/>
      <c r="AP17" s="453"/>
      <c r="AQ17" s="453"/>
      <c r="AR17" s="453"/>
      <c r="AS17" s="453"/>
      <c r="AT17" s="453"/>
      <c r="AU17" s="453"/>
      <c r="AV17" s="453"/>
      <c r="AW17" s="453"/>
      <c r="AX17" s="453"/>
      <c r="AY17" s="453"/>
      <c r="AZ17" s="453"/>
      <c r="BA17" s="453"/>
      <c r="BB17" s="453"/>
      <c r="BC17" s="453"/>
      <c r="BD17" s="453"/>
      <c r="BE17" s="453"/>
      <c r="BF17" s="454"/>
    </row>
    <row r="18" spans="1:60" s="273" customFormat="1" ht="21" x14ac:dyDescent="0.4">
      <c r="G18" s="309" t="s">
        <v>97</v>
      </c>
      <c r="H18" s="309"/>
      <c r="I18" s="309"/>
      <c r="J18" s="309"/>
      <c r="K18" s="309"/>
      <c r="L18" s="309"/>
      <c r="M18" s="309"/>
      <c r="N18" s="309"/>
      <c r="O18" s="309"/>
      <c r="P18" s="310"/>
      <c r="Q18" s="484" t="s">
        <v>262</v>
      </c>
      <c r="R18" s="485"/>
      <c r="S18" s="485"/>
      <c r="T18" s="485"/>
      <c r="U18" s="485"/>
      <c r="V18" s="485"/>
      <c r="W18" s="485"/>
      <c r="X18" s="485"/>
      <c r="Y18" s="485"/>
      <c r="Z18" s="485"/>
      <c r="AA18" s="486"/>
      <c r="AB18" s="311" t="s">
        <v>70</v>
      </c>
      <c r="AC18" s="311"/>
      <c r="AD18" s="311"/>
      <c r="AE18" s="311"/>
      <c r="AF18" s="311"/>
      <c r="AG18" s="311"/>
      <c r="AH18" s="312"/>
      <c r="AI18" s="487">
        <v>2021</v>
      </c>
      <c r="AJ18" s="488"/>
      <c r="AK18" s="488"/>
      <c r="AL18" s="488"/>
      <c r="AM18" s="488"/>
      <c r="AN18" s="489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</row>
    <row r="19" spans="1:60" s="273" customFormat="1" ht="32.25" customHeight="1" x14ac:dyDescent="0.4">
      <c r="A19" s="313" t="s">
        <v>163</v>
      </c>
      <c r="BB19" s="483" t="s">
        <v>33</v>
      </c>
      <c r="BC19" s="483"/>
      <c r="BD19" s="483"/>
      <c r="BE19" s="483"/>
      <c r="BF19" s="483"/>
      <c r="BG19" s="483"/>
      <c r="BH19" s="483"/>
    </row>
    <row r="20" spans="1:60" s="191" customFormat="1" ht="42" customHeight="1" x14ac:dyDescent="0.3">
      <c r="A20" s="492" t="s">
        <v>34</v>
      </c>
      <c r="B20" s="470" t="s">
        <v>36</v>
      </c>
      <c r="C20" s="471"/>
      <c r="D20" s="471"/>
      <c r="E20" s="471"/>
      <c r="F20" s="472"/>
      <c r="G20" s="470" t="s">
        <v>37</v>
      </c>
      <c r="H20" s="471"/>
      <c r="I20" s="471"/>
      <c r="J20" s="472"/>
      <c r="K20" s="470" t="s">
        <v>38</v>
      </c>
      <c r="L20" s="471"/>
      <c r="M20" s="471"/>
      <c r="N20" s="471"/>
      <c r="O20" s="472"/>
      <c r="P20" s="470" t="s">
        <v>39</v>
      </c>
      <c r="Q20" s="471"/>
      <c r="R20" s="471"/>
      <c r="S20" s="472"/>
      <c r="T20" s="470" t="s">
        <v>40</v>
      </c>
      <c r="U20" s="471"/>
      <c r="V20" s="471"/>
      <c r="W20" s="474"/>
      <c r="X20" s="470" t="s">
        <v>41</v>
      </c>
      <c r="Y20" s="471"/>
      <c r="Z20" s="471"/>
      <c r="AA20" s="474"/>
      <c r="AB20" s="431"/>
      <c r="AC20" s="470" t="s">
        <v>42</v>
      </c>
      <c r="AD20" s="471"/>
      <c r="AE20" s="471"/>
      <c r="AF20" s="472"/>
      <c r="AG20" s="470" t="s">
        <v>43</v>
      </c>
      <c r="AH20" s="471"/>
      <c r="AI20" s="471"/>
      <c r="AJ20" s="472"/>
      <c r="AK20" s="481" t="s">
        <v>44</v>
      </c>
      <c r="AL20" s="482"/>
      <c r="AM20" s="482"/>
      <c r="AN20" s="482"/>
      <c r="AO20" s="432"/>
      <c r="AP20" s="481" t="s">
        <v>45</v>
      </c>
      <c r="AQ20" s="481"/>
      <c r="AR20" s="481"/>
      <c r="AS20" s="482"/>
      <c r="AT20" s="470" t="s">
        <v>46</v>
      </c>
      <c r="AU20" s="471"/>
      <c r="AV20" s="471"/>
      <c r="AW20" s="496"/>
      <c r="AX20" s="470" t="s">
        <v>35</v>
      </c>
      <c r="AY20" s="471"/>
      <c r="AZ20" s="471"/>
      <c r="BA20" s="496"/>
      <c r="BB20" s="479" t="s">
        <v>47</v>
      </c>
      <c r="BC20" s="479" t="s">
        <v>208</v>
      </c>
      <c r="BD20" s="479" t="s">
        <v>209</v>
      </c>
      <c r="BE20" s="479" t="s">
        <v>210</v>
      </c>
      <c r="BF20" s="479" t="s">
        <v>211</v>
      </c>
      <c r="BG20" s="479" t="s">
        <v>48</v>
      </c>
      <c r="BH20" s="479" t="s">
        <v>49</v>
      </c>
    </row>
    <row r="21" spans="1:60" s="434" customFormat="1" ht="24" customHeight="1" x14ac:dyDescent="0.3">
      <c r="A21" s="493"/>
      <c r="B21" s="433">
        <v>1</v>
      </c>
      <c r="C21" s="433">
        <v>2</v>
      </c>
      <c r="D21" s="433">
        <v>3</v>
      </c>
      <c r="E21" s="433">
        <v>4</v>
      </c>
      <c r="F21" s="433">
        <v>5</v>
      </c>
      <c r="G21" s="433">
        <v>6</v>
      </c>
      <c r="H21" s="433">
        <v>7</v>
      </c>
      <c r="I21" s="433">
        <v>8</v>
      </c>
      <c r="J21" s="433">
        <v>9</v>
      </c>
      <c r="K21" s="433">
        <v>10</v>
      </c>
      <c r="L21" s="433">
        <v>11</v>
      </c>
      <c r="M21" s="433">
        <v>12</v>
      </c>
      <c r="N21" s="433">
        <v>13</v>
      </c>
      <c r="O21" s="433">
        <v>14</v>
      </c>
      <c r="P21" s="433">
        <v>15</v>
      </c>
      <c r="Q21" s="433">
        <v>16</v>
      </c>
      <c r="R21" s="433">
        <v>17</v>
      </c>
      <c r="S21" s="433">
        <v>18</v>
      </c>
      <c r="T21" s="433">
        <v>19</v>
      </c>
      <c r="U21" s="433">
        <v>20</v>
      </c>
      <c r="V21" s="433">
        <v>21</v>
      </c>
      <c r="W21" s="433">
        <v>22</v>
      </c>
      <c r="X21" s="433">
        <v>23</v>
      </c>
      <c r="Y21" s="433">
        <v>24</v>
      </c>
      <c r="Z21" s="433">
        <v>25</v>
      </c>
      <c r="AA21" s="433">
        <v>26</v>
      </c>
      <c r="AB21" s="433">
        <v>27</v>
      </c>
      <c r="AC21" s="433">
        <v>28</v>
      </c>
      <c r="AD21" s="433">
        <v>29</v>
      </c>
      <c r="AE21" s="433">
        <v>30</v>
      </c>
      <c r="AF21" s="433">
        <v>31</v>
      </c>
      <c r="AG21" s="433">
        <v>32</v>
      </c>
      <c r="AH21" s="433">
        <v>33</v>
      </c>
      <c r="AI21" s="433">
        <v>34</v>
      </c>
      <c r="AJ21" s="433">
        <v>35</v>
      </c>
      <c r="AK21" s="433">
        <v>36</v>
      </c>
      <c r="AL21" s="433">
        <v>37</v>
      </c>
      <c r="AM21" s="433">
        <v>38</v>
      </c>
      <c r="AN21" s="433">
        <v>39</v>
      </c>
      <c r="AO21" s="433">
        <v>40</v>
      </c>
      <c r="AP21" s="433">
        <v>41</v>
      </c>
      <c r="AQ21" s="433">
        <v>42</v>
      </c>
      <c r="AR21" s="433">
        <v>43</v>
      </c>
      <c r="AS21" s="433">
        <v>44</v>
      </c>
      <c r="AT21" s="433">
        <v>45</v>
      </c>
      <c r="AU21" s="433">
        <v>46</v>
      </c>
      <c r="AV21" s="433">
        <v>47</v>
      </c>
      <c r="AW21" s="433">
        <v>48</v>
      </c>
      <c r="AX21" s="433">
        <v>49</v>
      </c>
      <c r="AY21" s="433">
        <v>50</v>
      </c>
      <c r="AZ21" s="433">
        <v>51</v>
      </c>
      <c r="BA21" s="433">
        <v>52</v>
      </c>
      <c r="BB21" s="480"/>
      <c r="BC21" s="480"/>
      <c r="BD21" s="480"/>
      <c r="BE21" s="480"/>
      <c r="BF21" s="480"/>
      <c r="BG21" s="480"/>
      <c r="BH21" s="480"/>
    </row>
    <row r="22" spans="1:60" s="334" customFormat="1" ht="21" x14ac:dyDescent="0.25">
      <c r="A22" s="314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07"/>
      <c r="O22" s="107"/>
      <c r="P22" s="108" t="s">
        <v>62</v>
      </c>
      <c r="Q22" s="108" t="s">
        <v>62</v>
      </c>
      <c r="R22" s="108" t="s">
        <v>55</v>
      </c>
      <c r="S22" s="108" t="s">
        <v>55</v>
      </c>
      <c r="T22" s="108" t="s">
        <v>62</v>
      </c>
      <c r="U22" s="108" t="s">
        <v>62</v>
      </c>
      <c r="V22" s="108" t="s">
        <v>62</v>
      </c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55</v>
      </c>
      <c r="AN22" s="108" t="s">
        <v>55</v>
      </c>
      <c r="AO22" s="86" t="s">
        <v>62</v>
      </c>
      <c r="AP22" s="86" t="s">
        <v>62</v>
      </c>
      <c r="AQ22" s="86" t="s">
        <v>62</v>
      </c>
      <c r="AR22" s="86" t="s">
        <v>62</v>
      </c>
      <c r="AS22" s="86" t="s">
        <v>62</v>
      </c>
      <c r="AT22" s="86" t="s">
        <v>62</v>
      </c>
      <c r="AU22" s="86" t="s">
        <v>62</v>
      </c>
      <c r="AV22" s="86" t="s">
        <v>62</v>
      </c>
      <c r="AW22" s="86" t="s">
        <v>62</v>
      </c>
      <c r="AX22" s="86"/>
      <c r="AY22" s="86"/>
      <c r="AZ22" s="86"/>
      <c r="BA22" s="86"/>
      <c r="BB22" s="85">
        <v>34</v>
      </c>
      <c r="BC22" s="85">
        <v>4</v>
      </c>
      <c r="BD22" s="85"/>
      <c r="BE22" s="85"/>
      <c r="BF22" s="85"/>
      <c r="BG22" s="85">
        <v>14</v>
      </c>
      <c r="BH22" s="330">
        <f>SUM(BB22:BG22)</f>
        <v>52</v>
      </c>
    </row>
    <row r="23" spans="1:60" s="334" customFormat="1" ht="21" x14ac:dyDescent="0.25">
      <c r="A23" s="314" t="s">
        <v>51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62</v>
      </c>
      <c r="Q23" s="108" t="s">
        <v>62</v>
      </c>
      <c r="R23" s="108" t="s">
        <v>62</v>
      </c>
      <c r="S23" s="108" t="s">
        <v>62</v>
      </c>
      <c r="T23" s="108" t="s">
        <v>62</v>
      </c>
      <c r="U23" s="108" t="s">
        <v>62</v>
      </c>
      <c r="V23" s="108" t="s">
        <v>62</v>
      </c>
      <c r="W23" s="108" t="s">
        <v>269</v>
      </c>
      <c r="X23" s="108" t="s">
        <v>269</v>
      </c>
      <c r="Y23" s="108" t="s">
        <v>269</v>
      </c>
      <c r="Z23" s="108" t="s">
        <v>269</v>
      </c>
      <c r="AA23" s="108" t="s">
        <v>269</v>
      </c>
      <c r="AB23" s="108" t="s">
        <v>269</v>
      </c>
      <c r="AC23" s="108" t="s">
        <v>269</v>
      </c>
      <c r="AD23" s="108" t="s">
        <v>269</v>
      </c>
      <c r="AE23" s="108" t="s">
        <v>269</v>
      </c>
      <c r="AF23" s="108" t="s">
        <v>269</v>
      </c>
      <c r="AG23" s="108" t="s">
        <v>269</v>
      </c>
      <c r="AH23" s="108" t="s">
        <v>269</v>
      </c>
      <c r="AI23" s="108" t="s">
        <v>269</v>
      </c>
      <c r="AJ23" s="108" t="s">
        <v>269</v>
      </c>
      <c r="AK23" s="108" t="s">
        <v>269</v>
      </c>
      <c r="AL23" s="108" t="s">
        <v>269</v>
      </c>
      <c r="AM23" s="107" t="s">
        <v>58</v>
      </c>
      <c r="AN23" s="107" t="s">
        <v>58</v>
      </c>
      <c r="AO23" s="86" t="s">
        <v>62</v>
      </c>
      <c r="AP23" s="86" t="s">
        <v>62</v>
      </c>
      <c r="AQ23" s="86" t="s">
        <v>62</v>
      </c>
      <c r="AR23" s="86" t="s">
        <v>62</v>
      </c>
      <c r="AS23" s="86" t="s">
        <v>62</v>
      </c>
      <c r="AT23" s="86" t="s">
        <v>62</v>
      </c>
      <c r="AU23" s="86" t="s">
        <v>62</v>
      </c>
      <c r="AV23" s="86" t="s">
        <v>62</v>
      </c>
      <c r="AW23" s="86" t="s">
        <v>62</v>
      </c>
      <c r="AX23" s="416" t="s">
        <v>58</v>
      </c>
      <c r="AY23" s="416" t="s">
        <v>58</v>
      </c>
      <c r="AZ23" s="416" t="s">
        <v>58</v>
      </c>
      <c r="BA23" s="416" t="s">
        <v>58</v>
      </c>
      <c r="BB23" s="85">
        <v>14</v>
      </c>
      <c r="BC23" s="85"/>
      <c r="BD23" s="85">
        <v>2</v>
      </c>
      <c r="BE23" s="85">
        <v>20</v>
      </c>
      <c r="BF23" s="85"/>
      <c r="BG23" s="85">
        <v>16</v>
      </c>
      <c r="BH23" s="330">
        <f>SUM(BB23:BG23)</f>
        <v>52</v>
      </c>
    </row>
    <row r="24" spans="1:60" s="334" customFormat="1" ht="21" x14ac:dyDescent="0.25">
      <c r="A24" s="314" t="s">
        <v>52</v>
      </c>
      <c r="B24" s="416" t="s">
        <v>58</v>
      </c>
      <c r="C24" s="416" t="s">
        <v>58</v>
      </c>
      <c r="D24" s="416" t="s">
        <v>58</v>
      </c>
      <c r="E24" s="416" t="s">
        <v>58</v>
      </c>
      <c r="F24" s="416" t="s">
        <v>58</v>
      </c>
      <c r="G24" s="416" t="s">
        <v>58</v>
      </c>
      <c r="H24" s="416" t="s">
        <v>58</v>
      </c>
      <c r="I24" s="416" t="s">
        <v>58</v>
      </c>
      <c r="J24" s="416" t="s">
        <v>58</v>
      </c>
      <c r="K24" s="416" t="s">
        <v>58</v>
      </c>
      <c r="L24" s="416" t="s">
        <v>58</v>
      </c>
      <c r="M24" s="416" t="s">
        <v>58</v>
      </c>
      <c r="N24" s="416" t="s">
        <v>58</v>
      </c>
      <c r="O24" s="416" t="s">
        <v>58</v>
      </c>
      <c r="P24" s="416" t="s">
        <v>58</v>
      </c>
      <c r="Q24" s="416" t="s">
        <v>58</v>
      </c>
      <c r="R24" s="416" t="s">
        <v>58</v>
      </c>
      <c r="S24" s="108" t="s">
        <v>62</v>
      </c>
      <c r="T24" s="108" t="s">
        <v>62</v>
      </c>
      <c r="U24" s="416" t="s">
        <v>58</v>
      </c>
      <c r="V24" s="416" t="s">
        <v>58</v>
      </c>
      <c r="W24" s="108" t="s">
        <v>62</v>
      </c>
      <c r="X24" s="108" t="s">
        <v>62</v>
      </c>
      <c r="Y24" s="108" t="s">
        <v>62</v>
      </c>
      <c r="Z24" s="416" t="s">
        <v>58</v>
      </c>
      <c r="AA24" s="416" t="s">
        <v>58</v>
      </c>
      <c r="AB24" s="416" t="s">
        <v>58</v>
      </c>
      <c r="AC24" s="416" t="s">
        <v>58</v>
      </c>
      <c r="AD24" s="416" t="s">
        <v>58</v>
      </c>
      <c r="AE24" s="416" t="s">
        <v>58</v>
      </c>
      <c r="AF24" s="416" t="s">
        <v>58</v>
      </c>
      <c r="AG24" s="416" t="s">
        <v>58</v>
      </c>
      <c r="AH24" s="416" t="s">
        <v>58</v>
      </c>
      <c r="AI24" s="416" t="s">
        <v>58</v>
      </c>
      <c r="AJ24" s="416" t="s">
        <v>58</v>
      </c>
      <c r="AK24" s="416" t="s">
        <v>58</v>
      </c>
      <c r="AL24" s="416" t="s">
        <v>58</v>
      </c>
      <c r="AM24" s="416" t="s">
        <v>58</v>
      </c>
      <c r="AN24" s="416" t="s">
        <v>58</v>
      </c>
      <c r="AO24" s="86" t="s">
        <v>62</v>
      </c>
      <c r="AP24" s="86" t="s">
        <v>62</v>
      </c>
      <c r="AQ24" s="86" t="s">
        <v>62</v>
      </c>
      <c r="AR24" s="86" t="s">
        <v>62</v>
      </c>
      <c r="AS24" s="86" t="s">
        <v>62</v>
      </c>
      <c r="AT24" s="86" t="s">
        <v>62</v>
      </c>
      <c r="AU24" s="86" t="s">
        <v>62</v>
      </c>
      <c r="AV24" s="86" t="s">
        <v>62</v>
      </c>
      <c r="AW24" s="86" t="s">
        <v>62</v>
      </c>
      <c r="AX24" s="416" t="s">
        <v>58</v>
      </c>
      <c r="AY24" s="416" t="s">
        <v>58</v>
      </c>
      <c r="AZ24" s="416" t="s">
        <v>58</v>
      </c>
      <c r="BA24" s="416" t="s">
        <v>58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34" customFormat="1" ht="21" x14ac:dyDescent="0.25">
      <c r="A25" s="314" t="s">
        <v>53</v>
      </c>
      <c r="B25" s="416" t="s">
        <v>58</v>
      </c>
      <c r="C25" s="416" t="s">
        <v>58</v>
      </c>
      <c r="D25" s="416" t="s">
        <v>58</v>
      </c>
      <c r="E25" s="416" t="s">
        <v>58</v>
      </c>
      <c r="F25" s="416" t="s">
        <v>58</v>
      </c>
      <c r="G25" s="416" t="s">
        <v>58</v>
      </c>
      <c r="H25" s="416" t="s">
        <v>58</v>
      </c>
      <c r="I25" s="416" t="s">
        <v>58</v>
      </c>
      <c r="J25" s="416" t="s">
        <v>58</v>
      </c>
      <c r="K25" s="416" t="s">
        <v>58</v>
      </c>
      <c r="L25" s="416" t="s">
        <v>58</v>
      </c>
      <c r="M25" s="416" t="s">
        <v>58</v>
      </c>
      <c r="N25" s="416" t="s">
        <v>58</v>
      </c>
      <c r="O25" s="416" t="s">
        <v>58</v>
      </c>
      <c r="P25" s="416" t="s">
        <v>58</v>
      </c>
      <c r="Q25" s="416" t="s">
        <v>58</v>
      </c>
      <c r="R25" s="416" t="s">
        <v>58</v>
      </c>
      <c r="S25" s="108" t="s">
        <v>62</v>
      </c>
      <c r="T25" s="108" t="s">
        <v>62</v>
      </c>
      <c r="U25" s="416" t="s">
        <v>58</v>
      </c>
      <c r="V25" s="416" t="s">
        <v>58</v>
      </c>
      <c r="W25" s="108" t="s">
        <v>62</v>
      </c>
      <c r="X25" s="108" t="s">
        <v>62</v>
      </c>
      <c r="Y25" s="108" t="s">
        <v>62</v>
      </c>
      <c r="Z25" s="416" t="s">
        <v>58</v>
      </c>
      <c r="AA25" s="416" t="s">
        <v>58</v>
      </c>
      <c r="AB25" s="416" t="s">
        <v>58</v>
      </c>
      <c r="AC25" s="416" t="s">
        <v>58</v>
      </c>
      <c r="AD25" s="416" t="s">
        <v>58</v>
      </c>
      <c r="AE25" s="416" t="s">
        <v>58</v>
      </c>
      <c r="AF25" s="416" t="s">
        <v>58</v>
      </c>
      <c r="AG25" s="416" t="s">
        <v>58</v>
      </c>
      <c r="AH25" s="416" t="s">
        <v>58</v>
      </c>
      <c r="AI25" s="416" t="s">
        <v>58</v>
      </c>
      <c r="AJ25" s="416" t="s">
        <v>58</v>
      </c>
      <c r="AK25" s="416" t="s">
        <v>58</v>
      </c>
      <c r="AL25" s="416" t="s">
        <v>58</v>
      </c>
      <c r="AM25" s="416" t="s">
        <v>58</v>
      </c>
      <c r="AN25" s="416" t="s">
        <v>58</v>
      </c>
      <c r="AO25" s="86" t="s">
        <v>62</v>
      </c>
      <c r="AP25" s="86" t="s">
        <v>62</v>
      </c>
      <c r="AQ25" s="86" t="s">
        <v>62</v>
      </c>
      <c r="AR25" s="86" t="s">
        <v>62</v>
      </c>
      <c r="AS25" s="86" t="s">
        <v>62</v>
      </c>
      <c r="AT25" s="86" t="s">
        <v>62</v>
      </c>
      <c r="AU25" s="86" t="s">
        <v>62</v>
      </c>
      <c r="AV25" s="86" t="s">
        <v>62</v>
      </c>
      <c r="AW25" s="86" t="s">
        <v>62</v>
      </c>
      <c r="AX25" s="416" t="s">
        <v>58</v>
      </c>
      <c r="AY25" s="416" t="s">
        <v>58</v>
      </c>
      <c r="AZ25" s="416" t="s">
        <v>58</v>
      </c>
      <c r="BA25" s="416" t="s">
        <v>58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34" customFormat="1" ht="21" x14ac:dyDescent="0.25">
      <c r="A26" s="315" t="s">
        <v>14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48</v>
      </c>
      <c r="BC26" s="329">
        <f t="shared" ref="BC26:BG26" si="0">SUM(BC22:BC25)</f>
        <v>4</v>
      </c>
      <c r="BD26" s="329">
        <f t="shared" si="0"/>
        <v>2</v>
      </c>
      <c r="BE26" s="329">
        <f t="shared" si="0"/>
        <v>96</v>
      </c>
      <c r="BF26" s="329">
        <f t="shared" si="0"/>
        <v>0</v>
      </c>
      <c r="BG26" s="329">
        <f t="shared" si="0"/>
        <v>58</v>
      </c>
      <c r="BH26" s="330">
        <f>SUM(BB26:BG26)</f>
        <v>208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324" customFormat="1" ht="20.100000000000001" customHeight="1" x14ac:dyDescent="0.3">
      <c r="A28" s="87"/>
      <c r="B28" s="88"/>
      <c r="C28" s="89" t="s">
        <v>54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55</v>
      </c>
      <c r="O28" s="92" t="s">
        <v>101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56</v>
      </c>
      <c r="AC28" s="92" t="s">
        <v>57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323" customFormat="1" ht="20.100000000000001" customHeight="1" x14ac:dyDescent="0.3">
      <c r="A29" s="87"/>
      <c r="B29" s="88"/>
      <c r="C29" s="102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58</v>
      </c>
      <c r="AC29" s="420" t="s">
        <v>201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490" t="s">
        <v>270</v>
      </c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  <c r="AN31" s="491"/>
      <c r="AO31" s="491"/>
      <c r="AP31" s="491"/>
      <c r="AQ31" s="491"/>
      <c r="AR31" s="491"/>
      <c r="AS31" s="491"/>
      <c r="AT31" s="491"/>
      <c r="AU31" s="491"/>
      <c r="AV31" s="491"/>
      <c r="AW31" s="491"/>
      <c r="AX31" s="491"/>
      <c r="AY31" s="491"/>
      <c r="AZ31" s="491"/>
      <c r="BA31" s="491"/>
      <c r="BB31" s="491"/>
      <c r="BC31" s="491"/>
      <c r="BD31" s="491"/>
      <c r="BE31" s="491"/>
      <c r="BF31" s="491"/>
      <c r="BG31" s="491"/>
      <c r="BH31" s="491"/>
    </row>
    <row r="32" spans="1:60" ht="33" customHeight="1" x14ac:dyDescent="0.3">
      <c r="A32" s="325" t="s">
        <v>102</v>
      </c>
      <c r="AC32" s="477" t="s">
        <v>112</v>
      </c>
      <c r="AD32" s="477"/>
      <c r="AE32" s="477"/>
      <c r="AF32" s="477"/>
      <c r="AG32" s="477"/>
      <c r="AH32" s="477"/>
      <c r="AI32" s="477"/>
      <c r="AJ32" s="477"/>
      <c r="AK32" s="477"/>
      <c r="AL32" s="477"/>
      <c r="AM32" s="477"/>
      <c r="AN32" s="477"/>
      <c r="AO32" s="477"/>
      <c r="AP32" s="477"/>
      <c r="AQ32" s="477"/>
      <c r="AR32" s="477"/>
      <c r="AS32" s="477"/>
      <c r="AT32" s="477"/>
      <c r="AU32" s="477"/>
      <c r="AV32" s="477"/>
      <c r="AW32" s="477"/>
      <c r="AX32" s="477"/>
      <c r="AY32" s="477"/>
      <c r="AZ32" s="477"/>
      <c r="BA32" s="477"/>
      <c r="BB32" s="477"/>
      <c r="BC32" s="477"/>
      <c r="BD32" s="477"/>
      <c r="BE32" s="477"/>
      <c r="BF32" s="477"/>
      <c r="BG32" s="477"/>
      <c r="BH32" s="477"/>
    </row>
    <row r="33" spans="1:53" ht="15.6" x14ac:dyDescent="0.3">
      <c r="A33" s="326" t="s">
        <v>103</v>
      </c>
    </row>
    <row r="34" spans="1:53" ht="15.6" x14ac:dyDescent="0.3">
      <c r="A34" s="320" t="s">
        <v>60</v>
      </c>
      <c r="C34" s="327"/>
      <c r="D34" s="320"/>
      <c r="E34" s="320"/>
      <c r="F34" s="320" t="s">
        <v>61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</row>
    <row r="35" spans="1:53" x14ac:dyDescent="0.3">
      <c r="A35" s="328" t="s">
        <v>59</v>
      </c>
      <c r="B35" s="321" t="s">
        <v>98</v>
      </c>
    </row>
  </sheetData>
  <sheetProtection password="C7B1" sheet="1" objects="1" scenarios="1" formatCells="0" formatColumns="0" formatRows="0"/>
  <mergeCells count="46">
    <mergeCell ref="AC20:AF20"/>
    <mergeCell ref="AG20:AJ20"/>
    <mergeCell ref="AP20:AS20"/>
    <mergeCell ref="AD16:BF16"/>
    <mergeCell ref="AT20:AW20"/>
    <mergeCell ref="AX20:BA20"/>
    <mergeCell ref="AC32:BH32"/>
    <mergeCell ref="O17:P17"/>
    <mergeCell ref="AD17:BF17"/>
    <mergeCell ref="BH20:BH21"/>
    <mergeCell ref="AK20:AN20"/>
    <mergeCell ref="BE20:BE21"/>
    <mergeCell ref="BB19:BH19"/>
    <mergeCell ref="Q18:AA18"/>
    <mergeCell ref="BF20:BF21"/>
    <mergeCell ref="BG20:BG21"/>
    <mergeCell ref="AI18:AN18"/>
    <mergeCell ref="A31:BH31"/>
    <mergeCell ref="A20:A21"/>
    <mergeCell ref="BB20:BB21"/>
    <mergeCell ref="BC20:BC21"/>
    <mergeCell ref="BD20:BD21"/>
    <mergeCell ref="B20:F20"/>
    <mergeCell ref="G20:J20"/>
    <mergeCell ref="K20:O20"/>
    <mergeCell ref="H1:O1"/>
    <mergeCell ref="B2:X2"/>
    <mergeCell ref="Q14:W14"/>
    <mergeCell ref="P20:S20"/>
    <mergeCell ref="T20:W20"/>
    <mergeCell ref="X20:AA20"/>
    <mergeCell ref="O16:P16"/>
    <mergeCell ref="Q16:W16"/>
    <mergeCell ref="AD14:BF14"/>
    <mergeCell ref="O14:P14"/>
    <mergeCell ref="BB1:BE1"/>
    <mergeCell ref="BC2:BE2"/>
    <mergeCell ref="AD15:BF15"/>
    <mergeCell ref="O15:P15"/>
    <mergeCell ref="B3:U3"/>
    <mergeCell ref="M10:BB10"/>
    <mergeCell ref="Q15:W15"/>
    <mergeCell ref="M13:BB13"/>
    <mergeCell ref="Y12:AT12"/>
    <mergeCell ref="M11:BB11"/>
    <mergeCell ref="R4:S4"/>
  </mergeCells>
  <dataValidations count="3">
    <dataValidation type="list" allowBlank="1" showInputMessage="1" showErrorMessage="1" sqref="P18 AH18">
      <formula1>" , денна, заочна (дистанційна), вечірня"</formula1>
    </dataValidation>
    <dataValidation errorStyle="warning" allowBlank="1" showInputMessage="1" showErrorMessage="1" sqref="BC2 BB1 M13:BB13"/>
    <dataValidation type="list" errorStyle="information" showInputMessage="1" showErrorMessage="1" sqref="Q18:AA18">
      <formula1>"денна,денна/заочна,"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7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IU123"/>
  <sheetViews>
    <sheetView topLeftCell="A11" zoomScale="115" zoomScaleNormal="115" zoomScaleSheetLayoutView="90" workbookViewId="0">
      <selection activeCell="H19" sqref="H19"/>
    </sheetView>
  </sheetViews>
  <sheetFormatPr defaultColWidth="9.109375" defaultRowHeight="13.2" x14ac:dyDescent="0.25"/>
  <cols>
    <col min="1" max="1" width="7.44140625" style="13" bestFit="1" customWidth="1"/>
    <col min="2" max="2" width="28" style="139" customWidth="1"/>
    <col min="3" max="3" width="5.44140625" style="61" customWidth="1"/>
    <col min="4" max="14" width="2.44140625" style="155" customWidth="1"/>
    <col min="15" max="16" width="2" style="155" customWidth="1"/>
    <col min="17" max="17" width="2.109375" style="155" customWidth="1"/>
    <col min="18" max="18" width="2" style="155" customWidth="1"/>
    <col min="19" max="19" width="1.88671875" style="155" customWidth="1"/>
    <col min="20" max="20" width="2.109375" style="155" customWidth="1"/>
    <col min="21" max="23" width="2.44140625" style="155" customWidth="1"/>
    <col min="24" max="24" width="6" style="147" customWidth="1"/>
    <col min="25" max="25" width="5.33203125" style="147" customWidth="1"/>
    <col min="26" max="28" width="4.5546875" style="147" customWidth="1"/>
    <col min="29" max="29" width="5.6640625" style="147" customWidth="1"/>
    <col min="30" max="45" width="4.5546875" style="147" customWidth="1"/>
    <col min="46" max="61" width="4.5546875" style="147" hidden="1" customWidth="1"/>
    <col min="62" max="62" width="5.6640625" style="58" bestFit="1" customWidth="1"/>
    <col min="63" max="63" width="4.5546875" style="29" customWidth="1"/>
    <col min="64" max="64" width="9.5546875" style="29" bestFit="1" customWidth="1"/>
    <col min="65" max="65" width="6.109375" style="29" customWidth="1"/>
    <col min="66" max="66" width="5" style="29" customWidth="1"/>
    <col min="67" max="67" width="5.33203125" style="29" customWidth="1"/>
    <col min="68" max="68" width="5.109375" style="29" customWidth="1"/>
    <col min="69" max="69" width="5" style="29" customWidth="1"/>
    <col min="70" max="70" width="5.44140625" style="29" customWidth="1"/>
    <col min="71" max="71" width="5.6640625" style="29" customWidth="1"/>
    <col min="72" max="72" width="6" style="29" customWidth="1"/>
    <col min="73" max="73" width="6.44140625" style="11" customWidth="1"/>
    <col min="74" max="74" width="4.6640625" style="11" customWidth="1"/>
    <col min="75" max="82" width="5.6640625" style="11" customWidth="1"/>
    <col min="83" max="83" width="5.6640625" style="176" customWidth="1"/>
    <col min="84" max="84" width="6.109375" style="188" customWidth="1"/>
    <col min="85" max="85" width="4.33203125" style="11" customWidth="1"/>
    <col min="86" max="89" width="3.6640625" style="11" customWidth="1"/>
    <col min="90" max="92" width="5.5546875" style="11" customWidth="1"/>
    <col min="93" max="93" width="4.44140625" style="11" customWidth="1"/>
    <col min="94" max="98" width="3.6640625" style="11" customWidth="1"/>
    <col min="99" max="99" width="4.88671875" style="11" customWidth="1"/>
    <col min="100" max="106" width="3.6640625" style="11" customWidth="1"/>
    <col min="107" max="107" width="5.44140625" style="11" customWidth="1"/>
    <col min="108" max="115" width="4.5546875" style="49" customWidth="1"/>
    <col min="116" max="116" width="4.5546875" style="11" customWidth="1"/>
    <col min="117" max="124" width="5.109375" style="11" customWidth="1"/>
    <col min="125" max="125" width="5.6640625" style="11" customWidth="1"/>
    <col min="126" max="129" width="5.5546875" style="11" customWidth="1"/>
    <col min="130" max="130" width="4" style="11" customWidth="1"/>
    <col min="131" max="16384" width="9.109375" style="11"/>
  </cols>
  <sheetData>
    <row r="1" spans="1:131" s="115" customFormat="1" ht="31.5" hidden="1" customHeight="1" x14ac:dyDescent="0.2">
      <c r="B1" s="119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CE1" s="165"/>
      <c r="CF1" s="179"/>
    </row>
    <row r="2" spans="1:131" s="2" customFormat="1" ht="16.5" customHeight="1" x14ac:dyDescent="0.3">
      <c r="A2" s="540" t="s">
        <v>4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17"/>
      <c r="BK2" s="21" t="s">
        <v>27</v>
      </c>
      <c r="BL2" s="16"/>
      <c r="BM2" s="16"/>
      <c r="BN2" s="16"/>
      <c r="BO2" s="16"/>
      <c r="BP2" s="16"/>
      <c r="BQ2" s="16"/>
      <c r="BR2" s="16"/>
      <c r="BS2" s="16"/>
      <c r="BT2" s="16"/>
      <c r="BW2" s="71" t="s">
        <v>77</v>
      </c>
      <c r="BX2" s="71" t="s">
        <v>113</v>
      </c>
      <c r="BY2" s="71" t="s">
        <v>76</v>
      </c>
      <c r="BZ2" s="71" t="s">
        <v>75</v>
      </c>
      <c r="CA2" s="71" t="s">
        <v>114</v>
      </c>
      <c r="CB2" s="71" t="s">
        <v>78</v>
      </c>
      <c r="CC2" s="71" t="s">
        <v>118</v>
      </c>
      <c r="CD2" s="71" t="s">
        <v>79</v>
      </c>
      <c r="CE2" s="166" t="s">
        <v>106</v>
      </c>
      <c r="CF2" s="180" t="s">
        <v>80</v>
      </c>
      <c r="CG2" s="71" t="s">
        <v>115</v>
      </c>
      <c r="CH2" s="71" t="s">
        <v>116</v>
      </c>
      <c r="CI2" s="71" t="s">
        <v>81</v>
      </c>
      <c r="CJ2" s="71" t="s">
        <v>82</v>
      </c>
      <c r="CK2" s="71" t="s">
        <v>107</v>
      </c>
      <c r="CL2" s="71" t="s">
        <v>83</v>
      </c>
      <c r="CM2" s="71" t="s">
        <v>108</v>
      </c>
      <c r="CN2" s="71" t="s">
        <v>84</v>
      </c>
      <c r="CO2" s="71" t="s">
        <v>85</v>
      </c>
      <c r="CP2" s="71" t="s">
        <v>86</v>
      </c>
      <c r="CQ2" s="71" t="s">
        <v>87</v>
      </c>
      <c r="CR2" s="71" t="s">
        <v>88</v>
      </c>
      <c r="CS2" s="71" t="s">
        <v>111</v>
      </c>
      <c r="CT2" s="71" t="s">
        <v>89</v>
      </c>
      <c r="CU2" s="71" t="s">
        <v>90</v>
      </c>
      <c r="CV2" s="71" t="s">
        <v>91</v>
      </c>
      <c r="CW2" s="71" t="s">
        <v>92</v>
      </c>
      <c r="CX2" s="71" t="s">
        <v>117</v>
      </c>
      <c r="CY2" s="71" t="s">
        <v>93</v>
      </c>
      <c r="CZ2" s="71" t="s">
        <v>94</v>
      </c>
      <c r="DA2" s="110" t="s">
        <v>109</v>
      </c>
      <c r="DB2" s="71" t="s">
        <v>110</v>
      </c>
      <c r="DD2" s="47"/>
      <c r="DE2" s="47"/>
      <c r="DF2" s="47"/>
      <c r="DG2" s="47"/>
      <c r="DH2" s="47"/>
      <c r="DI2" s="47"/>
      <c r="DJ2" s="47"/>
      <c r="DK2" s="47"/>
    </row>
    <row r="3" spans="1:131" s="2" customFormat="1" ht="13.5" customHeight="1" x14ac:dyDescent="0.25">
      <c r="A3" s="541" t="s">
        <v>100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2"/>
      <c r="AA3" s="542"/>
      <c r="AB3" s="542"/>
      <c r="AC3" s="542"/>
      <c r="AD3" s="542"/>
      <c r="AE3" s="542"/>
      <c r="AF3" s="542"/>
      <c r="AG3" s="542"/>
      <c r="AH3" s="542"/>
      <c r="AI3" s="542"/>
      <c r="AJ3" s="542"/>
      <c r="AK3" s="542"/>
      <c r="AL3" s="542"/>
      <c r="AM3" s="542"/>
      <c r="AN3" s="542"/>
      <c r="AO3" s="542"/>
      <c r="AP3" s="542"/>
      <c r="AQ3" s="542"/>
      <c r="AR3" s="542"/>
      <c r="AS3" s="542"/>
      <c r="AT3" s="542"/>
      <c r="AU3" s="542"/>
      <c r="AV3" s="542"/>
      <c r="AW3" s="542"/>
      <c r="AX3" s="542"/>
      <c r="AY3" s="542"/>
      <c r="AZ3" s="542"/>
      <c r="BA3" s="542"/>
      <c r="BB3" s="542"/>
      <c r="BC3" s="542"/>
      <c r="BD3" s="542"/>
      <c r="BE3" s="542"/>
      <c r="BF3" s="542"/>
      <c r="BG3" s="542"/>
      <c r="BH3" s="542"/>
      <c r="BI3" s="543"/>
      <c r="BJ3" s="17"/>
      <c r="BL3" s="538" t="s">
        <v>63</v>
      </c>
      <c r="BM3" s="538"/>
      <c r="BN3" s="538"/>
      <c r="BO3" s="538"/>
      <c r="BP3" s="538"/>
      <c r="BQ3" s="538"/>
      <c r="BR3" s="538"/>
      <c r="BS3" s="538"/>
      <c r="BT3" s="16"/>
      <c r="CE3" s="167"/>
      <c r="CF3" s="181"/>
      <c r="CP3" s="79"/>
      <c r="CQ3" s="79"/>
      <c r="DD3" s="47"/>
      <c r="DE3" s="47"/>
      <c r="DF3" s="47"/>
      <c r="DG3" s="47"/>
      <c r="DH3" s="47"/>
      <c r="DI3" s="47"/>
      <c r="DJ3" s="47"/>
      <c r="DK3" s="47"/>
    </row>
    <row r="4" spans="1:131" s="2" customFormat="1" ht="12.75" customHeight="1" x14ac:dyDescent="0.25">
      <c r="A4" s="544" t="str">
        <f>'Титул денна'!BB1</f>
        <v>доктор філософії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5"/>
      <c r="Z4" s="545"/>
      <c r="AA4" s="545"/>
      <c r="AB4" s="545"/>
      <c r="AC4" s="545"/>
      <c r="AD4" s="545"/>
      <c r="AE4" s="545"/>
      <c r="AF4" s="545"/>
      <c r="AG4" s="545"/>
      <c r="AH4" s="545"/>
      <c r="AI4" s="545"/>
      <c r="AJ4" s="545"/>
      <c r="AK4" s="545"/>
      <c r="AL4" s="545"/>
      <c r="AM4" s="545"/>
      <c r="AN4" s="545"/>
      <c r="AO4" s="545"/>
      <c r="AP4" s="545"/>
      <c r="AQ4" s="545"/>
      <c r="AR4" s="545"/>
      <c r="AS4" s="545"/>
      <c r="AT4" s="545"/>
      <c r="AU4" s="545"/>
      <c r="AV4" s="545"/>
      <c r="AW4" s="545"/>
      <c r="AX4" s="545"/>
      <c r="AY4" s="545"/>
      <c r="AZ4" s="545"/>
      <c r="BA4" s="545"/>
      <c r="BB4" s="545"/>
      <c r="BC4" s="545"/>
      <c r="BD4" s="545"/>
      <c r="BE4" s="545"/>
      <c r="BF4" s="545"/>
      <c r="BG4" s="545"/>
      <c r="BH4" s="545"/>
      <c r="BI4" s="546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T4" s="16"/>
      <c r="BW4"/>
      <c r="BX4"/>
      <c r="BY4"/>
      <c r="BZ4"/>
      <c r="CA4"/>
      <c r="CB4"/>
      <c r="CC4"/>
      <c r="CD4"/>
      <c r="CE4" s="167"/>
      <c r="CF4" s="181"/>
      <c r="DD4" s="47"/>
      <c r="DE4" s="47"/>
      <c r="DF4" s="47"/>
      <c r="DG4" s="47"/>
      <c r="DH4" s="47"/>
      <c r="DI4" s="47"/>
      <c r="DJ4" s="47"/>
      <c r="DK4" s="47"/>
      <c r="EA4" s="211" t="s">
        <v>188</v>
      </c>
    </row>
    <row r="5" spans="1:131" s="3" customFormat="1" ht="12.75" customHeight="1" x14ac:dyDescent="0.25">
      <c r="A5" s="548" t="s">
        <v>121</v>
      </c>
      <c r="B5" s="518" t="s">
        <v>5</v>
      </c>
      <c r="C5" s="547" t="s">
        <v>6</v>
      </c>
      <c r="D5" s="532" t="s">
        <v>7</v>
      </c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4"/>
      <c r="X5" s="535" t="s">
        <v>1</v>
      </c>
      <c r="Y5" s="536"/>
      <c r="Z5" s="536"/>
      <c r="AA5" s="536"/>
      <c r="AB5" s="536"/>
      <c r="AC5" s="537"/>
      <c r="AD5" s="535" t="s">
        <v>8</v>
      </c>
      <c r="AE5" s="536"/>
      <c r="AF5" s="536"/>
      <c r="AG5" s="536"/>
      <c r="AH5" s="536"/>
      <c r="AI5" s="536"/>
      <c r="AJ5" s="536"/>
      <c r="AK5" s="536"/>
      <c r="AL5" s="536"/>
      <c r="AM5" s="536"/>
      <c r="AN5" s="536"/>
      <c r="AO5" s="536"/>
      <c r="AP5" s="536"/>
      <c r="AQ5" s="536"/>
      <c r="AR5" s="536"/>
      <c r="AS5" s="536"/>
      <c r="AT5" s="536"/>
      <c r="AU5" s="536"/>
      <c r="AV5" s="536"/>
      <c r="AW5" s="536"/>
      <c r="AX5" s="536"/>
      <c r="AY5" s="536"/>
      <c r="AZ5" s="536"/>
      <c r="BA5" s="536"/>
      <c r="BB5" s="536"/>
      <c r="BC5" s="536"/>
      <c r="BD5" s="536"/>
      <c r="BE5" s="536"/>
      <c r="BF5" s="536"/>
      <c r="BG5" s="536"/>
      <c r="BH5" s="536"/>
      <c r="BI5" s="537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T5" s="23"/>
      <c r="BX5"/>
      <c r="BY5"/>
      <c r="BZ5"/>
      <c r="CA5"/>
      <c r="CB5"/>
      <c r="CC5"/>
      <c r="CD5"/>
      <c r="CE5" s="168"/>
      <c r="CF5" s="182"/>
      <c r="DD5" s="82"/>
      <c r="DE5" s="82"/>
      <c r="DF5" s="82"/>
      <c r="DG5" s="82"/>
      <c r="DH5" s="82"/>
      <c r="DI5" s="82"/>
      <c r="DJ5" s="82"/>
      <c r="DK5" s="82"/>
    </row>
    <row r="6" spans="1:131" s="4" customFormat="1" ht="17.25" customHeight="1" x14ac:dyDescent="0.25">
      <c r="A6" s="549"/>
      <c r="B6" s="519"/>
      <c r="C6" s="547"/>
      <c r="D6" s="551" t="s">
        <v>9</v>
      </c>
      <c r="E6" s="552"/>
      <c r="F6" s="552"/>
      <c r="G6" s="553"/>
      <c r="H6" s="528" t="s">
        <v>10</v>
      </c>
      <c r="I6" s="528"/>
      <c r="J6" s="528"/>
      <c r="K6" s="528"/>
      <c r="L6" s="528"/>
      <c r="M6" s="528"/>
      <c r="N6" s="528"/>
      <c r="O6" s="539" t="s">
        <v>11</v>
      </c>
      <c r="P6" s="539" t="s">
        <v>12</v>
      </c>
      <c r="Q6" s="528" t="s">
        <v>13</v>
      </c>
      <c r="R6" s="528"/>
      <c r="S6" s="528"/>
      <c r="T6" s="528"/>
      <c r="U6" s="528"/>
      <c r="V6" s="528"/>
      <c r="W6" s="528"/>
      <c r="X6" s="529" t="s">
        <v>14</v>
      </c>
      <c r="Y6" s="529"/>
      <c r="Z6" s="528" t="s">
        <v>159</v>
      </c>
      <c r="AA6" s="528" t="s">
        <v>160</v>
      </c>
      <c r="AB6" s="528" t="s">
        <v>161</v>
      </c>
      <c r="AC6" s="528" t="s">
        <v>0</v>
      </c>
      <c r="AD6" s="532" t="s">
        <v>15</v>
      </c>
      <c r="AE6" s="533"/>
      <c r="AF6" s="533"/>
      <c r="AG6" s="533"/>
      <c r="AH6" s="533"/>
      <c r="AI6" s="533"/>
      <c r="AJ6" s="533"/>
      <c r="AK6" s="534"/>
      <c r="AL6" s="532" t="s">
        <v>16</v>
      </c>
      <c r="AM6" s="533"/>
      <c r="AN6" s="533"/>
      <c r="AO6" s="533"/>
      <c r="AP6" s="533"/>
      <c r="AQ6" s="533"/>
      <c r="AR6" s="533"/>
      <c r="AS6" s="534"/>
      <c r="AT6" s="535" t="s">
        <v>17</v>
      </c>
      <c r="AU6" s="536"/>
      <c r="AV6" s="536"/>
      <c r="AW6" s="536"/>
      <c r="AX6" s="536"/>
      <c r="AY6" s="536"/>
      <c r="AZ6" s="536"/>
      <c r="BA6" s="537"/>
      <c r="BB6" s="535" t="s">
        <v>18</v>
      </c>
      <c r="BC6" s="536"/>
      <c r="BD6" s="536"/>
      <c r="BE6" s="536"/>
      <c r="BF6" s="536"/>
      <c r="BG6" s="536"/>
      <c r="BH6" s="536"/>
      <c r="BI6" s="537"/>
      <c r="BJ6" s="54"/>
      <c r="BK6" s="3" t="s">
        <v>64</v>
      </c>
      <c r="BL6" s="128">
        <v>1</v>
      </c>
      <c r="BM6" s="4" t="s">
        <v>66</v>
      </c>
      <c r="BO6" s="4" t="s">
        <v>65</v>
      </c>
      <c r="BP6" s="129">
        <v>1.5</v>
      </c>
      <c r="BQ6" s="4" t="s">
        <v>67</v>
      </c>
      <c r="BS6" s="24"/>
      <c r="BT6" s="25"/>
      <c r="BX6"/>
      <c r="BY6"/>
      <c r="BZ6"/>
      <c r="CA6"/>
      <c r="CB6"/>
      <c r="CC6"/>
      <c r="CD6"/>
      <c r="CE6" s="169"/>
      <c r="CF6" s="183"/>
      <c r="DD6" s="83"/>
      <c r="DE6" s="83"/>
      <c r="DF6" s="83"/>
      <c r="DG6" s="83"/>
      <c r="DH6" s="83"/>
      <c r="DI6" s="83"/>
      <c r="DJ6" s="83"/>
      <c r="DK6" s="83"/>
      <c r="EA6" s="210" t="s">
        <v>230</v>
      </c>
    </row>
    <row r="7" spans="1:131" s="4" customFormat="1" ht="17.25" customHeight="1" x14ac:dyDescent="0.25">
      <c r="A7" s="549"/>
      <c r="B7" s="519"/>
      <c r="C7" s="547"/>
      <c r="D7" s="554"/>
      <c r="E7" s="555"/>
      <c r="F7" s="555"/>
      <c r="G7" s="556"/>
      <c r="H7" s="528"/>
      <c r="I7" s="528"/>
      <c r="J7" s="528"/>
      <c r="K7" s="528"/>
      <c r="L7" s="528"/>
      <c r="M7" s="528"/>
      <c r="N7" s="528"/>
      <c r="O7" s="539"/>
      <c r="P7" s="539"/>
      <c r="Q7" s="528"/>
      <c r="R7" s="528"/>
      <c r="S7" s="528"/>
      <c r="T7" s="528"/>
      <c r="U7" s="528"/>
      <c r="V7" s="528"/>
      <c r="W7" s="528"/>
      <c r="X7" s="528" t="s">
        <v>19</v>
      </c>
      <c r="Y7" s="528" t="s">
        <v>20</v>
      </c>
      <c r="Z7" s="528"/>
      <c r="AA7" s="528"/>
      <c r="AB7" s="528"/>
      <c r="AC7" s="528"/>
      <c r="AD7" s="521">
        <v>1</v>
      </c>
      <c r="AE7" s="522"/>
      <c r="AF7" s="522"/>
      <c r="AG7" s="523"/>
      <c r="AH7" s="521">
        <v>2</v>
      </c>
      <c r="AI7" s="522"/>
      <c r="AJ7" s="522"/>
      <c r="AK7" s="523"/>
      <c r="AL7" s="521">
        <v>3</v>
      </c>
      <c r="AM7" s="522"/>
      <c r="AN7" s="522"/>
      <c r="AO7" s="523"/>
      <c r="AP7" s="521">
        <v>4</v>
      </c>
      <c r="AQ7" s="522"/>
      <c r="AR7" s="522"/>
      <c r="AS7" s="523"/>
      <c r="AT7" s="521">
        <v>5</v>
      </c>
      <c r="AU7" s="522"/>
      <c r="AV7" s="522"/>
      <c r="AW7" s="523"/>
      <c r="AX7" s="521">
        <v>6</v>
      </c>
      <c r="AY7" s="522"/>
      <c r="AZ7" s="522"/>
      <c r="BA7" s="523"/>
      <c r="BB7" s="521">
        <v>7</v>
      </c>
      <c r="BC7" s="522"/>
      <c r="BD7" s="522"/>
      <c r="BE7" s="523"/>
      <c r="BF7" s="521">
        <v>8</v>
      </c>
      <c r="BG7" s="522"/>
      <c r="BH7" s="522"/>
      <c r="BI7" s="523"/>
      <c r="BJ7" s="54"/>
      <c r="BK7" s="22" t="s">
        <v>23</v>
      </c>
      <c r="BL7" s="16"/>
      <c r="BM7" s="16"/>
      <c r="BN7" s="16"/>
      <c r="BO7" s="3"/>
      <c r="BP7" s="3"/>
      <c r="BQ7" s="23"/>
      <c r="BR7" s="50">
        <v>30</v>
      </c>
      <c r="BS7" s="24"/>
      <c r="BT7" s="26"/>
      <c r="CE7" s="169"/>
      <c r="CF7" s="183"/>
      <c r="DD7" s="83"/>
      <c r="DE7" s="83"/>
      <c r="DF7" s="83"/>
      <c r="DG7" s="83"/>
      <c r="DH7" s="83"/>
      <c r="DI7" s="83"/>
      <c r="DJ7" s="83"/>
      <c r="DK7" s="83"/>
      <c r="EA7" s="210" t="s">
        <v>233</v>
      </c>
    </row>
    <row r="8" spans="1:131" s="4" customFormat="1" ht="17.25" customHeight="1" x14ac:dyDescent="0.3">
      <c r="A8" s="549"/>
      <c r="B8" s="519"/>
      <c r="C8" s="547"/>
      <c r="D8" s="554"/>
      <c r="E8" s="555"/>
      <c r="F8" s="555"/>
      <c r="G8" s="556"/>
      <c r="H8" s="528"/>
      <c r="I8" s="528"/>
      <c r="J8" s="528"/>
      <c r="K8" s="528"/>
      <c r="L8" s="528"/>
      <c r="M8" s="528"/>
      <c r="N8" s="528"/>
      <c r="O8" s="539"/>
      <c r="P8" s="539"/>
      <c r="Q8" s="528"/>
      <c r="R8" s="528"/>
      <c r="S8" s="528"/>
      <c r="T8" s="528"/>
      <c r="U8" s="528"/>
      <c r="V8" s="528"/>
      <c r="W8" s="528"/>
      <c r="X8" s="528"/>
      <c r="Y8" s="528"/>
      <c r="Z8" s="528"/>
      <c r="AA8" s="528"/>
      <c r="AB8" s="528"/>
      <c r="AC8" s="528"/>
      <c r="AD8" s="535" t="s">
        <v>231</v>
      </c>
      <c r="AE8" s="536"/>
      <c r="AF8" s="536"/>
      <c r="AG8" s="536"/>
      <c r="AH8" s="536"/>
      <c r="AI8" s="536"/>
      <c r="AJ8" s="536"/>
      <c r="AK8" s="536"/>
      <c r="AL8" s="536"/>
      <c r="AM8" s="536"/>
      <c r="AN8" s="536"/>
      <c r="AO8" s="536"/>
      <c r="AP8" s="536"/>
      <c r="AQ8" s="536"/>
      <c r="AR8" s="536"/>
      <c r="AS8" s="536"/>
      <c r="AT8" s="536"/>
      <c r="AU8" s="536"/>
      <c r="AV8" s="536"/>
      <c r="AW8" s="536"/>
      <c r="AX8" s="536"/>
      <c r="AY8" s="536"/>
      <c r="AZ8" s="536"/>
      <c r="BA8" s="536"/>
      <c r="BB8" s="536"/>
      <c r="BC8" s="536"/>
      <c r="BD8" s="536"/>
      <c r="BE8" s="536"/>
      <c r="BF8" s="536"/>
      <c r="BG8" s="536"/>
      <c r="BH8" s="536"/>
      <c r="BI8" s="537"/>
      <c r="BJ8" s="54"/>
      <c r="BK8" s="21" t="s">
        <v>28</v>
      </c>
      <c r="BL8" s="24"/>
      <c r="BM8" s="24"/>
      <c r="BN8" s="24"/>
      <c r="BO8" s="24"/>
      <c r="BP8" s="24"/>
      <c r="BQ8" s="24"/>
      <c r="BR8" s="24"/>
      <c r="BS8" s="24"/>
      <c r="BT8" s="24"/>
      <c r="CE8" s="169"/>
      <c r="CF8" s="183"/>
      <c r="CI8" s="4" t="s">
        <v>96</v>
      </c>
      <c r="CQ8" s="4" t="s">
        <v>74</v>
      </c>
      <c r="DD8" s="83" t="s">
        <v>73</v>
      </c>
      <c r="DE8" s="83"/>
      <c r="DF8" s="83"/>
      <c r="DG8" s="83"/>
      <c r="DH8" s="83"/>
      <c r="DI8" s="83"/>
      <c r="DJ8" s="83"/>
      <c r="DK8" s="83"/>
      <c r="EA8" s="210" t="s">
        <v>189</v>
      </c>
    </row>
    <row r="9" spans="1:131" s="4" customFormat="1" ht="17.25" customHeight="1" x14ac:dyDescent="0.25">
      <c r="A9" s="549"/>
      <c r="B9" s="519"/>
      <c r="C9" s="547"/>
      <c r="D9" s="554"/>
      <c r="E9" s="555"/>
      <c r="F9" s="555"/>
      <c r="G9" s="556"/>
      <c r="H9" s="528"/>
      <c r="I9" s="528"/>
      <c r="J9" s="528"/>
      <c r="K9" s="528"/>
      <c r="L9" s="528"/>
      <c r="M9" s="528"/>
      <c r="N9" s="528"/>
      <c r="O9" s="539"/>
      <c r="P9" s="539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4">
        <v>17</v>
      </c>
      <c r="AE9" s="525"/>
      <c r="AF9" s="525"/>
      <c r="AG9" s="526"/>
      <c r="AH9" s="524">
        <v>17</v>
      </c>
      <c r="AI9" s="525"/>
      <c r="AJ9" s="525"/>
      <c r="AK9" s="526"/>
      <c r="AL9" s="524">
        <v>17</v>
      </c>
      <c r="AM9" s="525"/>
      <c r="AN9" s="525"/>
      <c r="AO9" s="526"/>
      <c r="AP9" s="524">
        <v>17</v>
      </c>
      <c r="AQ9" s="525"/>
      <c r="AR9" s="525"/>
      <c r="AS9" s="526"/>
      <c r="AT9" s="524">
        <v>17</v>
      </c>
      <c r="AU9" s="525"/>
      <c r="AV9" s="525"/>
      <c r="AW9" s="526"/>
      <c r="AX9" s="524">
        <v>17</v>
      </c>
      <c r="AY9" s="525"/>
      <c r="AZ9" s="525"/>
      <c r="BA9" s="526"/>
      <c r="BB9" s="524">
        <v>17</v>
      </c>
      <c r="BC9" s="525"/>
      <c r="BD9" s="525"/>
      <c r="BE9" s="526"/>
      <c r="BF9" s="524">
        <v>17</v>
      </c>
      <c r="BG9" s="525"/>
      <c r="BH9" s="525"/>
      <c r="BI9" s="526"/>
      <c r="BJ9" s="55"/>
      <c r="BK9" s="24"/>
      <c r="BL9" s="24"/>
      <c r="BM9" s="24"/>
      <c r="BN9" s="24"/>
      <c r="BO9" s="24"/>
      <c r="BP9" s="24"/>
      <c r="BQ9" s="24"/>
      <c r="BR9" s="24"/>
      <c r="BS9" s="24"/>
      <c r="BT9" s="24"/>
      <c r="CE9" s="169"/>
      <c r="CF9" s="184"/>
      <c r="DD9" s="83"/>
      <c r="DE9" s="83"/>
      <c r="DF9" s="83"/>
      <c r="DG9" s="83"/>
      <c r="DH9" s="83"/>
      <c r="DI9" s="83"/>
      <c r="DJ9" s="83"/>
      <c r="DK9" s="83"/>
      <c r="EA9" s="210" t="s">
        <v>190</v>
      </c>
    </row>
    <row r="10" spans="1:131" s="4" customFormat="1" ht="17.25" customHeight="1" x14ac:dyDescent="0.25">
      <c r="A10" s="550"/>
      <c r="B10" s="520"/>
      <c r="C10" s="547"/>
      <c r="D10" s="557"/>
      <c r="E10" s="558"/>
      <c r="F10" s="558"/>
      <c r="G10" s="559"/>
      <c r="H10" s="528"/>
      <c r="I10" s="528"/>
      <c r="J10" s="528"/>
      <c r="K10" s="528"/>
      <c r="L10" s="528"/>
      <c r="M10" s="528"/>
      <c r="N10" s="528"/>
      <c r="O10" s="539"/>
      <c r="P10" s="539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35" t="s">
        <v>165</v>
      </c>
      <c r="AE10" s="536"/>
      <c r="AF10" s="536"/>
      <c r="AG10" s="536"/>
      <c r="AH10" s="536"/>
      <c r="AI10" s="536"/>
      <c r="AJ10" s="536"/>
      <c r="AK10" s="536"/>
      <c r="AL10" s="536"/>
      <c r="AM10" s="536"/>
      <c r="AN10" s="536"/>
      <c r="AO10" s="536"/>
      <c r="AP10" s="536"/>
      <c r="AQ10" s="536"/>
      <c r="AR10" s="536"/>
      <c r="AS10" s="536"/>
      <c r="AT10" s="536"/>
      <c r="AU10" s="536"/>
      <c r="AV10" s="536"/>
      <c r="AW10" s="536"/>
      <c r="AX10" s="536"/>
      <c r="AY10" s="536"/>
      <c r="AZ10" s="536"/>
      <c r="BA10" s="536"/>
      <c r="BB10" s="536"/>
      <c r="BC10" s="536"/>
      <c r="BD10" s="536"/>
      <c r="BE10" s="536"/>
      <c r="BF10" s="536"/>
      <c r="BG10" s="536"/>
      <c r="BH10" s="536"/>
      <c r="BI10" s="537"/>
      <c r="BJ10" s="17"/>
      <c r="BK10" s="16"/>
      <c r="BL10" s="512" t="s">
        <v>26</v>
      </c>
      <c r="BM10" s="513"/>
      <c r="BN10" s="513"/>
      <c r="BO10" s="513"/>
      <c r="BP10" s="513"/>
      <c r="BQ10" s="513"/>
      <c r="BR10" s="513"/>
      <c r="BS10" s="514"/>
      <c r="BT10" s="515" t="s">
        <v>25</v>
      </c>
      <c r="CE10" s="169"/>
      <c r="CF10" s="183"/>
      <c r="DC10" s="120" t="s">
        <v>25</v>
      </c>
      <c r="DD10" s="512" t="s">
        <v>131</v>
      </c>
      <c r="DE10" s="513"/>
      <c r="DF10" s="513"/>
      <c r="DG10" s="513"/>
      <c r="DH10" s="513"/>
      <c r="DI10" s="513"/>
      <c r="DJ10" s="513"/>
      <c r="DK10" s="514"/>
      <c r="DL10" s="120" t="s">
        <v>25</v>
      </c>
      <c r="DM10" s="512" t="s">
        <v>132</v>
      </c>
      <c r="DN10" s="513"/>
      <c r="DO10" s="513"/>
      <c r="DP10" s="513"/>
      <c r="DQ10" s="513"/>
      <c r="DR10" s="513"/>
      <c r="DS10" s="513"/>
      <c r="DT10" s="514"/>
      <c r="DU10" s="120" t="s">
        <v>25</v>
      </c>
      <c r="EA10" s="210" t="s">
        <v>234</v>
      </c>
    </row>
    <row r="11" spans="1:131" s="7" customFormat="1" ht="13.5" customHeight="1" x14ac:dyDescent="0.25">
      <c r="A11" s="203">
        <v>1</v>
      </c>
      <c r="B11" s="133" t="s">
        <v>95</v>
      </c>
      <c r="C11" s="5" t="s">
        <v>186</v>
      </c>
      <c r="D11" s="527">
        <v>4</v>
      </c>
      <c r="E11" s="527"/>
      <c r="F11" s="527"/>
      <c r="G11" s="527"/>
      <c r="H11" s="527">
        <v>5</v>
      </c>
      <c r="I11" s="527"/>
      <c r="J11" s="527"/>
      <c r="K11" s="527"/>
      <c r="L11" s="527"/>
      <c r="M11" s="527"/>
      <c r="N11" s="527"/>
      <c r="O11" s="6">
        <v>6</v>
      </c>
      <c r="P11" s="6">
        <v>7</v>
      </c>
      <c r="Q11" s="527">
        <v>8</v>
      </c>
      <c r="R11" s="527"/>
      <c r="S11" s="527"/>
      <c r="T11" s="527"/>
      <c r="U11" s="527"/>
      <c r="V11" s="527"/>
      <c r="W11" s="527"/>
      <c r="X11" s="203">
        <v>9</v>
      </c>
      <c r="Y11" s="5" t="s">
        <v>187</v>
      </c>
      <c r="Z11" s="203">
        <v>11</v>
      </c>
      <c r="AA11" s="203">
        <v>12</v>
      </c>
      <c r="AB11" s="203">
        <v>13</v>
      </c>
      <c r="AC11" s="203">
        <v>14</v>
      </c>
      <c r="AD11" s="560">
        <v>15</v>
      </c>
      <c r="AE11" s="531"/>
      <c r="AF11" s="531"/>
      <c r="AG11" s="130" t="s">
        <v>68</v>
      </c>
      <c r="AH11" s="530">
        <v>16</v>
      </c>
      <c r="AI11" s="531"/>
      <c r="AJ11" s="531"/>
      <c r="AK11" s="130" t="s">
        <v>68</v>
      </c>
      <c r="AL11" s="530">
        <v>17</v>
      </c>
      <c r="AM11" s="531"/>
      <c r="AN11" s="531"/>
      <c r="AO11" s="130" t="s">
        <v>68</v>
      </c>
      <c r="AP11" s="530">
        <v>18</v>
      </c>
      <c r="AQ11" s="531"/>
      <c r="AR11" s="531"/>
      <c r="AS11" s="130" t="s">
        <v>68</v>
      </c>
      <c r="AT11" s="530">
        <v>19</v>
      </c>
      <c r="AU11" s="531"/>
      <c r="AV11" s="531"/>
      <c r="AW11" s="130" t="s">
        <v>68</v>
      </c>
      <c r="AX11" s="530">
        <v>20</v>
      </c>
      <c r="AY11" s="531"/>
      <c r="AZ11" s="531"/>
      <c r="BA11" s="130" t="s">
        <v>68</v>
      </c>
      <c r="BB11" s="530">
        <v>21</v>
      </c>
      <c r="BC11" s="531"/>
      <c r="BD11" s="531"/>
      <c r="BE11" s="130" t="s">
        <v>68</v>
      </c>
      <c r="BF11" s="530">
        <v>22</v>
      </c>
      <c r="BG11" s="531"/>
      <c r="BH11" s="531"/>
      <c r="BI11" s="130" t="s">
        <v>68</v>
      </c>
      <c r="BJ11" s="43" t="s">
        <v>24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15"/>
      <c r="CE11" s="170"/>
      <c r="CF11" s="185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DC11" s="121" t="s">
        <v>133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94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64</v>
      </c>
      <c r="EA11" s="210" t="s">
        <v>191</v>
      </c>
    </row>
    <row r="12" spans="1:131" s="2" customFormat="1" ht="15" customHeight="1" x14ac:dyDescent="0.2">
      <c r="A12" s="14"/>
      <c r="B12" s="135"/>
      <c r="C12" s="65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159"/>
      <c r="R12" s="159"/>
      <c r="S12" s="159"/>
      <c r="T12" s="159"/>
      <c r="U12" s="159"/>
      <c r="V12" s="159"/>
      <c r="W12" s="159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K12" s="16"/>
      <c r="BL12" s="28"/>
      <c r="BM12" s="28"/>
      <c r="BN12" s="28"/>
      <c r="BO12" s="28"/>
      <c r="BP12" s="28"/>
      <c r="BQ12" s="28"/>
      <c r="BR12" s="28"/>
      <c r="BS12" s="28"/>
      <c r="BT12" s="28"/>
      <c r="CE12" s="167"/>
      <c r="CF12" s="181"/>
      <c r="DD12" s="47"/>
      <c r="DE12" s="47"/>
      <c r="DF12" s="47"/>
      <c r="DG12" s="47"/>
      <c r="DH12" s="47"/>
      <c r="DI12" s="47"/>
      <c r="DJ12" s="47"/>
      <c r="DK12" s="47"/>
      <c r="DL12" s="122"/>
      <c r="EA12" s="210" t="s">
        <v>192</v>
      </c>
    </row>
    <row r="13" spans="1:131" s="2" customFormat="1" ht="15" customHeight="1" x14ac:dyDescent="0.2">
      <c r="A13" s="223">
        <v>1</v>
      </c>
      <c r="B13" s="224" t="s">
        <v>145</v>
      </c>
      <c r="C13" s="65"/>
      <c r="D13" s="202"/>
      <c r="E13" s="202"/>
      <c r="F13" s="202"/>
      <c r="G13" s="202"/>
      <c r="H13" s="202"/>
      <c r="I13" s="198"/>
      <c r="J13" s="198"/>
      <c r="K13" s="202"/>
      <c r="L13" s="202"/>
      <c r="M13" s="202"/>
      <c r="N13" s="202"/>
      <c r="O13" s="202"/>
      <c r="P13" s="202"/>
      <c r="Q13" s="159"/>
      <c r="R13" s="159"/>
      <c r="S13" s="159"/>
      <c r="T13" s="199"/>
      <c r="U13" s="199"/>
      <c r="V13" s="199"/>
      <c r="W13" s="159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K13" s="16"/>
      <c r="BL13" s="28"/>
      <c r="BM13" s="28"/>
      <c r="BN13" s="28"/>
      <c r="BO13" s="28"/>
      <c r="BP13" s="28"/>
      <c r="BQ13" s="28"/>
      <c r="BR13" s="28"/>
      <c r="BS13" s="28"/>
      <c r="BT13" s="28"/>
      <c r="CE13" s="167"/>
      <c r="CF13" s="181"/>
      <c r="DD13" s="47"/>
      <c r="DE13" s="47"/>
      <c r="DF13" s="47"/>
      <c r="DG13" s="47"/>
      <c r="DH13" s="47"/>
      <c r="DI13" s="47"/>
      <c r="DJ13" s="47"/>
      <c r="DK13" s="47"/>
      <c r="DL13" s="122"/>
    </row>
    <row r="14" spans="1:131" s="2" customFormat="1" x14ac:dyDescent="0.25">
      <c r="A14" s="225" t="s">
        <v>172</v>
      </c>
      <c r="B14" s="111" t="s">
        <v>202</v>
      </c>
      <c r="C14" s="123" t="s">
        <v>110</v>
      </c>
      <c r="D14" s="117"/>
      <c r="E14" s="118"/>
      <c r="F14" s="118"/>
      <c r="G14" s="10"/>
      <c r="H14" s="117">
        <v>1</v>
      </c>
      <c r="I14" s="150"/>
      <c r="J14" s="150"/>
      <c r="K14" s="118"/>
      <c r="L14" s="118"/>
      <c r="M14" s="118"/>
      <c r="N14" s="10"/>
      <c r="O14" s="127"/>
      <c r="P14" s="127"/>
      <c r="Q14" s="117"/>
      <c r="R14" s="118"/>
      <c r="S14" s="118"/>
      <c r="T14" s="150"/>
      <c r="U14" s="150"/>
      <c r="V14" s="150"/>
      <c r="W14" s="10"/>
      <c r="X14" s="8">
        <v>90</v>
      </c>
      <c r="Y14" s="127">
        <f t="shared" ref="Y14:Y19" si="0">CEILING(X14/$BR$7,0.25)</f>
        <v>3</v>
      </c>
      <c r="Z14" s="9">
        <f>AD14*$BL$5+AH14*$BM$5+AL14*$BN$5+AP14*$BO$5+AT14*$BP$5+AX14*$BQ$5+BB14*$BR$5+BF14*$BS$5</f>
        <v>22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22</v>
      </c>
      <c r="AC14" s="9">
        <f>X14-(Z14+AA14+AB14)</f>
        <v>46</v>
      </c>
      <c r="AD14" s="195">
        <v>22</v>
      </c>
      <c r="AE14" s="195"/>
      <c r="AF14" s="195">
        <v>22</v>
      </c>
      <c r="AG14" s="62">
        <f>BL14</f>
        <v>3</v>
      </c>
      <c r="AH14" s="195"/>
      <c r="AI14" s="195"/>
      <c r="AJ14" s="195"/>
      <c r="AK14" s="62">
        <f>BM14</f>
        <v>0</v>
      </c>
      <c r="AL14" s="195"/>
      <c r="AM14" s="195"/>
      <c r="AN14" s="195"/>
      <c r="AO14" s="62">
        <f>BN14</f>
        <v>0</v>
      </c>
      <c r="AP14" s="195">
        <v>0</v>
      </c>
      <c r="AQ14" s="195">
        <v>0</v>
      </c>
      <c r="AR14" s="195"/>
      <c r="AS14" s="62">
        <f>BO14</f>
        <v>0</v>
      </c>
      <c r="AT14" s="195"/>
      <c r="AU14" s="195"/>
      <c r="AV14" s="195"/>
      <c r="AW14" s="62">
        <f>BP14</f>
        <v>0</v>
      </c>
      <c r="AX14" s="195"/>
      <c r="AY14" s="195"/>
      <c r="AZ14" s="195"/>
      <c r="BA14" s="62">
        <f>BQ14</f>
        <v>0</v>
      </c>
      <c r="BB14" s="195"/>
      <c r="BC14" s="195"/>
      <c r="BD14" s="195"/>
      <c r="BE14" s="62">
        <f>BR14</f>
        <v>0</v>
      </c>
      <c r="BF14" s="195"/>
      <c r="BG14" s="195"/>
      <c r="BH14" s="195"/>
      <c r="BI14" s="62">
        <f>BS14</f>
        <v>0</v>
      </c>
      <c r="BJ14" s="56">
        <f t="shared" ref="BJ14:BJ19" si="1">IF(ISERROR(AC14/X14),0,AC14/X14)</f>
        <v>0.51111111111111107</v>
      </c>
      <c r="BK14" s="116" t="str">
        <f t="shared" ref="BK14:BK19" si="2">IF(ISERROR(SEARCH("в",A14)),"",1)</f>
        <v/>
      </c>
      <c r="BL14" s="76">
        <f>IF(AND(BK14&lt;$CF14,$CE14&lt;&gt;$Y14,BW14=$CF14),BW14+$Y14-$CE14,BW14)</f>
        <v>3</v>
      </c>
      <c r="BM14" s="76">
        <f t="shared" ref="BM14" si="3">IF(AND(BL14&lt;$CF14,$CE14&lt;&gt;$Y14,BX14=$CF14),BX14+$Y14-$CE14,BX14)</f>
        <v>0</v>
      </c>
      <c r="BN14" s="76">
        <f t="shared" ref="BN14" si="4">IF(AND(BM14&lt;$CF14,$CE14&lt;&gt;$Y14,BY14=$CF14),BY14+$Y14-$CE14,BY14)</f>
        <v>0</v>
      </c>
      <c r="BO14" s="76">
        <f t="shared" ref="BO14" si="5">IF(AND(BN14&lt;$CF14,$CE14&lt;&gt;$Y14,BZ14=$CF14),BZ14+$Y14-$CE14,BZ14)</f>
        <v>0</v>
      </c>
      <c r="BP14" s="76">
        <f t="shared" ref="BP14" si="6">IF(AND(BO14&lt;$CF14,$CE14&lt;&gt;$Y14,CA14=$CF14),CA14+$Y14-$CE14,CA14)</f>
        <v>0</v>
      </c>
      <c r="BQ14" s="76">
        <f t="shared" ref="BQ14" si="7">IF(AND(BP14&lt;$CF14,$CE14&lt;&gt;$Y14,CB14=$CF14),CB14+$Y14-$CE14,CB14)</f>
        <v>0</v>
      </c>
      <c r="BR14" s="76">
        <f t="shared" ref="BR14" si="8">IF(AND(BQ14&lt;$CF14,$CE14&lt;&gt;$Y14,CC14=$CF14),CC14+$Y14-$CE14,CC14)</f>
        <v>0</v>
      </c>
      <c r="BS14" s="76">
        <f t="shared" ref="BS14" si="9">IF(AND(BR14&lt;$CF14,$CE14&lt;&gt;$Y14,CD14=$CF14),CD14+$Y14-$CE14,CD14)</f>
        <v>0</v>
      </c>
      <c r="BT14" s="80">
        <f>SUM(BL14:BS14)</f>
        <v>3</v>
      </c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71">
        <f>SUM(BW14:CD14)</f>
        <v>3</v>
      </c>
      <c r="CF14" s="186">
        <f>MAX(BW14:CD14)</f>
        <v>3</v>
      </c>
      <c r="CH14" s="67">
        <f>IF(VALUE($D14)=1,1,0)+IF(VALUE($E14)=1,1,0)+IF(VALUE($F14)=1,1,0)+IF(VALUE($G14)=1,1,0)</f>
        <v>0</v>
      </c>
      <c r="CI14" s="67">
        <f>IF(VALUE($D14)=2,1,0)+IF(VALUE($E14)=2,1,0)+IF(VALUE($F14)=2,1,0)+IF(VALUE($G14)=2,1,0)</f>
        <v>0</v>
      </c>
      <c r="CJ14" s="67">
        <f>IF(VALUE($D14)=3,1,0)+IF(VALUE($E14)=3,1,0)+IF(VALUE($F14)=3,1,0)+IF(VALUE($G14)=3,1,0)</f>
        <v>0</v>
      </c>
      <c r="CK14" s="67">
        <f>IF(VALUE($D14)=4,1,0)+IF(VALUE($E14)=4,1,0)+IF(VALUE($F14)=4,1,0)+IF(VALUE($G14)=4,1,0)</f>
        <v>0</v>
      </c>
      <c r="CL14" s="67">
        <f>IF(VALUE($D14)=5,1,0)+IF(VALUE($E14)=5,1,0)+IF(VALUE($F14)=5,1,0)+IF(VALUE($G14)=5,1,0)</f>
        <v>0</v>
      </c>
      <c r="CM14" s="67">
        <f>IF(VALUE($D14)=6,1,0)+IF(VALUE($E14)=6,1,0)+IF(VALUE($F14)=6,1,0)+IF(VALUE($G14)=6,1,0)</f>
        <v>0</v>
      </c>
      <c r="CN14" s="67">
        <f>IF(VALUE($D14)=7,1,0)+IF(VALUE($E14)=7,1,0)+IF(VALUE($F14)=7,1,0)+IF(VALUE($G14)=7,1,0)</f>
        <v>0</v>
      </c>
      <c r="CO14" s="67">
        <f>IF(VALUE($D14)=8,1,0)+IF(VALUE($E14)=8,1,0)+IF(VALUE($F14)=8,1,0)+IF(VALUE($G14)=8,1,0)</f>
        <v>0</v>
      </c>
      <c r="CP14" s="75">
        <f>SUM(CH14:CO14)</f>
        <v>0</v>
      </c>
      <c r="CQ14" s="67">
        <f t="shared" ref="CQ14:CQ19" si="10">IF(MID(H14,1,1)="1",1,0)+IF(MID(I14,1,1)="1",1,0)+IF(MID(J14,1,1)="1",1,0)+IF(MID(K14,1,1)="1",1,0)+IF(MID(L14,1,1)="1",1,0)+IF(MID(M14,1,1)="1",1,0)+IF(MID(N14,1,1)="1",1,0)</f>
        <v>1</v>
      </c>
      <c r="CR14" s="67">
        <f t="shared" ref="CR14:CR19" si="11">IF(MID(H14,1,1)="2",1,0)+IF(MID(I14,1,1)="2",1,0)+IF(MID(J14,1,1)="2",1,0)+IF(MID(K14,1,1)="2",1,0)+IF(MID(L14,1,1)="2",1,0)+IF(MID(M14,1,1)="2",1,0)+IF(MID(N14,1,1)="2",1,0)</f>
        <v>0</v>
      </c>
      <c r="CS14" s="68">
        <f t="shared" ref="CS14:CS19" si="12">IF(MID(H14,1,1)="3",1,0)+IF(MID(I14,1,1)="3",1,0)+IF(MID(J14,1,1)="3",1,0)+IF(MID(K14,1,1)="3",1,0)+IF(MID(L14,1,1)="3",1,0)+IF(MID(M14,1,1)="3",1,0)+IF(MID(N14,1,1)="3",1,0)</f>
        <v>0</v>
      </c>
      <c r="CT14" s="67">
        <f t="shared" ref="CT14:CT19" si="13">IF(MID(H14,1,1)="4",1,0)+IF(MID(I14,1,1)="4",1,0)+IF(MID(J14,1,1)="4",1,0)+IF(MID(K14,1,1)="4",1,0)+IF(MID(L14,1,1)="4",1,0)+IF(MID(M14,1,1)="4",1,0)+IF(MID(N14,1,1)="4",1,0)</f>
        <v>0</v>
      </c>
      <c r="CU14" s="67">
        <f t="shared" ref="CU14:CU19" si="14">IF(MID(H14,1,1)="5",1,0)+IF(MID(I14,1,1)="5",1,0)+IF(MID(J14,1,1)="5",1,0)+IF(MID(K14,1,1)="5",1,0)+IF(MID(L14,1,1)="5",1,0)+IF(MID(M14,1,1)="5",1,0)+IF(MID(N14,1,1)="5",1,0)</f>
        <v>0</v>
      </c>
      <c r="CV14" s="67">
        <f t="shared" ref="CV14:CV19" si="15">IF(MID(H14,1,1)="6",1,0)+IF(MID(I14,1,1)="6",1,0)+IF(MID(J14,1,1)="6",1,0)+IF(MID(K14,1,1)="6",1,0)+IF(MID(L14,1,1)="6",1,0)+IF(MID(M14,1,1)="6",1,0)+IF(MID(N14,1,1)="6",1,0)</f>
        <v>0</v>
      </c>
      <c r="CW14" s="67">
        <f t="shared" ref="CW14:CW19" si="16">IF(MID(H14,1,1)="7",1,0)+IF(MID(I14,1,1)="7",1,0)+IF(MID(J14,1,1)="7",1,0)+IF(MID(K14,1,1)="7",1,0)+IF(MID(L14,1,1)="7",1,0)+IF(MID(M14,1,1)="7",1,0)+IF(MID(N14,1,1)="7",1,0)</f>
        <v>0</v>
      </c>
      <c r="CX14" s="67">
        <f t="shared" ref="CX14:CX19" si="17">IF(MID(H14,1,1)="8",1,0)+IF(MID(I14,1,1)="8",1,0)+IF(MID(J14,1,1)="8",1,0)+IF(MID(K14,1,1)="8",1,0)+IF(MID(L14,1,1)="8",1,0)+IF(MID(M14,1,1)="8",1,0)+IF(MID(N14,1,1)="8",1,0)</f>
        <v>0</v>
      </c>
      <c r="CY14" s="74">
        <f>SUM(CQ14:CX14)</f>
        <v>1</v>
      </c>
      <c r="DC14" s="59">
        <f>SUM($AD14:$AF14)+SUM($AH14:$AJ14)+SUM($AL14:AN14)+SUM($AP14:AR14)+SUM($AT14:AV14)+SUM($AX14:AZ14)+SUM($BB14:BD14)+SUM($BF14:BH14)</f>
        <v>44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</row>
    <row r="15" spans="1:131" s="2" customFormat="1" x14ac:dyDescent="0.25">
      <c r="A15" s="225" t="s">
        <v>173</v>
      </c>
      <c r="B15" s="111" t="s">
        <v>235</v>
      </c>
      <c r="C15" s="123" t="s">
        <v>111</v>
      </c>
      <c r="D15" s="117"/>
      <c r="E15" s="118"/>
      <c r="F15" s="118"/>
      <c r="G15" s="10"/>
      <c r="H15" s="117">
        <v>3</v>
      </c>
      <c r="I15" s="118"/>
      <c r="J15" s="118"/>
      <c r="K15" s="118"/>
      <c r="L15" s="118"/>
      <c r="M15" s="118"/>
      <c r="N15" s="10"/>
      <c r="O15" s="127"/>
      <c r="P15" s="127"/>
      <c r="Q15" s="117"/>
      <c r="R15" s="118"/>
      <c r="S15" s="118"/>
      <c r="T15" s="118"/>
      <c r="U15" s="118"/>
      <c r="V15" s="118"/>
      <c r="W15" s="10"/>
      <c r="X15" s="8">
        <v>90</v>
      </c>
      <c r="Y15" s="127">
        <f t="shared" si="0"/>
        <v>3</v>
      </c>
      <c r="Z15" s="9">
        <f t="shared" ref="Z15:AB19" si="18">AD15*$BL$5+AH15*$BM$5+AL15*$BN$5+AP15*$BO$5+AT15*$BP$5+AX15*$BQ$5+BB15*$BR$5+BF15*$BS$5</f>
        <v>22</v>
      </c>
      <c r="AA15" s="9">
        <f t="shared" si="18"/>
        <v>0</v>
      </c>
      <c r="AB15" s="9">
        <f t="shared" si="18"/>
        <v>22</v>
      </c>
      <c r="AC15" s="9">
        <f t="shared" ref="AC15:AC19" si="19">X15-(Z15+AA15+AB15)</f>
        <v>46</v>
      </c>
      <c r="AD15" s="195"/>
      <c r="AE15" s="195"/>
      <c r="AF15" s="195"/>
      <c r="AG15" s="62">
        <f t="shared" ref="AG15:AG19" si="20">BL15</f>
        <v>0</v>
      </c>
      <c r="AH15" s="195"/>
      <c r="AI15" s="195"/>
      <c r="AJ15" s="195"/>
      <c r="AK15" s="62">
        <f>BM15</f>
        <v>0</v>
      </c>
      <c r="AL15" s="195">
        <v>22</v>
      </c>
      <c r="AM15" s="195"/>
      <c r="AN15" s="195">
        <v>22</v>
      </c>
      <c r="AO15" s="62">
        <f>BN15</f>
        <v>3</v>
      </c>
      <c r="AP15" s="195"/>
      <c r="AQ15" s="195"/>
      <c r="AR15" s="195"/>
      <c r="AS15" s="62">
        <f>BO15</f>
        <v>0</v>
      </c>
      <c r="AT15" s="195"/>
      <c r="AU15" s="195"/>
      <c r="AV15" s="195"/>
      <c r="AW15" s="62">
        <f>BP15</f>
        <v>0</v>
      </c>
      <c r="AX15" s="195"/>
      <c r="AY15" s="195"/>
      <c r="AZ15" s="195"/>
      <c r="BA15" s="62">
        <f>BQ15</f>
        <v>0</v>
      </c>
      <c r="BB15" s="195"/>
      <c r="BC15" s="195"/>
      <c r="BD15" s="195"/>
      <c r="BE15" s="62">
        <f>BR15</f>
        <v>0</v>
      </c>
      <c r="BF15" s="195"/>
      <c r="BG15" s="195"/>
      <c r="BH15" s="195"/>
      <c r="BI15" s="62">
        <f>BS15</f>
        <v>0</v>
      </c>
      <c r="BJ15" s="56">
        <f t="shared" si="1"/>
        <v>0.51111111111111107</v>
      </c>
      <c r="BK15" s="116" t="str">
        <f t="shared" si="2"/>
        <v/>
      </c>
      <c r="BL15" s="12">
        <f>IF(AND(BK15&lt;$CF15,$CE15&lt;&gt;$Y15,BW15=$CF15),BW15+$Y15-$CE15,BW15)</f>
        <v>0</v>
      </c>
      <c r="BM15" s="12">
        <f t="shared" ref="BM15:BS19" si="21">IF(AND(BL15&lt;$CF15,$CE15&lt;&gt;$Y15,BX15=$CF15),BX15+$Y15-$CE15,BX15)</f>
        <v>0</v>
      </c>
      <c r="BN15" s="12">
        <f t="shared" si="21"/>
        <v>3</v>
      </c>
      <c r="BO15" s="12">
        <f t="shared" si="21"/>
        <v>0</v>
      </c>
      <c r="BP15" s="12">
        <f t="shared" si="21"/>
        <v>0</v>
      </c>
      <c r="BQ15" s="12">
        <f t="shared" si="21"/>
        <v>0</v>
      </c>
      <c r="BR15" s="12">
        <f t="shared" si="21"/>
        <v>0</v>
      </c>
      <c r="BS15" s="12">
        <f t="shared" si="21"/>
        <v>0</v>
      </c>
      <c r="BT15" s="80">
        <f t="shared" ref="BT15:BT19" si="22">SUM(BL15:BS15)</f>
        <v>3</v>
      </c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 t="shared" ref="CE15:CE19" si="23">SUM(BW15:CD15)</f>
        <v>3</v>
      </c>
      <c r="CF15" s="186">
        <f t="shared" ref="CF15:CF19" si="24">MAX(BW15:CD15)</f>
        <v>3</v>
      </c>
      <c r="CH15" s="67">
        <f t="shared" ref="CH15:CH19" si="25">IF(VALUE($D15)=1,1,0)+IF(VALUE($E15)=1,1,0)+IF(VALUE($F15)=1,1,0)+IF(VALUE($G15)=1,1,0)</f>
        <v>0</v>
      </c>
      <c r="CI15" s="67">
        <f t="shared" ref="CI15:CI19" si="26">IF(VALUE($D15)=2,1,0)+IF(VALUE($E15)=2,1,0)+IF(VALUE($F15)=2,1,0)+IF(VALUE($G15)=2,1,0)</f>
        <v>0</v>
      </c>
      <c r="CJ15" s="67">
        <f t="shared" ref="CJ15:CJ19" si="27">IF(VALUE($D15)=3,1,0)+IF(VALUE($E15)=3,1,0)+IF(VALUE($F15)=3,1,0)+IF(VALUE($G15)=3,1,0)</f>
        <v>0</v>
      </c>
      <c r="CK15" s="67">
        <f t="shared" ref="CK15:CK19" si="28">IF(VALUE($D15)=4,1,0)+IF(VALUE($E15)=4,1,0)+IF(VALUE($F15)=4,1,0)+IF(VALUE($G15)=4,1,0)</f>
        <v>0</v>
      </c>
      <c r="CL15" s="67">
        <f t="shared" ref="CL15:CL19" si="29">IF(VALUE($D15)=5,1,0)+IF(VALUE($E15)=5,1,0)+IF(VALUE($F15)=5,1,0)+IF(VALUE($G15)=5,1,0)</f>
        <v>0</v>
      </c>
      <c r="CM15" s="67">
        <f t="shared" ref="CM15:CM19" si="30">IF(VALUE($D15)=6,1,0)+IF(VALUE($E15)=6,1,0)+IF(VALUE($F15)=6,1,0)+IF(VALUE($G15)=6,1,0)</f>
        <v>0</v>
      </c>
      <c r="CN15" s="67">
        <f t="shared" ref="CN15:CN19" si="31">IF(VALUE($D15)=7,1,0)+IF(VALUE($E15)=7,1,0)+IF(VALUE($F15)=7,1,0)+IF(VALUE($G15)=7,1,0)</f>
        <v>0</v>
      </c>
      <c r="CO15" s="67">
        <f t="shared" ref="CO15:CO19" si="32">IF(VALUE($D15)=8,1,0)+IF(VALUE($E15)=8,1,0)+IF(VALUE($F15)=8,1,0)+IF(VALUE($G15)=8,1,0)</f>
        <v>0</v>
      </c>
      <c r="CP15" s="75">
        <f t="shared" ref="CP15:CP19" si="33">SUM(CH15:CO15)</f>
        <v>0</v>
      </c>
      <c r="CQ15" s="67">
        <f t="shared" si="10"/>
        <v>0</v>
      </c>
      <c r="CR15" s="67">
        <f t="shared" si="11"/>
        <v>0</v>
      </c>
      <c r="CS15" s="68">
        <f t="shared" si="12"/>
        <v>1</v>
      </c>
      <c r="CT15" s="67">
        <f t="shared" si="13"/>
        <v>0</v>
      </c>
      <c r="CU15" s="67">
        <f t="shared" si="14"/>
        <v>0</v>
      </c>
      <c r="CV15" s="67">
        <f t="shared" si="15"/>
        <v>0</v>
      </c>
      <c r="CW15" s="67">
        <f t="shared" si="16"/>
        <v>0</v>
      </c>
      <c r="CX15" s="67">
        <f t="shared" si="17"/>
        <v>0</v>
      </c>
      <c r="CY15" s="74">
        <f t="shared" ref="CY15" si="34">SUM(CQ15:CX15)</f>
        <v>1</v>
      </c>
      <c r="DC15" s="59">
        <f>SUM($AD15:$AF15)+SUM($AH15:$AJ15)+SUM($AL15:AN15)+SUM($AP15:AR15)+SUM($AT15:AV15)+SUM($AX15:AZ15)+SUM($BB15:BD15)+SUM($BF15:BH15)</f>
        <v>44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x14ac:dyDescent="0.25">
      <c r="A16" s="225" t="s">
        <v>174</v>
      </c>
      <c r="B16" s="111" t="s">
        <v>203</v>
      </c>
      <c r="C16" s="123" t="s">
        <v>118</v>
      </c>
      <c r="D16" s="117"/>
      <c r="E16" s="118"/>
      <c r="F16" s="118"/>
      <c r="G16" s="10"/>
      <c r="H16" s="117">
        <v>1</v>
      </c>
      <c r="I16" s="118"/>
      <c r="J16" s="118"/>
      <c r="K16" s="118"/>
      <c r="L16" s="118"/>
      <c r="M16" s="118"/>
      <c r="N16" s="10"/>
      <c r="O16" s="127"/>
      <c r="P16" s="127"/>
      <c r="Q16" s="117"/>
      <c r="R16" s="118"/>
      <c r="S16" s="118"/>
      <c r="T16" s="118"/>
      <c r="U16" s="118"/>
      <c r="V16" s="118"/>
      <c r="W16" s="10"/>
      <c r="X16" s="8">
        <v>90</v>
      </c>
      <c r="Y16" s="127">
        <f t="shared" si="0"/>
        <v>3</v>
      </c>
      <c r="Z16" s="9">
        <f t="shared" si="18"/>
        <v>0</v>
      </c>
      <c r="AA16" s="9">
        <f t="shared" si="18"/>
        <v>0</v>
      </c>
      <c r="AB16" s="9">
        <f t="shared" si="18"/>
        <v>44</v>
      </c>
      <c r="AC16" s="9">
        <f t="shared" si="19"/>
        <v>46</v>
      </c>
      <c r="AD16" s="195"/>
      <c r="AE16" s="195"/>
      <c r="AF16" s="195">
        <v>44</v>
      </c>
      <c r="AG16" s="62">
        <f t="shared" si="20"/>
        <v>3</v>
      </c>
      <c r="AH16" s="195"/>
      <c r="AI16" s="195"/>
      <c r="AJ16" s="195"/>
      <c r="AK16" s="62">
        <f t="shared" ref="AK16:AK19" si="35">BM16</f>
        <v>0</v>
      </c>
      <c r="AL16" s="195"/>
      <c r="AM16" s="195"/>
      <c r="AN16" s="195"/>
      <c r="AO16" s="62">
        <f t="shared" ref="AO16:AO19" si="36">BN16</f>
        <v>0</v>
      </c>
      <c r="AP16" s="195"/>
      <c r="AQ16" s="195"/>
      <c r="AR16" s="195"/>
      <c r="AS16" s="62">
        <f t="shared" ref="AS16:AS19" si="37">BO16</f>
        <v>0</v>
      </c>
      <c r="AT16" s="195"/>
      <c r="AU16" s="195"/>
      <c r="AV16" s="195"/>
      <c r="AW16" s="62">
        <f t="shared" ref="AW16:AW19" si="38">BP16</f>
        <v>0</v>
      </c>
      <c r="AX16" s="195"/>
      <c r="AY16" s="195"/>
      <c r="AZ16" s="195"/>
      <c r="BA16" s="62">
        <f t="shared" ref="BA16:BA19" si="39">BQ16</f>
        <v>0</v>
      </c>
      <c r="BB16" s="195"/>
      <c r="BC16" s="195"/>
      <c r="BD16" s="195"/>
      <c r="BE16" s="62">
        <f t="shared" ref="BE16:BE19" si="40">BR16</f>
        <v>0</v>
      </c>
      <c r="BF16" s="195"/>
      <c r="BG16" s="195"/>
      <c r="BH16" s="195"/>
      <c r="BI16" s="62">
        <f t="shared" ref="BI16:BI19" si="41">BS16</f>
        <v>0</v>
      </c>
      <c r="BJ16" s="56">
        <f t="shared" si="1"/>
        <v>0.51111111111111107</v>
      </c>
      <c r="BK16" s="116" t="str">
        <f t="shared" si="2"/>
        <v/>
      </c>
      <c r="BL16" s="12">
        <f t="shared" ref="BL16:BL19" si="42">IF(AND(BK16&lt;$CF16,$CE16&lt;&gt;$Y16,BW16=$CF16),BW16+$Y16-$CE16,BW16)</f>
        <v>3</v>
      </c>
      <c r="BM16" s="12">
        <f t="shared" si="21"/>
        <v>0</v>
      </c>
      <c r="BN16" s="12">
        <f t="shared" si="21"/>
        <v>0</v>
      </c>
      <c r="BO16" s="12">
        <f t="shared" si="21"/>
        <v>0</v>
      </c>
      <c r="BP16" s="12">
        <f t="shared" si="21"/>
        <v>0</v>
      </c>
      <c r="BQ16" s="12">
        <f t="shared" si="21"/>
        <v>0</v>
      </c>
      <c r="BR16" s="12">
        <f t="shared" si="21"/>
        <v>0</v>
      </c>
      <c r="BS16" s="12">
        <f t="shared" si="21"/>
        <v>0</v>
      </c>
      <c r="BT16" s="80">
        <f t="shared" si="22"/>
        <v>3</v>
      </c>
      <c r="BW16" s="12">
        <f t="shared" ref="BW16:BW19" si="43">IF($DC16=0,0,ROUND(4*$Y16*SUM(AD16:AF16)/$DC16,0)/4)</f>
        <v>3</v>
      </c>
      <c r="BX16" s="12">
        <f t="shared" ref="BX16:BX19" si="44">IF($DC16=0,0,ROUND(4*$Y16*SUM(AH16:AJ16)/$DC16,0)/4)</f>
        <v>0</v>
      </c>
      <c r="BY16" s="12">
        <f t="shared" ref="BY16:BY19" si="45">IF($DC16=0,0,ROUND(4*$Y16*SUM(AL16:AN16)/$DC16,0)/4)</f>
        <v>0</v>
      </c>
      <c r="BZ16" s="12">
        <f t="shared" ref="BZ16:BZ19" si="46">IF($DC16=0,0,ROUND(4*$Y16*SUM(AP16:AR16)/$DC16,0)/4)</f>
        <v>0</v>
      </c>
      <c r="CA16" s="12">
        <f t="shared" ref="CA16:CA19" si="47">IF($DC16=0,0,ROUND(4*$Y16*SUM(AT16:AV16)/$DC16,0)/4)</f>
        <v>0</v>
      </c>
      <c r="CB16" s="12">
        <f t="shared" ref="CB16:CB19" si="48">IF($DC16=0,0,ROUND(4*$Y16*(SUM(AX16:AZ16))/$DC16,0)/4)</f>
        <v>0</v>
      </c>
      <c r="CC16" s="12">
        <f t="shared" ref="CC16:CC19" si="49">IF($DC16=0,0,ROUND(4*$Y16*(SUM(BB16:BD16))/$DC16,0)/4)</f>
        <v>0</v>
      </c>
      <c r="CD16" s="12">
        <f t="shared" ref="CD16:CD19" si="50">IF($DC16=0,0,ROUND(4*$Y16*(SUM(BF16:BH16))/$DC16,0)/4)</f>
        <v>0</v>
      </c>
      <c r="CE16" s="171">
        <f t="shared" si="23"/>
        <v>3</v>
      </c>
      <c r="CF16" s="186">
        <f t="shared" si="24"/>
        <v>3</v>
      </c>
      <c r="CH16" s="67">
        <f t="shared" si="25"/>
        <v>0</v>
      </c>
      <c r="CI16" s="67">
        <f t="shared" si="26"/>
        <v>0</v>
      </c>
      <c r="CJ16" s="67">
        <f t="shared" si="27"/>
        <v>0</v>
      </c>
      <c r="CK16" s="67">
        <f t="shared" si="28"/>
        <v>0</v>
      </c>
      <c r="CL16" s="67">
        <f t="shared" si="29"/>
        <v>0</v>
      </c>
      <c r="CM16" s="67">
        <f t="shared" si="30"/>
        <v>0</v>
      </c>
      <c r="CN16" s="67">
        <f t="shared" si="31"/>
        <v>0</v>
      </c>
      <c r="CO16" s="67">
        <f t="shared" si="32"/>
        <v>0</v>
      </c>
      <c r="CP16" s="75">
        <f t="shared" si="33"/>
        <v>0</v>
      </c>
      <c r="CQ16" s="67">
        <f t="shared" si="10"/>
        <v>1</v>
      </c>
      <c r="CR16" s="67">
        <f t="shared" si="11"/>
        <v>0</v>
      </c>
      <c r="CS16" s="68">
        <f t="shared" si="12"/>
        <v>0</v>
      </c>
      <c r="CT16" s="67">
        <f t="shared" si="13"/>
        <v>0</v>
      </c>
      <c r="CU16" s="67">
        <f t="shared" si="14"/>
        <v>0</v>
      </c>
      <c r="CV16" s="67">
        <f t="shared" si="15"/>
        <v>0</v>
      </c>
      <c r="CW16" s="67">
        <f t="shared" si="16"/>
        <v>0</v>
      </c>
      <c r="CX16" s="67">
        <f t="shared" si="17"/>
        <v>0</v>
      </c>
      <c r="CY16" s="74">
        <f t="shared" ref="CY16:CY19" si="51">SUM(CQ16:CX16)</f>
        <v>1</v>
      </c>
      <c r="DC16" s="59">
        <f>SUM($AD16:$AF16)+SUM($AH16:$AJ16)+SUM($AL16:AN16)+SUM($AP16:AR16)+SUM($AT16:AV16)+SUM($AX16:AZ16)+SUM($BB16:BD16)+SUM($BF16:BH16)</f>
        <v>44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5">
      <c r="A17" s="225" t="s">
        <v>175</v>
      </c>
      <c r="B17" s="111" t="s">
        <v>204</v>
      </c>
      <c r="C17" s="123" t="s">
        <v>118</v>
      </c>
      <c r="D17" s="117"/>
      <c r="E17" s="118"/>
      <c r="F17" s="118"/>
      <c r="G17" s="10"/>
      <c r="H17" s="117">
        <v>2</v>
      </c>
      <c r="I17" s="118"/>
      <c r="J17" s="118"/>
      <c r="K17" s="118"/>
      <c r="L17" s="118"/>
      <c r="M17" s="118"/>
      <c r="N17" s="10"/>
      <c r="O17" s="127"/>
      <c r="P17" s="127"/>
      <c r="Q17" s="117"/>
      <c r="R17" s="118"/>
      <c r="S17" s="118"/>
      <c r="T17" s="118"/>
      <c r="U17" s="118"/>
      <c r="V17" s="118"/>
      <c r="W17" s="10"/>
      <c r="X17" s="8">
        <v>90</v>
      </c>
      <c r="Y17" s="127">
        <f t="shared" si="0"/>
        <v>3</v>
      </c>
      <c r="Z17" s="9">
        <f t="shared" si="18"/>
        <v>0</v>
      </c>
      <c r="AA17" s="9">
        <f t="shared" si="18"/>
        <v>0</v>
      </c>
      <c r="AB17" s="9">
        <f t="shared" si="18"/>
        <v>44</v>
      </c>
      <c r="AC17" s="9">
        <f t="shared" si="19"/>
        <v>46</v>
      </c>
      <c r="AD17" s="195"/>
      <c r="AE17" s="195"/>
      <c r="AF17" s="195"/>
      <c r="AG17" s="62">
        <f t="shared" si="20"/>
        <v>0</v>
      </c>
      <c r="AH17" s="195"/>
      <c r="AI17" s="195"/>
      <c r="AJ17" s="195">
        <v>44</v>
      </c>
      <c r="AK17" s="62">
        <f t="shared" si="35"/>
        <v>3</v>
      </c>
      <c r="AL17" s="195"/>
      <c r="AM17" s="195"/>
      <c r="AN17" s="195"/>
      <c r="AO17" s="62">
        <f t="shared" si="36"/>
        <v>0</v>
      </c>
      <c r="AP17" s="195"/>
      <c r="AQ17" s="195"/>
      <c r="AR17" s="195"/>
      <c r="AS17" s="62">
        <f t="shared" si="37"/>
        <v>0</v>
      </c>
      <c r="AT17" s="195"/>
      <c r="AU17" s="195"/>
      <c r="AV17" s="195"/>
      <c r="AW17" s="62">
        <f t="shared" si="38"/>
        <v>0</v>
      </c>
      <c r="AX17" s="195"/>
      <c r="AY17" s="195"/>
      <c r="AZ17" s="195"/>
      <c r="BA17" s="62">
        <f t="shared" si="39"/>
        <v>0</v>
      </c>
      <c r="BB17" s="195"/>
      <c r="BC17" s="195"/>
      <c r="BD17" s="195"/>
      <c r="BE17" s="62">
        <f t="shared" si="40"/>
        <v>0</v>
      </c>
      <c r="BF17" s="195"/>
      <c r="BG17" s="195"/>
      <c r="BH17" s="195"/>
      <c r="BI17" s="62">
        <f t="shared" si="41"/>
        <v>0</v>
      </c>
      <c r="BJ17" s="56">
        <f t="shared" si="1"/>
        <v>0.51111111111111107</v>
      </c>
      <c r="BK17" s="116" t="str">
        <f t="shared" si="2"/>
        <v/>
      </c>
      <c r="BL17" s="12">
        <f t="shared" si="42"/>
        <v>0</v>
      </c>
      <c r="BM17" s="12">
        <f t="shared" si="21"/>
        <v>3</v>
      </c>
      <c r="BN17" s="12">
        <f t="shared" si="21"/>
        <v>0</v>
      </c>
      <c r="BO17" s="12">
        <f t="shared" si="21"/>
        <v>0</v>
      </c>
      <c r="BP17" s="12">
        <f t="shared" si="21"/>
        <v>0</v>
      </c>
      <c r="BQ17" s="12">
        <f t="shared" si="21"/>
        <v>0</v>
      </c>
      <c r="BR17" s="12">
        <f t="shared" si="21"/>
        <v>0</v>
      </c>
      <c r="BS17" s="12">
        <f t="shared" si="21"/>
        <v>0</v>
      </c>
      <c r="BT17" s="80">
        <f t="shared" si="22"/>
        <v>3</v>
      </c>
      <c r="BW17" s="12">
        <f t="shared" si="43"/>
        <v>0</v>
      </c>
      <c r="BX17" s="12">
        <f t="shared" si="44"/>
        <v>3</v>
      </c>
      <c r="BY17" s="12">
        <f t="shared" si="45"/>
        <v>0</v>
      </c>
      <c r="BZ17" s="12">
        <f t="shared" si="46"/>
        <v>0</v>
      </c>
      <c r="CA17" s="12">
        <f t="shared" si="47"/>
        <v>0</v>
      </c>
      <c r="CB17" s="12">
        <f t="shared" si="48"/>
        <v>0</v>
      </c>
      <c r="CC17" s="12">
        <f t="shared" si="49"/>
        <v>0</v>
      </c>
      <c r="CD17" s="12">
        <f t="shared" si="50"/>
        <v>0</v>
      </c>
      <c r="CE17" s="171">
        <f t="shared" si="23"/>
        <v>3</v>
      </c>
      <c r="CF17" s="186">
        <f t="shared" si="24"/>
        <v>3</v>
      </c>
      <c r="CH17" s="67">
        <f t="shared" si="25"/>
        <v>0</v>
      </c>
      <c r="CI17" s="67">
        <f t="shared" si="26"/>
        <v>0</v>
      </c>
      <c r="CJ17" s="67">
        <f t="shared" si="27"/>
        <v>0</v>
      </c>
      <c r="CK17" s="67">
        <f t="shared" si="28"/>
        <v>0</v>
      </c>
      <c r="CL17" s="67">
        <f t="shared" si="29"/>
        <v>0</v>
      </c>
      <c r="CM17" s="67">
        <f t="shared" si="30"/>
        <v>0</v>
      </c>
      <c r="CN17" s="67">
        <f t="shared" si="31"/>
        <v>0</v>
      </c>
      <c r="CO17" s="67">
        <f t="shared" si="32"/>
        <v>0</v>
      </c>
      <c r="CP17" s="75">
        <f t="shared" si="33"/>
        <v>0</v>
      </c>
      <c r="CQ17" s="67">
        <f t="shared" si="10"/>
        <v>0</v>
      </c>
      <c r="CR17" s="67">
        <f t="shared" si="11"/>
        <v>1</v>
      </c>
      <c r="CS17" s="68">
        <f t="shared" si="12"/>
        <v>0</v>
      </c>
      <c r="CT17" s="67">
        <f t="shared" si="13"/>
        <v>0</v>
      </c>
      <c r="CU17" s="67">
        <f t="shared" si="14"/>
        <v>0</v>
      </c>
      <c r="CV17" s="67">
        <f t="shared" si="15"/>
        <v>0</v>
      </c>
      <c r="CW17" s="67">
        <f t="shared" si="16"/>
        <v>0</v>
      </c>
      <c r="CX17" s="67">
        <f t="shared" si="17"/>
        <v>0</v>
      </c>
      <c r="CY17" s="74">
        <f t="shared" si="51"/>
        <v>1</v>
      </c>
      <c r="DC17" s="59">
        <f>SUM($AD17:$AF17)+SUM($AH17:$AJ17)+SUM($AL17:AN17)+SUM($AP17:AR17)+SUM($AT17:AV17)+SUM($AX17:AZ17)+SUM($BB17:BD17)+SUM($BF17:BH17)</f>
        <v>44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ht="20.399999999999999" x14ac:dyDescent="0.25">
      <c r="A18" s="225" t="s">
        <v>236</v>
      </c>
      <c r="B18" s="111" t="s">
        <v>212</v>
      </c>
      <c r="C18" s="123" t="s">
        <v>83</v>
      </c>
      <c r="D18" s="117"/>
      <c r="E18" s="118"/>
      <c r="F18" s="118"/>
      <c r="G18" s="10"/>
      <c r="H18" s="117">
        <v>1</v>
      </c>
      <c r="I18" s="118"/>
      <c r="J18" s="118"/>
      <c r="K18" s="118"/>
      <c r="L18" s="118"/>
      <c r="M18" s="118"/>
      <c r="N18" s="10"/>
      <c r="O18" s="127"/>
      <c r="P18" s="127"/>
      <c r="Q18" s="117"/>
      <c r="R18" s="118"/>
      <c r="S18" s="118"/>
      <c r="T18" s="118"/>
      <c r="U18" s="118"/>
      <c r="V18" s="118"/>
      <c r="W18" s="10"/>
      <c r="X18" s="8">
        <v>90</v>
      </c>
      <c r="Y18" s="127">
        <f t="shared" si="0"/>
        <v>3</v>
      </c>
      <c r="Z18" s="9">
        <f t="shared" si="18"/>
        <v>22</v>
      </c>
      <c r="AA18" s="9">
        <f t="shared" si="18"/>
        <v>0</v>
      </c>
      <c r="AB18" s="9">
        <f t="shared" si="18"/>
        <v>22</v>
      </c>
      <c r="AC18" s="9">
        <f t="shared" si="19"/>
        <v>46</v>
      </c>
      <c r="AD18" s="195">
        <v>22</v>
      </c>
      <c r="AE18" s="195"/>
      <c r="AF18" s="195">
        <v>22</v>
      </c>
      <c r="AG18" s="62">
        <f t="shared" si="20"/>
        <v>3</v>
      </c>
      <c r="AH18" s="195"/>
      <c r="AI18" s="195"/>
      <c r="AJ18" s="195"/>
      <c r="AK18" s="62">
        <f t="shared" si="35"/>
        <v>0</v>
      </c>
      <c r="AL18" s="195"/>
      <c r="AM18" s="195"/>
      <c r="AN18" s="195"/>
      <c r="AO18" s="62">
        <f t="shared" si="36"/>
        <v>0</v>
      </c>
      <c r="AP18" s="195"/>
      <c r="AQ18" s="195"/>
      <c r="AR18" s="195"/>
      <c r="AS18" s="62">
        <f t="shared" si="37"/>
        <v>0</v>
      </c>
      <c r="AT18" s="195"/>
      <c r="AU18" s="195"/>
      <c r="AV18" s="195"/>
      <c r="AW18" s="62">
        <f t="shared" si="38"/>
        <v>0</v>
      </c>
      <c r="AX18" s="195"/>
      <c r="AY18" s="195"/>
      <c r="AZ18" s="195"/>
      <c r="BA18" s="62">
        <f t="shared" si="39"/>
        <v>0</v>
      </c>
      <c r="BB18" s="195"/>
      <c r="BC18" s="195"/>
      <c r="BD18" s="195"/>
      <c r="BE18" s="62">
        <f t="shared" si="40"/>
        <v>0</v>
      </c>
      <c r="BF18" s="195"/>
      <c r="BG18" s="195"/>
      <c r="BH18" s="195"/>
      <c r="BI18" s="62">
        <f t="shared" si="41"/>
        <v>0</v>
      </c>
      <c r="BJ18" s="56">
        <f t="shared" si="1"/>
        <v>0.51111111111111107</v>
      </c>
      <c r="BK18" s="116" t="str">
        <f t="shared" si="2"/>
        <v/>
      </c>
      <c r="BL18" s="12">
        <f t="shared" si="42"/>
        <v>3</v>
      </c>
      <c r="BM18" s="12">
        <f t="shared" si="21"/>
        <v>0</v>
      </c>
      <c r="BN18" s="12">
        <f t="shared" si="21"/>
        <v>0</v>
      </c>
      <c r="BO18" s="12">
        <f t="shared" si="21"/>
        <v>0</v>
      </c>
      <c r="BP18" s="12">
        <f t="shared" si="21"/>
        <v>0</v>
      </c>
      <c r="BQ18" s="12">
        <f t="shared" si="21"/>
        <v>0</v>
      </c>
      <c r="BR18" s="12">
        <f t="shared" si="21"/>
        <v>0</v>
      </c>
      <c r="BS18" s="12">
        <f t="shared" si="21"/>
        <v>0</v>
      </c>
      <c r="BT18" s="80">
        <f t="shared" si="22"/>
        <v>3</v>
      </c>
      <c r="BW18" s="12">
        <f t="shared" si="43"/>
        <v>3</v>
      </c>
      <c r="BX18" s="12">
        <f t="shared" si="44"/>
        <v>0</v>
      </c>
      <c r="BY18" s="12">
        <f t="shared" si="45"/>
        <v>0</v>
      </c>
      <c r="BZ18" s="12">
        <f t="shared" si="46"/>
        <v>0</v>
      </c>
      <c r="CA18" s="12">
        <f t="shared" si="47"/>
        <v>0</v>
      </c>
      <c r="CB18" s="12">
        <f t="shared" si="48"/>
        <v>0</v>
      </c>
      <c r="CC18" s="12">
        <f t="shared" si="49"/>
        <v>0</v>
      </c>
      <c r="CD18" s="12">
        <f t="shared" si="50"/>
        <v>0</v>
      </c>
      <c r="CE18" s="171">
        <f t="shared" si="23"/>
        <v>3</v>
      </c>
      <c r="CF18" s="186">
        <f t="shared" si="24"/>
        <v>3</v>
      </c>
      <c r="CH18" s="67">
        <f t="shared" si="25"/>
        <v>0</v>
      </c>
      <c r="CI18" s="67">
        <f t="shared" si="26"/>
        <v>0</v>
      </c>
      <c r="CJ18" s="67">
        <f t="shared" si="27"/>
        <v>0</v>
      </c>
      <c r="CK18" s="67">
        <f t="shared" si="28"/>
        <v>0</v>
      </c>
      <c r="CL18" s="67">
        <f t="shared" si="29"/>
        <v>0</v>
      </c>
      <c r="CM18" s="67">
        <f t="shared" si="30"/>
        <v>0</v>
      </c>
      <c r="CN18" s="67">
        <f t="shared" si="31"/>
        <v>0</v>
      </c>
      <c r="CO18" s="67">
        <f t="shared" si="32"/>
        <v>0</v>
      </c>
      <c r="CP18" s="75">
        <f t="shared" si="33"/>
        <v>0</v>
      </c>
      <c r="CQ18" s="67">
        <f t="shared" si="10"/>
        <v>1</v>
      </c>
      <c r="CR18" s="67">
        <f t="shared" si="11"/>
        <v>0</v>
      </c>
      <c r="CS18" s="68">
        <f t="shared" si="12"/>
        <v>0</v>
      </c>
      <c r="CT18" s="67">
        <f t="shared" si="13"/>
        <v>0</v>
      </c>
      <c r="CU18" s="67">
        <f t="shared" si="14"/>
        <v>0</v>
      </c>
      <c r="CV18" s="67">
        <f t="shared" si="15"/>
        <v>0</v>
      </c>
      <c r="CW18" s="67">
        <f t="shared" si="16"/>
        <v>0</v>
      </c>
      <c r="CX18" s="67">
        <f t="shared" si="17"/>
        <v>0</v>
      </c>
      <c r="CY18" s="74">
        <f t="shared" si="51"/>
        <v>1</v>
      </c>
      <c r="DC18" s="59">
        <f>SUM($AD18:$AF18)+SUM($AH18:$AJ18)+SUM($AL18:AN18)+SUM($AP18:AR18)+SUM($AT18:AV18)+SUM($AX18:AZ18)+SUM($BB18:BD18)+SUM($BF18:BH18)</f>
        <v>44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20.399999999999999" x14ac:dyDescent="0.25">
      <c r="A19" s="225" t="s">
        <v>237</v>
      </c>
      <c r="B19" s="111" t="s">
        <v>213</v>
      </c>
      <c r="C19" s="123" t="s">
        <v>77</v>
      </c>
      <c r="D19" s="117">
        <v>2</v>
      </c>
      <c r="E19" s="118"/>
      <c r="F19" s="118"/>
      <c r="G19" s="10"/>
      <c r="H19" s="117"/>
      <c r="I19" s="118"/>
      <c r="J19" s="118"/>
      <c r="K19" s="118"/>
      <c r="L19" s="118"/>
      <c r="M19" s="118"/>
      <c r="N19" s="10"/>
      <c r="O19" s="127"/>
      <c r="P19" s="127"/>
      <c r="Q19" s="117"/>
      <c r="R19" s="118"/>
      <c r="S19" s="118"/>
      <c r="T19" s="118"/>
      <c r="U19" s="118"/>
      <c r="V19" s="118"/>
      <c r="W19" s="10"/>
      <c r="X19" s="8">
        <v>90</v>
      </c>
      <c r="Y19" s="127">
        <f t="shared" si="0"/>
        <v>3</v>
      </c>
      <c r="Z19" s="9">
        <f t="shared" si="18"/>
        <v>22</v>
      </c>
      <c r="AA19" s="9">
        <f t="shared" si="18"/>
        <v>0</v>
      </c>
      <c r="AB19" s="9">
        <f t="shared" si="18"/>
        <v>22</v>
      </c>
      <c r="AC19" s="9">
        <f t="shared" si="19"/>
        <v>46</v>
      </c>
      <c r="AD19" s="195"/>
      <c r="AE19" s="195"/>
      <c r="AF19" s="195"/>
      <c r="AG19" s="62">
        <f t="shared" si="20"/>
        <v>0</v>
      </c>
      <c r="AH19" s="195">
        <v>22</v>
      </c>
      <c r="AI19" s="195"/>
      <c r="AJ19" s="195">
        <v>22</v>
      </c>
      <c r="AK19" s="62">
        <f t="shared" si="35"/>
        <v>3</v>
      </c>
      <c r="AL19" s="195"/>
      <c r="AM19" s="195"/>
      <c r="AN19" s="195"/>
      <c r="AO19" s="62">
        <f t="shared" si="36"/>
        <v>0</v>
      </c>
      <c r="AP19" s="195"/>
      <c r="AQ19" s="195"/>
      <c r="AR19" s="195"/>
      <c r="AS19" s="62">
        <f t="shared" si="37"/>
        <v>0</v>
      </c>
      <c r="AT19" s="195"/>
      <c r="AU19" s="195"/>
      <c r="AV19" s="195"/>
      <c r="AW19" s="62">
        <f t="shared" si="38"/>
        <v>0</v>
      </c>
      <c r="AX19" s="195"/>
      <c r="AY19" s="195"/>
      <c r="AZ19" s="195"/>
      <c r="BA19" s="62">
        <f t="shared" si="39"/>
        <v>0</v>
      </c>
      <c r="BB19" s="195"/>
      <c r="BC19" s="195"/>
      <c r="BD19" s="195"/>
      <c r="BE19" s="62">
        <f t="shared" si="40"/>
        <v>0</v>
      </c>
      <c r="BF19" s="195"/>
      <c r="BG19" s="195"/>
      <c r="BH19" s="195"/>
      <c r="BI19" s="62">
        <f t="shared" si="41"/>
        <v>0</v>
      </c>
      <c r="BJ19" s="56">
        <f t="shared" si="1"/>
        <v>0.51111111111111107</v>
      </c>
      <c r="BK19" s="116" t="str">
        <f t="shared" si="2"/>
        <v/>
      </c>
      <c r="BL19" s="12">
        <f t="shared" si="42"/>
        <v>0</v>
      </c>
      <c r="BM19" s="12">
        <f t="shared" si="21"/>
        <v>3</v>
      </c>
      <c r="BN19" s="12">
        <f t="shared" si="21"/>
        <v>0</v>
      </c>
      <c r="BO19" s="12">
        <f t="shared" si="21"/>
        <v>0</v>
      </c>
      <c r="BP19" s="12">
        <f t="shared" si="21"/>
        <v>0</v>
      </c>
      <c r="BQ19" s="12">
        <f t="shared" si="21"/>
        <v>0</v>
      </c>
      <c r="BR19" s="12">
        <f t="shared" si="21"/>
        <v>0</v>
      </c>
      <c r="BS19" s="12">
        <f t="shared" si="21"/>
        <v>0</v>
      </c>
      <c r="BT19" s="80">
        <f t="shared" si="22"/>
        <v>3</v>
      </c>
      <c r="BW19" s="12">
        <f t="shared" si="43"/>
        <v>0</v>
      </c>
      <c r="BX19" s="12">
        <f t="shared" si="44"/>
        <v>3</v>
      </c>
      <c r="BY19" s="12">
        <f t="shared" si="45"/>
        <v>0</v>
      </c>
      <c r="BZ19" s="12">
        <f t="shared" si="46"/>
        <v>0</v>
      </c>
      <c r="CA19" s="12">
        <f t="shared" si="47"/>
        <v>0</v>
      </c>
      <c r="CB19" s="12">
        <f t="shared" si="48"/>
        <v>0</v>
      </c>
      <c r="CC19" s="12">
        <f t="shared" si="49"/>
        <v>0</v>
      </c>
      <c r="CD19" s="12">
        <f t="shared" si="50"/>
        <v>0</v>
      </c>
      <c r="CE19" s="171">
        <f t="shared" si="23"/>
        <v>3</v>
      </c>
      <c r="CF19" s="186">
        <f t="shared" si="24"/>
        <v>3</v>
      </c>
      <c r="CH19" s="67">
        <f t="shared" si="25"/>
        <v>0</v>
      </c>
      <c r="CI19" s="67">
        <f t="shared" si="26"/>
        <v>1</v>
      </c>
      <c r="CJ19" s="67">
        <f t="shared" si="27"/>
        <v>0</v>
      </c>
      <c r="CK19" s="67">
        <f t="shared" si="28"/>
        <v>0</v>
      </c>
      <c r="CL19" s="67">
        <f t="shared" si="29"/>
        <v>0</v>
      </c>
      <c r="CM19" s="67">
        <f t="shared" si="30"/>
        <v>0</v>
      </c>
      <c r="CN19" s="67">
        <f t="shared" si="31"/>
        <v>0</v>
      </c>
      <c r="CO19" s="67">
        <f t="shared" si="32"/>
        <v>0</v>
      </c>
      <c r="CP19" s="75">
        <f t="shared" si="33"/>
        <v>1</v>
      </c>
      <c r="CQ19" s="67">
        <f t="shared" si="10"/>
        <v>0</v>
      </c>
      <c r="CR19" s="67">
        <f t="shared" si="11"/>
        <v>0</v>
      </c>
      <c r="CS19" s="68">
        <f t="shared" si="12"/>
        <v>0</v>
      </c>
      <c r="CT19" s="67">
        <f t="shared" si="13"/>
        <v>0</v>
      </c>
      <c r="CU19" s="67">
        <f t="shared" si="14"/>
        <v>0</v>
      </c>
      <c r="CV19" s="67">
        <f t="shared" si="15"/>
        <v>0</v>
      </c>
      <c r="CW19" s="67">
        <f t="shared" si="16"/>
        <v>0</v>
      </c>
      <c r="CX19" s="67">
        <f t="shared" si="17"/>
        <v>0</v>
      </c>
      <c r="CY19" s="74">
        <f t="shared" si="51"/>
        <v>0</v>
      </c>
      <c r="DC19" s="59">
        <f>SUM($AD19:$AF19)+SUM($AH19:$AJ19)+SUM($AL19:AN19)+SUM($AP19:AR19)+SUM($AT19:AV19)+SUM($AX19:AZ19)+SUM($BB19:BD19)+SUM($BF19:BH19)</f>
        <v>44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x14ac:dyDescent="0.25">
      <c r="A20" s="225" t="s">
        <v>238</v>
      </c>
      <c r="B20" s="436" t="s">
        <v>209</v>
      </c>
      <c r="C20" s="123" t="s">
        <v>111</v>
      </c>
      <c r="D20" s="233"/>
      <c r="E20" s="141"/>
      <c r="F20" s="141"/>
      <c r="G20" s="234"/>
      <c r="H20" s="117">
        <v>4</v>
      </c>
      <c r="I20" s="118"/>
      <c r="J20" s="118"/>
      <c r="K20" s="118"/>
      <c r="L20" s="118"/>
      <c r="M20" s="118"/>
      <c r="N20" s="10"/>
      <c r="O20" s="127"/>
      <c r="P20" s="127"/>
      <c r="Q20" s="117"/>
      <c r="R20" s="118"/>
      <c r="S20" s="118"/>
      <c r="T20" s="118"/>
      <c r="U20" s="118"/>
      <c r="V20" s="118"/>
      <c r="W20" s="10"/>
      <c r="X20" s="8">
        <v>90</v>
      </c>
      <c r="Y20" s="127">
        <f t="shared" ref="Y20:Y23" si="52">CEILING(X20/$BR$7,0.25)</f>
        <v>3</v>
      </c>
      <c r="Z20" s="9">
        <f t="shared" ref="Z20:Z23" si="53">AD20*$BL$5+AH20*$BM$5+AL20*$BN$5+AP20*$BO$5+AT20*$BP$5+AX20*$BQ$5+BB20*$BR$5+BF20*$BS$5</f>
        <v>0</v>
      </c>
      <c r="AA20" s="9">
        <f t="shared" ref="AA20:AA23" si="54">AE20*$BL$5+AI20*$BM$5+AM20*$BN$5+AQ20*$BO$5+AU20*$BP$5+AY20*$BQ$5+BC20*$BR$5+BG20*$BS$5</f>
        <v>0</v>
      </c>
      <c r="AB20" s="9">
        <f t="shared" ref="AB20:AB23" si="55">AF20*$BL$5+AJ20*$BM$5+AN20*$BN$5+AR20*$BO$5+AV20*$BP$5+AZ20*$BQ$5+BD20*$BR$5+BH20*$BS$5</f>
        <v>0</v>
      </c>
      <c r="AC20" s="9">
        <f t="shared" ref="AC20:AC23" si="56">X20-(Z20+AA20+AB20)</f>
        <v>90</v>
      </c>
      <c r="AD20" s="195"/>
      <c r="AE20" s="195"/>
      <c r="AF20" s="195"/>
      <c r="AG20" s="62">
        <f t="shared" ref="AG20:AG23" si="57">BL20</f>
        <v>0</v>
      </c>
      <c r="AH20" s="195"/>
      <c r="AI20" s="195"/>
      <c r="AJ20" s="195"/>
      <c r="AK20" s="62">
        <f t="shared" ref="AK20:AK23" si="58">BM20</f>
        <v>0</v>
      </c>
      <c r="AL20" s="195"/>
      <c r="AM20" s="195"/>
      <c r="AN20" s="195"/>
      <c r="AO20" s="62">
        <f t="shared" ref="AO20:AO23" si="59">BN20</f>
        <v>0</v>
      </c>
      <c r="AP20" s="195"/>
      <c r="AQ20" s="195"/>
      <c r="AR20" s="195"/>
      <c r="AS20" s="62">
        <f t="shared" ref="AS20:AS23" si="60">BO20</f>
        <v>0</v>
      </c>
      <c r="AT20" s="195"/>
      <c r="AU20" s="195"/>
      <c r="AV20" s="195"/>
      <c r="AW20" s="62">
        <f t="shared" ref="AW20:AW23" si="61">BP20</f>
        <v>0</v>
      </c>
      <c r="AX20" s="195"/>
      <c r="AY20" s="195"/>
      <c r="AZ20" s="195"/>
      <c r="BA20" s="62">
        <f t="shared" ref="BA20:BA23" si="62">BQ20</f>
        <v>0</v>
      </c>
      <c r="BB20" s="195"/>
      <c r="BC20" s="195"/>
      <c r="BD20" s="195"/>
      <c r="BE20" s="62">
        <f t="shared" ref="BE20:BE23" si="63">BR20</f>
        <v>0</v>
      </c>
      <c r="BF20" s="195"/>
      <c r="BG20" s="195"/>
      <c r="BH20" s="195"/>
      <c r="BI20" s="62">
        <f t="shared" ref="BI20:BI23" si="64">BS20</f>
        <v>0</v>
      </c>
      <c r="BJ20" s="56">
        <f t="shared" ref="BJ20:BJ23" si="65">IF(ISERROR(AC20/X20),0,AC20/X20)</f>
        <v>1</v>
      </c>
      <c r="BK20" s="116" t="str">
        <f t="shared" ref="BK20:BK23" si="66">IF(ISERROR(SEARCH("в",A20)),"",1)</f>
        <v/>
      </c>
      <c r="BL20" s="12">
        <f t="shared" ref="BL20:BL23" si="67">IF(AND(BK20&lt;$CF20,$CE20&lt;&gt;$Y20,BW20=$CF20),BW20+$Y20-$CE20,BW20)</f>
        <v>0</v>
      </c>
      <c r="BM20" s="12">
        <f t="shared" ref="BM20:BM23" si="68">IF(AND(BL20&lt;$CF20,$CE20&lt;&gt;$Y20,BX20=$CF20),BX20+$Y20-$CE20,BX20)</f>
        <v>0</v>
      </c>
      <c r="BN20" s="12">
        <f t="shared" ref="BN20:BN23" si="69">IF(AND(BM20&lt;$CF20,$CE20&lt;&gt;$Y20,BY20=$CF20),BY20+$Y20-$CE20,BY20)</f>
        <v>0</v>
      </c>
      <c r="BO20" s="12">
        <f t="shared" ref="BO20:BO23" si="70">IF(AND(BN20&lt;$CF20,$CE20&lt;&gt;$Y20,BZ20=$CF20),BZ20+$Y20-$CE20,BZ20)</f>
        <v>0</v>
      </c>
      <c r="BP20" s="12">
        <f t="shared" ref="BP20:BP23" si="71">IF(AND(BO20&lt;$CF20,$CE20&lt;&gt;$Y20,CA20=$CF20),CA20+$Y20-$CE20,CA20)</f>
        <v>0</v>
      </c>
      <c r="BQ20" s="12">
        <f t="shared" ref="BQ20:BQ23" si="72">IF(AND(BP20&lt;$CF20,$CE20&lt;&gt;$Y20,CB20=$CF20),CB20+$Y20-$CE20,CB20)</f>
        <v>0</v>
      </c>
      <c r="BR20" s="12">
        <f t="shared" ref="BR20:BR23" si="73">IF(AND(BQ20&lt;$CF20,$CE20&lt;&gt;$Y20,CC20=$CF20),CC20+$Y20-$CE20,CC20)</f>
        <v>0</v>
      </c>
      <c r="BS20" s="12">
        <f t="shared" ref="BS20:BS23" si="74">IF(AND(BR20&lt;$CF20,$CE20&lt;&gt;$Y20,CD20=$CF20),CD20+$Y20-$CE20,CD20)</f>
        <v>0</v>
      </c>
      <c r="BT20" s="80">
        <f t="shared" ref="BT20:BT23" si="75">SUM(BL20:BS20)</f>
        <v>0</v>
      </c>
      <c r="BW20" s="12">
        <f t="shared" ref="BW20:BW23" si="76">IF($DC20=0,0,ROUND(4*$Y20*SUM(AD20:AF20)/$DC20,0)/4)</f>
        <v>0</v>
      </c>
      <c r="BX20" s="12">
        <f t="shared" ref="BX20:BX23" si="77">IF($DC20=0,0,ROUND(4*$Y20*SUM(AH20:AJ20)/$DC20,0)/4)</f>
        <v>0</v>
      </c>
      <c r="BY20" s="12">
        <f t="shared" ref="BY20:BY23" si="78">IF($DC20=0,0,ROUND(4*$Y20*SUM(AL20:AN20)/$DC20,0)/4)</f>
        <v>0</v>
      </c>
      <c r="BZ20" s="12">
        <f t="shared" ref="BZ20:BZ23" si="79">IF($DC20=0,0,ROUND(4*$Y20*SUM(AP20:AR20)/$DC20,0)/4)</f>
        <v>0</v>
      </c>
      <c r="CA20" s="12">
        <f t="shared" ref="CA20:CA23" si="80">IF($DC20=0,0,ROUND(4*$Y20*SUM(AT20:AV20)/$DC20,0)/4)</f>
        <v>0</v>
      </c>
      <c r="CB20" s="12">
        <f t="shared" ref="CB20:CB23" si="81">IF($DC20=0,0,ROUND(4*$Y20*(SUM(AX20:AZ20))/$DC20,0)/4)</f>
        <v>0</v>
      </c>
      <c r="CC20" s="12">
        <f t="shared" ref="CC20:CC23" si="82">IF($DC20=0,0,ROUND(4*$Y20*(SUM(BB20:BD20))/$DC20,0)/4)</f>
        <v>0</v>
      </c>
      <c r="CD20" s="12">
        <f t="shared" ref="CD20:CD23" si="83">IF($DC20=0,0,ROUND(4*$Y20*(SUM(BF20:BH20))/$DC20,0)/4)</f>
        <v>0</v>
      </c>
      <c r="CE20" s="171">
        <f t="shared" ref="CE20:CE23" si="84">SUM(BW20:CD20)</f>
        <v>0</v>
      </c>
      <c r="CF20" s="186">
        <f t="shared" ref="CF20:CF23" si="85">MAX(BW20:CD20)</f>
        <v>0</v>
      </c>
      <c r="CH20" s="67">
        <f t="shared" ref="CH20:CH23" si="86">IF(VALUE($D20)=1,1,0)+IF(VALUE($E20)=1,1,0)+IF(VALUE($F20)=1,1,0)+IF(VALUE($G20)=1,1,0)</f>
        <v>0</v>
      </c>
      <c r="CI20" s="67">
        <f t="shared" ref="CI20:CI23" si="87">IF(VALUE($D20)=2,1,0)+IF(VALUE($E20)=2,1,0)+IF(VALUE($F20)=2,1,0)+IF(VALUE($G20)=2,1,0)</f>
        <v>0</v>
      </c>
      <c r="CJ20" s="67">
        <f t="shared" ref="CJ20:CJ23" si="88">IF(VALUE($D20)=3,1,0)+IF(VALUE($E20)=3,1,0)+IF(VALUE($F20)=3,1,0)+IF(VALUE($G20)=3,1,0)</f>
        <v>0</v>
      </c>
      <c r="CK20" s="67">
        <f t="shared" ref="CK20:CK23" si="89">IF(VALUE($D20)=4,1,0)+IF(VALUE($E20)=4,1,0)+IF(VALUE($F20)=4,1,0)+IF(VALUE($G20)=4,1,0)</f>
        <v>0</v>
      </c>
      <c r="CL20" s="67">
        <f t="shared" ref="CL20:CL23" si="90">IF(VALUE($D20)=5,1,0)+IF(VALUE($E20)=5,1,0)+IF(VALUE($F20)=5,1,0)+IF(VALUE($G20)=5,1,0)</f>
        <v>0</v>
      </c>
      <c r="CM20" s="67">
        <f t="shared" ref="CM20:CM23" si="91">IF(VALUE($D20)=6,1,0)+IF(VALUE($E20)=6,1,0)+IF(VALUE($F20)=6,1,0)+IF(VALUE($G20)=6,1,0)</f>
        <v>0</v>
      </c>
      <c r="CN20" s="67">
        <f t="shared" ref="CN20:CN23" si="92">IF(VALUE($D20)=7,1,0)+IF(VALUE($E20)=7,1,0)+IF(VALUE($F20)=7,1,0)+IF(VALUE($G20)=7,1,0)</f>
        <v>0</v>
      </c>
      <c r="CO20" s="67">
        <f t="shared" ref="CO20:CO23" si="93">IF(VALUE($D20)=8,1,0)+IF(VALUE($E20)=8,1,0)+IF(VALUE($F20)=8,1,0)+IF(VALUE($G20)=8,1,0)</f>
        <v>0</v>
      </c>
      <c r="CP20" s="75">
        <f t="shared" ref="CP20:CP23" si="94">SUM(CH20:CO20)</f>
        <v>0</v>
      </c>
      <c r="CQ20" s="67">
        <f t="shared" ref="CQ20:CQ23" si="95">IF(MID(H20,1,1)="1",1,0)+IF(MID(I20,1,1)="1",1,0)+IF(MID(J20,1,1)="1",1,0)+IF(MID(K20,1,1)="1",1,0)+IF(MID(L20,1,1)="1",1,0)+IF(MID(M20,1,1)="1",1,0)+IF(MID(N20,1,1)="1",1,0)</f>
        <v>0</v>
      </c>
      <c r="CR20" s="67">
        <f t="shared" ref="CR20:CR23" si="96">IF(MID(H20,1,1)="2",1,0)+IF(MID(I20,1,1)="2",1,0)+IF(MID(J20,1,1)="2",1,0)+IF(MID(K20,1,1)="2",1,0)+IF(MID(L20,1,1)="2",1,0)+IF(MID(M20,1,1)="2",1,0)+IF(MID(N20,1,1)="2",1,0)</f>
        <v>0</v>
      </c>
      <c r="CS20" s="68">
        <f t="shared" ref="CS20:CS23" si="97">IF(MID(H20,1,1)="3",1,0)+IF(MID(I20,1,1)="3",1,0)+IF(MID(J20,1,1)="3",1,0)+IF(MID(K20,1,1)="3",1,0)+IF(MID(L20,1,1)="3",1,0)+IF(MID(M20,1,1)="3",1,0)+IF(MID(N20,1,1)="3",1,0)</f>
        <v>0</v>
      </c>
      <c r="CT20" s="67">
        <f t="shared" ref="CT20:CT23" si="98">IF(MID(H20,1,1)="4",1,0)+IF(MID(I20,1,1)="4",1,0)+IF(MID(J20,1,1)="4",1,0)+IF(MID(K20,1,1)="4",1,0)+IF(MID(L20,1,1)="4",1,0)+IF(MID(M20,1,1)="4",1,0)+IF(MID(N20,1,1)="4",1,0)</f>
        <v>1</v>
      </c>
      <c r="CU20" s="67">
        <f t="shared" ref="CU20:CU23" si="99">IF(MID(H20,1,1)="5",1,0)+IF(MID(I20,1,1)="5",1,0)+IF(MID(J20,1,1)="5",1,0)+IF(MID(K20,1,1)="5",1,0)+IF(MID(L20,1,1)="5",1,0)+IF(MID(M20,1,1)="5",1,0)+IF(MID(N20,1,1)="5",1,0)</f>
        <v>0</v>
      </c>
      <c r="CV20" s="67">
        <f t="shared" ref="CV20:CV23" si="100">IF(MID(H20,1,1)="6",1,0)+IF(MID(I20,1,1)="6",1,0)+IF(MID(J20,1,1)="6",1,0)+IF(MID(K20,1,1)="6",1,0)+IF(MID(L20,1,1)="6",1,0)+IF(MID(M20,1,1)="6",1,0)+IF(MID(N20,1,1)="6",1,0)</f>
        <v>0</v>
      </c>
      <c r="CW20" s="67">
        <f t="shared" ref="CW20:CW23" si="101">IF(MID(H20,1,1)="7",1,0)+IF(MID(I20,1,1)="7",1,0)+IF(MID(J20,1,1)="7",1,0)+IF(MID(K20,1,1)="7",1,0)+IF(MID(L20,1,1)="7",1,0)+IF(MID(M20,1,1)="7",1,0)+IF(MID(N20,1,1)="7",1,0)</f>
        <v>0</v>
      </c>
      <c r="CX20" s="67">
        <f t="shared" ref="CX20:CX23" si="102">IF(MID(H20,1,1)="8",1,0)+IF(MID(I20,1,1)="8",1,0)+IF(MID(J20,1,1)="8",1,0)+IF(MID(K20,1,1)="8",1,0)+IF(MID(L20,1,1)="8",1,0)+IF(MID(M20,1,1)="8",1,0)+IF(MID(N20,1,1)="8",1,0)</f>
        <v>0</v>
      </c>
      <c r="CY20" s="74">
        <f t="shared" ref="CY20:CY23" si="103">SUM(CQ20:CX20)</f>
        <v>1</v>
      </c>
      <c r="DC20" s="59">
        <f>SUM($AD20:$AF20)+SUM($AH20:$AJ20)+SUM($AL20:AN20)+SUM($AP20:AR20)+SUM($AT20:AV20)+SUM($AX20:AZ20)+SUM($BB20:BD20)+SUM($BF20:BH20)</f>
        <v>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0.399999999999999" x14ac:dyDescent="0.25">
      <c r="A21" s="225" t="s">
        <v>239</v>
      </c>
      <c r="B21" s="111" t="s">
        <v>259</v>
      </c>
      <c r="C21" s="123" t="s">
        <v>111</v>
      </c>
      <c r="D21" s="117">
        <v>1</v>
      </c>
      <c r="E21" s="118"/>
      <c r="F21" s="118"/>
      <c r="G21" s="10"/>
      <c r="H21" s="117"/>
      <c r="I21" s="118"/>
      <c r="J21" s="118"/>
      <c r="K21" s="118"/>
      <c r="L21" s="118"/>
      <c r="M21" s="118"/>
      <c r="N21" s="10"/>
      <c r="O21" s="127"/>
      <c r="P21" s="127"/>
      <c r="Q21" s="117"/>
      <c r="R21" s="118"/>
      <c r="S21" s="118"/>
      <c r="T21" s="118"/>
      <c r="U21" s="118"/>
      <c r="V21" s="118"/>
      <c r="W21" s="10"/>
      <c r="X21" s="8">
        <v>90</v>
      </c>
      <c r="Y21" s="127">
        <f t="shared" si="52"/>
        <v>3</v>
      </c>
      <c r="Z21" s="9">
        <f t="shared" si="53"/>
        <v>22</v>
      </c>
      <c r="AA21" s="9">
        <f t="shared" si="54"/>
        <v>0</v>
      </c>
      <c r="AB21" s="9">
        <f t="shared" si="55"/>
        <v>22</v>
      </c>
      <c r="AC21" s="9">
        <f t="shared" si="56"/>
        <v>46</v>
      </c>
      <c r="AD21" s="195">
        <v>22</v>
      </c>
      <c r="AE21" s="195"/>
      <c r="AF21" s="195">
        <v>22</v>
      </c>
      <c r="AG21" s="62">
        <f t="shared" si="57"/>
        <v>3</v>
      </c>
      <c r="AH21" s="195"/>
      <c r="AI21" s="195"/>
      <c r="AJ21" s="195"/>
      <c r="AK21" s="62">
        <f t="shared" si="58"/>
        <v>0</v>
      </c>
      <c r="AL21" s="195"/>
      <c r="AM21" s="195"/>
      <c r="AN21" s="195"/>
      <c r="AO21" s="62">
        <f t="shared" si="59"/>
        <v>0</v>
      </c>
      <c r="AP21" s="195"/>
      <c r="AQ21" s="195"/>
      <c r="AR21" s="195"/>
      <c r="AS21" s="62">
        <f t="shared" si="60"/>
        <v>0</v>
      </c>
      <c r="AT21" s="195"/>
      <c r="AU21" s="195"/>
      <c r="AV21" s="195"/>
      <c r="AW21" s="62">
        <f t="shared" si="61"/>
        <v>0</v>
      </c>
      <c r="AX21" s="195"/>
      <c r="AY21" s="195"/>
      <c r="AZ21" s="195"/>
      <c r="BA21" s="62">
        <f t="shared" si="62"/>
        <v>0</v>
      </c>
      <c r="BB21" s="195"/>
      <c r="BC21" s="195"/>
      <c r="BD21" s="195"/>
      <c r="BE21" s="62">
        <f t="shared" si="63"/>
        <v>0</v>
      </c>
      <c r="BF21" s="195"/>
      <c r="BG21" s="195"/>
      <c r="BH21" s="195"/>
      <c r="BI21" s="62">
        <f t="shared" si="64"/>
        <v>0</v>
      </c>
      <c r="BJ21" s="56">
        <f t="shared" si="65"/>
        <v>0.51111111111111107</v>
      </c>
      <c r="BK21" s="116" t="str">
        <f t="shared" si="66"/>
        <v/>
      </c>
      <c r="BL21" s="12">
        <f t="shared" si="67"/>
        <v>3</v>
      </c>
      <c r="BM21" s="12">
        <f t="shared" si="68"/>
        <v>0</v>
      </c>
      <c r="BN21" s="12">
        <f t="shared" si="69"/>
        <v>0</v>
      </c>
      <c r="BO21" s="12">
        <f t="shared" si="70"/>
        <v>0</v>
      </c>
      <c r="BP21" s="12">
        <f t="shared" si="71"/>
        <v>0</v>
      </c>
      <c r="BQ21" s="12">
        <f t="shared" si="72"/>
        <v>0</v>
      </c>
      <c r="BR21" s="12">
        <f t="shared" si="73"/>
        <v>0</v>
      </c>
      <c r="BS21" s="12">
        <f t="shared" si="74"/>
        <v>0</v>
      </c>
      <c r="BT21" s="80">
        <f t="shared" si="75"/>
        <v>3</v>
      </c>
      <c r="BW21" s="12">
        <f t="shared" si="76"/>
        <v>3</v>
      </c>
      <c r="BX21" s="12">
        <f t="shared" si="77"/>
        <v>0</v>
      </c>
      <c r="BY21" s="12">
        <f t="shared" si="78"/>
        <v>0</v>
      </c>
      <c r="BZ21" s="12">
        <f t="shared" si="79"/>
        <v>0</v>
      </c>
      <c r="CA21" s="12">
        <f t="shared" si="80"/>
        <v>0</v>
      </c>
      <c r="CB21" s="12">
        <f t="shared" si="81"/>
        <v>0</v>
      </c>
      <c r="CC21" s="12">
        <f t="shared" si="82"/>
        <v>0</v>
      </c>
      <c r="CD21" s="12">
        <f t="shared" si="83"/>
        <v>0</v>
      </c>
      <c r="CE21" s="171">
        <f t="shared" si="84"/>
        <v>3</v>
      </c>
      <c r="CF21" s="186">
        <f t="shared" si="85"/>
        <v>3</v>
      </c>
      <c r="CH21" s="67">
        <f t="shared" si="86"/>
        <v>1</v>
      </c>
      <c r="CI21" s="67">
        <f t="shared" si="87"/>
        <v>0</v>
      </c>
      <c r="CJ21" s="67">
        <f t="shared" si="88"/>
        <v>0</v>
      </c>
      <c r="CK21" s="67">
        <f t="shared" si="89"/>
        <v>0</v>
      </c>
      <c r="CL21" s="67">
        <f t="shared" si="90"/>
        <v>0</v>
      </c>
      <c r="CM21" s="67">
        <f t="shared" si="91"/>
        <v>0</v>
      </c>
      <c r="CN21" s="67">
        <f t="shared" si="92"/>
        <v>0</v>
      </c>
      <c r="CO21" s="67">
        <f t="shared" si="93"/>
        <v>0</v>
      </c>
      <c r="CP21" s="75">
        <f t="shared" si="94"/>
        <v>1</v>
      </c>
      <c r="CQ21" s="67">
        <f t="shared" si="95"/>
        <v>0</v>
      </c>
      <c r="CR21" s="67">
        <f t="shared" si="96"/>
        <v>0</v>
      </c>
      <c r="CS21" s="68">
        <f t="shared" si="97"/>
        <v>0</v>
      </c>
      <c r="CT21" s="67">
        <f t="shared" si="98"/>
        <v>0</v>
      </c>
      <c r="CU21" s="67">
        <f t="shared" si="99"/>
        <v>0</v>
      </c>
      <c r="CV21" s="67">
        <f t="shared" si="100"/>
        <v>0</v>
      </c>
      <c r="CW21" s="67">
        <f t="shared" si="101"/>
        <v>0</v>
      </c>
      <c r="CX21" s="67">
        <f t="shared" si="102"/>
        <v>0</v>
      </c>
      <c r="CY21" s="74">
        <f t="shared" si="103"/>
        <v>0</v>
      </c>
      <c r="DC21" s="59">
        <f>SUM($AD21:$AF21)+SUM($AH21:$AJ21)+SUM($AL21:AN21)+SUM($AP21:AR21)+SUM($AT21:AV21)+SUM($AX21:AZ21)+SUM($BB21:BD21)+SUM($BF21:BH21)</f>
        <v>44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x14ac:dyDescent="0.25">
      <c r="A22" s="225" t="s">
        <v>240</v>
      </c>
      <c r="B22" s="111" t="s">
        <v>260</v>
      </c>
      <c r="C22" s="123" t="s">
        <v>111</v>
      </c>
      <c r="D22" s="117"/>
      <c r="E22" s="118"/>
      <c r="F22" s="118"/>
      <c r="G22" s="10"/>
      <c r="H22" s="117">
        <v>2</v>
      </c>
      <c r="I22" s="118"/>
      <c r="J22" s="118"/>
      <c r="K22" s="118"/>
      <c r="L22" s="118"/>
      <c r="M22" s="118"/>
      <c r="N22" s="10"/>
      <c r="O22" s="127"/>
      <c r="P22" s="127"/>
      <c r="Q22" s="117"/>
      <c r="R22" s="118"/>
      <c r="S22" s="118"/>
      <c r="T22" s="118"/>
      <c r="U22" s="118"/>
      <c r="V22" s="118"/>
      <c r="W22" s="10"/>
      <c r="X22" s="8">
        <v>90</v>
      </c>
      <c r="Y22" s="127">
        <f t="shared" si="52"/>
        <v>3</v>
      </c>
      <c r="Z22" s="9">
        <f t="shared" si="53"/>
        <v>22</v>
      </c>
      <c r="AA22" s="9">
        <f t="shared" si="54"/>
        <v>0</v>
      </c>
      <c r="AB22" s="9">
        <f t="shared" si="55"/>
        <v>22</v>
      </c>
      <c r="AC22" s="9">
        <f t="shared" si="56"/>
        <v>46</v>
      </c>
      <c r="AD22" s="195"/>
      <c r="AE22" s="195"/>
      <c r="AF22" s="195"/>
      <c r="AG22" s="62">
        <f t="shared" si="57"/>
        <v>0</v>
      </c>
      <c r="AH22" s="195">
        <v>22</v>
      </c>
      <c r="AI22" s="195"/>
      <c r="AJ22" s="195">
        <v>22</v>
      </c>
      <c r="AK22" s="62">
        <f t="shared" si="58"/>
        <v>3</v>
      </c>
      <c r="AL22" s="195"/>
      <c r="AM22" s="195"/>
      <c r="AN22" s="195"/>
      <c r="AO22" s="62">
        <f t="shared" si="59"/>
        <v>0</v>
      </c>
      <c r="AP22" s="195"/>
      <c r="AQ22" s="195"/>
      <c r="AR22" s="195"/>
      <c r="AS22" s="62">
        <f t="shared" si="60"/>
        <v>0</v>
      </c>
      <c r="AT22" s="195"/>
      <c r="AU22" s="195"/>
      <c r="AV22" s="195"/>
      <c r="AW22" s="62">
        <f t="shared" si="61"/>
        <v>0</v>
      </c>
      <c r="AX22" s="195"/>
      <c r="AY22" s="195"/>
      <c r="AZ22" s="195"/>
      <c r="BA22" s="62">
        <f t="shared" si="62"/>
        <v>0</v>
      </c>
      <c r="BB22" s="195"/>
      <c r="BC22" s="195"/>
      <c r="BD22" s="195"/>
      <c r="BE22" s="62">
        <f t="shared" si="63"/>
        <v>0</v>
      </c>
      <c r="BF22" s="195"/>
      <c r="BG22" s="195"/>
      <c r="BH22" s="195"/>
      <c r="BI22" s="62">
        <f t="shared" si="64"/>
        <v>0</v>
      </c>
      <c r="BJ22" s="56">
        <f t="shared" si="65"/>
        <v>0.51111111111111107</v>
      </c>
      <c r="BK22" s="116" t="str">
        <f t="shared" si="66"/>
        <v/>
      </c>
      <c r="BL22" s="12">
        <f t="shared" si="67"/>
        <v>0</v>
      </c>
      <c r="BM22" s="12">
        <f t="shared" si="68"/>
        <v>3</v>
      </c>
      <c r="BN22" s="12">
        <f t="shared" si="69"/>
        <v>0</v>
      </c>
      <c r="BO22" s="12">
        <f t="shared" si="70"/>
        <v>0</v>
      </c>
      <c r="BP22" s="12">
        <f t="shared" si="71"/>
        <v>0</v>
      </c>
      <c r="BQ22" s="12">
        <f t="shared" si="72"/>
        <v>0</v>
      </c>
      <c r="BR22" s="12">
        <f t="shared" si="73"/>
        <v>0</v>
      </c>
      <c r="BS22" s="12">
        <f t="shared" si="74"/>
        <v>0</v>
      </c>
      <c r="BT22" s="80">
        <f t="shared" si="75"/>
        <v>3</v>
      </c>
      <c r="BW22" s="12">
        <f t="shared" si="76"/>
        <v>0</v>
      </c>
      <c r="BX22" s="12">
        <f t="shared" si="77"/>
        <v>3</v>
      </c>
      <c r="BY22" s="12">
        <f t="shared" si="78"/>
        <v>0</v>
      </c>
      <c r="BZ22" s="12">
        <f t="shared" si="79"/>
        <v>0</v>
      </c>
      <c r="CA22" s="12">
        <f t="shared" si="80"/>
        <v>0</v>
      </c>
      <c r="CB22" s="12">
        <f t="shared" si="81"/>
        <v>0</v>
      </c>
      <c r="CC22" s="12">
        <f t="shared" si="82"/>
        <v>0</v>
      </c>
      <c r="CD22" s="12">
        <f t="shared" si="83"/>
        <v>0</v>
      </c>
      <c r="CE22" s="171">
        <f t="shared" si="84"/>
        <v>3</v>
      </c>
      <c r="CF22" s="186">
        <f t="shared" si="85"/>
        <v>3</v>
      </c>
      <c r="CH22" s="67">
        <f t="shared" si="86"/>
        <v>0</v>
      </c>
      <c r="CI22" s="67">
        <f t="shared" si="87"/>
        <v>0</v>
      </c>
      <c r="CJ22" s="67">
        <f t="shared" si="88"/>
        <v>0</v>
      </c>
      <c r="CK22" s="67">
        <f t="shared" si="89"/>
        <v>0</v>
      </c>
      <c r="CL22" s="67">
        <f t="shared" si="90"/>
        <v>0</v>
      </c>
      <c r="CM22" s="67">
        <f t="shared" si="91"/>
        <v>0</v>
      </c>
      <c r="CN22" s="67">
        <f t="shared" si="92"/>
        <v>0</v>
      </c>
      <c r="CO22" s="67">
        <f t="shared" si="93"/>
        <v>0</v>
      </c>
      <c r="CP22" s="75">
        <f t="shared" si="94"/>
        <v>0</v>
      </c>
      <c r="CQ22" s="67">
        <f t="shared" si="95"/>
        <v>0</v>
      </c>
      <c r="CR22" s="67">
        <f t="shared" si="96"/>
        <v>1</v>
      </c>
      <c r="CS22" s="68">
        <f t="shared" si="97"/>
        <v>0</v>
      </c>
      <c r="CT22" s="67">
        <f t="shared" si="98"/>
        <v>0</v>
      </c>
      <c r="CU22" s="67">
        <f t="shared" si="99"/>
        <v>0</v>
      </c>
      <c r="CV22" s="67">
        <f t="shared" si="100"/>
        <v>0</v>
      </c>
      <c r="CW22" s="67">
        <f t="shared" si="101"/>
        <v>0</v>
      </c>
      <c r="CX22" s="67">
        <f t="shared" si="102"/>
        <v>0</v>
      </c>
      <c r="CY22" s="74">
        <f t="shared" si="103"/>
        <v>1</v>
      </c>
      <c r="DC22" s="59">
        <f>SUM($AD22:$AF22)+SUM($AH22:$AJ22)+SUM($AL22:AN22)+SUM($AP22:AR22)+SUM($AT22:AV22)+SUM($AX22:AZ22)+SUM($BB22:BD22)+SUM($BF22:BH22)</f>
        <v>44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t="20.399999999999999" x14ac:dyDescent="0.25">
      <c r="A23" s="225" t="s">
        <v>241</v>
      </c>
      <c r="B23" s="111" t="s">
        <v>261</v>
      </c>
      <c r="C23" s="123" t="s">
        <v>111</v>
      </c>
      <c r="D23" s="117">
        <v>1</v>
      </c>
      <c r="E23" s="118"/>
      <c r="F23" s="118"/>
      <c r="G23" s="10"/>
      <c r="H23" s="117"/>
      <c r="I23" s="118"/>
      <c r="J23" s="118"/>
      <c r="K23" s="118"/>
      <c r="L23" s="118"/>
      <c r="M23" s="118"/>
      <c r="N23" s="10"/>
      <c r="O23" s="127"/>
      <c r="P23" s="127"/>
      <c r="Q23" s="117"/>
      <c r="R23" s="118"/>
      <c r="S23" s="118"/>
      <c r="T23" s="118"/>
      <c r="U23" s="118"/>
      <c r="V23" s="118"/>
      <c r="W23" s="10"/>
      <c r="X23" s="8">
        <v>90</v>
      </c>
      <c r="Y23" s="127">
        <f t="shared" si="52"/>
        <v>3</v>
      </c>
      <c r="Z23" s="9">
        <f t="shared" si="53"/>
        <v>22</v>
      </c>
      <c r="AA23" s="9">
        <f t="shared" si="54"/>
        <v>0</v>
      </c>
      <c r="AB23" s="9">
        <f t="shared" si="55"/>
        <v>22</v>
      </c>
      <c r="AC23" s="9">
        <f t="shared" si="56"/>
        <v>46</v>
      </c>
      <c r="AD23" s="195">
        <v>22</v>
      </c>
      <c r="AE23" s="195"/>
      <c r="AF23" s="195">
        <v>22</v>
      </c>
      <c r="AG23" s="62">
        <f t="shared" si="57"/>
        <v>3</v>
      </c>
      <c r="AH23" s="195"/>
      <c r="AI23" s="195"/>
      <c r="AJ23" s="195"/>
      <c r="AK23" s="62">
        <f t="shared" si="58"/>
        <v>0</v>
      </c>
      <c r="AL23" s="195"/>
      <c r="AM23" s="195"/>
      <c r="AN23" s="195"/>
      <c r="AO23" s="62">
        <f t="shared" si="59"/>
        <v>0</v>
      </c>
      <c r="AP23" s="195"/>
      <c r="AQ23" s="195"/>
      <c r="AR23" s="195"/>
      <c r="AS23" s="62">
        <f t="shared" si="60"/>
        <v>0</v>
      </c>
      <c r="AT23" s="195"/>
      <c r="AU23" s="195"/>
      <c r="AV23" s="195"/>
      <c r="AW23" s="62">
        <f t="shared" si="61"/>
        <v>0</v>
      </c>
      <c r="AX23" s="195"/>
      <c r="AY23" s="195"/>
      <c r="AZ23" s="195"/>
      <c r="BA23" s="62">
        <f t="shared" si="62"/>
        <v>0</v>
      </c>
      <c r="BB23" s="195"/>
      <c r="BC23" s="195"/>
      <c r="BD23" s="195"/>
      <c r="BE23" s="62">
        <f t="shared" si="63"/>
        <v>0</v>
      </c>
      <c r="BF23" s="195"/>
      <c r="BG23" s="195"/>
      <c r="BH23" s="195"/>
      <c r="BI23" s="62">
        <f t="shared" si="64"/>
        <v>0</v>
      </c>
      <c r="BJ23" s="56">
        <f t="shared" si="65"/>
        <v>0.51111111111111107</v>
      </c>
      <c r="BK23" s="116" t="str">
        <f t="shared" si="66"/>
        <v/>
      </c>
      <c r="BL23" s="12">
        <f t="shared" si="67"/>
        <v>3</v>
      </c>
      <c r="BM23" s="12">
        <f t="shared" si="68"/>
        <v>0</v>
      </c>
      <c r="BN23" s="12">
        <f t="shared" si="69"/>
        <v>0</v>
      </c>
      <c r="BO23" s="12">
        <f t="shared" si="70"/>
        <v>0</v>
      </c>
      <c r="BP23" s="12">
        <f t="shared" si="71"/>
        <v>0</v>
      </c>
      <c r="BQ23" s="12">
        <f t="shared" si="72"/>
        <v>0</v>
      </c>
      <c r="BR23" s="12">
        <f t="shared" si="73"/>
        <v>0</v>
      </c>
      <c r="BS23" s="12">
        <f t="shared" si="74"/>
        <v>0</v>
      </c>
      <c r="BT23" s="80">
        <f t="shared" si="75"/>
        <v>3</v>
      </c>
      <c r="BW23" s="12">
        <f t="shared" si="76"/>
        <v>3</v>
      </c>
      <c r="BX23" s="12">
        <f t="shared" si="77"/>
        <v>0</v>
      </c>
      <c r="BY23" s="12">
        <f t="shared" si="78"/>
        <v>0</v>
      </c>
      <c r="BZ23" s="12">
        <f t="shared" si="79"/>
        <v>0</v>
      </c>
      <c r="CA23" s="12">
        <f t="shared" si="80"/>
        <v>0</v>
      </c>
      <c r="CB23" s="12">
        <f t="shared" si="81"/>
        <v>0</v>
      </c>
      <c r="CC23" s="12">
        <f t="shared" si="82"/>
        <v>0</v>
      </c>
      <c r="CD23" s="12">
        <f t="shared" si="83"/>
        <v>0</v>
      </c>
      <c r="CE23" s="171">
        <f t="shared" si="84"/>
        <v>3</v>
      </c>
      <c r="CF23" s="186">
        <f t="shared" si="85"/>
        <v>3</v>
      </c>
      <c r="CH23" s="67">
        <f t="shared" si="86"/>
        <v>1</v>
      </c>
      <c r="CI23" s="67">
        <f t="shared" si="87"/>
        <v>0</v>
      </c>
      <c r="CJ23" s="67">
        <f t="shared" si="88"/>
        <v>0</v>
      </c>
      <c r="CK23" s="67">
        <f t="shared" si="89"/>
        <v>0</v>
      </c>
      <c r="CL23" s="67">
        <f t="shared" si="90"/>
        <v>0</v>
      </c>
      <c r="CM23" s="67">
        <f t="shared" si="91"/>
        <v>0</v>
      </c>
      <c r="CN23" s="67">
        <f t="shared" si="92"/>
        <v>0</v>
      </c>
      <c r="CO23" s="67">
        <f t="shared" si="93"/>
        <v>0</v>
      </c>
      <c r="CP23" s="75">
        <f t="shared" si="94"/>
        <v>1</v>
      </c>
      <c r="CQ23" s="67">
        <f t="shared" si="95"/>
        <v>0</v>
      </c>
      <c r="CR23" s="67">
        <f t="shared" si="96"/>
        <v>0</v>
      </c>
      <c r="CS23" s="68">
        <f t="shared" si="97"/>
        <v>0</v>
      </c>
      <c r="CT23" s="67">
        <f t="shared" si="98"/>
        <v>0</v>
      </c>
      <c r="CU23" s="67">
        <f t="shared" si="99"/>
        <v>0</v>
      </c>
      <c r="CV23" s="67">
        <f t="shared" si="100"/>
        <v>0</v>
      </c>
      <c r="CW23" s="67">
        <f t="shared" si="101"/>
        <v>0</v>
      </c>
      <c r="CX23" s="67">
        <f t="shared" si="102"/>
        <v>0</v>
      </c>
      <c r="CY23" s="74">
        <f t="shared" si="103"/>
        <v>0</v>
      </c>
      <c r="DC23" s="59">
        <f>SUM($AD23:$AF23)+SUM($AH23:$AJ23)+SUM($AL23:AN23)+SUM($AP23:AR23)+SUM($AT23:AV23)+SUM($AX23:AZ23)+SUM($BB23:BD23)+SUM($BF23:BH23)</f>
        <v>44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idden="1" x14ac:dyDescent="0.25">
      <c r="A24" s="225" t="s">
        <v>242</v>
      </c>
      <c r="B24" s="111"/>
      <c r="C24" s="123"/>
      <c r="D24" s="117"/>
      <c r="E24" s="118"/>
      <c r="F24" s="118"/>
      <c r="G24" s="10"/>
      <c r="H24" s="117"/>
      <c r="I24" s="118"/>
      <c r="J24" s="118"/>
      <c r="K24" s="118"/>
      <c r="L24" s="118"/>
      <c r="M24" s="118"/>
      <c r="N24" s="10"/>
      <c r="O24" s="127"/>
      <c r="P24" s="127"/>
      <c r="Q24" s="117"/>
      <c r="R24" s="118"/>
      <c r="S24" s="118"/>
      <c r="T24" s="118"/>
      <c r="U24" s="118"/>
      <c r="V24" s="118"/>
      <c r="W24" s="10"/>
      <c r="X24" s="8"/>
      <c r="Y24" s="127">
        <f t="shared" ref="Y24:Y25" si="104">CEILING(X24/$BR$7,0.25)</f>
        <v>0</v>
      </c>
      <c r="Z24" s="9">
        <f t="shared" ref="Z24:Z25" si="105">AD24*$BL$5+AH24*$BM$5+AL24*$BN$5+AP24*$BO$5+AT24*$BP$5+AX24*$BQ$5+BB24*$BR$5+BF24*$BS$5</f>
        <v>0</v>
      </c>
      <c r="AA24" s="9">
        <f t="shared" ref="AA24:AA25" si="106">AE24*$BL$5+AI24*$BM$5+AM24*$BN$5+AQ24*$BO$5+AU24*$BP$5+AY24*$BQ$5+BC24*$BR$5+BG24*$BS$5</f>
        <v>0</v>
      </c>
      <c r="AB24" s="9">
        <f t="shared" ref="AB24:AB25" si="107">AF24*$BL$5+AJ24*$BM$5+AN24*$BN$5+AR24*$BO$5+AV24*$BP$5+AZ24*$BQ$5+BD24*$BR$5+BH24*$BS$5</f>
        <v>0</v>
      </c>
      <c r="AC24" s="9">
        <f t="shared" ref="AC24:AC25" si="108">X24-(Z24+AA24+AB24)</f>
        <v>0</v>
      </c>
      <c r="AD24" s="195"/>
      <c r="AE24" s="195"/>
      <c r="AF24" s="195"/>
      <c r="AG24" s="62">
        <f t="shared" ref="AG24:AG25" si="109">BL24</f>
        <v>0</v>
      </c>
      <c r="AH24" s="195"/>
      <c r="AI24" s="195"/>
      <c r="AJ24" s="195"/>
      <c r="AK24" s="62">
        <f t="shared" ref="AK24:AK25" si="110">BM24</f>
        <v>0</v>
      </c>
      <c r="AL24" s="195"/>
      <c r="AM24" s="195"/>
      <c r="AN24" s="195"/>
      <c r="AO24" s="62">
        <f t="shared" ref="AO24:AO25" si="111">BN24</f>
        <v>0</v>
      </c>
      <c r="AP24" s="195"/>
      <c r="AQ24" s="195"/>
      <c r="AR24" s="195"/>
      <c r="AS24" s="62">
        <f t="shared" ref="AS24:AS25" si="112">BO24</f>
        <v>0</v>
      </c>
      <c r="AT24" s="195"/>
      <c r="AU24" s="195"/>
      <c r="AV24" s="195"/>
      <c r="AW24" s="62">
        <f t="shared" ref="AW24:AW25" si="113">BP24</f>
        <v>0</v>
      </c>
      <c r="AX24" s="195"/>
      <c r="AY24" s="195"/>
      <c r="AZ24" s="195"/>
      <c r="BA24" s="62">
        <f t="shared" ref="BA24:BA25" si="114">BQ24</f>
        <v>0</v>
      </c>
      <c r="BB24" s="195"/>
      <c r="BC24" s="195"/>
      <c r="BD24" s="195"/>
      <c r="BE24" s="62">
        <f t="shared" ref="BE24:BE25" si="115">BR24</f>
        <v>0</v>
      </c>
      <c r="BF24" s="195"/>
      <c r="BG24" s="195"/>
      <c r="BH24" s="195"/>
      <c r="BI24" s="62">
        <f t="shared" ref="BI24:BI25" si="116">BS24</f>
        <v>0</v>
      </c>
      <c r="BJ24" s="56">
        <f t="shared" ref="BJ24:BJ25" si="117">IF(ISERROR(AC24/X24),0,AC24/X24)</f>
        <v>0</v>
      </c>
      <c r="BK24" s="116" t="str">
        <f t="shared" ref="BK24:BK25" si="118">IF(ISERROR(SEARCH("в",A24)),"",1)</f>
        <v/>
      </c>
      <c r="BL24" s="12">
        <f t="shared" ref="BL24:BL25" si="119">IF(AND(BK24&lt;$CF24,$CE24&lt;&gt;$Y24,BW24=$CF24),BW24+$Y24-$CE24,BW24)</f>
        <v>0</v>
      </c>
      <c r="BM24" s="12">
        <f t="shared" ref="BM24:BM25" si="120">IF(AND(BL24&lt;$CF24,$CE24&lt;&gt;$Y24,BX24=$CF24),BX24+$Y24-$CE24,BX24)</f>
        <v>0</v>
      </c>
      <c r="BN24" s="12">
        <f t="shared" ref="BN24:BN25" si="121">IF(AND(BM24&lt;$CF24,$CE24&lt;&gt;$Y24,BY24=$CF24),BY24+$Y24-$CE24,BY24)</f>
        <v>0</v>
      </c>
      <c r="BO24" s="12">
        <f t="shared" ref="BO24:BO25" si="122">IF(AND(BN24&lt;$CF24,$CE24&lt;&gt;$Y24,BZ24=$CF24),BZ24+$Y24-$CE24,BZ24)</f>
        <v>0</v>
      </c>
      <c r="BP24" s="12">
        <f t="shared" ref="BP24:BP25" si="123">IF(AND(BO24&lt;$CF24,$CE24&lt;&gt;$Y24,CA24=$CF24),CA24+$Y24-$CE24,CA24)</f>
        <v>0</v>
      </c>
      <c r="BQ24" s="12">
        <f t="shared" ref="BQ24:BQ25" si="124">IF(AND(BP24&lt;$CF24,$CE24&lt;&gt;$Y24,CB24=$CF24),CB24+$Y24-$CE24,CB24)</f>
        <v>0</v>
      </c>
      <c r="BR24" s="12">
        <f t="shared" ref="BR24:BR25" si="125">IF(AND(BQ24&lt;$CF24,$CE24&lt;&gt;$Y24,CC24=$CF24),CC24+$Y24-$CE24,CC24)</f>
        <v>0</v>
      </c>
      <c r="BS24" s="12">
        <f t="shared" ref="BS24:BS25" si="126">IF(AND(BR24&lt;$CF24,$CE24&lt;&gt;$Y24,CD24=$CF24),CD24+$Y24-$CE24,CD24)</f>
        <v>0</v>
      </c>
      <c r="BT24" s="80">
        <f t="shared" ref="BT24:BT25" si="127">SUM(BL24:BS24)</f>
        <v>0</v>
      </c>
      <c r="BW24" s="12">
        <f t="shared" ref="BW24:BW25" si="128">IF($DC24=0,0,ROUND(4*$Y24*SUM(AD24:AF24)/$DC24,0)/4)</f>
        <v>0</v>
      </c>
      <c r="BX24" s="12">
        <f t="shared" ref="BX24:BX25" si="129">IF($DC24=0,0,ROUND(4*$Y24*SUM(AH24:AJ24)/$DC24,0)/4)</f>
        <v>0</v>
      </c>
      <c r="BY24" s="12">
        <f t="shared" ref="BY24:BY25" si="130">IF($DC24=0,0,ROUND(4*$Y24*SUM(AL24:AN24)/$DC24,0)/4)</f>
        <v>0</v>
      </c>
      <c r="BZ24" s="12">
        <f t="shared" ref="BZ24:BZ25" si="131">IF($DC24=0,0,ROUND(4*$Y24*SUM(AP24:AR24)/$DC24,0)/4)</f>
        <v>0</v>
      </c>
      <c r="CA24" s="12">
        <f t="shared" ref="CA24:CA25" si="132">IF($DC24=0,0,ROUND(4*$Y24*SUM(AT24:AV24)/$DC24,0)/4)</f>
        <v>0</v>
      </c>
      <c r="CB24" s="12">
        <f t="shared" ref="CB24:CB25" si="133">IF($DC24=0,0,ROUND(4*$Y24*(SUM(AX24:AZ24))/$DC24,0)/4)</f>
        <v>0</v>
      </c>
      <c r="CC24" s="12">
        <f t="shared" ref="CC24:CC25" si="134">IF($DC24=0,0,ROUND(4*$Y24*(SUM(BB24:BD24))/$DC24,0)/4)</f>
        <v>0</v>
      </c>
      <c r="CD24" s="12">
        <f t="shared" ref="CD24:CD25" si="135">IF($DC24=0,0,ROUND(4*$Y24*(SUM(BF24:BH24))/$DC24,0)/4)</f>
        <v>0</v>
      </c>
      <c r="CE24" s="171">
        <f t="shared" ref="CE24:CE25" si="136">SUM(BW24:CD24)</f>
        <v>0</v>
      </c>
      <c r="CF24" s="186">
        <f t="shared" ref="CF24:CF25" si="137">MAX(BW24:CD24)</f>
        <v>0</v>
      </c>
      <c r="CH24" s="67">
        <f t="shared" ref="CH24:CH27" si="138">IF(VALUE($D24)=1,1,0)+IF(VALUE($E24)=1,1,0)+IF(VALUE($F24)=1,1,0)+IF(VALUE($G24)=1,1,0)</f>
        <v>0</v>
      </c>
      <c r="CI24" s="67">
        <f t="shared" ref="CI24:CI27" si="139">IF(VALUE($D24)=2,1,0)+IF(VALUE($E24)=2,1,0)+IF(VALUE($F24)=2,1,0)+IF(VALUE($G24)=2,1,0)</f>
        <v>0</v>
      </c>
      <c r="CJ24" s="67">
        <f t="shared" ref="CJ24:CJ27" si="140">IF(VALUE($D24)=3,1,0)+IF(VALUE($E24)=3,1,0)+IF(VALUE($F24)=3,1,0)+IF(VALUE($G24)=3,1,0)</f>
        <v>0</v>
      </c>
      <c r="CK24" s="67">
        <f t="shared" ref="CK24:CK27" si="141">IF(VALUE($D24)=4,1,0)+IF(VALUE($E24)=4,1,0)+IF(VALUE($F24)=4,1,0)+IF(VALUE($G24)=4,1,0)</f>
        <v>0</v>
      </c>
      <c r="CL24" s="67">
        <f t="shared" ref="CL24:CL27" si="142">IF(VALUE($D24)=5,1,0)+IF(VALUE($E24)=5,1,0)+IF(VALUE($F24)=5,1,0)+IF(VALUE($G24)=5,1,0)</f>
        <v>0</v>
      </c>
      <c r="CM24" s="67">
        <f t="shared" ref="CM24:CM27" si="143">IF(VALUE($D24)=6,1,0)+IF(VALUE($E24)=6,1,0)+IF(VALUE($F24)=6,1,0)+IF(VALUE($G24)=6,1,0)</f>
        <v>0</v>
      </c>
      <c r="CN24" s="67">
        <f t="shared" ref="CN24:CN27" si="144">IF(VALUE($D24)=7,1,0)+IF(VALUE($E24)=7,1,0)+IF(VALUE($F24)=7,1,0)+IF(VALUE($G24)=7,1,0)</f>
        <v>0</v>
      </c>
      <c r="CO24" s="67">
        <f t="shared" ref="CO24:CO27" si="145">IF(VALUE($D24)=8,1,0)+IF(VALUE($E24)=8,1,0)+IF(VALUE($F24)=8,1,0)+IF(VALUE($G24)=8,1,0)</f>
        <v>0</v>
      </c>
      <c r="CP24" s="75">
        <f t="shared" ref="CP24:CP25" si="146">SUM(CH24:CO24)</f>
        <v>0</v>
      </c>
      <c r="CQ24" s="67">
        <f t="shared" ref="CQ24:CQ25" si="147">IF(MID(H24,1,1)="1",1,0)+IF(MID(I24,1,1)="1",1,0)+IF(MID(J24,1,1)="1",1,0)+IF(MID(K24,1,1)="1",1,0)+IF(MID(L24,1,1)="1",1,0)+IF(MID(M24,1,1)="1",1,0)+IF(MID(N24,1,1)="1",1,0)</f>
        <v>0</v>
      </c>
      <c r="CR24" s="67">
        <f t="shared" ref="CR24:CR25" si="148">IF(MID(H24,1,1)="2",1,0)+IF(MID(I24,1,1)="2",1,0)+IF(MID(J24,1,1)="2",1,0)+IF(MID(K24,1,1)="2",1,0)+IF(MID(L24,1,1)="2",1,0)+IF(MID(M24,1,1)="2",1,0)+IF(MID(N24,1,1)="2",1,0)</f>
        <v>0</v>
      </c>
      <c r="CS24" s="68">
        <f t="shared" ref="CS24:CS25" si="149">IF(MID(H24,1,1)="3",1,0)+IF(MID(I24,1,1)="3",1,0)+IF(MID(J24,1,1)="3",1,0)+IF(MID(K24,1,1)="3",1,0)+IF(MID(L24,1,1)="3",1,0)+IF(MID(M24,1,1)="3",1,0)+IF(MID(N24,1,1)="3",1,0)</f>
        <v>0</v>
      </c>
      <c r="CT24" s="67">
        <f t="shared" ref="CT24:CT25" si="150">IF(MID(H24,1,1)="4",1,0)+IF(MID(I24,1,1)="4",1,0)+IF(MID(J24,1,1)="4",1,0)+IF(MID(K24,1,1)="4",1,0)+IF(MID(L24,1,1)="4",1,0)+IF(MID(M24,1,1)="4",1,0)+IF(MID(N24,1,1)="4",1,0)</f>
        <v>0</v>
      </c>
      <c r="CU24" s="67">
        <f t="shared" ref="CU24:CU25" si="151">IF(MID(H24,1,1)="5",1,0)+IF(MID(I24,1,1)="5",1,0)+IF(MID(J24,1,1)="5",1,0)+IF(MID(K24,1,1)="5",1,0)+IF(MID(L24,1,1)="5",1,0)+IF(MID(M24,1,1)="5",1,0)+IF(MID(N24,1,1)="5",1,0)</f>
        <v>0</v>
      </c>
      <c r="CV24" s="67">
        <f t="shared" ref="CV24:CV25" si="152">IF(MID(H24,1,1)="6",1,0)+IF(MID(I24,1,1)="6",1,0)+IF(MID(J24,1,1)="6",1,0)+IF(MID(K24,1,1)="6",1,0)+IF(MID(L24,1,1)="6",1,0)+IF(MID(M24,1,1)="6",1,0)+IF(MID(N24,1,1)="6",1,0)</f>
        <v>0</v>
      </c>
      <c r="CW24" s="67">
        <f t="shared" ref="CW24:CW25" si="153">IF(MID(H24,1,1)="7",1,0)+IF(MID(I24,1,1)="7",1,0)+IF(MID(J24,1,1)="7",1,0)+IF(MID(K24,1,1)="7",1,0)+IF(MID(L24,1,1)="7",1,0)+IF(MID(M24,1,1)="7",1,0)+IF(MID(N24,1,1)="7",1,0)</f>
        <v>0</v>
      </c>
      <c r="CX24" s="67">
        <f t="shared" ref="CX24:CX25" si="154">IF(MID(H24,1,1)="8",1,0)+IF(MID(I24,1,1)="8",1,0)+IF(MID(J24,1,1)="8",1,0)+IF(MID(K24,1,1)="8",1,0)+IF(MID(L24,1,1)="8",1,0)+IF(MID(M24,1,1)="8",1,0)+IF(MID(N24,1,1)="8",1,0)</f>
        <v>0</v>
      </c>
      <c r="CY24" s="74">
        <f t="shared" ref="CY24:CY25" si="155">SUM(CQ24:CX24)</f>
        <v>0</v>
      </c>
      <c r="DC24" s="59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idden="1" x14ac:dyDescent="0.25">
      <c r="A25" s="225" t="s">
        <v>243</v>
      </c>
      <c r="B25" s="111"/>
      <c r="C25" s="123"/>
      <c r="D25" s="117"/>
      <c r="E25" s="118"/>
      <c r="F25" s="118"/>
      <c r="G25" s="10"/>
      <c r="H25" s="117"/>
      <c r="I25" s="118"/>
      <c r="J25" s="118"/>
      <c r="K25" s="118"/>
      <c r="L25" s="118"/>
      <c r="M25" s="118"/>
      <c r="N25" s="10"/>
      <c r="O25" s="127"/>
      <c r="P25" s="127"/>
      <c r="Q25" s="117"/>
      <c r="R25" s="118"/>
      <c r="S25" s="118"/>
      <c r="T25" s="118"/>
      <c r="U25" s="118"/>
      <c r="V25" s="118"/>
      <c r="W25" s="10"/>
      <c r="X25" s="8"/>
      <c r="Y25" s="127">
        <f t="shared" si="104"/>
        <v>0</v>
      </c>
      <c r="Z25" s="9">
        <f t="shared" si="105"/>
        <v>0</v>
      </c>
      <c r="AA25" s="9">
        <f t="shared" si="106"/>
        <v>0</v>
      </c>
      <c r="AB25" s="9">
        <f t="shared" si="107"/>
        <v>0</v>
      </c>
      <c r="AC25" s="9">
        <f t="shared" si="108"/>
        <v>0</v>
      </c>
      <c r="AD25" s="195"/>
      <c r="AE25" s="195"/>
      <c r="AF25" s="195"/>
      <c r="AG25" s="62">
        <f t="shared" si="109"/>
        <v>0</v>
      </c>
      <c r="AH25" s="195"/>
      <c r="AI25" s="195"/>
      <c r="AJ25" s="195"/>
      <c r="AK25" s="62">
        <f t="shared" si="110"/>
        <v>0</v>
      </c>
      <c r="AL25" s="195"/>
      <c r="AM25" s="195"/>
      <c r="AN25" s="195"/>
      <c r="AO25" s="62">
        <f t="shared" si="111"/>
        <v>0</v>
      </c>
      <c r="AP25" s="195"/>
      <c r="AQ25" s="195"/>
      <c r="AR25" s="195"/>
      <c r="AS25" s="62">
        <f t="shared" si="112"/>
        <v>0</v>
      </c>
      <c r="AT25" s="195"/>
      <c r="AU25" s="195"/>
      <c r="AV25" s="195"/>
      <c r="AW25" s="62">
        <f t="shared" si="113"/>
        <v>0</v>
      </c>
      <c r="AX25" s="195"/>
      <c r="AY25" s="195"/>
      <c r="AZ25" s="195"/>
      <c r="BA25" s="62">
        <f t="shared" si="114"/>
        <v>0</v>
      </c>
      <c r="BB25" s="195"/>
      <c r="BC25" s="195"/>
      <c r="BD25" s="195"/>
      <c r="BE25" s="62">
        <f t="shared" si="115"/>
        <v>0</v>
      </c>
      <c r="BF25" s="195"/>
      <c r="BG25" s="195"/>
      <c r="BH25" s="195"/>
      <c r="BI25" s="62">
        <f t="shared" si="116"/>
        <v>0</v>
      </c>
      <c r="BJ25" s="56">
        <f t="shared" si="117"/>
        <v>0</v>
      </c>
      <c r="BK25" s="116" t="str">
        <f t="shared" si="118"/>
        <v/>
      </c>
      <c r="BL25" s="12">
        <f t="shared" si="119"/>
        <v>0</v>
      </c>
      <c r="BM25" s="12">
        <f t="shared" si="120"/>
        <v>0</v>
      </c>
      <c r="BN25" s="12">
        <f t="shared" si="121"/>
        <v>0</v>
      </c>
      <c r="BO25" s="12">
        <f t="shared" si="122"/>
        <v>0</v>
      </c>
      <c r="BP25" s="12">
        <f t="shared" si="123"/>
        <v>0</v>
      </c>
      <c r="BQ25" s="12">
        <f t="shared" si="124"/>
        <v>0</v>
      </c>
      <c r="BR25" s="12">
        <f t="shared" si="125"/>
        <v>0</v>
      </c>
      <c r="BS25" s="12">
        <f t="shared" si="126"/>
        <v>0</v>
      </c>
      <c r="BT25" s="80">
        <f t="shared" si="127"/>
        <v>0</v>
      </c>
      <c r="BW25" s="12">
        <f t="shared" si="128"/>
        <v>0</v>
      </c>
      <c r="BX25" s="12">
        <f t="shared" si="129"/>
        <v>0</v>
      </c>
      <c r="BY25" s="12">
        <f t="shared" si="130"/>
        <v>0</v>
      </c>
      <c r="BZ25" s="12">
        <f t="shared" si="131"/>
        <v>0</v>
      </c>
      <c r="CA25" s="12">
        <f t="shared" si="132"/>
        <v>0</v>
      </c>
      <c r="CB25" s="12">
        <f t="shared" si="133"/>
        <v>0</v>
      </c>
      <c r="CC25" s="12">
        <f t="shared" si="134"/>
        <v>0</v>
      </c>
      <c r="CD25" s="12">
        <f t="shared" si="135"/>
        <v>0</v>
      </c>
      <c r="CE25" s="171">
        <f t="shared" si="136"/>
        <v>0</v>
      </c>
      <c r="CF25" s="186">
        <f t="shared" si="137"/>
        <v>0</v>
      </c>
      <c r="CH25" s="67">
        <f t="shared" si="138"/>
        <v>0</v>
      </c>
      <c r="CI25" s="67">
        <f t="shared" si="139"/>
        <v>0</v>
      </c>
      <c r="CJ25" s="67">
        <f t="shared" si="140"/>
        <v>0</v>
      </c>
      <c r="CK25" s="67">
        <f t="shared" si="141"/>
        <v>0</v>
      </c>
      <c r="CL25" s="67">
        <f t="shared" si="142"/>
        <v>0</v>
      </c>
      <c r="CM25" s="67">
        <f t="shared" si="143"/>
        <v>0</v>
      </c>
      <c r="CN25" s="67">
        <f t="shared" si="144"/>
        <v>0</v>
      </c>
      <c r="CO25" s="67">
        <f t="shared" si="145"/>
        <v>0</v>
      </c>
      <c r="CP25" s="75">
        <f t="shared" si="146"/>
        <v>0</v>
      </c>
      <c r="CQ25" s="67">
        <f t="shared" si="147"/>
        <v>0</v>
      </c>
      <c r="CR25" s="67">
        <f t="shared" si="148"/>
        <v>0</v>
      </c>
      <c r="CS25" s="68">
        <f t="shared" si="149"/>
        <v>0</v>
      </c>
      <c r="CT25" s="67">
        <f t="shared" si="150"/>
        <v>0</v>
      </c>
      <c r="CU25" s="67">
        <f t="shared" si="151"/>
        <v>0</v>
      </c>
      <c r="CV25" s="67">
        <f t="shared" si="152"/>
        <v>0</v>
      </c>
      <c r="CW25" s="67">
        <f t="shared" si="153"/>
        <v>0</v>
      </c>
      <c r="CX25" s="67">
        <f t="shared" si="154"/>
        <v>0</v>
      </c>
      <c r="CY25" s="74">
        <f t="shared" si="155"/>
        <v>0</v>
      </c>
      <c r="DC25" s="59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idden="1" x14ac:dyDescent="0.25">
      <c r="A26" s="225" t="s">
        <v>244</v>
      </c>
      <c r="B26" s="111"/>
      <c r="C26" s="123"/>
      <c r="D26" s="117"/>
      <c r="E26" s="118"/>
      <c r="F26" s="118"/>
      <c r="G26" s="10"/>
      <c r="H26" s="117"/>
      <c r="I26" s="118"/>
      <c r="J26" s="118"/>
      <c r="K26" s="118"/>
      <c r="L26" s="118"/>
      <c r="M26" s="118"/>
      <c r="N26" s="10"/>
      <c r="O26" s="127"/>
      <c r="P26" s="127"/>
      <c r="Q26" s="117"/>
      <c r="R26" s="118"/>
      <c r="S26" s="118"/>
      <c r="T26" s="118"/>
      <c r="U26" s="118"/>
      <c r="V26" s="118"/>
      <c r="W26" s="10"/>
      <c r="X26" s="8"/>
      <c r="Y26" s="127">
        <f t="shared" ref="Y26:Y27" si="156">CEILING(X26/$BR$7,0.25)</f>
        <v>0</v>
      </c>
      <c r="Z26" s="9">
        <f t="shared" ref="Z26:Z27" si="157">AD26*$BL$5+AH26*$BM$5+AL26*$BN$5+AP26*$BO$5+AT26*$BP$5+AX26*$BQ$5+BB26*$BR$5+BF26*$BS$5</f>
        <v>0</v>
      </c>
      <c r="AA26" s="9">
        <f t="shared" ref="AA26:AA27" si="158">AE26*$BL$5+AI26*$BM$5+AM26*$BN$5+AQ26*$BO$5+AU26*$BP$5+AY26*$BQ$5+BC26*$BR$5+BG26*$BS$5</f>
        <v>0</v>
      </c>
      <c r="AB26" s="9">
        <f t="shared" ref="AB26:AB27" si="159">AF26*$BL$5+AJ26*$BM$5+AN26*$BN$5+AR26*$BO$5+AV26*$BP$5+AZ26*$BQ$5+BD26*$BR$5+BH26*$BS$5</f>
        <v>0</v>
      </c>
      <c r="AC26" s="9">
        <f t="shared" ref="AC26:AC27" si="160">X26-(Z26+AA26+AB26)</f>
        <v>0</v>
      </c>
      <c r="AD26" s="195"/>
      <c r="AE26" s="195"/>
      <c r="AF26" s="195"/>
      <c r="AG26" s="62">
        <f t="shared" ref="AG26:AG27" si="161">BL26</f>
        <v>0</v>
      </c>
      <c r="AH26" s="195"/>
      <c r="AI26" s="195"/>
      <c r="AJ26" s="195"/>
      <c r="AK26" s="62">
        <f t="shared" ref="AK26:AK27" si="162">BM26</f>
        <v>0</v>
      </c>
      <c r="AL26" s="195"/>
      <c r="AM26" s="195"/>
      <c r="AN26" s="195"/>
      <c r="AO26" s="62">
        <f t="shared" ref="AO26:AO27" si="163">BN26</f>
        <v>0</v>
      </c>
      <c r="AP26" s="195"/>
      <c r="AQ26" s="195"/>
      <c r="AR26" s="195"/>
      <c r="AS26" s="62">
        <f t="shared" ref="AS26:AS27" si="164">BO26</f>
        <v>0</v>
      </c>
      <c r="AT26" s="195"/>
      <c r="AU26" s="195"/>
      <c r="AV26" s="195"/>
      <c r="AW26" s="62">
        <f t="shared" ref="AW26:AW27" si="165">BP26</f>
        <v>0</v>
      </c>
      <c r="AX26" s="195"/>
      <c r="AY26" s="195"/>
      <c r="AZ26" s="195"/>
      <c r="BA26" s="62">
        <f t="shared" ref="BA26:BA27" si="166">BQ26</f>
        <v>0</v>
      </c>
      <c r="BB26" s="195"/>
      <c r="BC26" s="195"/>
      <c r="BD26" s="195"/>
      <c r="BE26" s="62">
        <f t="shared" ref="BE26:BE27" si="167">BR26</f>
        <v>0</v>
      </c>
      <c r="BF26" s="195"/>
      <c r="BG26" s="195"/>
      <c r="BH26" s="195"/>
      <c r="BI26" s="62">
        <f t="shared" ref="BI26:BI27" si="168">BS26</f>
        <v>0</v>
      </c>
      <c r="BJ26" s="56">
        <f t="shared" ref="BJ26:BJ27" si="169">IF(ISERROR(AC26/X26),0,AC26/X26)</f>
        <v>0</v>
      </c>
      <c r="BK26" s="116" t="str">
        <f t="shared" ref="BK26:BK27" si="170">IF(ISERROR(SEARCH("в",A26)),"",1)</f>
        <v/>
      </c>
      <c r="BL26" s="12">
        <f t="shared" ref="BL26:BL27" si="171">IF(AND(BK26&lt;$CF26,$CE26&lt;&gt;$Y26,BW26=$CF26),BW26+$Y26-$CE26,BW26)</f>
        <v>0</v>
      </c>
      <c r="BM26" s="12">
        <f t="shared" ref="BM26:BM27" si="172">IF(AND(BL26&lt;$CF26,$CE26&lt;&gt;$Y26,BX26=$CF26),BX26+$Y26-$CE26,BX26)</f>
        <v>0</v>
      </c>
      <c r="BN26" s="12">
        <f t="shared" ref="BN26:BN27" si="173">IF(AND(BM26&lt;$CF26,$CE26&lt;&gt;$Y26,BY26=$CF26),BY26+$Y26-$CE26,BY26)</f>
        <v>0</v>
      </c>
      <c r="BO26" s="12">
        <f t="shared" ref="BO26:BO27" si="174">IF(AND(BN26&lt;$CF26,$CE26&lt;&gt;$Y26,BZ26=$CF26),BZ26+$Y26-$CE26,BZ26)</f>
        <v>0</v>
      </c>
      <c r="BP26" s="12">
        <f t="shared" ref="BP26:BP27" si="175">IF(AND(BO26&lt;$CF26,$CE26&lt;&gt;$Y26,CA26=$CF26),CA26+$Y26-$CE26,CA26)</f>
        <v>0</v>
      </c>
      <c r="BQ26" s="12">
        <f t="shared" ref="BQ26:BQ27" si="176">IF(AND(BP26&lt;$CF26,$CE26&lt;&gt;$Y26,CB26=$CF26),CB26+$Y26-$CE26,CB26)</f>
        <v>0</v>
      </c>
      <c r="BR26" s="12">
        <f t="shared" ref="BR26:BR27" si="177">IF(AND(BQ26&lt;$CF26,$CE26&lt;&gt;$Y26,CC26=$CF26),CC26+$Y26-$CE26,CC26)</f>
        <v>0</v>
      </c>
      <c r="BS26" s="12">
        <f t="shared" ref="BS26:BS27" si="178">IF(AND(BR26&lt;$CF26,$CE26&lt;&gt;$Y26,CD26=$CF26),CD26+$Y26-$CE26,CD26)</f>
        <v>0</v>
      </c>
      <c r="BT26" s="80">
        <f t="shared" ref="BT26:BT27" si="179">SUM(BL26:BS26)</f>
        <v>0</v>
      </c>
      <c r="BW26" s="12">
        <f t="shared" ref="BW26:BW27" si="180">IF($DC26=0,0,ROUND(4*$Y26*SUM(AD26:AF26)/$DC26,0)/4)</f>
        <v>0</v>
      </c>
      <c r="BX26" s="12">
        <f t="shared" ref="BX26:BX27" si="181">IF($DC26=0,0,ROUND(4*$Y26*SUM(AH26:AJ26)/$DC26,0)/4)</f>
        <v>0</v>
      </c>
      <c r="BY26" s="12">
        <f t="shared" ref="BY26:BY27" si="182">IF($DC26=0,0,ROUND(4*$Y26*SUM(AL26:AN26)/$DC26,0)/4)</f>
        <v>0</v>
      </c>
      <c r="BZ26" s="12">
        <f t="shared" ref="BZ26:BZ27" si="183">IF($DC26=0,0,ROUND(4*$Y26*SUM(AP26:AR26)/$DC26,0)/4)</f>
        <v>0</v>
      </c>
      <c r="CA26" s="12">
        <f t="shared" ref="CA26:CA27" si="184">IF($DC26=0,0,ROUND(4*$Y26*SUM(AT26:AV26)/$DC26,0)/4)</f>
        <v>0</v>
      </c>
      <c r="CB26" s="12">
        <f t="shared" ref="CB26:CB27" si="185">IF($DC26=0,0,ROUND(4*$Y26*(SUM(AX26:AZ26))/$DC26,0)/4)</f>
        <v>0</v>
      </c>
      <c r="CC26" s="12">
        <f t="shared" ref="CC26:CC27" si="186">IF($DC26=0,0,ROUND(4*$Y26*(SUM(BB26:BD26))/$DC26,0)/4)</f>
        <v>0</v>
      </c>
      <c r="CD26" s="12">
        <f t="shared" ref="CD26:CD27" si="187">IF($DC26=0,0,ROUND(4*$Y26*(SUM(BF26:BH26))/$DC26,0)/4)</f>
        <v>0</v>
      </c>
      <c r="CE26" s="171">
        <f t="shared" ref="CE26:CE27" si="188">SUM(BW26:CD26)</f>
        <v>0</v>
      </c>
      <c r="CF26" s="186">
        <f t="shared" ref="CF26:CF27" si="189">MAX(BW26:CD26)</f>
        <v>0</v>
      </c>
      <c r="CH26" s="67">
        <f t="shared" si="138"/>
        <v>0</v>
      </c>
      <c r="CI26" s="67">
        <f t="shared" si="139"/>
        <v>0</v>
      </c>
      <c r="CJ26" s="67">
        <f t="shared" si="140"/>
        <v>0</v>
      </c>
      <c r="CK26" s="67">
        <f t="shared" si="141"/>
        <v>0</v>
      </c>
      <c r="CL26" s="67">
        <f t="shared" si="142"/>
        <v>0</v>
      </c>
      <c r="CM26" s="67">
        <f t="shared" si="143"/>
        <v>0</v>
      </c>
      <c r="CN26" s="67">
        <f t="shared" si="144"/>
        <v>0</v>
      </c>
      <c r="CO26" s="67">
        <f t="shared" si="145"/>
        <v>0</v>
      </c>
      <c r="CP26" s="75">
        <f t="shared" ref="CP26:CP27" si="190">SUM(CH26:CO26)</f>
        <v>0</v>
      </c>
      <c r="CQ26" s="67">
        <f t="shared" ref="CQ26:CQ27" si="191">IF(MID(H26,1,1)="1",1,0)+IF(MID(I26,1,1)="1",1,0)+IF(MID(J26,1,1)="1",1,0)+IF(MID(K26,1,1)="1",1,0)+IF(MID(L26,1,1)="1",1,0)+IF(MID(M26,1,1)="1",1,0)+IF(MID(N26,1,1)="1",1,0)</f>
        <v>0</v>
      </c>
      <c r="CR26" s="67">
        <f t="shared" ref="CR26:CR27" si="192">IF(MID(H26,1,1)="2",1,0)+IF(MID(I26,1,1)="2",1,0)+IF(MID(J26,1,1)="2",1,0)+IF(MID(K26,1,1)="2",1,0)+IF(MID(L26,1,1)="2",1,0)+IF(MID(M26,1,1)="2",1,0)+IF(MID(N26,1,1)="2",1,0)</f>
        <v>0</v>
      </c>
      <c r="CS26" s="68">
        <f t="shared" ref="CS26:CS27" si="193">IF(MID(H26,1,1)="3",1,0)+IF(MID(I26,1,1)="3",1,0)+IF(MID(J26,1,1)="3",1,0)+IF(MID(K26,1,1)="3",1,0)+IF(MID(L26,1,1)="3",1,0)+IF(MID(M26,1,1)="3",1,0)+IF(MID(N26,1,1)="3",1,0)</f>
        <v>0</v>
      </c>
      <c r="CT26" s="67">
        <f t="shared" ref="CT26:CT27" si="194">IF(MID(H26,1,1)="4",1,0)+IF(MID(I26,1,1)="4",1,0)+IF(MID(J26,1,1)="4",1,0)+IF(MID(K26,1,1)="4",1,0)+IF(MID(L26,1,1)="4",1,0)+IF(MID(M26,1,1)="4",1,0)+IF(MID(N26,1,1)="4",1,0)</f>
        <v>0</v>
      </c>
      <c r="CU26" s="67">
        <f t="shared" ref="CU26:CU27" si="195">IF(MID(H26,1,1)="5",1,0)+IF(MID(I26,1,1)="5",1,0)+IF(MID(J26,1,1)="5",1,0)+IF(MID(K26,1,1)="5",1,0)+IF(MID(L26,1,1)="5",1,0)+IF(MID(M26,1,1)="5",1,0)+IF(MID(N26,1,1)="5",1,0)</f>
        <v>0</v>
      </c>
      <c r="CV26" s="67">
        <f t="shared" ref="CV26:CV27" si="196">IF(MID(H26,1,1)="6",1,0)+IF(MID(I26,1,1)="6",1,0)+IF(MID(J26,1,1)="6",1,0)+IF(MID(K26,1,1)="6",1,0)+IF(MID(L26,1,1)="6",1,0)+IF(MID(M26,1,1)="6",1,0)+IF(MID(N26,1,1)="6",1,0)</f>
        <v>0</v>
      </c>
      <c r="CW26" s="67">
        <f t="shared" ref="CW26:CW27" si="197">IF(MID(H26,1,1)="7",1,0)+IF(MID(I26,1,1)="7",1,0)+IF(MID(J26,1,1)="7",1,0)+IF(MID(K26,1,1)="7",1,0)+IF(MID(L26,1,1)="7",1,0)+IF(MID(M26,1,1)="7",1,0)+IF(MID(N26,1,1)="7",1,0)</f>
        <v>0</v>
      </c>
      <c r="CX26" s="67">
        <f t="shared" ref="CX26:CX27" si="198">IF(MID(H26,1,1)="8",1,0)+IF(MID(I26,1,1)="8",1,0)+IF(MID(J26,1,1)="8",1,0)+IF(MID(K26,1,1)="8",1,0)+IF(MID(L26,1,1)="8",1,0)+IF(MID(M26,1,1)="8",1,0)+IF(MID(N26,1,1)="8",1,0)</f>
        <v>0</v>
      </c>
      <c r="CY26" s="74">
        <f t="shared" ref="CY26:CY27" si="199">SUM(CQ26:CX26)</f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 x14ac:dyDescent="0.25">
      <c r="A27" s="225" t="s">
        <v>245</v>
      </c>
      <c r="B27" s="111"/>
      <c r="C27" s="123"/>
      <c r="D27" s="117"/>
      <c r="E27" s="118"/>
      <c r="F27" s="118"/>
      <c r="G27" s="10"/>
      <c r="H27" s="117"/>
      <c r="I27" s="118"/>
      <c r="J27" s="118"/>
      <c r="K27" s="118"/>
      <c r="L27" s="118"/>
      <c r="M27" s="118"/>
      <c r="N27" s="10"/>
      <c r="O27" s="127"/>
      <c r="P27" s="127"/>
      <c r="Q27" s="117"/>
      <c r="R27" s="118"/>
      <c r="S27" s="118"/>
      <c r="T27" s="118"/>
      <c r="U27" s="118"/>
      <c r="V27" s="118"/>
      <c r="W27" s="10"/>
      <c r="X27" s="8"/>
      <c r="Y27" s="127">
        <f t="shared" si="156"/>
        <v>0</v>
      </c>
      <c r="Z27" s="9">
        <f t="shared" si="157"/>
        <v>0</v>
      </c>
      <c r="AA27" s="9">
        <f t="shared" si="158"/>
        <v>0</v>
      </c>
      <c r="AB27" s="9">
        <f t="shared" si="159"/>
        <v>0</v>
      </c>
      <c r="AC27" s="9">
        <f t="shared" si="160"/>
        <v>0</v>
      </c>
      <c r="AD27" s="195"/>
      <c r="AE27" s="195"/>
      <c r="AF27" s="195"/>
      <c r="AG27" s="62">
        <f t="shared" si="161"/>
        <v>0</v>
      </c>
      <c r="AH27" s="195"/>
      <c r="AI27" s="195"/>
      <c r="AJ27" s="195"/>
      <c r="AK27" s="62">
        <f t="shared" si="162"/>
        <v>0</v>
      </c>
      <c r="AL27" s="195"/>
      <c r="AM27" s="195"/>
      <c r="AN27" s="195"/>
      <c r="AO27" s="62">
        <f t="shared" si="163"/>
        <v>0</v>
      </c>
      <c r="AP27" s="195"/>
      <c r="AQ27" s="195"/>
      <c r="AR27" s="195"/>
      <c r="AS27" s="62">
        <f t="shared" si="164"/>
        <v>0</v>
      </c>
      <c r="AT27" s="195"/>
      <c r="AU27" s="195"/>
      <c r="AV27" s="195"/>
      <c r="AW27" s="62">
        <f t="shared" si="165"/>
        <v>0</v>
      </c>
      <c r="AX27" s="195"/>
      <c r="AY27" s="195"/>
      <c r="AZ27" s="195"/>
      <c r="BA27" s="62">
        <f t="shared" si="166"/>
        <v>0</v>
      </c>
      <c r="BB27" s="195"/>
      <c r="BC27" s="195"/>
      <c r="BD27" s="195"/>
      <c r="BE27" s="62">
        <f t="shared" si="167"/>
        <v>0</v>
      </c>
      <c r="BF27" s="195"/>
      <c r="BG27" s="195"/>
      <c r="BH27" s="195"/>
      <c r="BI27" s="62">
        <f t="shared" si="168"/>
        <v>0</v>
      </c>
      <c r="BJ27" s="56">
        <f t="shared" si="169"/>
        <v>0</v>
      </c>
      <c r="BK27" s="116" t="str">
        <f t="shared" si="170"/>
        <v/>
      </c>
      <c r="BL27" s="12">
        <f t="shared" si="171"/>
        <v>0</v>
      </c>
      <c r="BM27" s="12">
        <f t="shared" si="172"/>
        <v>0</v>
      </c>
      <c r="BN27" s="12">
        <f t="shared" si="173"/>
        <v>0</v>
      </c>
      <c r="BO27" s="12">
        <f t="shared" si="174"/>
        <v>0</v>
      </c>
      <c r="BP27" s="12">
        <f t="shared" si="175"/>
        <v>0</v>
      </c>
      <c r="BQ27" s="12">
        <f t="shared" si="176"/>
        <v>0</v>
      </c>
      <c r="BR27" s="12">
        <f t="shared" si="177"/>
        <v>0</v>
      </c>
      <c r="BS27" s="12">
        <f t="shared" si="178"/>
        <v>0</v>
      </c>
      <c r="BT27" s="80">
        <f t="shared" si="179"/>
        <v>0</v>
      </c>
      <c r="BW27" s="12">
        <f t="shared" si="180"/>
        <v>0</v>
      </c>
      <c r="BX27" s="12">
        <f t="shared" si="181"/>
        <v>0</v>
      </c>
      <c r="BY27" s="12">
        <f t="shared" si="182"/>
        <v>0</v>
      </c>
      <c r="BZ27" s="12">
        <f t="shared" si="183"/>
        <v>0</v>
      </c>
      <c r="CA27" s="12">
        <f t="shared" si="184"/>
        <v>0</v>
      </c>
      <c r="CB27" s="12">
        <f t="shared" si="185"/>
        <v>0</v>
      </c>
      <c r="CC27" s="12">
        <f t="shared" si="186"/>
        <v>0</v>
      </c>
      <c r="CD27" s="12">
        <f t="shared" si="187"/>
        <v>0</v>
      </c>
      <c r="CE27" s="171">
        <f t="shared" si="188"/>
        <v>0</v>
      </c>
      <c r="CF27" s="186">
        <f t="shared" si="189"/>
        <v>0</v>
      </c>
      <c r="CH27" s="67">
        <f t="shared" si="138"/>
        <v>0</v>
      </c>
      <c r="CI27" s="67">
        <f t="shared" si="139"/>
        <v>0</v>
      </c>
      <c r="CJ27" s="67">
        <f t="shared" si="140"/>
        <v>0</v>
      </c>
      <c r="CK27" s="67">
        <f t="shared" si="141"/>
        <v>0</v>
      </c>
      <c r="CL27" s="67">
        <f t="shared" si="142"/>
        <v>0</v>
      </c>
      <c r="CM27" s="67">
        <f t="shared" si="143"/>
        <v>0</v>
      </c>
      <c r="CN27" s="67">
        <f t="shared" si="144"/>
        <v>0</v>
      </c>
      <c r="CO27" s="67">
        <f t="shared" si="145"/>
        <v>0</v>
      </c>
      <c r="CP27" s="75">
        <f t="shared" si="190"/>
        <v>0</v>
      </c>
      <c r="CQ27" s="67">
        <f t="shared" si="191"/>
        <v>0</v>
      </c>
      <c r="CR27" s="67">
        <f t="shared" si="192"/>
        <v>0</v>
      </c>
      <c r="CS27" s="68">
        <f t="shared" si="193"/>
        <v>0</v>
      </c>
      <c r="CT27" s="67">
        <f t="shared" si="194"/>
        <v>0</v>
      </c>
      <c r="CU27" s="67">
        <f t="shared" si="195"/>
        <v>0</v>
      </c>
      <c r="CV27" s="67">
        <f t="shared" si="196"/>
        <v>0</v>
      </c>
      <c r="CW27" s="67">
        <f t="shared" si="197"/>
        <v>0</v>
      </c>
      <c r="CX27" s="67">
        <f t="shared" si="198"/>
        <v>0</v>
      </c>
      <c r="CY27" s="74">
        <f t="shared" si="199"/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 x14ac:dyDescent="0.25">
      <c r="A28" s="225" t="s">
        <v>246</v>
      </c>
      <c r="B28" s="435"/>
      <c r="C28" s="123"/>
      <c r="D28" s="117"/>
      <c r="E28" s="118"/>
      <c r="F28" s="118"/>
      <c r="G28" s="10"/>
      <c r="H28" s="117"/>
      <c r="I28" s="118"/>
      <c r="J28" s="118"/>
      <c r="K28" s="118"/>
      <c r="L28" s="118"/>
      <c r="M28" s="118"/>
      <c r="N28" s="10"/>
      <c r="O28" s="127"/>
      <c r="P28" s="127"/>
      <c r="Q28" s="117"/>
      <c r="R28" s="118"/>
      <c r="S28" s="118"/>
      <c r="T28" s="118"/>
      <c r="U28" s="118"/>
      <c r="V28" s="118"/>
      <c r="W28" s="10"/>
      <c r="X28" s="8"/>
      <c r="Y28" s="127">
        <f t="shared" ref="Y28:Y34" si="200">CEILING(X28/$BR$7,0.25)</f>
        <v>0</v>
      </c>
      <c r="Z28" s="9">
        <f t="shared" ref="Z28:AB35" si="201">AD28*$BL$5+AH28*$BM$5+AL28*$BN$5+AP28*$BO$5+AT28*$BP$5+AX28*$BQ$5+BB28*$BR$5+BF28*$BS$5</f>
        <v>0</v>
      </c>
      <c r="AA28" s="9">
        <f t="shared" ref="AA28:AA34" si="202">AE28*$BL$5+AI28*$BM$5+AM28*$BN$5+AQ28*$BO$5+AU28*$BP$5+AY28*$BQ$5+BC28*$BR$5+BG28*$BS$5</f>
        <v>0</v>
      </c>
      <c r="AB28" s="9">
        <f t="shared" ref="AB28:AB34" si="203">AF28*$BL$5+AJ28*$BM$5+AN28*$BN$5+AR28*$BO$5+AV28*$BP$5+AZ28*$BQ$5+BD28*$BR$5+BH28*$BS$5</f>
        <v>0</v>
      </c>
      <c r="AC28" s="9">
        <f t="shared" ref="AC28:AC34" si="204">X28-(Z28+AA28+AB28)</f>
        <v>0</v>
      </c>
      <c r="AD28" s="195"/>
      <c r="AE28" s="195"/>
      <c r="AF28" s="195"/>
      <c r="AG28" s="62">
        <f t="shared" ref="AG28:AG34" si="205">BL28</f>
        <v>0</v>
      </c>
      <c r="AH28" s="195"/>
      <c r="AI28" s="195"/>
      <c r="AJ28" s="195"/>
      <c r="AK28" s="62">
        <f t="shared" ref="AK28:AK34" si="206">BM28</f>
        <v>0</v>
      </c>
      <c r="AL28" s="195"/>
      <c r="AM28" s="195"/>
      <c r="AN28" s="195"/>
      <c r="AO28" s="62">
        <f t="shared" ref="AO28:AO34" si="207">BN28</f>
        <v>0</v>
      </c>
      <c r="AP28" s="195"/>
      <c r="AQ28" s="195"/>
      <c r="AR28" s="195"/>
      <c r="AS28" s="62">
        <f t="shared" ref="AS28:AS34" si="208">BO28</f>
        <v>0</v>
      </c>
      <c r="AT28" s="195"/>
      <c r="AU28" s="195"/>
      <c r="AV28" s="195"/>
      <c r="AW28" s="62">
        <f t="shared" ref="AW28:AW34" si="209">BP28</f>
        <v>0</v>
      </c>
      <c r="AX28" s="195"/>
      <c r="AY28" s="195"/>
      <c r="AZ28" s="195"/>
      <c r="BA28" s="62">
        <f t="shared" ref="BA28:BA34" si="210">BQ28</f>
        <v>0</v>
      </c>
      <c r="BB28" s="195"/>
      <c r="BC28" s="195"/>
      <c r="BD28" s="195"/>
      <c r="BE28" s="62">
        <f t="shared" ref="BE28:BE34" si="211">BR28</f>
        <v>0</v>
      </c>
      <c r="BF28" s="195"/>
      <c r="BG28" s="195"/>
      <c r="BH28" s="195"/>
      <c r="BI28" s="62">
        <f t="shared" ref="BI28:BI34" si="212">BS28</f>
        <v>0</v>
      </c>
      <c r="BJ28" s="56">
        <f t="shared" ref="BJ28:BJ36" si="213">IF(ISERROR(AC28/X28),0,AC28/X28)</f>
        <v>0</v>
      </c>
      <c r="BK28" s="116" t="str">
        <f t="shared" ref="BK28:BK34" si="214">IF(ISERROR(SEARCH("в",A28)),"",1)</f>
        <v/>
      </c>
      <c r="BL28" s="12">
        <f t="shared" ref="BL28:BL34" si="215">IF(AND(BK28&lt;$CF28,$CE28&lt;&gt;$Y28,BW28=$CF28),BW28+$Y28-$CE28,BW28)</f>
        <v>0</v>
      </c>
      <c r="BM28" s="12">
        <f t="shared" ref="BM28:BM34" si="216">IF(AND(BL28&lt;$CF28,$CE28&lt;&gt;$Y28,BX28=$CF28),BX28+$Y28-$CE28,BX28)</f>
        <v>0</v>
      </c>
      <c r="BN28" s="12">
        <f t="shared" ref="BN28:BN34" si="217">IF(AND(BM28&lt;$CF28,$CE28&lt;&gt;$Y28,BY28=$CF28),BY28+$Y28-$CE28,BY28)</f>
        <v>0</v>
      </c>
      <c r="BO28" s="12">
        <f t="shared" ref="BO28:BO34" si="218">IF(AND(BN28&lt;$CF28,$CE28&lt;&gt;$Y28,BZ28=$CF28),BZ28+$Y28-$CE28,BZ28)</f>
        <v>0</v>
      </c>
      <c r="BP28" s="12">
        <f t="shared" ref="BP28:BP34" si="219">IF(AND(BO28&lt;$CF28,$CE28&lt;&gt;$Y28,CA28=$CF28),CA28+$Y28-$CE28,CA28)</f>
        <v>0</v>
      </c>
      <c r="BQ28" s="12">
        <f t="shared" ref="BQ28:BQ34" si="220">IF(AND(BP28&lt;$CF28,$CE28&lt;&gt;$Y28,CB28=$CF28),CB28+$Y28-$CE28,CB28)</f>
        <v>0</v>
      </c>
      <c r="BR28" s="12">
        <f t="shared" ref="BR28:BR34" si="221">IF(AND(BQ28&lt;$CF28,$CE28&lt;&gt;$Y28,CC28=$CF28),CC28+$Y28-$CE28,CC28)</f>
        <v>0</v>
      </c>
      <c r="BS28" s="12">
        <f t="shared" ref="BS28:BS34" si="222">IF(AND(BR28&lt;$CF28,$CE28&lt;&gt;$Y28,CD28=$CF28),CD28+$Y28-$CE28,CD28)</f>
        <v>0</v>
      </c>
      <c r="BT28" s="80">
        <f t="shared" ref="BT28:BT34" si="223">SUM(BL28:BS28)</f>
        <v>0</v>
      </c>
      <c r="BW28" s="12">
        <f t="shared" ref="BW28:BW34" si="224">IF($DC28=0,0,ROUND(4*$Y28*SUM(AD28:AF28)/$DC28,0)/4)</f>
        <v>0</v>
      </c>
      <c r="BX28" s="12">
        <f t="shared" ref="BX28:BX34" si="225">IF($DC28=0,0,ROUND(4*$Y28*SUM(AH28:AJ28)/$DC28,0)/4)</f>
        <v>0</v>
      </c>
      <c r="BY28" s="12">
        <f t="shared" ref="BY28:BY34" si="226">IF($DC28=0,0,ROUND(4*$Y28*SUM(AL28:AN28)/$DC28,0)/4)</f>
        <v>0</v>
      </c>
      <c r="BZ28" s="12">
        <f t="shared" ref="BZ28:BZ34" si="227">IF($DC28=0,0,ROUND(4*$Y28*SUM(AP28:AR28)/$DC28,0)/4)</f>
        <v>0</v>
      </c>
      <c r="CA28" s="12">
        <f t="shared" ref="CA28:CA34" si="228">IF($DC28=0,0,ROUND(4*$Y28*SUM(AT28:AV28)/$DC28,0)/4)</f>
        <v>0</v>
      </c>
      <c r="CB28" s="12">
        <f t="shared" ref="CB28:CB34" si="229">IF($DC28=0,0,ROUND(4*$Y28*(SUM(AX28:AZ28))/$DC28,0)/4)</f>
        <v>0</v>
      </c>
      <c r="CC28" s="12">
        <f t="shared" ref="CC28:CC34" si="230">IF($DC28=0,0,ROUND(4*$Y28*(SUM(BB28:BD28))/$DC28,0)/4)</f>
        <v>0</v>
      </c>
      <c r="CD28" s="12">
        <f t="shared" ref="CD28:CD34" si="231">IF($DC28=0,0,ROUND(4*$Y28*(SUM(BF28:BH28))/$DC28,0)/4)</f>
        <v>0</v>
      </c>
      <c r="CE28" s="171">
        <f t="shared" ref="CE28:CE34" si="232">SUM(BW28:CD28)</f>
        <v>0</v>
      </c>
      <c r="CF28" s="186">
        <f t="shared" ref="CF28:CF36" si="233">MAX(BW28:CD28)</f>
        <v>0</v>
      </c>
      <c r="CH28" s="67">
        <f t="shared" ref="CH28:CH34" si="234">IF(VALUE($D28)=1,1,0)+IF(VALUE($E28)=1,1,0)+IF(VALUE($F28)=1,1,0)+IF(VALUE($G28)=1,1,0)</f>
        <v>0</v>
      </c>
      <c r="CI28" s="67">
        <f t="shared" ref="CI28:CI34" si="235">IF(VALUE($D28)=2,1,0)+IF(VALUE($E28)=2,1,0)+IF(VALUE($F28)=2,1,0)+IF(VALUE($G28)=2,1,0)</f>
        <v>0</v>
      </c>
      <c r="CJ28" s="67">
        <f t="shared" ref="CJ28:CJ34" si="236">IF(VALUE($D28)=3,1,0)+IF(VALUE($E28)=3,1,0)+IF(VALUE($F28)=3,1,0)+IF(VALUE($G28)=3,1,0)</f>
        <v>0</v>
      </c>
      <c r="CK28" s="67">
        <f t="shared" ref="CK28:CK34" si="237">IF(VALUE($D28)=4,1,0)+IF(VALUE($E28)=4,1,0)+IF(VALUE($F28)=4,1,0)+IF(VALUE($G28)=4,1,0)</f>
        <v>0</v>
      </c>
      <c r="CL28" s="67">
        <f t="shared" ref="CL28:CL34" si="238">IF(VALUE($D28)=5,1,0)+IF(VALUE($E28)=5,1,0)+IF(VALUE($F28)=5,1,0)+IF(VALUE($G28)=5,1,0)</f>
        <v>0</v>
      </c>
      <c r="CM28" s="67">
        <f t="shared" ref="CM28:CM34" si="239">IF(VALUE($D28)=6,1,0)+IF(VALUE($E28)=6,1,0)+IF(VALUE($F28)=6,1,0)+IF(VALUE($G28)=6,1,0)</f>
        <v>0</v>
      </c>
      <c r="CN28" s="67">
        <f t="shared" ref="CN28:CN34" si="240">IF(VALUE($D28)=7,1,0)+IF(VALUE($E28)=7,1,0)+IF(VALUE($F28)=7,1,0)+IF(VALUE($G28)=7,1,0)</f>
        <v>0</v>
      </c>
      <c r="CO28" s="67">
        <f t="shared" ref="CO28:CO34" si="241">IF(VALUE($D28)=8,1,0)+IF(VALUE($E28)=8,1,0)+IF(VALUE($F28)=8,1,0)+IF(VALUE($G28)=8,1,0)</f>
        <v>0</v>
      </c>
      <c r="CP28" s="75">
        <f t="shared" ref="CP28:CP34" si="242">SUM(CH28:CO28)</f>
        <v>0</v>
      </c>
      <c r="CQ28" s="67">
        <f t="shared" ref="CQ28:CQ34" si="243">IF(MID(H28,1,1)="1",1,0)+IF(MID(I28,1,1)="1",1,0)+IF(MID(J28,1,1)="1",1,0)+IF(MID(K28,1,1)="1",1,0)+IF(MID(L28,1,1)="1",1,0)+IF(MID(M28,1,1)="1",1,0)+IF(MID(N28,1,1)="1",1,0)</f>
        <v>0</v>
      </c>
      <c r="CR28" s="67">
        <f t="shared" ref="CR28:CR34" si="244">IF(MID(H28,1,1)="2",1,0)+IF(MID(I28,1,1)="2",1,0)+IF(MID(J28,1,1)="2",1,0)+IF(MID(K28,1,1)="2",1,0)+IF(MID(L28,1,1)="2",1,0)+IF(MID(M28,1,1)="2",1,0)+IF(MID(N28,1,1)="2",1,0)</f>
        <v>0</v>
      </c>
      <c r="CS28" s="68">
        <f t="shared" ref="CS28:CS34" si="245">IF(MID(H28,1,1)="3",1,0)+IF(MID(I28,1,1)="3",1,0)+IF(MID(J28,1,1)="3",1,0)+IF(MID(K28,1,1)="3",1,0)+IF(MID(L28,1,1)="3",1,0)+IF(MID(M28,1,1)="3",1,0)+IF(MID(N28,1,1)="3",1,0)</f>
        <v>0</v>
      </c>
      <c r="CT28" s="67">
        <f t="shared" ref="CT28:CT34" si="246">IF(MID(H28,1,1)="4",1,0)+IF(MID(I28,1,1)="4",1,0)+IF(MID(J28,1,1)="4",1,0)+IF(MID(K28,1,1)="4",1,0)+IF(MID(L28,1,1)="4",1,0)+IF(MID(M28,1,1)="4",1,0)+IF(MID(N28,1,1)="4",1,0)</f>
        <v>0</v>
      </c>
      <c r="CU28" s="67">
        <f t="shared" ref="CU28:CU34" si="247">IF(MID(H28,1,1)="5",1,0)+IF(MID(I28,1,1)="5",1,0)+IF(MID(J28,1,1)="5",1,0)+IF(MID(K28,1,1)="5",1,0)+IF(MID(L28,1,1)="5",1,0)+IF(MID(M28,1,1)="5",1,0)+IF(MID(N28,1,1)="5",1,0)</f>
        <v>0</v>
      </c>
      <c r="CV28" s="67">
        <f t="shared" ref="CV28:CV34" si="248">IF(MID(H28,1,1)="6",1,0)+IF(MID(I28,1,1)="6",1,0)+IF(MID(J28,1,1)="6",1,0)+IF(MID(K28,1,1)="6",1,0)+IF(MID(L28,1,1)="6",1,0)+IF(MID(M28,1,1)="6",1,0)+IF(MID(N28,1,1)="6",1,0)</f>
        <v>0</v>
      </c>
      <c r="CW28" s="67">
        <f t="shared" ref="CW28:CW34" si="249">IF(MID(H28,1,1)="7",1,0)+IF(MID(I28,1,1)="7",1,0)+IF(MID(J28,1,1)="7",1,0)+IF(MID(K28,1,1)="7",1,0)+IF(MID(L28,1,1)="7",1,0)+IF(MID(M28,1,1)="7",1,0)+IF(MID(N28,1,1)="7",1,0)</f>
        <v>0</v>
      </c>
      <c r="CX28" s="67">
        <f t="shared" ref="CX28:CX34" si="250">IF(MID(H28,1,1)="8",1,0)+IF(MID(I28,1,1)="8",1,0)+IF(MID(J28,1,1)="8",1,0)+IF(MID(K28,1,1)="8",1,0)+IF(MID(L28,1,1)="8",1,0)+IF(MID(M28,1,1)="8",1,0)+IF(MID(N28,1,1)="8",1,0)</f>
        <v>0</v>
      </c>
      <c r="CY28" s="74">
        <f t="shared" ref="CY28:CY34" si="251">SUM(CQ28:CX28)</f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 x14ac:dyDescent="0.25">
      <c r="A29" s="225" t="s">
        <v>247</v>
      </c>
      <c r="B29" s="111"/>
      <c r="C29" s="123"/>
      <c r="D29" s="117"/>
      <c r="E29" s="118"/>
      <c r="F29" s="118"/>
      <c r="G29" s="10"/>
      <c r="H29" s="117"/>
      <c r="I29" s="118"/>
      <c r="J29" s="118"/>
      <c r="K29" s="118"/>
      <c r="L29" s="118"/>
      <c r="M29" s="118"/>
      <c r="N29" s="10"/>
      <c r="O29" s="127"/>
      <c r="P29" s="127"/>
      <c r="Q29" s="117"/>
      <c r="R29" s="118"/>
      <c r="S29" s="118"/>
      <c r="T29" s="118"/>
      <c r="U29" s="118"/>
      <c r="V29" s="118"/>
      <c r="W29" s="10"/>
      <c r="X29" s="8"/>
      <c r="Y29" s="127">
        <f t="shared" si="200"/>
        <v>0</v>
      </c>
      <c r="Z29" s="9">
        <f t="shared" si="201"/>
        <v>0</v>
      </c>
      <c r="AA29" s="9">
        <f t="shared" si="202"/>
        <v>0</v>
      </c>
      <c r="AB29" s="9">
        <f t="shared" si="203"/>
        <v>0</v>
      </c>
      <c r="AC29" s="9">
        <f t="shared" si="204"/>
        <v>0</v>
      </c>
      <c r="AD29" s="195"/>
      <c r="AE29" s="195"/>
      <c r="AF29" s="195"/>
      <c r="AG29" s="62">
        <f t="shared" si="205"/>
        <v>0</v>
      </c>
      <c r="AH29" s="195"/>
      <c r="AI29" s="195"/>
      <c r="AJ29" s="195"/>
      <c r="AK29" s="62">
        <f t="shared" si="206"/>
        <v>0</v>
      </c>
      <c r="AL29" s="195"/>
      <c r="AM29" s="195"/>
      <c r="AN29" s="195"/>
      <c r="AO29" s="62">
        <f t="shared" si="207"/>
        <v>0</v>
      </c>
      <c r="AP29" s="195"/>
      <c r="AQ29" s="195"/>
      <c r="AR29" s="195"/>
      <c r="AS29" s="62">
        <f t="shared" si="208"/>
        <v>0</v>
      </c>
      <c r="AT29" s="195"/>
      <c r="AU29" s="195"/>
      <c r="AV29" s="195"/>
      <c r="AW29" s="62">
        <f t="shared" si="209"/>
        <v>0</v>
      </c>
      <c r="AX29" s="195"/>
      <c r="AY29" s="195"/>
      <c r="AZ29" s="195"/>
      <c r="BA29" s="62">
        <f t="shared" si="210"/>
        <v>0</v>
      </c>
      <c r="BB29" s="195"/>
      <c r="BC29" s="195"/>
      <c r="BD29" s="195"/>
      <c r="BE29" s="62">
        <f t="shared" si="211"/>
        <v>0</v>
      </c>
      <c r="BF29" s="195"/>
      <c r="BG29" s="195"/>
      <c r="BH29" s="195"/>
      <c r="BI29" s="62">
        <f t="shared" si="212"/>
        <v>0</v>
      </c>
      <c r="BJ29" s="56">
        <f t="shared" si="213"/>
        <v>0</v>
      </c>
      <c r="BK29" s="116" t="str">
        <f t="shared" si="214"/>
        <v/>
      </c>
      <c r="BL29" s="12">
        <f t="shared" si="215"/>
        <v>0</v>
      </c>
      <c r="BM29" s="12">
        <f t="shared" si="216"/>
        <v>0</v>
      </c>
      <c r="BN29" s="12">
        <f t="shared" si="217"/>
        <v>0</v>
      </c>
      <c r="BO29" s="12">
        <f t="shared" si="218"/>
        <v>0</v>
      </c>
      <c r="BP29" s="12">
        <f t="shared" si="219"/>
        <v>0</v>
      </c>
      <c r="BQ29" s="12">
        <f t="shared" si="220"/>
        <v>0</v>
      </c>
      <c r="BR29" s="12">
        <f t="shared" si="221"/>
        <v>0</v>
      </c>
      <c r="BS29" s="12">
        <f t="shared" si="222"/>
        <v>0</v>
      </c>
      <c r="BT29" s="80">
        <f t="shared" si="223"/>
        <v>0</v>
      </c>
      <c r="BW29" s="12">
        <f t="shared" si="224"/>
        <v>0</v>
      </c>
      <c r="BX29" s="12">
        <f t="shared" si="225"/>
        <v>0</v>
      </c>
      <c r="BY29" s="12">
        <f t="shared" si="226"/>
        <v>0</v>
      </c>
      <c r="BZ29" s="12">
        <f t="shared" si="227"/>
        <v>0</v>
      </c>
      <c r="CA29" s="12">
        <f t="shared" si="228"/>
        <v>0</v>
      </c>
      <c r="CB29" s="12">
        <f t="shared" si="229"/>
        <v>0</v>
      </c>
      <c r="CC29" s="12">
        <f t="shared" si="230"/>
        <v>0</v>
      </c>
      <c r="CD29" s="12">
        <f t="shared" si="231"/>
        <v>0</v>
      </c>
      <c r="CE29" s="171">
        <f t="shared" si="232"/>
        <v>0</v>
      </c>
      <c r="CF29" s="186">
        <f t="shared" si="233"/>
        <v>0</v>
      </c>
      <c r="CH29" s="67">
        <f t="shared" si="234"/>
        <v>0</v>
      </c>
      <c r="CI29" s="67">
        <f t="shared" si="235"/>
        <v>0</v>
      </c>
      <c r="CJ29" s="67">
        <f t="shared" si="236"/>
        <v>0</v>
      </c>
      <c r="CK29" s="67">
        <f t="shared" si="237"/>
        <v>0</v>
      </c>
      <c r="CL29" s="67">
        <f t="shared" si="238"/>
        <v>0</v>
      </c>
      <c r="CM29" s="67">
        <f t="shared" si="239"/>
        <v>0</v>
      </c>
      <c r="CN29" s="67">
        <f t="shared" si="240"/>
        <v>0</v>
      </c>
      <c r="CO29" s="67">
        <f t="shared" si="241"/>
        <v>0</v>
      </c>
      <c r="CP29" s="75">
        <f t="shared" si="242"/>
        <v>0</v>
      </c>
      <c r="CQ29" s="67">
        <f t="shared" si="243"/>
        <v>0</v>
      </c>
      <c r="CR29" s="67">
        <f t="shared" si="244"/>
        <v>0</v>
      </c>
      <c r="CS29" s="68">
        <f t="shared" si="245"/>
        <v>0</v>
      </c>
      <c r="CT29" s="67">
        <f t="shared" si="246"/>
        <v>0</v>
      </c>
      <c r="CU29" s="67">
        <f t="shared" si="247"/>
        <v>0</v>
      </c>
      <c r="CV29" s="67">
        <f t="shared" si="248"/>
        <v>0</v>
      </c>
      <c r="CW29" s="67">
        <f t="shared" si="249"/>
        <v>0</v>
      </c>
      <c r="CX29" s="67">
        <f t="shared" si="250"/>
        <v>0</v>
      </c>
      <c r="CY29" s="74">
        <f t="shared" si="251"/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 x14ac:dyDescent="0.25">
      <c r="A30" s="225" t="s">
        <v>248</v>
      </c>
      <c r="B30" s="111"/>
      <c r="C30" s="123"/>
      <c r="D30" s="117"/>
      <c r="E30" s="118"/>
      <c r="F30" s="118"/>
      <c r="G30" s="10"/>
      <c r="H30" s="117"/>
      <c r="I30" s="118"/>
      <c r="J30" s="118"/>
      <c r="K30" s="118"/>
      <c r="L30" s="118"/>
      <c r="M30" s="118"/>
      <c r="N30" s="10"/>
      <c r="O30" s="127"/>
      <c r="P30" s="127"/>
      <c r="Q30" s="117"/>
      <c r="R30" s="118"/>
      <c r="S30" s="118"/>
      <c r="T30" s="118"/>
      <c r="U30" s="118"/>
      <c r="V30" s="118"/>
      <c r="W30" s="10"/>
      <c r="X30" s="8"/>
      <c r="Y30" s="127">
        <f t="shared" si="200"/>
        <v>0</v>
      </c>
      <c r="Z30" s="9">
        <f t="shared" si="201"/>
        <v>0</v>
      </c>
      <c r="AA30" s="9">
        <f t="shared" si="202"/>
        <v>0</v>
      </c>
      <c r="AB30" s="9">
        <f t="shared" si="203"/>
        <v>0</v>
      </c>
      <c r="AC30" s="9">
        <f t="shared" si="204"/>
        <v>0</v>
      </c>
      <c r="AD30" s="195"/>
      <c r="AE30" s="195"/>
      <c r="AF30" s="195"/>
      <c r="AG30" s="62">
        <f t="shared" si="205"/>
        <v>0</v>
      </c>
      <c r="AH30" s="195"/>
      <c r="AI30" s="195"/>
      <c r="AJ30" s="195"/>
      <c r="AK30" s="62">
        <f t="shared" si="206"/>
        <v>0</v>
      </c>
      <c r="AL30" s="195"/>
      <c r="AM30" s="195"/>
      <c r="AN30" s="195"/>
      <c r="AO30" s="62">
        <f t="shared" si="207"/>
        <v>0</v>
      </c>
      <c r="AP30" s="195"/>
      <c r="AQ30" s="195"/>
      <c r="AR30" s="195"/>
      <c r="AS30" s="62">
        <f t="shared" si="208"/>
        <v>0</v>
      </c>
      <c r="AT30" s="195"/>
      <c r="AU30" s="195"/>
      <c r="AV30" s="195"/>
      <c r="AW30" s="62">
        <f t="shared" si="209"/>
        <v>0</v>
      </c>
      <c r="AX30" s="195"/>
      <c r="AY30" s="195"/>
      <c r="AZ30" s="195"/>
      <c r="BA30" s="62">
        <f t="shared" si="210"/>
        <v>0</v>
      </c>
      <c r="BB30" s="195"/>
      <c r="BC30" s="195"/>
      <c r="BD30" s="195"/>
      <c r="BE30" s="62">
        <f t="shared" si="211"/>
        <v>0</v>
      </c>
      <c r="BF30" s="195"/>
      <c r="BG30" s="195"/>
      <c r="BH30" s="195"/>
      <c r="BI30" s="62">
        <f t="shared" si="212"/>
        <v>0</v>
      </c>
      <c r="BJ30" s="56">
        <f t="shared" si="213"/>
        <v>0</v>
      </c>
      <c r="BK30" s="116" t="str">
        <f t="shared" si="214"/>
        <v/>
      </c>
      <c r="BL30" s="12">
        <f t="shared" si="215"/>
        <v>0</v>
      </c>
      <c r="BM30" s="12">
        <f t="shared" si="216"/>
        <v>0</v>
      </c>
      <c r="BN30" s="12">
        <f t="shared" si="217"/>
        <v>0</v>
      </c>
      <c r="BO30" s="12">
        <f t="shared" si="218"/>
        <v>0</v>
      </c>
      <c r="BP30" s="12">
        <f t="shared" si="219"/>
        <v>0</v>
      </c>
      <c r="BQ30" s="12">
        <f t="shared" si="220"/>
        <v>0</v>
      </c>
      <c r="BR30" s="12">
        <f t="shared" si="221"/>
        <v>0</v>
      </c>
      <c r="BS30" s="12">
        <f t="shared" si="222"/>
        <v>0</v>
      </c>
      <c r="BT30" s="80">
        <f t="shared" si="223"/>
        <v>0</v>
      </c>
      <c r="BW30" s="12">
        <f t="shared" si="224"/>
        <v>0</v>
      </c>
      <c r="BX30" s="12">
        <f t="shared" si="225"/>
        <v>0</v>
      </c>
      <c r="BY30" s="12">
        <f t="shared" si="226"/>
        <v>0</v>
      </c>
      <c r="BZ30" s="12">
        <f t="shared" si="227"/>
        <v>0</v>
      </c>
      <c r="CA30" s="12">
        <f t="shared" si="228"/>
        <v>0</v>
      </c>
      <c r="CB30" s="12">
        <f t="shared" si="229"/>
        <v>0</v>
      </c>
      <c r="CC30" s="12">
        <f t="shared" si="230"/>
        <v>0</v>
      </c>
      <c r="CD30" s="12">
        <f t="shared" si="231"/>
        <v>0</v>
      </c>
      <c r="CE30" s="171">
        <f t="shared" si="232"/>
        <v>0</v>
      </c>
      <c r="CF30" s="186">
        <f t="shared" si="233"/>
        <v>0</v>
      </c>
      <c r="CH30" s="67">
        <f t="shared" si="234"/>
        <v>0</v>
      </c>
      <c r="CI30" s="67">
        <f t="shared" si="235"/>
        <v>0</v>
      </c>
      <c r="CJ30" s="67">
        <f t="shared" si="236"/>
        <v>0</v>
      </c>
      <c r="CK30" s="67">
        <f t="shared" si="237"/>
        <v>0</v>
      </c>
      <c r="CL30" s="67">
        <f t="shared" si="238"/>
        <v>0</v>
      </c>
      <c r="CM30" s="67">
        <f t="shared" si="239"/>
        <v>0</v>
      </c>
      <c r="CN30" s="67">
        <f t="shared" si="240"/>
        <v>0</v>
      </c>
      <c r="CO30" s="67">
        <f t="shared" si="241"/>
        <v>0</v>
      </c>
      <c r="CP30" s="75">
        <f t="shared" si="242"/>
        <v>0</v>
      </c>
      <c r="CQ30" s="67">
        <f t="shared" si="243"/>
        <v>0</v>
      </c>
      <c r="CR30" s="67">
        <f t="shared" si="244"/>
        <v>0</v>
      </c>
      <c r="CS30" s="68">
        <f t="shared" si="245"/>
        <v>0</v>
      </c>
      <c r="CT30" s="67">
        <f t="shared" si="246"/>
        <v>0</v>
      </c>
      <c r="CU30" s="67">
        <f t="shared" si="247"/>
        <v>0</v>
      </c>
      <c r="CV30" s="67">
        <f t="shared" si="248"/>
        <v>0</v>
      </c>
      <c r="CW30" s="67">
        <f t="shared" si="249"/>
        <v>0</v>
      </c>
      <c r="CX30" s="67">
        <f t="shared" si="250"/>
        <v>0</v>
      </c>
      <c r="CY30" s="74">
        <f t="shared" si="251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 x14ac:dyDescent="0.25">
      <c r="A31" s="225" t="s">
        <v>249</v>
      </c>
      <c r="B31" s="111"/>
      <c r="C31" s="123"/>
      <c r="D31" s="117"/>
      <c r="E31" s="118"/>
      <c r="F31" s="118"/>
      <c r="G31" s="10"/>
      <c r="H31" s="117"/>
      <c r="I31" s="118"/>
      <c r="J31" s="118"/>
      <c r="K31" s="118"/>
      <c r="L31" s="118"/>
      <c r="M31" s="118"/>
      <c r="N31" s="10"/>
      <c r="O31" s="127"/>
      <c r="P31" s="127"/>
      <c r="Q31" s="117"/>
      <c r="R31" s="118"/>
      <c r="S31" s="118"/>
      <c r="T31" s="118"/>
      <c r="U31" s="118"/>
      <c r="V31" s="118"/>
      <c r="W31" s="10"/>
      <c r="X31" s="8"/>
      <c r="Y31" s="127">
        <f t="shared" ref="Y31" si="252">CEILING(X31/$BR$7,0.25)</f>
        <v>0</v>
      </c>
      <c r="Z31" s="9">
        <f t="shared" ref="Z31" si="253">AD31*$BL$5+AH31*$BM$5+AL31*$BN$5+AP31*$BO$5+AT31*$BP$5+AX31*$BQ$5+BB31*$BR$5+BF31*$BS$5</f>
        <v>0</v>
      </c>
      <c r="AA31" s="9">
        <f t="shared" ref="AA31" si="254">AE31*$BL$5+AI31*$BM$5+AM31*$BN$5+AQ31*$BO$5+AU31*$BP$5+AY31*$BQ$5+BC31*$BR$5+BG31*$BS$5</f>
        <v>0</v>
      </c>
      <c r="AB31" s="9">
        <f t="shared" ref="AB31" si="255">AF31*$BL$5+AJ31*$BM$5+AN31*$BN$5+AR31*$BO$5+AV31*$BP$5+AZ31*$BQ$5+BD31*$BR$5+BH31*$BS$5</f>
        <v>0</v>
      </c>
      <c r="AC31" s="9">
        <f t="shared" ref="AC31" si="256">X31-(Z31+AA31+AB31)</f>
        <v>0</v>
      </c>
      <c r="AD31" s="195"/>
      <c r="AE31" s="195"/>
      <c r="AF31" s="195"/>
      <c r="AG31" s="62">
        <f t="shared" ref="AG31" si="257">BL31</f>
        <v>0</v>
      </c>
      <c r="AH31" s="195"/>
      <c r="AI31" s="195"/>
      <c r="AJ31" s="195"/>
      <c r="AK31" s="62">
        <f t="shared" ref="AK31" si="258">BM31</f>
        <v>0</v>
      </c>
      <c r="AL31" s="195"/>
      <c r="AM31" s="195"/>
      <c r="AN31" s="195"/>
      <c r="AO31" s="62">
        <f t="shared" ref="AO31" si="259">BN31</f>
        <v>0</v>
      </c>
      <c r="AP31" s="195"/>
      <c r="AQ31" s="195"/>
      <c r="AR31" s="195"/>
      <c r="AS31" s="62">
        <f t="shared" ref="AS31" si="260">BO31</f>
        <v>0</v>
      </c>
      <c r="AT31" s="195"/>
      <c r="AU31" s="195"/>
      <c r="AV31" s="195"/>
      <c r="AW31" s="62">
        <f t="shared" ref="AW31" si="261">BP31</f>
        <v>0</v>
      </c>
      <c r="AX31" s="195"/>
      <c r="AY31" s="195"/>
      <c r="AZ31" s="195"/>
      <c r="BA31" s="62">
        <f t="shared" ref="BA31" si="262">BQ31</f>
        <v>0</v>
      </c>
      <c r="BB31" s="195"/>
      <c r="BC31" s="195"/>
      <c r="BD31" s="195"/>
      <c r="BE31" s="62">
        <f t="shared" ref="BE31" si="263">BR31</f>
        <v>0</v>
      </c>
      <c r="BF31" s="195"/>
      <c r="BG31" s="195"/>
      <c r="BH31" s="195"/>
      <c r="BI31" s="62">
        <f t="shared" ref="BI31" si="264">BS31</f>
        <v>0</v>
      </c>
      <c r="BJ31" s="56">
        <f t="shared" ref="BJ31" si="265">IF(ISERROR(AC31/X31),0,AC31/X31)</f>
        <v>0</v>
      </c>
      <c r="BK31" s="116" t="str">
        <f t="shared" ref="BK31" si="266">IF(ISERROR(SEARCH("в",A31)),"",1)</f>
        <v/>
      </c>
      <c r="BL31" s="12">
        <f t="shared" ref="BL31" si="267">IF(AND(BK31&lt;$CF31,$CE31&lt;&gt;$Y31,BW31=$CF31),BW31+$Y31-$CE31,BW31)</f>
        <v>0</v>
      </c>
      <c r="BM31" s="12">
        <f t="shared" ref="BM31" si="268">IF(AND(BL31&lt;$CF31,$CE31&lt;&gt;$Y31,BX31=$CF31),BX31+$Y31-$CE31,BX31)</f>
        <v>0</v>
      </c>
      <c r="BN31" s="12">
        <f t="shared" ref="BN31" si="269">IF(AND(BM31&lt;$CF31,$CE31&lt;&gt;$Y31,BY31=$CF31),BY31+$Y31-$CE31,BY31)</f>
        <v>0</v>
      </c>
      <c r="BO31" s="12">
        <f t="shared" ref="BO31" si="270">IF(AND(BN31&lt;$CF31,$CE31&lt;&gt;$Y31,BZ31=$CF31),BZ31+$Y31-$CE31,BZ31)</f>
        <v>0</v>
      </c>
      <c r="BP31" s="12">
        <f t="shared" ref="BP31" si="271">IF(AND(BO31&lt;$CF31,$CE31&lt;&gt;$Y31,CA31=$CF31),CA31+$Y31-$CE31,CA31)</f>
        <v>0</v>
      </c>
      <c r="BQ31" s="12">
        <f t="shared" ref="BQ31" si="272">IF(AND(BP31&lt;$CF31,$CE31&lt;&gt;$Y31,CB31=$CF31),CB31+$Y31-$CE31,CB31)</f>
        <v>0</v>
      </c>
      <c r="BR31" s="12">
        <f t="shared" ref="BR31" si="273">IF(AND(BQ31&lt;$CF31,$CE31&lt;&gt;$Y31,CC31=$CF31),CC31+$Y31-$CE31,CC31)</f>
        <v>0</v>
      </c>
      <c r="BS31" s="12">
        <f t="shared" ref="BS31" si="274">IF(AND(BR31&lt;$CF31,$CE31&lt;&gt;$Y31,CD31=$CF31),CD31+$Y31-$CE31,CD31)</f>
        <v>0</v>
      </c>
      <c r="BT31" s="80">
        <f t="shared" ref="BT31" si="275">SUM(BL31:BS31)</f>
        <v>0</v>
      </c>
      <c r="BW31" s="12">
        <f t="shared" ref="BW31" si="276">IF($DC31=0,0,ROUND(4*$Y31*SUM(AD31:AF31)/$DC31,0)/4)</f>
        <v>0</v>
      </c>
      <c r="BX31" s="12">
        <f t="shared" ref="BX31" si="277">IF($DC31=0,0,ROUND(4*$Y31*SUM(AH31:AJ31)/$DC31,0)/4)</f>
        <v>0</v>
      </c>
      <c r="BY31" s="12">
        <f t="shared" ref="BY31" si="278">IF($DC31=0,0,ROUND(4*$Y31*SUM(AL31:AN31)/$DC31,0)/4)</f>
        <v>0</v>
      </c>
      <c r="BZ31" s="12">
        <f t="shared" ref="BZ31" si="279">IF($DC31=0,0,ROUND(4*$Y31*SUM(AP31:AR31)/$DC31,0)/4)</f>
        <v>0</v>
      </c>
      <c r="CA31" s="12">
        <f t="shared" ref="CA31" si="280">IF($DC31=0,0,ROUND(4*$Y31*SUM(AT31:AV31)/$DC31,0)/4)</f>
        <v>0</v>
      </c>
      <c r="CB31" s="12">
        <f t="shared" ref="CB31" si="281">IF($DC31=0,0,ROUND(4*$Y31*(SUM(AX31:AZ31))/$DC31,0)/4)</f>
        <v>0</v>
      </c>
      <c r="CC31" s="12">
        <f t="shared" ref="CC31" si="282">IF($DC31=0,0,ROUND(4*$Y31*(SUM(BB31:BD31))/$DC31,0)/4)</f>
        <v>0</v>
      </c>
      <c r="CD31" s="12">
        <f t="shared" ref="CD31" si="283">IF($DC31=0,0,ROUND(4*$Y31*(SUM(BF31:BH31))/$DC31,0)/4)</f>
        <v>0</v>
      </c>
      <c r="CE31" s="171">
        <f t="shared" ref="CE31" si="284">SUM(BW31:CD31)</f>
        <v>0</v>
      </c>
      <c r="CF31" s="186">
        <f t="shared" ref="CF31" si="285">MAX(BW31:CD31)</f>
        <v>0</v>
      </c>
      <c r="CH31" s="67">
        <f t="shared" si="234"/>
        <v>0</v>
      </c>
      <c r="CI31" s="67">
        <f t="shared" si="235"/>
        <v>0</v>
      </c>
      <c r="CJ31" s="67">
        <f t="shared" si="236"/>
        <v>0</v>
      </c>
      <c r="CK31" s="67">
        <f t="shared" si="237"/>
        <v>0</v>
      </c>
      <c r="CL31" s="67">
        <f t="shared" si="238"/>
        <v>0</v>
      </c>
      <c r="CM31" s="67">
        <f t="shared" si="239"/>
        <v>0</v>
      </c>
      <c r="CN31" s="67">
        <f t="shared" si="240"/>
        <v>0</v>
      </c>
      <c r="CO31" s="67">
        <f t="shared" si="241"/>
        <v>0</v>
      </c>
      <c r="CP31" s="75">
        <f t="shared" ref="CP31" si="286">SUM(CH31:CO31)</f>
        <v>0</v>
      </c>
      <c r="CQ31" s="67">
        <f t="shared" ref="CQ31" si="287">IF(MID(H31,1,1)="1",1,0)+IF(MID(I31,1,1)="1",1,0)+IF(MID(J31,1,1)="1",1,0)+IF(MID(K31,1,1)="1",1,0)+IF(MID(L31,1,1)="1",1,0)+IF(MID(M31,1,1)="1",1,0)+IF(MID(N31,1,1)="1",1,0)</f>
        <v>0</v>
      </c>
      <c r="CR31" s="67">
        <f t="shared" ref="CR31" si="288">IF(MID(H31,1,1)="2",1,0)+IF(MID(I31,1,1)="2",1,0)+IF(MID(J31,1,1)="2",1,0)+IF(MID(K31,1,1)="2",1,0)+IF(MID(L31,1,1)="2",1,0)+IF(MID(M31,1,1)="2",1,0)+IF(MID(N31,1,1)="2",1,0)</f>
        <v>0</v>
      </c>
      <c r="CS31" s="68">
        <f t="shared" ref="CS31" si="289">IF(MID(H31,1,1)="3",1,0)+IF(MID(I31,1,1)="3",1,0)+IF(MID(J31,1,1)="3",1,0)+IF(MID(K31,1,1)="3",1,0)+IF(MID(L31,1,1)="3",1,0)+IF(MID(M31,1,1)="3",1,0)+IF(MID(N31,1,1)="3",1,0)</f>
        <v>0</v>
      </c>
      <c r="CT31" s="67">
        <f t="shared" ref="CT31" si="290">IF(MID(H31,1,1)="4",1,0)+IF(MID(I31,1,1)="4",1,0)+IF(MID(J31,1,1)="4",1,0)+IF(MID(K31,1,1)="4",1,0)+IF(MID(L31,1,1)="4",1,0)+IF(MID(M31,1,1)="4",1,0)+IF(MID(N31,1,1)="4",1,0)</f>
        <v>0</v>
      </c>
      <c r="CU31" s="67">
        <f t="shared" ref="CU31" si="291">IF(MID(H31,1,1)="5",1,0)+IF(MID(I31,1,1)="5",1,0)+IF(MID(J31,1,1)="5",1,0)+IF(MID(K31,1,1)="5",1,0)+IF(MID(L31,1,1)="5",1,0)+IF(MID(M31,1,1)="5",1,0)+IF(MID(N31,1,1)="5",1,0)</f>
        <v>0</v>
      </c>
      <c r="CV31" s="67">
        <f t="shared" ref="CV31" si="292">IF(MID(H31,1,1)="6",1,0)+IF(MID(I31,1,1)="6",1,0)+IF(MID(J31,1,1)="6",1,0)+IF(MID(K31,1,1)="6",1,0)+IF(MID(L31,1,1)="6",1,0)+IF(MID(M31,1,1)="6",1,0)+IF(MID(N31,1,1)="6",1,0)</f>
        <v>0</v>
      </c>
      <c r="CW31" s="67">
        <f t="shared" ref="CW31" si="293">IF(MID(H31,1,1)="7",1,0)+IF(MID(I31,1,1)="7",1,0)+IF(MID(J31,1,1)="7",1,0)+IF(MID(K31,1,1)="7",1,0)+IF(MID(L31,1,1)="7",1,0)+IF(MID(M31,1,1)="7",1,0)+IF(MID(N31,1,1)="7",1,0)</f>
        <v>0</v>
      </c>
      <c r="CX31" s="67">
        <f t="shared" ref="CX31" si="294">IF(MID(H31,1,1)="8",1,0)+IF(MID(I31,1,1)="8",1,0)+IF(MID(J31,1,1)="8",1,0)+IF(MID(K31,1,1)="8",1,0)+IF(MID(L31,1,1)="8",1,0)+IF(MID(M31,1,1)="8",1,0)+IF(MID(N31,1,1)="8",1,0)</f>
        <v>0</v>
      </c>
      <c r="CY31" s="74">
        <f t="shared" ref="CY31" si="295">SUM(CQ31:CX31)</f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 x14ac:dyDescent="0.25">
      <c r="A32" s="225" t="s">
        <v>250</v>
      </c>
      <c r="B32" s="111"/>
      <c r="C32" s="123"/>
      <c r="D32" s="117"/>
      <c r="E32" s="118"/>
      <c r="F32" s="118"/>
      <c r="G32" s="10"/>
      <c r="H32" s="117"/>
      <c r="I32" s="118"/>
      <c r="J32" s="118"/>
      <c r="K32" s="118"/>
      <c r="L32" s="118"/>
      <c r="M32" s="118"/>
      <c r="N32" s="10"/>
      <c r="O32" s="127"/>
      <c r="P32" s="127"/>
      <c r="Q32" s="117"/>
      <c r="R32" s="118"/>
      <c r="S32" s="118"/>
      <c r="T32" s="118"/>
      <c r="U32" s="118"/>
      <c r="V32" s="118"/>
      <c r="W32" s="10"/>
      <c r="X32" s="8"/>
      <c r="Y32" s="127">
        <f t="shared" ref="Y32:Y33" si="296">CEILING(X32/$BR$7,0.25)</f>
        <v>0</v>
      </c>
      <c r="Z32" s="9">
        <f t="shared" ref="Z32:Z33" si="297">AD32*$BL$5+AH32*$BM$5+AL32*$BN$5+AP32*$BO$5+AT32*$BP$5+AX32*$BQ$5+BB32*$BR$5+BF32*$BS$5</f>
        <v>0</v>
      </c>
      <c r="AA32" s="9">
        <f t="shared" ref="AA32:AA33" si="298">AE32*$BL$5+AI32*$BM$5+AM32*$BN$5+AQ32*$BO$5+AU32*$BP$5+AY32*$BQ$5+BC32*$BR$5+BG32*$BS$5</f>
        <v>0</v>
      </c>
      <c r="AB32" s="9">
        <f t="shared" ref="AB32:AB33" si="299">AF32*$BL$5+AJ32*$BM$5+AN32*$BN$5+AR32*$BO$5+AV32*$BP$5+AZ32*$BQ$5+BD32*$BR$5+BH32*$BS$5</f>
        <v>0</v>
      </c>
      <c r="AC32" s="9">
        <f t="shared" ref="AC32:AC33" si="300">X32-(Z32+AA32+AB32)</f>
        <v>0</v>
      </c>
      <c r="AD32" s="195"/>
      <c r="AE32" s="195"/>
      <c r="AF32" s="195"/>
      <c r="AG32" s="62">
        <f t="shared" ref="AG32:AG33" si="301">BL32</f>
        <v>0</v>
      </c>
      <c r="AH32" s="195"/>
      <c r="AI32" s="195"/>
      <c r="AJ32" s="195"/>
      <c r="AK32" s="62">
        <f t="shared" ref="AK32:AK33" si="302">BM32</f>
        <v>0</v>
      </c>
      <c r="AL32" s="195"/>
      <c r="AM32" s="195"/>
      <c r="AN32" s="195"/>
      <c r="AO32" s="62">
        <f t="shared" ref="AO32:AO33" si="303">BN32</f>
        <v>0</v>
      </c>
      <c r="AP32" s="195"/>
      <c r="AQ32" s="195"/>
      <c r="AR32" s="195"/>
      <c r="AS32" s="62">
        <f t="shared" ref="AS32:AS33" si="304">BO32</f>
        <v>0</v>
      </c>
      <c r="AT32" s="195"/>
      <c r="AU32" s="195"/>
      <c r="AV32" s="195"/>
      <c r="AW32" s="62">
        <f t="shared" ref="AW32:AW33" si="305">BP32</f>
        <v>0</v>
      </c>
      <c r="AX32" s="195"/>
      <c r="AY32" s="195"/>
      <c r="AZ32" s="195"/>
      <c r="BA32" s="62">
        <f t="shared" ref="BA32:BA33" si="306">BQ32</f>
        <v>0</v>
      </c>
      <c r="BB32" s="195"/>
      <c r="BC32" s="195"/>
      <c r="BD32" s="195"/>
      <c r="BE32" s="62">
        <f t="shared" ref="BE32:BE33" si="307">BR32</f>
        <v>0</v>
      </c>
      <c r="BF32" s="195"/>
      <c r="BG32" s="195"/>
      <c r="BH32" s="195"/>
      <c r="BI32" s="62">
        <f t="shared" ref="BI32:BI33" si="308">BS32</f>
        <v>0</v>
      </c>
      <c r="BJ32" s="56">
        <f t="shared" ref="BJ32:BJ33" si="309">IF(ISERROR(AC32/X32),0,AC32/X32)</f>
        <v>0</v>
      </c>
      <c r="BK32" s="116" t="str">
        <f t="shared" ref="BK32:BK33" si="310">IF(ISERROR(SEARCH("в",A32)),"",1)</f>
        <v/>
      </c>
      <c r="BL32" s="12">
        <f t="shared" ref="BL32:BL33" si="311">IF(AND(BK32&lt;$CF32,$CE32&lt;&gt;$Y32,BW32=$CF32),BW32+$Y32-$CE32,BW32)</f>
        <v>0</v>
      </c>
      <c r="BM32" s="12">
        <f t="shared" ref="BM32:BM33" si="312">IF(AND(BL32&lt;$CF32,$CE32&lt;&gt;$Y32,BX32=$CF32),BX32+$Y32-$CE32,BX32)</f>
        <v>0</v>
      </c>
      <c r="BN32" s="12">
        <f t="shared" ref="BN32:BN33" si="313">IF(AND(BM32&lt;$CF32,$CE32&lt;&gt;$Y32,BY32=$CF32),BY32+$Y32-$CE32,BY32)</f>
        <v>0</v>
      </c>
      <c r="BO32" s="12">
        <f t="shared" ref="BO32:BO33" si="314">IF(AND(BN32&lt;$CF32,$CE32&lt;&gt;$Y32,BZ32=$CF32),BZ32+$Y32-$CE32,BZ32)</f>
        <v>0</v>
      </c>
      <c r="BP32" s="12">
        <f t="shared" ref="BP32:BP33" si="315">IF(AND(BO32&lt;$CF32,$CE32&lt;&gt;$Y32,CA32=$CF32),CA32+$Y32-$CE32,CA32)</f>
        <v>0</v>
      </c>
      <c r="BQ32" s="12">
        <f t="shared" ref="BQ32:BQ33" si="316">IF(AND(BP32&lt;$CF32,$CE32&lt;&gt;$Y32,CB32=$CF32),CB32+$Y32-$CE32,CB32)</f>
        <v>0</v>
      </c>
      <c r="BR32" s="12">
        <f t="shared" ref="BR32:BR33" si="317">IF(AND(BQ32&lt;$CF32,$CE32&lt;&gt;$Y32,CC32=$CF32),CC32+$Y32-$CE32,CC32)</f>
        <v>0</v>
      </c>
      <c r="BS32" s="12">
        <f t="shared" ref="BS32:BS33" si="318">IF(AND(BR32&lt;$CF32,$CE32&lt;&gt;$Y32,CD32=$CF32),CD32+$Y32-$CE32,CD32)</f>
        <v>0</v>
      </c>
      <c r="BT32" s="80">
        <f t="shared" ref="BT32:BT33" si="319">SUM(BL32:BS32)</f>
        <v>0</v>
      </c>
      <c r="BW32" s="12">
        <f t="shared" ref="BW32:BW33" si="320">IF($DC32=0,0,ROUND(4*$Y32*SUM(AD32:AF32)/$DC32,0)/4)</f>
        <v>0</v>
      </c>
      <c r="BX32" s="12">
        <f t="shared" ref="BX32:BX33" si="321">IF($DC32=0,0,ROUND(4*$Y32*SUM(AH32:AJ32)/$DC32,0)/4)</f>
        <v>0</v>
      </c>
      <c r="BY32" s="12">
        <f t="shared" ref="BY32:BY33" si="322">IF($DC32=0,0,ROUND(4*$Y32*SUM(AL32:AN32)/$DC32,0)/4)</f>
        <v>0</v>
      </c>
      <c r="BZ32" s="12">
        <f t="shared" ref="BZ32:BZ33" si="323">IF($DC32=0,0,ROUND(4*$Y32*SUM(AP32:AR32)/$DC32,0)/4)</f>
        <v>0</v>
      </c>
      <c r="CA32" s="12">
        <f t="shared" ref="CA32:CA33" si="324">IF($DC32=0,0,ROUND(4*$Y32*SUM(AT32:AV32)/$DC32,0)/4)</f>
        <v>0</v>
      </c>
      <c r="CB32" s="12">
        <f t="shared" ref="CB32:CB33" si="325">IF($DC32=0,0,ROUND(4*$Y32*(SUM(AX32:AZ32))/$DC32,0)/4)</f>
        <v>0</v>
      </c>
      <c r="CC32" s="12">
        <f t="shared" ref="CC32:CC33" si="326">IF($DC32=0,0,ROUND(4*$Y32*(SUM(BB32:BD32))/$DC32,0)/4)</f>
        <v>0</v>
      </c>
      <c r="CD32" s="12">
        <f t="shared" ref="CD32:CD33" si="327">IF($DC32=0,0,ROUND(4*$Y32*(SUM(BF32:BH32))/$DC32,0)/4)</f>
        <v>0</v>
      </c>
      <c r="CE32" s="171">
        <f t="shared" ref="CE32:CE33" si="328">SUM(BW32:CD32)</f>
        <v>0</v>
      </c>
      <c r="CF32" s="186">
        <f t="shared" ref="CF32:CF33" si="329">MAX(BW32:CD32)</f>
        <v>0</v>
      </c>
      <c r="CH32" s="67">
        <f t="shared" si="234"/>
        <v>0</v>
      </c>
      <c r="CI32" s="67">
        <f t="shared" si="235"/>
        <v>0</v>
      </c>
      <c r="CJ32" s="67">
        <f t="shared" si="236"/>
        <v>0</v>
      </c>
      <c r="CK32" s="67">
        <f t="shared" si="237"/>
        <v>0</v>
      </c>
      <c r="CL32" s="67">
        <f t="shared" si="238"/>
        <v>0</v>
      </c>
      <c r="CM32" s="67">
        <f t="shared" si="239"/>
        <v>0</v>
      </c>
      <c r="CN32" s="67">
        <f t="shared" si="240"/>
        <v>0</v>
      </c>
      <c r="CO32" s="67">
        <f t="shared" si="241"/>
        <v>0</v>
      </c>
      <c r="CP32" s="75">
        <f t="shared" ref="CP32:CP33" si="330">SUM(CH32:CO32)</f>
        <v>0</v>
      </c>
      <c r="CQ32" s="67">
        <f t="shared" ref="CQ32:CQ33" si="331">IF(MID(H32,1,1)="1",1,0)+IF(MID(I32,1,1)="1",1,0)+IF(MID(J32,1,1)="1",1,0)+IF(MID(K32,1,1)="1",1,0)+IF(MID(L32,1,1)="1",1,0)+IF(MID(M32,1,1)="1",1,0)+IF(MID(N32,1,1)="1",1,0)</f>
        <v>0</v>
      </c>
      <c r="CR32" s="67">
        <f t="shared" ref="CR32:CR33" si="332">IF(MID(H32,1,1)="2",1,0)+IF(MID(I32,1,1)="2",1,0)+IF(MID(J32,1,1)="2",1,0)+IF(MID(K32,1,1)="2",1,0)+IF(MID(L32,1,1)="2",1,0)+IF(MID(M32,1,1)="2",1,0)+IF(MID(N32,1,1)="2",1,0)</f>
        <v>0</v>
      </c>
      <c r="CS32" s="68">
        <f t="shared" ref="CS32:CS33" si="333">IF(MID(H32,1,1)="3",1,0)+IF(MID(I32,1,1)="3",1,0)+IF(MID(J32,1,1)="3",1,0)+IF(MID(K32,1,1)="3",1,0)+IF(MID(L32,1,1)="3",1,0)+IF(MID(M32,1,1)="3",1,0)+IF(MID(N32,1,1)="3",1,0)</f>
        <v>0</v>
      </c>
      <c r="CT32" s="67">
        <f t="shared" ref="CT32:CT33" si="334">IF(MID(H32,1,1)="4",1,0)+IF(MID(I32,1,1)="4",1,0)+IF(MID(J32,1,1)="4",1,0)+IF(MID(K32,1,1)="4",1,0)+IF(MID(L32,1,1)="4",1,0)+IF(MID(M32,1,1)="4",1,0)+IF(MID(N32,1,1)="4",1,0)</f>
        <v>0</v>
      </c>
      <c r="CU32" s="67">
        <f t="shared" ref="CU32:CU33" si="335">IF(MID(H32,1,1)="5",1,0)+IF(MID(I32,1,1)="5",1,0)+IF(MID(J32,1,1)="5",1,0)+IF(MID(K32,1,1)="5",1,0)+IF(MID(L32,1,1)="5",1,0)+IF(MID(M32,1,1)="5",1,0)+IF(MID(N32,1,1)="5",1,0)</f>
        <v>0</v>
      </c>
      <c r="CV32" s="67">
        <f t="shared" ref="CV32:CV33" si="336">IF(MID(H32,1,1)="6",1,0)+IF(MID(I32,1,1)="6",1,0)+IF(MID(J32,1,1)="6",1,0)+IF(MID(K32,1,1)="6",1,0)+IF(MID(L32,1,1)="6",1,0)+IF(MID(M32,1,1)="6",1,0)+IF(MID(N32,1,1)="6",1,0)</f>
        <v>0</v>
      </c>
      <c r="CW32" s="67">
        <f t="shared" ref="CW32:CW33" si="337">IF(MID(H32,1,1)="7",1,0)+IF(MID(I32,1,1)="7",1,0)+IF(MID(J32,1,1)="7",1,0)+IF(MID(K32,1,1)="7",1,0)+IF(MID(L32,1,1)="7",1,0)+IF(MID(M32,1,1)="7",1,0)+IF(MID(N32,1,1)="7",1,0)</f>
        <v>0</v>
      </c>
      <c r="CX32" s="67">
        <f t="shared" ref="CX32:CX33" si="338">IF(MID(H32,1,1)="8",1,0)+IF(MID(I32,1,1)="8",1,0)+IF(MID(J32,1,1)="8",1,0)+IF(MID(K32,1,1)="8",1,0)+IF(MID(L32,1,1)="8",1,0)+IF(MID(M32,1,1)="8",1,0)+IF(MID(N32,1,1)="8",1,0)</f>
        <v>0</v>
      </c>
      <c r="CY32" s="74">
        <f t="shared" ref="CY32:CY33" si="339">SUM(CQ32:CX32)</f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 x14ac:dyDescent="0.25">
      <c r="A33" s="225" t="s">
        <v>251</v>
      </c>
      <c r="B33" s="111"/>
      <c r="C33" s="123"/>
      <c r="D33" s="117"/>
      <c r="E33" s="118"/>
      <c r="F33" s="118"/>
      <c r="G33" s="10"/>
      <c r="H33" s="117"/>
      <c r="I33" s="118"/>
      <c r="J33" s="118"/>
      <c r="K33" s="118"/>
      <c r="L33" s="118"/>
      <c r="M33" s="118"/>
      <c r="N33" s="10"/>
      <c r="O33" s="127"/>
      <c r="P33" s="127"/>
      <c r="Q33" s="117"/>
      <c r="R33" s="118"/>
      <c r="S33" s="118"/>
      <c r="T33" s="118"/>
      <c r="U33" s="118"/>
      <c r="V33" s="118"/>
      <c r="W33" s="10"/>
      <c r="X33" s="8"/>
      <c r="Y33" s="127">
        <f t="shared" si="296"/>
        <v>0</v>
      </c>
      <c r="Z33" s="9">
        <f t="shared" si="297"/>
        <v>0</v>
      </c>
      <c r="AA33" s="9">
        <f t="shared" si="298"/>
        <v>0</v>
      </c>
      <c r="AB33" s="9">
        <f t="shared" si="299"/>
        <v>0</v>
      </c>
      <c r="AC33" s="9">
        <f t="shared" si="300"/>
        <v>0</v>
      </c>
      <c r="AD33" s="195"/>
      <c r="AE33" s="195"/>
      <c r="AF33" s="195"/>
      <c r="AG33" s="62">
        <f t="shared" si="301"/>
        <v>0</v>
      </c>
      <c r="AH33" s="195"/>
      <c r="AI33" s="195"/>
      <c r="AJ33" s="195"/>
      <c r="AK33" s="62">
        <f t="shared" si="302"/>
        <v>0</v>
      </c>
      <c r="AL33" s="195"/>
      <c r="AM33" s="195"/>
      <c r="AN33" s="195"/>
      <c r="AO33" s="62">
        <f t="shared" si="303"/>
        <v>0</v>
      </c>
      <c r="AP33" s="195"/>
      <c r="AQ33" s="195"/>
      <c r="AR33" s="195"/>
      <c r="AS33" s="62">
        <f t="shared" si="304"/>
        <v>0</v>
      </c>
      <c r="AT33" s="195"/>
      <c r="AU33" s="195"/>
      <c r="AV33" s="195"/>
      <c r="AW33" s="62">
        <f t="shared" si="305"/>
        <v>0</v>
      </c>
      <c r="AX33" s="195"/>
      <c r="AY33" s="195"/>
      <c r="AZ33" s="195"/>
      <c r="BA33" s="62">
        <f t="shared" si="306"/>
        <v>0</v>
      </c>
      <c r="BB33" s="195"/>
      <c r="BC33" s="195"/>
      <c r="BD33" s="195"/>
      <c r="BE33" s="62">
        <f t="shared" si="307"/>
        <v>0</v>
      </c>
      <c r="BF33" s="195"/>
      <c r="BG33" s="195"/>
      <c r="BH33" s="195"/>
      <c r="BI33" s="62">
        <f t="shared" si="308"/>
        <v>0</v>
      </c>
      <c r="BJ33" s="56">
        <f t="shared" si="309"/>
        <v>0</v>
      </c>
      <c r="BK33" s="116" t="str">
        <f t="shared" si="310"/>
        <v/>
      </c>
      <c r="BL33" s="12">
        <f t="shared" si="311"/>
        <v>0</v>
      </c>
      <c r="BM33" s="12">
        <f t="shared" si="312"/>
        <v>0</v>
      </c>
      <c r="BN33" s="12">
        <f t="shared" si="313"/>
        <v>0</v>
      </c>
      <c r="BO33" s="12">
        <f t="shared" si="314"/>
        <v>0</v>
      </c>
      <c r="BP33" s="12">
        <f t="shared" si="315"/>
        <v>0</v>
      </c>
      <c r="BQ33" s="12">
        <f t="shared" si="316"/>
        <v>0</v>
      </c>
      <c r="BR33" s="12">
        <f t="shared" si="317"/>
        <v>0</v>
      </c>
      <c r="BS33" s="12">
        <f t="shared" si="318"/>
        <v>0</v>
      </c>
      <c r="BT33" s="80">
        <f t="shared" si="319"/>
        <v>0</v>
      </c>
      <c r="BW33" s="12">
        <f t="shared" si="320"/>
        <v>0</v>
      </c>
      <c r="BX33" s="12">
        <f t="shared" si="321"/>
        <v>0</v>
      </c>
      <c r="BY33" s="12">
        <f t="shared" si="322"/>
        <v>0</v>
      </c>
      <c r="BZ33" s="12">
        <f t="shared" si="323"/>
        <v>0</v>
      </c>
      <c r="CA33" s="12">
        <f t="shared" si="324"/>
        <v>0</v>
      </c>
      <c r="CB33" s="12">
        <f t="shared" si="325"/>
        <v>0</v>
      </c>
      <c r="CC33" s="12">
        <f t="shared" si="326"/>
        <v>0</v>
      </c>
      <c r="CD33" s="12">
        <f t="shared" si="327"/>
        <v>0</v>
      </c>
      <c r="CE33" s="171">
        <f t="shared" si="328"/>
        <v>0</v>
      </c>
      <c r="CF33" s="186">
        <f t="shared" si="329"/>
        <v>0</v>
      </c>
      <c r="CH33" s="67">
        <f t="shared" si="234"/>
        <v>0</v>
      </c>
      <c r="CI33" s="67">
        <f t="shared" si="235"/>
        <v>0</v>
      </c>
      <c r="CJ33" s="67">
        <f t="shared" si="236"/>
        <v>0</v>
      </c>
      <c r="CK33" s="67">
        <f t="shared" si="237"/>
        <v>0</v>
      </c>
      <c r="CL33" s="67">
        <f t="shared" si="238"/>
        <v>0</v>
      </c>
      <c r="CM33" s="67">
        <f t="shared" si="239"/>
        <v>0</v>
      </c>
      <c r="CN33" s="67">
        <f t="shared" si="240"/>
        <v>0</v>
      </c>
      <c r="CO33" s="67">
        <f t="shared" si="241"/>
        <v>0</v>
      </c>
      <c r="CP33" s="75">
        <f t="shared" si="330"/>
        <v>0</v>
      </c>
      <c r="CQ33" s="67">
        <f t="shared" si="331"/>
        <v>0</v>
      </c>
      <c r="CR33" s="67">
        <f t="shared" si="332"/>
        <v>0</v>
      </c>
      <c r="CS33" s="68">
        <f t="shared" si="333"/>
        <v>0</v>
      </c>
      <c r="CT33" s="67">
        <f t="shared" si="334"/>
        <v>0</v>
      </c>
      <c r="CU33" s="67">
        <f t="shared" si="335"/>
        <v>0</v>
      </c>
      <c r="CV33" s="67">
        <f t="shared" si="336"/>
        <v>0</v>
      </c>
      <c r="CW33" s="67">
        <f t="shared" si="337"/>
        <v>0</v>
      </c>
      <c r="CX33" s="67">
        <f t="shared" si="338"/>
        <v>0</v>
      </c>
      <c r="CY33" s="74">
        <f t="shared" si="339"/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 x14ac:dyDescent="0.25">
      <c r="A34" s="225" t="s">
        <v>252</v>
      </c>
      <c r="B34" s="111"/>
      <c r="C34" s="123"/>
      <c r="D34" s="117"/>
      <c r="E34" s="118"/>
      <c r="F34" s="118"/>
      <c r="G34" s="10"/>
      <c r="H34" s="117"/>
      <c r="I34" s="118"/>
      <c r="J34" s="118"/>
      <c r="K34" s="118"/>
      <c r="L34" s="118"/>
      <c r="M34" s="118"/>
      <c r="N34" s="10"/>
      <c r="O34" s="127"/>
      <c r="P34" s="127"/>
      <c r="Q34" s="117"/>
      <c r="R34" s="118"/>
      <c r="S34" s="118"/>
      <c r="T34" s="118"/>
      <c r="U34" s="118"/>
      <c r="V34" s="118"/>
      <c r="W34" s="10"/>
      <c r="X34" s="8"/>
      <c r="Y34" s="127">
        <f t="shared" si="200"/>
        <v>0</v>
      </c>
      <c r="Z34" s="9">
        <f t="shared" si="201"/>
        <v>0</v>
      </c>
      <c r="AA34" s="9">
        <f t="shared" si="202"/>
        <v>0</v>
      </c>
      <c r="AB34" s="9">
        <f t="shared" si="203"/>
        <v>0</v>
      </c>
      <c r="AC34" s="9">
        <f t="shared" si="204"/>
        <v>0</v>
      </c>
      <c r="AD34" s="195"/>
      <c r="AE34" s="195"/>
      <c r="AF34" s="195"/>
      <c r="AG34" s="62">
        <f t="shared" si="205"/>
        <v>0</v>
      </c>
      <c r="AH34" s="195"/>
      <c r="AI34" s="195"/>
      <c r="AJ34" s="195"/>
      <c r="AK34" s="62">
        <f t="shared" si="206"/>
        <v>0</v>
      </c>
      <c r="AL34" s="195"/>
      <c r="AM34" s="195"/>
      <c r="AN34" s="195"/>
      <c r="AO34" s="62">
        <f t="shared" si="207"/>
        <v>0</v>
      </c>
      <c r="AP34" s="195"/>
      <c r="AQ34" s="195"/>
      <c r="AR34" s="195"/>
      <c r="AS34" s="62">
        <f t="shared" si="208"/>
        <v>0</v>
      </c>
      <c r="AT34" s="195"/>
      <c r="AU34" s="195"/>
      <c r="AV34" s="195"/>
      <c r="AW34" s="62">
        <f t="shared" si="209"/>
        <v>0</v>
      </c>
      <c r="AX34" s="195"/>
      <c r="AY34" s="195"/>
      <c r="AZ34" s="195"/>
      <c r="BA34" s="62">
        <f t="shared" si="210"/>
        <v>0</v>
      </c>
      <c r="BB34" s="195"/>
      <c r="BC34" s="195"/>
      <c r="BD34" s="195"/>
      <c r="BE34" s="62">
        <f t="shared" si="211"/>
        <v>0</v>
      </c>
      <c r="BF34" s="195"/>
      <c r="BG34" s="195"/>
      <c r="BH34" s="195"/>
      <c r="BI34" s="62">
        <f t="shared" si="212"/>
        <v>0</v>
      </c>
      <c r="BJ34" s="56">
        <f t="shared" si="213"/>
        <v>0</v>
      </c>
      <c r="BK34" s="116" t="str">
        <f t="shared" si="214"/>
        <v/>
      </c>
      <c r="BL34" s="12">
        <f t="shared" si="215"/>
        <v>0</v>
      </c>
      <c r="BM34" s="12">
        <f t="shared" si="216"/>
        <v>0</v>
      </c>
      <c r="BN34" s="12">
        <f t="shared" si="217"/>
        <v>0</v>
      </c>
      <c r="BO34" s="12">
        <f t="shared" si="218"/>
        <v>0</v>
      </c>
      <c r="BP34" s="12">
        <f t="shared" si="219"/>
        <v>0</v>
      </c>
      <c r="BQ34" s="12">
        <f t="shared" si="220"/>
        <v>0</v>
      </c>
      <c r="BR34" s="12">
        <f t="shared" si="221"/>
        <v>0</v>
      </c>
      <c r="BS34" s="12">
        <f t="shared" si="222"/>
        <v>0</v>
      </c>
      <c r="BT34" s="80">
        <f t="shared" si="223"/>
        <v>0</v>
      </c>
      <c r="BW34" s="12">
        <f t="shared" si="224"/>
        <v>0</v>
      </c>
      <c r="BX34" s="12">
        <f t="shared" si="225"/>
        <v>0</v>
      </c>
      <c r="BY34" s="12">
        <f t="shared" si="226"/>
        <v>0</v>
      </c>
      <c r="BZ34" s="12">
        <f t="shared" si="227"/>
        <v>0</v>
      </c>
      <c r="CA34" s="12">
        <f t="shared" si="228"/>
        <v>0</v>
      </c>
      <c r="CB34" s="12">
        <f t="shared" si="229"/>
        <v>0</v>
      </c>
      <c r="CC34" s="12">
        <f t="shared" si="230"/>
        <v>0</v>
      </c>
      <c r="CD34" s="12">
        <f t="shared" si="231"/>
        <v>0</v>
      </c>
      <c r="CE34" s="171">
        <f t="shared" si="232"/>
        <v>0</v>
      </c>
      <c r="CF34" s="186">
        <f t="shared" si="233"/>
        <v>0</v>
      </c>
      <c r="CH34" s="67">
        <f t="shared" si="234"/>
        <v>0</v>
      </c>
      <c r="CI34" s="67">
        <f t="shared" si="235"/>
        <v>0</v>
      </c>
      <c r="CJ34" s="67">
        <f t="shared" si="236"/>
        <v>0</v>
      </c>
      <c r="CK34" s="67">
        <f t="shared" si="237"/>
        <v>0</v>
      </c>
      <c r="CL34" s="67">
        <f t="shared" si="238"/>
        <v>0</v>
      </c>
      <c r="CM34" s="67">
        <f t="shared" si="239"/>
        <v>0</v>
      </c>
      <c r="CN34" s="67">
        <f t="shared" si="240"/>
        <v>0</v>
      </c>
      <c r="CO34" s="67">
        <f t="shared" si="241"/>
        <v>0</v>
      </c>
      <c r="CP34" s="75">
        <f t="shared" si="242"/>
        <v>0</v>
      </c>
      <c r="CQ34" s="67">
        <f t="shared" si="243"/>
        <v>0</v>
      </c>
      <c r="CR34" s="67">
        <f t="shared" si="244"/>
        <v>0</v>
      </c>
      <c r="CS34" s="68">
        <f t="shared" si="245"/>
        <v>0</v>
      </c>
      <c r="CT34" s="67">
        <f t="shared" si="246"/>
        <v>0</v>
      </c>
      <c r="CU34" s="67">
        <f t="shared" si="247"/>
        <v>0</v>
      </c>
      <c r="CV34" s="67">
        <f t="shared" si="248"/>
        <v>0</v>
      </c>
      <c r="CW34" s="67">
        <f t="shared" si="249"/>
        <v>0</v>
      </c>
      <c r="CX34" s="67">
        <f t="shared" si="250"/>
        <v>0</v>
      </c>
      <c r="CY34" s="74">
        <f t="shared" si="251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 x14ac:dyDescent="0.25">
      <c r="A35" s="225" t="s">
        <v>253</v>
      </c>
      <c r="B35" s="436"/>
      <c r="C35" s="123"/>
      <c r="D35" s="233"/>
      <c r="E35" s="141"/>
      <c r="F35" s="141"/>
      <c r="G35" s="234"/>
      <c r="H35" s="117"/>
      <c r="I35" s="118"/>
      <c r="J35" s="118"/>
      <c r="K35" s="118"/>
      <c r="L35" s="118"/>
      <c r="M35" s="118"/>
      <c r="N35" s="10"/>
      <c r="O35" s="127"/>
      <c r="P35" s="127"/>
      <c r="Q35" s="117"/>
      <c r="R35" s="118"/>
      <c r="S35" s="118"/>
      <c r="T35" s="118"/>
      <c r="U35" s="118"/>
      <c r="V35" s="118"/>
      <c r="W35" s="10"/>
      <c r="X35" s="8"/>
      <c r="Y35" s="127">
        <f>CEILING(X35/$BR$7,0.25)</f>
        <v>0</v>
      </c>
      <c r="Z35" s="9">
        <f t="shared" si="201"/>
        <v>0</v>
      </c>
      <c r="AA35" s="9">
        <f t="shared" si="201"/>
        <v>0</v>
      </c>
      <c r="AB35" s="9">
        <f t="shared" si="201"/>
        <v>0</v>
      </c>
      <c r="AC35" s="9">
        <f t="shared" ref="AC35" si="340">X35-Z35</f>
        <v>0</v>
      </c>
      <c r="AD35" s="195"/>
      <c r="AE35" s="195"/>
      <c r="AF35" s="195"/>
      <c r="AG35" s="62">
        <f>BL35</f>
        <v>0</v>
      </c>
      <c r="AH35" s="195"/>
      <c r="AI35" s="195"/>
      <c r="AJ35" s="195"/>
      <c r="AK35" s="62">
        <f>BM35</f>
        <v>0</v>
      </c>
      <c r="AL35" s="195"/>
      <c r="AM35" s="195"/>
      <c r="AN35" s="195"/>
      <c r="AO35" s="62">
        <f>BN35</f>
        <v>0</v>
      </c>
      <c r="AP35" s="195"/>
      <c r="AQ35" s="195"/>
      <c r="AR35" s="195"/>
      <c r="AS35" s="62">
        <f>BO35</f>
        <v>0</v>
      </c>
      <c r="AT35" s="127">
        <v>0</v>
      </c>
      <c r="AU35" s="127">
        <v>0</v>
      </c>
      <c r="AV35" s="127">
        <v>0</v>
      </c>
      <c r="AW35" s="62">
        <f>BP35</f>
        <v>0</v>
      </c>
      <c r="AX35" s="127">
        <v>0</v>
      </c>
      <c r="AY35" s="127">
        <v>0</v>
      </c>
      <c r="AZ35" s="127">
        <v>0</v>
      </c>
      <c r="BA35" s="62">
        <f>BQ35</f>
        <v>0</v>
      </c>
      <c r="BB35" s="127">
        <v>0</v>
      </c>
      <c r="BC35" s="127">
        <v>0</v>
      </c>
      <c r="BD35" s="127">
        <v>0</v>
      </c>
      <c r="BE35" s="62">
        <f>BR35</f>
        <v>0</v>
      </c>
      <c r="BF35" s="127">
        <v>0</v>
      </c>
      <c r="BG35" s="127">
        <v>0</v>
      </c>
      <c r="BH35" s="127">
        <v>0</v>
      </c>
      <c r="BI35" s="62">
        <f>BS35</f>
        <v>0</v>
      </c>
      <c r="BJ35" s="56">
        <f t="shared" si="213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80">
        <f>SUM(BL35:BS35)</f>
        <v>0</v>
      </c>
      <c r="BW35"/>
      <c r="BX35"/>
      <c r="BY35"/>
      <c r="BZ35"/>
      <c r="CA35"/>
      <c r="CB35"/>
      <c r="CC35"/>
      <c r="CD35"/>
      <c r="CE35" s="174"/>
      <c r="CF35" s="186">
        <f>MAX(BW35:CD35)</f>
        <v>0</v>
      </c>
      <c r="CH35"/>
      <c r="CI35"/>
      <c r="CJ35"/>
      <c r="CK35"/>
      <c r="CL35"/>
      <c r="CM35"/>
      <c r="CN35"/>
      <c r="CO35"/>
      <c r="CP35"/>
      <c r="CQ35" s="67">
        <f>IF(MID(H35,1,1)="1",1,0)+IF(MID(I35,1,1)="1",1,0)+IF(MID(J35,1,1)="1",1,0)+IF(MID(K35,1,1)="1",1,0)+IF(MID(L35,1,1)="1",1,0)+IF(MID(M35,1,1)="1",1,0)+IF(MID(N35,1,1)="1",1,0)</f>
        <v>0</v>
      </c>
      <c r="CR35" s="67">
        <f>IF(MID(H35,1,1)="2",1,0)+IF(MID(I35,1,1)="2",1,0)+IF(MID(J35,1,1)="2",1,0)+IF(MID(K35,1,1)="2",1,0)+IF(MID(L35,1,1)="2",1,0)+IF(MID(M35,1,1)="2",1,0)+IF(MID(N35,1,1)="2",1,0)</f>
        <v>0</v>
      </c>
      <c r="CS35" s="68">
        <f>IF(MID(H35,1,1)="3",1,0)+IF(MID(I35,1,1)="3",1,0)+IF(MID(J35,1,1)="3",1,0)+IF(MID(K35,1,1)="3",1,0)+IF(MID(L35,1,1)="3",1,0)+IF(MID(M35,1,1)="3",1,0)+IF(MID(N35,1,1)="3",1,0)</f>
        <v>0</v>
      </c>
      <c r="CT35" s="67">
        <f>IF(MID(H35,1,1)="4",1,0)+IF(MID(I35,1,1)="4",1,0)+IF(MID(J35,1,1)="4",1,0)+IF(MID(K35,1,1)="4",1,0)+IF(MID(L35,1,1)="4",1,0)+IF(MID(M35,1,1)="4",1,0)+IF(MID(N35,1,1)="4",1,0)</f>
        <v>0</v>
      </c>
      <c r="CU35" s="67">
        <f>IF(MID(H35,1,1)="5",1,0)+IF(MID(I35,1,1)="5",1,0)+IF(MID(J35,1,1)="5",1,0)+IF(MID(K35,1,1)="5",1,0)+IF(MID(L35,1,1)="5",1,0)+IF(MID(M35,1,1)="5",1,0)+IF(MID(N35,1,1)="5",1,0)</f>
        <v>0</v>
      </c>
      <c r="CV35" s="67">
        <f>IF(MID(H35,1,1)="6",1,0)+IF(MID(I35,1,1)="6",1,0)+IF(MID(J35,1,1)="6",1,0)+IF(MID(K35,1,1)="6",1,0)+IF(MID(L35,1,1)="6",1,0)+IF(MID(M35,1,1)="6",1,0)+IF(MID(N35,1,1)="6",1,0)</f>
        <v>0</v>
      </c>
      <c r="CW35" s="67">
        <f>IF(MID(H35,1,1)="7",1,0)+IF(MID(I35,1,1)="7",1,0)+IF(MID(J35,1,1)="7",1,0)+IF(MID(K35,1,1)="7",1,0)+IF(MID(L35,1,1)="7",1,0)+IF(MID(M35,1,1)="7",1,0)+IF(MID(N35,1,1)="7",1,0)</f>
        <v>0</v>
      </c>
      <c r="CX35" s="67">
        <f>IF(MID(H35,1,1)="8",1,0)+IF(MID(I35,1,1)="8",1,0)+IF(MID(J35,1,1)="8",1,0)+IF(MID(K35,1,1)="8",1,0)+IF(MID(L35,1,1)="8",1,0)+IF(MID(M35,1,1)="8",1,0)+IF(MID(N35,1,1)="8",1,0)</f>
        <v>0</v>
      </c>
      <c r="CY35" s="74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x14ac:dyDescent="0.25">
      <c r="A36" s="161" t="s">
        <v>22</v>
      </c>
      <c r="B36" s="236" t="s">
        <v>176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1"/>
      <c r="P36" s="151"/>
      <c r="Q36" s="157"/>
      <c r="R36" s="157"/>
      <c r="S36" s="157"/>
      <c r="T36" s="157"/>
      <c r="U36" s="157"/>
      <c r="V36" s="157"/>
      <c r="W36" s="160"/>
      <c r="X36" s="127">
        <f>SUM(X14:X35)</f>
        <v>900</v>
      </c>
      <c r="Y36" s="127">
        <f>SUM(Y14:Y35)</f>
        <v>30</v>
      </c>
      <c r="Z36" s="31">
        <f t="shared" ref="Z36:AB36" si="341">SUM(Z14:Z35)</f>
        <v>154</v>
      </c>
      <c r="AA36" s="31">
        <f t="shared" si="341"/>
        <v>0</v>
      </c>
      <c r="AB36" s="31">
        <f t="shared" si="341"/>
        <v>242</v>
      </c>
      <c r="AC36" s="31">
        <f>SUM(AC14:AC35)</f>
        <v>504</v>
      </c>
      <c r="AD36" s="31">
        <f t="shared" ref="AD36:AF36" si="342">SUM(AD14:AD35)</f>
        <v>88</v>
      </c>
      <c r="AE36" s="31">
        <f t="shared" si="342"/>
        <v>0</v>
      </c>
      <c r="AF36" s="31">
        <f t="shared" si="342"/>
        <v>132</v>
      </c>
      <c r="AG36" s="62">
        <f>SUM(AG14:AG35)</f>
        <v>15</v>
      </c>
      <c r="AH36" s="31">
        <f t="shared" ref="AH36" si="343">SUM(AH14:AH35)</f>
        <v>44</v>
      </c>
      <c r="AI36" s="31">
        <f t="shared" ref="AI36" si="344">SUM(AI14:AI35)</f>
        <v>0</v>
      </c>
      <c r="AJ36" s="31">
        <f t="shared" ref="AJ36" si="345">SUM(AJ14:AJ35)</f>
        <v>88</v>
      </c>
      <c r="AK36" s="62">
        <f>SUM(AK14:AK35)</f>
        <v>9</v>
      </c>
      <c r="AL36" s="31">
        <f t="shared" ref="AL36" si="346">SUM(AL14:AL35)</f>
        <v>22</v>
      </c>
      <c r="AM36" s="31">
        <f t="shared" ref="AM36" si="347">SUM(AM14:AM35)</f>
        <v>0</v>
      </c>
      <c r="AN36" s="31">
        <f t="shared" ref="AN36" si="348">SUM(AN14:AN35)</f>
        <v>22</v>
      </c>
      <c r="AO36" s="62">
        <f>SUM(AO14:AO35)</f>
        <v>3</v>
      </c>
      <c r="AP36" s="31">
        <f t="shared" ref="AP36" si="349">SUM(AP14:AP35)</f>
        <v>0</v>
      </c>
      <c r="AQ36" s="31">
        <f t="shared" ref="AQ36" si="350">SUM(AQ14:AQ35)</f>
        <v>0</v>
      </c>
      <c r="AR36" s="31">
        <f t="shared" ref="AR36" si="351">SUM(AR14:AR35)</f>
        <v>0</v>
      </c>
      <c r="AS36" s="62">
        <f>SUM(AS14:AS35)</f>
        <v>0</v>
      </c>
      <c r="AT36" s="193">
        <f t="shared" ref="AT36:BI36" si="352">SUM(AT28:AT35)</f>
        <v>0</v>
      </c>
      <c r="AU36" s="193">
        <f t="shared" si="352"/>
        <v>0</v>
      </c>
      <c r="AV36" s="193">
        <f t="shared" si="352"/>
        <v>0</v>
      </c>
      <c r="AW36" s="62">
        <f t="shared" si="352"/>
        <v>0</v>
      </c>
      <c r="AX36" s="193">
        <f t="shared" si="352"/>
        <v>0</v>
      </c>
      <c r="AY36" s="193">
        <f t="shared" si="352"/>
        <v>0</v>
      </c>
      <c r="AZ36" s="193">
        <f t="shared" si="352"/>
        <v>0</v>
      </c>
      <c r="BA36" s="62">
        <f t="shared" si="352"/>
        <v>0</v>
      </c>
      <c r="BB36" s="193">
        <f t="shared" si="352"/>
        <v>0</v>
      </c>
      <c r="BC36" s="193">
        <f t="shared" si="352"/>
        <v>0</v>
      </c>
      <c r="BD36" s="193">
        <f t="shared" si="352"/>
        <v>0</v>
      </c>
      <c r="BE36" s="62">
        <f t="shared" si="352"/>
        <v>0</v>
      </c>
      <c r="BF36" s="193">
        <f t="shared" si="352"/>
        <v>0</v>
      </c>
      <c r="BG36" s="193">
        <f t="shared" si="352"/>
        <v>0</v>
      </c>
      <c r="BH36" s="193">
        <f t="shared" si="352"/>
        <v>0</v>
      </c>
      <c r="BI36" s="62">
        <f t="shared" si="352"/>
        <v>0</v>
      </c>
      <c r="BJ36" s="56">
        <f t="shared" si="213"/>
        <v>0.56000000000000005</v>
      </c>
      <c r="BK36" s="16"/>
      <c r="BL36" s="72">
        <f t="shared" ref="BL36:BT36" si="353">SUM(BL28:BL35)</f>
        <v>0</v>
      </c>
      <c r="BM36" s="72">
        <f t="shared" si="353"/>
        <v>0</v>
      </c>
      <c r="BN36" s="72">
        <f t="shared" si="353"/>
        <v>0</v>
      </c>
      <c r="BO36" s="72">
        <f t="shared" si="353"/>
        <v>0</v>
      </c>
      <c r="BP36" s="72">
        <f t="shared" si="353"/>
        <v>0</v>
      </c>
      <c r="BQ36" s="72">
        <f t="shared" si="353"/>
        <v>0</v>
      </c>
      <c r="BR36" s="72">
        <f t="shared" si="353"/>
        <v>0</v>
      </c>
      <c r="BS36" s="72">
        <f t="shared" si="353"/>
        <v>0</v>
      </c>
      <c r="BT36" s="72">
        <f t="shared" si="353"/>
        <v>0</v>
      </c>
      <c r="BU36" s="42"/>
      <c r="BV36" s="42"/>
      <c r="BW36"/>
      <c r="BX36"/>
      <c r="BY36"/>
      <c r="BZ36"/>
      <c r="CA36"/>
      <c r="CB36"/>
      <c r="CC36"/>
      <c r="CD36"/>
      <c r="CE36" s="174"/>
      <c r="CF36" s="186">
        <f t="shared" si="233"/>
        <v>0</v>
      </c>
      <c r="CH36"/>
      <c r="CI36"/>
      <c r="CJ36"/>
      <c r="CK36"/>
      <c r="CL36"/>
      <c r="CM36"/>
      <c r="CN36"/>
      <c r="CO36"/>
      <c r="CP36"/>
      <c r="CQ36" s="2">
        <f t="shared" ref="CQ36:CY36" si="354">SUM(CQ28:CQ35)</f>
        <v>0</v>
      </c>
      <c r="CR36" s="2">
        <f t="shared" si="354"/>
        <v>0</v>
      </c>
      <c r="CS36" s="2">
        <f t="shared" si="354"/>
        <v>0</v>
      </c>
      <c r="CT36" s="2">
        <f t="shared" si="354"/>
        <v>0</v>
      </c>
      <c r="CU36" s="2">
        <f t="shared" si="354"/>
        <v>0</v>
      </c>
      <c r="CV36" s="2">
        <f t="shared" si="354"/>
        <v>0</v>
      </c>
      <c r="CW36" s="2">
        <f t="shared" si="354"/>
        <v>0</v>
      </c>
      <c r="CX36" s="2">
        <f t="shared" si="354"/>
        <v>0</v>
      </c>
      <c r="CY36" s="78">
        <f t="shared" si="354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16" customFormat="1" ht="13.5" customHeight="1" x14ac:dyDescent="0.25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1"/>
      <c r="AH37" s="157"/>
      <c r="AI37" s="157"/>
      <c r="AJ37" s="157"/>
      <c r="AK37" s="151"/>
      <c r="AL37" s="157"/>
      <c r="AM37" s="157"/>
      <c r="AN37" s="157"/>
      <c r="AO37" s="151"/>
      <c r="AP37" s="157"/>
      <c r="AQ37" s="157"/>
      <c r="AR37" s="157"/>
      <c r="AS37" s="151"/>
      <c r="AT37" s="157"/>
      <c r="AU37" s="157"/>
      <c r="AV37" s="157"/>
      <c r="AW37" s="151"/>
      <c r="AX37" s="157"/>
      <c r="AY37" s="157"/>
      <c r="AZ37" s="157"/>
      <c r="BA37" s="151"/>
      <c r="BB37" s="157"/>
      <c r="BC37" s="157"/>
      <c r="BD37" s="157"/>
      <c r="BE37" s="151"/>
      <c r="BF37" s="157"/>
      <c r="BG37" s="157"/>
      <c r="BH37" s="157"/>
      <c r="BI37" s="151"/>
      <c r="BJ37" s="131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72"/>
      <c r="CF37" s="187"/>
      <c r="DD37" s="46"/>
      <c r="DE37" s="46"/>
      <c r="DF37" s="46"/>
      <c r="DG37" s="46"/>
      <c r="DH37" s="46"/>
      <c r="DI37" s="46"/>
      <c r="DJ37" s="46"/>
      <c r="DK37" s="46"/>
    </row>
    <row r="38" spans="1:125" s="16" customFormat="1" ht="20.25" customHeight="1" x14ac:dyDescent="0.25">
      <c r="A38" s="125" t="s">
        <v>122</v>
      </c>
      <c r="B38" s="196" t="s">
        <v>146</v>
      </c>
      <c r="C38" s="15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53"/>
      <c r="P38" s="153"/>
      <c r="Q38" s="149"/>
      <c r="R38" s="149"/>
      <c r="S38" s="149"/>
      <c r="T38" s="149"/>
      <c r="U38" s="149"/>
      <c r="V38" s="149"/>
      <c r="W38" s="149"/>
      <c r="X38" s="141"/>
      <c r="Y38" s="202"/>
      <c r="Z38" s="202"/>
      <c r="AA38" s="202"/>
      <c r="AB38" s="202"/>
      <c r="AC38" s="20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63"/>
      <c r="BK38" s="17"/>
      <c r="BL38" s="44"/>
      <c r="BM38" s="44"/>
      <c r="BN38" s="44"/>
      <c r="BO38" s="44"/>
      <c r="BP38" s="44"/>
      <c r="BQ38" s="44"/>
      <c r="BR38" s="44"/>
      <c r="BS38" s="44"/>
      <c r="BT38" s="81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25" s="2" customFormat="1" ht="12" customHeight="1" x14ac:dyDescent="0.25">
      <c r="A39" s="15" t="s">
        <v>136</v>
      </c>
      <c r="B39" s="437" t="s">
        <v>147</v>
      </c>
      <c r="C39" s="124"/>
      <c r="D39" s="333"/>
      <c r="E39" s="141"/>
      <c r="F39" s="141"/>
      <c r="G39" s="234"/>
      <c r="H39" s="117">
        <v>3</v>
      </c>
      <c r="I39" s="118"/>
      <c r="J39" s="118"/>
      <c r="K39" s="118"/>
      <c r="L39" s="118"/>
      <c r="M39" s="118"/>
      <c r="N39" s="10"/>
      <c r="O39" s="127"/>
      <c r="P39" s="127"/>
      <c r="Q39" s="233"/>
      <c r="R39" s="141"/>
      <c r="S39" s="141"/>
      <c r="T39" s="141"/>
      <c r="U39" s="141"/>
      <c r="V39" s="141"/>
      <c r="W39" s="234"/>
      <c r="X39" s="451">
        <f>IF(H39&gt;0,150,0)</f>
        <v>150</v>
      </c>
      <c r="Y39" s="127">
        <f>CEILING(X39/$BR$7,0.25)</f>
        <v>5</v>
      </c>
      <c r="Z39" s="9"/>
      <c r="AA39" s="9"/>
      <c r="AB39" s="9"/>
      <c r="AC39" s="9"/>
      <c r="AD39" s="195"/>
      <c r="AE39" s="195"/>
      <c r="AF39" s="195"/>
      <c r="AG39" s="419">
        <f>IF($H39&lt;&gt;AD$7,0,$Y39)</f>
        <v>0</v>
      </c>
      <c r="AH39" s="195"/>
      <c r="AI39" s="195"/>
      <c r="AJ39" s="195"/>
      <c r="AK39" s="419">
        <f t="shared" ref="AK39" si="355">IF($H39&lt;&gt;AH$7,0,$Y39)</f>
        <v>0</v>
      </c>
      <c r="AL39" s="195"/>
      <c r="AM39" s="195"/>
      <c r="AN39" s="195"/>
      <c r="AO39" s="419">
        <f t="shared" ref="AO39" si="356">IF($H39&lt;&gt;AL$7,0,$Y39)</f>
        <v>5</v>
      </c>
      <c r="AP39" s="195"/>
      <c r="AQ39" s="195"/>
      <c r="AR39" s="195"/>
      <c r="AS39" s="419">
        <f t="shared" ref="AS39" si="357">IF($H39&lt;&gt;AP$7,0,$Y39)</f>
        <v>0</v>
      </c>
      <c r="AT39" s="195"/>
      <c r="AU39" s="195"/>
      <c r="AV39" s="195"/>
      <c r="AW39" s="419">
        <f t="shared" ref="AW39" si="358">IF($H39&lt;&gt;AT$7,0,$Y39)</f>
        <v>0</v>
      </c>
      <c r="AX39" s="195"/>
      <c r="AY39" s="195"/>
      <c r="AZ39" s="195"/>
      <c r="BA39" s="419">
        <f t="shared" ref="BA39" si="359">IF($H39&lt;&gt;AX$7,0,$Y39)</f>
        <v>0</v>
      </c>
      <c r="BB39" s="195"/>
      <c r="BC39" s="195"/>
      <c r="BD39" s="195"/>
      <c r="BE39" s="419">
        <f t="shared" ref="BE39" si="360">IF($H39&lt;&gt;BB$7,0,$Y39)</f>
        <v>0</v>
      </c>
      <c r="BF39" s="195"/>
      <c r="BG39" s="195"/>
      <c r="BH39" s="195"/>
      <c r="BI39" s="419">
        <f t="shared" ref="BI39" si="361">IF($H39&lt;&gt;BF$7,0,$Y39)</f>
        <v>0</v>
      </c>
      <c r="BJ39" s="56">
        <f>IF(ISERROR(AC39/X39),0,AC39/X39)</f>
        <v>0</v>
      </c>
      <c r="BK39" s="116" t="str">
        <f>IF(ISERROR(SEARCH("в",A39)),"",1)</f>
        <v/>
      </c>
      <c r="BL39" s="76">
        <f>IF(AG39&lt;&gt;0,$Y39,0)</f>
        <v>0</v>
      </c>
      <c r="BM39" s="76">
        <f>IF(AK39&lt;&gt;0,$Y39,0)</f>
        <v>0</v>
      </c>
      <c r="BN39" s="76">
        <f>IF(AO39&lt;&gt;0,$Y39,0)</f>
        <v>5</v>
      </c>
      <c r="BO39" s="76">
        <f>IF(AS39&lt;&gt;0,$Y39,0)</f>
        <v>0</v>
      </c>
      <c r="BP39" s="76">
        <f>IF(AW39&lt;&gt;0,$Y39,0)</f>
        <v>0</v>
      </c>
      <c r="BQ39" s="76">
        <f>IF(BA39&lt;&gt;0,$Y39,0)</f>
        <v>0</v>
      </c>
      <c r="BR39" s="76">
        <f>IF(BE39&lt;&gt;0,$Y39,0)</f>
        <v>0</v>
      </c>
      <c r="BS39" s="76">
        <f>IF(BI39&lt;&gt;0,$Y39,0)</f>
        <v>0</v>
      </c>
      <c r="BT39" s="80">
        <f>SUM(BL39:BS39)</f>
        <v>5</v>
      </c>
      <c r="BW39" s="12">
        <f>IF($DC39=0,0,ROUND(4*$Y39*SUM(AD39:AF39)/$DC39,0)/4)</f>
        <v>0</v>
      </c>
      <c r="BX39" s="12">
        <f>IF($DC39=0,0,ROUND(4*$Y39*SUM(AH39:AJ39)/$DC39,0)/4)</f>
        <v>0</v>
      </c>
      <c r="BY39" s="12">
        <f>IF($DC39=0,0,ROUND(4*$Y39*SUM(AL39:AN39)/$DC39,0)/4)</f>
        <v>0</v>
      </c>
      <c r="BZ39" s="12">
        <f>IF($DC39=0,0,ROUND(4*$Y39*SUM(AP39:AR39)/$DC39,0)/4)</f>
        <v>0</v>
      </c>
      <c r="CA39" s="12">
        <f>IF($DC39=0,0,ROUND(4*$Y39*SUM(AT39:AV39)/$DC39,0)/4)</f>
        <v>0</v>
      </c>
      <c r="CB39" s="12">
        <f>IF($DC39=0,0,ROUND(4*$Y39*(SUM(AX39:AZ39))/$DC39,0)/4)</f>
        <v>0</v>
      </c>
      <c r="CC39" s="12">
        <f>IF($DC39=0,0,ROUND(4*$Y39*(SUM(BB39:BD39))/$DC39,0)/4)</f>
        <v>0</v>
      </c>
      <c r="CD39" s="12">
        <f>IF($DC39=0,0,ROUND(4*$Y39*(SUM(BF39:BH39))/$DC39,0)/4)</f>
        <v>0</v>
      </c>
      <c r="CE39" s="171">
        <f>SUM(BW39:CD39)</f>
        <v>0</v>
      </c>
      <c r="CF39" s="186">
        <f>MAX(BW39:CD39)</f>
        <v>0</v>
      </c>
      <c r="CH39" s="67">
        <f>IF(VALUE($D39)=1,1,0)+IF(VALUE($E39)=1,1,0)+IF(VALUE($F39)=1,1,0)+IF(VALUE($G39)=1,1,0)</f>
        <v>0</v>
      </c>
      <c r="CI39" s="67">
        <f>IF(VALUE($D39)=2,1,0)+IF(VALUE($E39)=2,1,0)+IF(VALUE($F39)=2,1,0)+IF(VALUE($G39)=2,1,0)</f>
        <v>0</v>
      </c>
      <c r="CJ39" s="67">
        <f>IF(VALUE($D39)=3,1,0)+IF(VALUE($E39)=3,1,0)+IF(VALUE($F39)=3,1,0)+IF(VALUE($G39)=3,1,0)</f>
        <v>0</v>
      </c>
      <c r="CK39" s="67">
        <f>IF(VALUE($D39)=4,1,0)+IF(VALUE($E39)=4,1,0)+IF(VALUE($F39)=4,1,0)+IF(VALUE($G39)=4,1,0)</f>
        <v>0</v>
      </c>
      <c r="CL39" s="67">
        <f>IF(VALUE($D39)=5,1,0)+IF(VALUE($E39)=5,1,0)+IF(VALUE($F39)=5,1,0)+IF(VALUE($G39)=5,1,0)</f>
        <v>0</v>
      </c>
      <c r="CM39" s="67">
        <f>IF(VALUE($D39)=6,1,0)+IF(VALUE($E39)=6,1,0)+IF(VALUE($F39)=6,1,0)+IF(VALUE($G39)=6,1,0)</f>
        <v>0</v>
      </c>
      <c r="CN39" s="67">
        <f>IF(VALUE($D39)=7,1,0)+IF(VALUE($E39)=7,1,0)+IF(VALUE($F39)=7,1,0)+IF(VALUE($G39)=7,1,0)</f>
        <v>0</v>
      </c>
      <c r="CO39" s="67">
        <f>IF(VALUE($D39)=8,1,0)+IF(VALUE($E39)=8,1,0)+IF(VALUE($F39)=8,1,0)+IF(VALUE($G39)=8,1,0)</f>
        <v>0</v>
      </c>
      <c r="CP39" s="75">
        <f>SUM(CH39:CO39)</f>
        <v>0</v>
      </c>
      <c r="CQ39" s="67">
        <f>IF(MID(H39,1,1)="1",1,0)+IF(MID(I39,1,1)="1",1,0)+IF(MID(J39,1,1)="1",1,0)+IF(MID(K39,1,1)="1",1,0)+IF(MID(L39,1,1)="1",1,0)+IF(MID(M39,1,1)="1",1,0)+IF(MID(N39,1,1)="1",1,0)</f>
        <v>0</v>
      </c>
      <c r="CR39" s="67">
        <f>IF(MID(H39,1,1)="2",1,0)+IF(MID(I39,1,1)="2",1,0)+IF(MID(J39,1,1)="2",1,0)+IF(MID(K39,1,1)="2",1,0)+IF(MID(L39,1,1)="2",1,0)+IF(MID(M39,1,1)="2",1,0)+IF(MID(N39,1,1)="2",1,0)</f>
        <v>0</v>
      </c>
      <c r="CS39" s="68">
        <f>IF(MID(H39,1,1)="3",1,0)+IF(MID(I39,1,1)="3",1,0)+IF(MID(J39,1,1)="3",1,0)+IF(MID(K39,1,1)="3",1,0)+IF(MID(L39,1,1)="3",1,0)+IF(MID(M39,1,1)="3",1,0)+IF(MID(N39,1,1)="3",1,0)</f>
        <v>1</v>
      </c>
      <c r="CT39" s="67">
        <f>IF(MID(H39,1,1)="4",1,0)+IF(MID(I39,1,1)="4",1,0)+IF(MID(J39,1,1)="4",1,0)+IF(MID(K39,1,1)="4",1,0)+IF(MID(L39,1,1)="4",1,0)+IF(MID(M39,1,1)="4",1,0)+IF(MID(N39,1,1)="4",1,0)</f>
        <v>0</v>
      </c>
      <c r="CU39" s="67">
        <f>IF(MID(H39,1,1)="5",1,0)+IF(MID(I39,1,1)="5",1,0)+IF(MID(J39,1,1)="5",1,0)+IF(MID(K39,1,1)="5",1,0)+IF(MID(L39,1,1)="5",1,0)+IF(MID(M39,1,1)="5",1,0)+IF(MID(N39,1,1)="5",1,0)</f>
        <v>0</v>
      </c>
      <c r="CV39" s="67">
        <f>IF(MID(H39,1,1)="6",1,0)+IF(MID(I39,1,1)="6",1,0)+IF(MID(J39,1,1)="6",1,0)+IF(MID(K39,1,1)="6",1,0)+IF(MID(L39,1,1)="6",1,0)+IF(MID(M39,1,1)="6",1,0)+IF(MID(N39,1,1)="6",1,0)</f>
        <v>0</v>
      </c>
      <c r="CW39" s="67">
        <f>IF(MID(H39,1,1)="7",1,0)+IF(MID(I39,1,1)="7",1,0)+IF(MID(J39,1,1)="7",1,0)+IF(MID(K39,1,1)="7",1,0)+IF(MID(L39,1,1)="7",1,0)+IF(MID(M39,1,1)="7",1,0)+IF(MID(N39,1,1)="7",1,0)</f>
        <v>0</v>
      </c>
      <c r="CX39" s="67">
        <f>IF(MID(H39,1,1)="8",1,0)+IF(MID(I39,1,1)="8",1,0)+IF(MID(J39,1,1)="8",1,0)+IF(MID(K39,1,1)="8",1,0)+IF(MID(L39,1,1)="8",1,0)+IF(MID(M39,1,1)="8",1,0)+IF(MID(N39,1,1)="8",1,0)</f>
        <v>0</v>
      </c>
      <c r="CY39" s="74">
        <f>SUM(CQ39:CX39)</f>
        <v>1</v>
      </c>
      <c r="DC39" s="59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x14ac:dyDescent="0.25">
      <c r="A40" s="15" t="s">
        <v>137</v>
      </c>
      <c r="B40" s="437" t="s">
        <v>148</v>
      </c>
      <c r="C40" s="124"/>
      <c r="D40" s="333"/>
      <c r="E40" s="141"/>
      <c r="F40" s="141"/>
      <c r="G40" s="234"/>
      <c r="H40" s="117">
        <v>3</v>
      </c>
      <c r="I40" s="118"/>
      <c r="J40" s="118"/>
      <c r="K40" s="118"/>
      <c r="L40" s="118"/>
      <c r="M40" s="118"/>
      <c r="N40" s="10"/>
      <c r="O40" s="127"/>
      <c r="P40" s="127"/>
      <c r="Q40" s="233"/>
      <c r="R40" s="141"/>
      <c r="S40" s="141"/>
      <c r="T40" s="141"/>
      <c r="U40" s="141"/>
      <c r="V40" s="141"/>
      <c r="W40" s="234"/>
      <c r="X40" s="451">
        <f t="shared" ref="X40:X58" si="362">IF(H40&gt;0,150,0)</f>
        <v>150</v>
      </c>
      <c r="Y40" s="127">
        <f t="shared" ref="Y40:Y58" si="363">CEILING(X40/$BR$7,0.25)</f>
        <v>5</v>
      </c>
      <c r="Z40" s="9"/>
      <c r="AA40" s="9"/>
      <c r="AB40" s="9"/>
      <c r="AC40" s="9"/>
      <c r="AD40" s="195"/>
      <c r="AE40" s="195"/>
      <c r="AF40" s="195"/>
      <c r="AG40" s="419">
        <f t="shared" ref="AG40:AG58" si="364">IF($H40&lt;&gt;AD$7,0,$Y40)</f>
        <v>0</v>
      </c>
      <c r="AH40" s="195"/>
      <c r="AI40" s="195"/>
      <c r="AJ40" s="195"/>
      <c r="AK40" s="419">
        <f t="shared" ref="AK40:AK58" si="365">IF($H40&lt;&gt;AH$7,0,$Y40)</f>
        <v>0</v>
      </c>
      <c r="AL40" s="195"/>
      <c r="AM40" s="195"/>
      <c r="AN40" s="195"/>
      <c r="AO40" s="419">
        <f t="shared" ref="AO40:AO58" si="366">IF($H40&lt;&gt;AL$7,0,$Y40)</f>
        <v>5</v>
      </c>
      <c r="AP40" s="195"/>
      <c r="AQ40" s="195"/>
      <c r="AR40" s="195"/>
      <c r="AS40" s="419">
        <f t="shared" ref="AS40:AS58" si="367">IF($H40&lt;&gt;AP$7,0,$Y40)</f>
        <v>0</v>
      </c>
      <c r="AT40" s="195"/>
      <c r="AU40" s="195"/>
      <c r="AV40" s="195"/>
      <c r="AW40" s="419">
        <f t="shared" ref="AW40:AW58" si="368">IF($H40&lt;&gt;AT$7,0,$Y40)</f>
        <v>0</v>
      </c>
      <c r="AX40" s="195"/>
      <c r="AY40" s="195"/>
      <c r="AZ40" s="195"/>
      <c r="BA40" s="419">
        <f t="shared" ref="BA40:BA58" si="369">IF($H40&lt;&gt;AX$7,0,$Y40)</f>
        <v>0</v>
      </c>
      <c r="BB40" s="195"/>
      <c r="BC40" s="195"/>
      <c r="BD40" s="195"/>
      <c r="BE40" s="419">
        <f t="shared" ref="BE40:BE58" si="370">IF($H40&lt;&gt;BB$7,0,$Y40)</f>
        <v>0</v>
      </c>
      <c r="BF40" s="195"/>
      <c r="BG40" s="195"/>
      <c r="BH40" s="195"/>
      <c r="BI40" s="419">
        <f t="shared" ref="BI40:BI58" si="371">IF($H40&lt;&gt;BF$7,0,$Y40)</f>
        <v>0</v>
      </c>
      <c r="BJ40" s="56">
        <f t="shared" ref="BJ40:BJ58" si="372">IF(ISERROR(AC40/X40),0,AC40/X40)</f>
        <v>0</v>
      </c>
      <c r="BK40" s="116" t="str">
        <f t="shared" ref="BK40:BK58" si="373">IF(ISERROR(SEARCH("в",A40)),"",1)</f>
        <v/>
      </c>
      <c r="BL40" s="76">
        <f t="shared" ref="BL40:BL50" si="374">IF(AG40&lt;&gt;0,$Y40,0)</f>
        <v>0</v>
      </c>
      <c r="BM40" s="76">
        <f t="shared" ref="BM40:BM58" si="375">IF(AK40&lt;&gt;0,$Y40,0)</f>
        <v>0</v>
      </c>
      <c r="BN40" s="76">
        <f t="shared" ref="BN40:BN50" si="376">IF(AO40&lt;&gt;0,$Y40,0)</f>
        <v>5</v>
      </c>
      <c r="BO40" s="76">
        <f t="shared" ref="BO40:BO50" si="377">IF(AS40&lt;&gt;0,$Y40,0)</f>
        <v>0</v>
      </c>
      <c r="BP40" s="76">
        <f t="shared" ref="BP40:BP50" si="378">IF(AW40&lt;&gt;0,$Y40,0)</f>
        <v>0</v>
      </c>
      <c r="BQ40" s="76">
        <f t="shared" ref="BQ40:BQ50" si="379">IF(BA40&lt;&gt;0,$Y40,0)</f>
        <v>0</v>
      </c>
      <c r="BR40" s="76">
        <f t="shared" ref="BR40:BR50" si="380">IF(BE40&lt;&gt;0,$Y40,0)</f>
        <v>0</v>
      </c>
      <c r="BS40" s="76">
        <f t="shared" ref="BS40:BS50" si="381">IF(BI40&lt;&gt;0,$Y40,0)</f>
        <v>0</v>
      </c>
      <c r="BT40" s="80">
        <f t="shared" ref="BT40:BT58" si="382">SUM(BL40:BS40)</f>
        <v>5</v>
      </c>
      <c r="BW40" s="12">
        <f t="shared" ref="BW40:BW58" si="383">IF($DC40=0,0,ROUND(4*$Y40*SUM(AD40:AF40)/$DC40,0)/4)</f>
        <v>0</v>
      </c>
      <c r="BX40" s="12">
        <f t="shared" ref="BX40:BX50" si="384">IF($DC40=0,0,ROUND(4*$Y40*SUM(AH40:AJ40)/$DC40,0)/4)</f>
        <v>0</v>
      </c>
      <c r="BY40" s="12">
        <f t="shared" ref="BY40:BY50" si="385">IF($DC40=0,0,ROUND(4*$Y40*SUM(AL40:AN40)/$DC40,0)/4)</f>
        <v>0</v>
      </c>
      <c r="BZ40" s="12">
        <f t="shared" ref="BZ40:BZ50" si="386">IF($DC40=0,0,ROUND(4*$Y40*SUM(AP40:AR40)/$DC40,0)/4)</f>
        <v>0</v>
      </c>
      <c r="CA40" s="12">
        <f t="shared" ref="CA40:CA50" si="387">IF($DC40=0,0,ROUND(4*$Y40*SUM(AT40:AV40)/$DC40,0)/4)</f>
        <v>0</v>
      </c>
      <c r="CB40" s="12">
        <f t="shared" ref="CB40:CB50" si="388">IF($DC40=0,0,ROUND(4*$Y40*(SUM(AX40:AZ40))/$DC40,0)/4)</f>
        <v>0</v>
      </c>
      <c r="CC40" s="12">
        <f t="shared" ref="CC40:CC50" si="389">IF($DC40=0,0,ROUND(4*$Y40*(SUM(BB40:BD40))/$DC40,0)/4)</f>
        <v>0</v>
      </c>
      <c r="CD40" s="12">
        <f t="shared" ref="CD40:CD50" si="390">IF($DC40=0,0,ROUND(4*$Y40*(SUM(BF40:BH40))/$DC40,0)/4)</f>
        <v>0</v>
      </c>
      <c r="CE40" s="171">
        <f t="shared" ref="CE40:CE58" si="391">SUM(BW40:CD40)</f>
        <v>0</v>
      </c>
      <c r="CF40" s="186">
        <f t="shared" ref="CF40:CF58" si="392">MAX(BW40:CD40)</f>
        <v>0</v>
      </c>
      <c r="CH40" s="67">
        <f t="shared" ref="CH40:CH58" si="393">IF(VALUE($D40)=1,1,0)+IF(VALUE($E40)=1,1,0)+IF(VALUE($F40)=1,1,0)+IF(VALUE($G40)=1,1,0)</f>
        <v>0</v>
      </c>
      <c r="CI40" s="67">
        <f t="shared" ref="CI40:CI58" si="394">IF(VALUE($D40)=2,1,0)+IF(VALUE($E40)=2,1,0)+IF(VALUE($F40)=2,1,0)+IF(VALUE($G40)=2,1,0)</f>
        <v>0</v>
      </c>
      <c r="CJ40" s="67">
        <f t="shared" ref="CJ40:CJ58" si="395">IF(VALUE($D40)=3,1,0)+IF(VALUE($E40)=3,1,0)+IF(VALUE($F40)=3,1,0)+IF(VALUE($G40)=3,1,0)</f>
        <v>0</v>
      </c>
      <c r="CK40" s="67">
        <f t="shared" ref="CK40:CK58" si="396">IF(VALUE($D40)=4,1,0)+IF(VALUE($E40)=4,1,0)+IF(VALUE($F40)=4,1,0)+IF(VALUE($G40)=4,1,0)</f>
        <v>0</v>
      </c>
      <c r="CL40" s="67">
        <f t="shared" ref="CL40:CL58" si="397">IF(VALUE($D40)=5,1,0)+IF(VALUE($E40)=5,1,0)+IF(VALUE($F40)=5,1,0)+IF(VALUE($G40)=5,1,0)</f>
        <v>0</v>
      </c>
      <c r="CM40" s="67">
        <f t="shared" ref="CM40:CM58" si="398">IF(VALUE($D40)=6,1,0)+IF(VALUE($E40)=6,1,0)+IF(VALUE($F40)=6,1,0)+IF(VALUE($G40)=6,1,0)</f>
        <v>0</v>
      </c>
      <c r="CN40" s="67">
        <f t="shared" ref="CN40:CN58" si="399">IF(VALUE($D40)=7,1,0)+IF(VALUE($E40)=7,1,0)+IF(VALUE($F40)=7,1,0)+IF(VALUE($G40)=7,1,0)</f>
        <v>0</v>
      </c>
      <c r="CO40" s="67">
        <f t="shared" ref="CO40:CO58" si="400">IF(VALUE($D40)=8,1,0)+IF(VALUE($E40)=8,1,0)+IF(VALUE($F40)=8,1,0)+IF(VALUE($G40)=8,1,0)</f>
        <v>0</v>
      </c>
      <c r="CP40" s="75">
        <f t="shared" ref="CP40:CP58" si="401">SUM(CH40:CO40)</f>
        <v>0</v>
      </c>
      <c r="CQ40" s="67">
        <f t="shared" ref="CQ40:CQ58" si="402">IF(MID(H40,1,1)="1",1,0)+IF(MID(I40,1,1)="1",1,0)+IF(MID(J40,1,1)="1",1,0)+IF(MID(K40,1,1)="1",1,0)+IF(MID(L40,1,1)="1",1,0)+IF(MID(M40,1,1)="1",1,0)+IF(MID(N40,1,1)="1",1,0)</f>
        <v>0</v>
      </c>
      <c r="CR40" s="67">
        <f t="shared" ref="CR40:CR58" si="403">IF(MID(H40,1,1)="2",1,0)+IF(MID(I40,1,1)="2",1,0)+IF(MID(J40,1,1)="2",1,0)+IF(MID(K40,1,1)="2",1,0)+IF(MID(L40,1,1)="2",1,0)+IF(MID(M40,1,1)="2",1,0)+IF(MID(N40,1,1)="2",1,0)</f>
        <v>0</v>
      </c>
      <c r="CS40" s="68">
        <f t="shared" ref="CS40:CS58" si="404">IF(MID(H40,1,1)="3",1,0)+IF(MID(I40,1,1)="3",1,0)+IF(MID(J40,1,1)="3",1,0)+IF(MID(K40,1,1)="3",1,0)+IF(MID(L40,1,1)="3",1,0)+IF(MID(M40,1,1)="3",1,0)+IF(MID(N40,1,1)="3",1,0)</f>
        <v>1</v>
      </c>
      <c r="CT40" s="67">
        <f t="shared" ref="CT40:CT58" si="405">IF(MID(H40,1,1)="4",1,0)+IF(MID(I40,1,1)="4",1,0)+IF(MID(J40,1,1)="4",1,0)+IF(MID(K40,1,1)="4",1,0)+IF(MID(L40,1,1)="4",1,0)+IF(MID(M40,1,1)="4",1,0)+IF(MID(N40,1,1)="4",1,0)</f>
        <v>0</v>
      </c>
      <c r="CU40" s="67">
        <f t="shared" ref="CU40:CU58" si="406">IF(MID(H40,1,1)="5",1,0)+IF(MID(I40,1,1)="5",1,0)+IF(MID(J40,1,1)="5",1,0)+IF(MID(K40,1,1)="5",1,0)+IF(MID(L40,1,1)="5",1,0)+IF(MID(M40,1,1)="5",1,0)+IF(MID(N40,1,1)="5",1,0)</f>
        <v>0</v>
      </c>
      <c r="CV40" s="67">
        <f t="shared" ref="CV40:CV58" si="407">IF(MID(H40,1,1)="6",1,0)+IF(MID(I40,1,1)="6",1,0)+IF(MID(J40,1,1)="6",1,0)+IF(MID(K40,1,1)="6",1,0)+IF(MID(L40,1,1)="6",1,0)+IF(MID(M40,1,1)="6",1,0)+IF(MID(N40,1,1)="6",1,0)</f>
        <v>0</v>
      </c>
      <c r="CW40" s="67">
        <f t="shared" ref="CW40:CW58" si="408">IF(MID(H40,1,1)="7",1,0)+IF(MID(I40,1,1)="7",1,0)+IF(MID(J40,1,1)="7",1,0)+IF(MID(K40,1,1)="7",1,0)+IF(MID(L40,1,1)="7",1,0)+IF(MID(M40,1,1)="7",1,0)+IF(MID(N40,1,1)="7",1,0)</f>
        <v>0</v>
      </c>
      <c r="CX40" s="67">
        <f t="shared" ref="CX40:CX58" si="409">IF(MID(H40,1,1)="8",1,0)+IF(MID(I40,1,1)="8",1,0)+IF(MID(J40,1,1)="8",1,0)+IF(MID(K40,1,1)="8",1,0)+IF(MID(L40,1,1)="8",1,0)+IF(MID(M40,1,1)="8",1,0)+IF(MID(N40,1,1)="8",1,0)</f>
        <v>0</v>
      </c>
      <c r="CY40" s="74">
        <f t="shared" ref="CY40:CY58" si="410">SUM(CQ40:CX40)</f>
        <v>1</v>
      </c>
      <c r="DC40" s="59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idden="1" x14ac:dyDescent="0.25">
      <c r="A41" s="15" t="s">
        <v>138</v>
      </c>
      <c r="B41" s="437" t="s">
        <v>149</v>
      </c>
      <c r="C41" s="123"/>
      <c r="D41" s="233"/>
      <c r="E41" s="141"/>
      <c r="F41" s="141"/>
      <c r="G41" s="234"/>
      <c r="H41" s="117"/>
      <c r="I41" s="118"/>
      <c r="J41" s="118"/>
      <c r="K41" s="118"/>
      <c r="L41" s="118"/>
      <c r="M41" s="118"/>
      <c r="N41" s="10"/>
      <c r="O41" s="127"/>
      <c r="P41" s="127"/>
      <c r="Q41" s="233"/>
      <c r="R41" s="141"/>
      <c r="S41" s="141"/>
      <c r="T41" s="141"/>
      <c r="U41" s="141"/>
      <c r="V41" s="141"/>
      <c r="W41" s="234"/>
      <c r="X41" s="451">
        <f t="shared" si="362"/>
        <v>0</v>
      </c>
      <c r="Y41" s="127">
        <f t="shared" si="363"/>
        <v>0</v>
      </c>
      <c r="Z41" s="9"/>
      <c r="AA41" s="9"/>
      <c r="AB41" s="9"/>
      <c r="AC41" s="9"/>
      <c r="AD41" s="195"/>
      <c r="AE41" s="195"/>
      <c r="AF41" s="195"/>
      <c r="AG41" s="419">
        <f t="shared" si="364"/>
        <v>0</v>
      </c>
      <c r="AH41" s="195"/>
      <c r="AI41" s="195"/>
      <c r="AJ41" s="195"/>
      <c r="AK41" s="419">
        <f t="shared" si="365"/>
        <v>0</v>
      </c>
      <c r="AL41" s="195"/>
      <c r="AM41" s="195"/>
      <c r="AN41" s="195"/>
      <c r="AO41" s="419">
        <f t="shared" si="366"/>
        <v>0</v>
      </c>
      <c r="AP41" s="195"/>
      <c r="AQ41" s="195"/>
      <c r="AR41" s="195"/>
      <c r="AS41" s="419">
        <f t="shared" si="367"/>
        <v>0</v>
      </c>
      <c r="AT41" s="195"/>
      <c r="AU41" s="195"/>
      <c r="AV41" s="195"/>
      <c r="AW41" s="419">
        <f t="shared" si="368"/>
        <v>0</v>
      </c>
      <c r="AX41" s="195"/>
      <c r="AY41" s="195"/>
      <c r="AZ41" s="195"/>
      <c r="BA41" s="419">
        <f t="shared" si="369"/>
        <v>0</v>
      </c>
      <c r="BB41" s="195"/>
      <c r="BC41" s="195"/>
      <c r="BD41" s="195"/>
      <c r="BE41" s="419">
        <f t="shared" si="370"/>
        <v>0</v>
      </c>
      <c r="BF41" s="195"/>
      <c r="BG41" s="195"/>
      <c r="BH41" s="195"/>
      <c r="BI41" s="419">
        <f t="shared" si="371"/>
        <v>0</v>
      </c>
      <c r="BJ41" s="56">
        <f t="shared" si="372"/>
        <v>0</v>
      </c>
      <c r="BK41" s="116" t="str">
        <f t="shared" si="373"/>
        <v/>
      </c>
      <c r="BL41" s="76">
        <f t="shared" si="374"/>
        <v>0</v>
      </c>
      <c r="BM41" s="76">
        <f t="shared" si="375"/>
        <v>0</v>
      </c>
      <c r="BN41" s="76">
        <f t="shared" si="376"/>
        <v>0</v>
      </c>
      <c r="BO41" s="76">
        <f t="shared" si="377"/>
        <v>0</v>
      </c>
      <c r="BP41" s="76">
        <f t="shared" si="378"/>
        <v>0</v>
      </c>
      <c r="BQ41" s="76">
        <f t="shared" si="379"/>
        <v>0</v>
      </c>
      <c r="BR41" s="76">
        <f t="shared" si="380"/>
        <v>0</v>
      </c>
      <c r="BS41" s="76">
        <f t="shared" si="381"/>
        <v>0</v>
      </c>
      <c r="BT41" s="80">
        <f t="shared" si="382"/>
        <v>0</v>
      </c>
      <c r="BW41" s="12">
        <f t="shared" si="383"/>
        <v>0</v>
      </c>
      <c r="BX41" s="12">
        <f t="shared" si="384"/>
        <v>0</v>
      </c>
      <c r="BY41" s="12">
        <f t="shared" si="385"/>
        <v>0</v>
      </c>
      <c r="BZ41" s="12">
        <f t="shared" si="386"/>
        <v>0</v>
      </c>
      <c r="CA41" s="12">
        <f t="shared" si="387"/>
        <v>0</v>
      </c>
      <c r="CB41" s="12">
        <f t="shared" si="388"/>
        <v>0</v>
      </c>
      <c r="CC41" s="12">
        <f t="shared" si="389"/>
        <v>0</v>
      </c>
      <c r="CD41" s="12">
        <f t="shared" si="390"/>
        <v>0</v>
      </c>
      <c r="CE41" s="171">
        <f t="shared" si="391"/>
        <v>0</v>
      </c>
      <c r="CF41" s="186">
        <f t="shared" si="392"/>
        <v>0</v>
      </c>
      <c r="CH41" s="67">
        <f t="shared" si="393"/>
        <v>0</v>
      </c>
      <c r="CI41" s="67">
        <f t="shared" si="394"/>
        <v>0</v>
      </c>
      <c r="CJ41" s="67">
        <f t="shared" si="395"/>
        <v>0</v>
      </c>
      <c r="CK41" s="67">
        <f t="shared" si="396"/>
        <v>0</v>
      </c>
      <c r="CL41" s="67">
        <f t="shared" si="397"/>
        <v>0</v>
      </c>
      <c r="CM41" s="67">
        <f t="shared" si="398"/>
        <v>0</v>
      </c>
      <c r="CN41" s="67">
        <f t="shared" si="399"/>
        <v>0</v>
      </c>
      <c r="CO41" s="67">
        <f t="shared" si="400"/>
        <v>0</v>
      </c>
      <c r="CP41" s="75">
        <f t="shared" si="401"/>
        <v>0</v>
      </c>
      <c r="CQ41" s="67">
        <f t="shared" si="402"/>
        <v>0</v>
      </c>
      <c r="CR41" s="67">
        <f t="shared" si="403"/>
        <v>0</v>
      </c>
      <c r="CS41" s="68">
        <f t="shared" si="404"/>
        <v>0</v>
      </c>
      <c r="CT41" s="67">
        <f t="shared" si="405"/>
        <v>0</v>
      </c>
      <c r="CU41" s="67">
        <f t="shared" si="406"/>
        <v>0</v>
      </c>
      <c r="CV41" s="67">
        <f t="shared" si="407"/>
        <v>0</v>
      </c>
      <c r="CW41" s="67">
        <f t="shared" si="408"/>
        <v>0</v>
      </c>
      <c r="CX41" s="67">
        <f t="shared" si="409"/>
        <v>0</v>
      </c>
      <c r="CY41" s="74">
        <f t="shared" si="410"/>
        <v>0</v>
      </c>
      <c r="DC41" s="59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idden="1" x14ac:dyDescent="0.25">
      <c r="A42" s="15" t="s">
        <v>139</v>
      </c>
      <c r="B42" s="437" t="s">
        <v>150</v>
      </c>
      <c r="C42" s="123"/>
      <c r="D42" s="233"/>
      <c r="E42" s="141"/>
      <c r="F42" s="141"/>
      <c r="G42" s="234"/>
      <c r="H42" s="117"/>
      <c r="I42" s="118"/>
      <c r="J42" s="118"/>
      <c r="K42" s="118"/>
      <c r="L42" s="118"/>
      <c r="M42" s="118"/>
      <c r="N42" s="10"/>
      <c r="O42" s="127"/>
      <c r="P42" s="127"/>
      <c r="Q42" s="233"/>
      <c r="R42" s="141"/>
      <c r="S42" s="141"/>
      <c r="T42" s="141"/>
      <c r="U42" s="141"/>
      <c r="V42" s="141"/>
      <c r="W42" s="234"/>
      <c r="X42" s="451">
        <f t="shared" si="362"/>
        <v>0</v>
      </c>
      <c r="Y42" s="127">
        <f t="shared" si="363"/>
        <v>0</v>
      </c>
      <c r="Z42" s="9"/>
      <c r="AA42" s="9"/>
      <c r="AB42" s="9"/>
      <c r="AC42" s="9"/>
      <c r="AD42" s="195"/>
      <c r="AE42" s="195"/>
      <c r="AF42" s="195"/>
      <c r="AG42" s="419">
        <f t="shared" si="364"/>
        <v>0</v>
      </c>
      <c r="AH42" s="195"/>
      <c r="AI42" s="195"/>
      <c r="AJ42" s="195"/>
      <c r="AK42" s="419">
        <f t="shared" si="365"/>
        <v>0</v>
      </c>
      <c r="AL42" s="195"/>
      <c r="AM42" s="195"/>
      <c r="AN42" s="195"/>
      <c r="AO42" s="419">
        <f t="shared" si="366"/>
        <v>0</v>
      </c>
      <c r="AP42" s="195"/>
      <c r="AQ42" s="195"/>
      <c r="AR42" s="195"/>
      <c r="AS42" s="419">
        <f t="shared" si="367"/>
        <v>0</v>
      </c>
      <c r="AT42" s="195"/>
      <c r="AU42" s="195"/>
      <c r="AV42" s="195"/>
      <c r="AW42" s="419">
        <f t="shared" si="368"/>
        <v>0</v>
      </c>
      <c r="AX42" s="195"/>
      <c r="AY42" s="195"/>
      <c r="AZ42" s="195"/>
      <c r="BA42" s="419">
        <f t="shared" si="369"/>
        <v>0</v>
      </c>
      <c r="BB42" s="195"/>
      <c r="BC42" s="195"/>
      <c r="BD42" s="195"/>
      <c r="BE42" s="419">
        <f t="shared" si="370"/>
        <v>0</v>
      </c>
      <c r="BF42" s="195"/>
      <c r="BG42" s="195"/>
      <c r="BH42" s="195"/>
      <c r="BI42" s="419">
        <f t="shared" si="371"/>
        <v>0</v>
      </c>
      <c r="BJ42" s="56">
        <f t="shared" si="372"/>
        <v>0</v>
      </c>
      <c r="BK42" s="116" t="str">
        <f t="shared" si="373"/>
        <v/>
      </c>
      <c r="BL42" s="76">
        <f t="shared" si="374"/>
        <v>0</v>
      </c>
      <c r="BM42" s="76">
        <f t="shared" si="375"/>
        <v>0</v>
      </c>
      <c r="BN42" s="76">
        <f t="shared" si="376"/>
        <v>0</v>
      </c>
      <c r="BO42" s="76">
        <f t="shared" si="377"/>
        <v>0</v>
      </c>
      <c r="BP42" s="76">
        <f t="shared" si="378"/>
        <v>0</v>
      </c>
      <c r="BQ42" s="76">
        <f t="shared" si="379"/>
        <v>0</v>
      </c>
      <c r="BR42" s="76">
        <f t="shared" si="380"/>
        <v>0</v>
      </c>
      <c r="BS42" s="76">
        <f t="shared" si="381"/>
        <v>0</v>
      </c>
      <c r="BT42" s="80">
        <f t="shared" si="382"/>
        <v>0</v>
      </c>
      <c r="BW42" s="12">
        <f t="shared" si="383"/>
        <v>0</v>
      </c>
      <c r="BX42" s="12">
        <f t="shared" si="384"/>
        <v>0</v>
      </c>
      <c r="BY42" s="12">
        <f t="shared" si="385"/>
        <v>0</v>
      </c>
      <c r="BZ42" s="12">
        <f t="shared" si="386"/>
        <v>0</v>
      </c>
      <c r="CA42" s="12">
        <f t="shared" si="387"/>
        <v>0</v>
      </c>
      <c r="CB42" s="12">
        <f t="shared" si="388"/>
        <v>0</v>
      </c>
      <c r="CC42" s="12">
        <f t="shared" si="389"/>
        <v>0</v>
      </c>
      <c r="CD42" s="12">
        <f t="shared" si="390"/>
        <v>0</v>
      </c>
      <c r="CE42" s="171">
        <f t="shared" si="391"/>
        <v>0</v>
      </c>
      <c r="CF42" s="186">
        <f t="shared" si="392"/>
        <v>0</v>
      </c>
      <c r="CH42" s="67">
        <f t="shared" si="393"/>
        <v>0</v>
      </c>
      <c r="CI42" s="67">
        <f t="shared" si="394"/>
        <v>0</v>
      </c>
      <c r="CJ42" s="67">
        <f t="shared" si="395"/>
        <v>0</v>
      </c>
      <c r="CK42" s="67">
        <f t="shared" si="396"/>
        <v>0</v>
      </c>
      <c r="CL42" s="67">
        <f t="shared" si="397"/>
        <v>0</v>
      </c>
      <c r="CM42" s="67">
        <f t="shared" si="398"/>
        <v>0</v>
      </c>
      <c r="CN42" s="67">
        <f t="shared" si="399"/>
        <v>0</v>
      </c>
      <c r="CO42" s="67">
        <f t="shared" si="400"/>
        <v>0</v>
      </c>
      <c r="CP42" s="75">
        <f t="shared" si="401"/>
        <v>0</v>
      </c>
      <c r="CQ42" s="67">
        <f t="shared" si="402"/>
        <v>0</v>
      </c>
      <c r="CR42" s="67">
        <f t="shared" si="403"/>
        <v>0</v>
      </c>
      <c r="CS42" s="68">
        <f t="shared" si="404"/>
        <v>0</v>
      </c>
      <c r="CT42" s="67">
        <f t="shared" si="405"/>
        <v>0</v>
      </c>
      <c r="CU42" s="67">
        <f t="shared" si="406"/>
        <v>0</v>
      </c>
      <c r="CV42" s="67">
        <f t="shared" si="407"/>
        <v>0</v>
      </c>
      <c r="CW42" s="67">
        <f t="shared" si="408"/>
        <v>0</v>
      </c>
      <c r="CX42" s="67">
        <f t="shared" si="409"/>
        <v>0</v>
      </c>
      <c r="CY42" s="74">
        <f t="shared" si="410"/>
        <v>0</v>
      </c>
      <c r="DC42" s="59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1" customFormat="1" hidden="1" x14ac:dyDescent="0.25">
      <c r="A43" s="15" t="s">
        <v>140</v>
      </c>
      <c r="B43" s="437" t="s">
        <v>151</v>
      </c>
      <c r="C43" s="123"/>
      <c r="D43" s="233"/>
      <c r="E43" s="141"/>
      <c r="F43" s="141"/>
      <c r="G43" s="234"/>
      <c r="H43" s="117"/>
      <c r="I43" s="118"/>
      <c r="J43" s="118"/>
      <c r="K43" s="118"/>
      <c r="L43" s="118"/>
      <c r="M43" s="118"/>
      <c r="N43" s="10"/>
      <c r="O43" s="127"/>
      <c r="P43" s="127"/>
      <c r="Q43" s="233"/>
      <c r="R43" s="141"/>
      <c r="S43" s="141"/>
      <c r="T43" s="141"/>
      <c r="U43" s="141"/>
      <c r="V43" s="141"/>
      <c r="W43" s="234"/>
      <c r="X43" s="451">
        <f t="shared" si="362"/>
        <v>0</v>
      </c>
      <c r="Y43" s="127">
        <f t="shared" si="363"/>
        <v>0</v>
      </c>
      <c r="Z43" s="9"/>
      <c r="AA43" s="9"/>
      <c r="AB43" s="9"/>
      <c r="AC43" s="9"/>
      <c r="AD43" s="195"/>
      <c r="AE43" s="195"/>
      <c r="AF43" s="195"/>
      <c r="AG43" s="419">
        <f t="shared" si="364"/>
        <v>0</v>
      </c>
      <c r="AH43" s="195"/>
      <c r="AI43" s="195"/>
      <c r="AJ43" s="195"/>
      <c r="AK43" s="419">
        <f t="shared" si="365"/>
        <v>0</v>
      </c>
      <c r="AL43" s="195"/>
      <c r="AM43" s="195"/>
      <c r="AN43" s="195"/>
      <c r="AO43" s="419">
        <f t="shared" si="366"/>
        <v>0</v>
      </c>
      <c r="AP43" s="195"/>
      <c r="AQ43" s="195"/>
      <c r="AR43" s="195"/>
      <c r="AS43" s="419">
        <f t="shared" si="367"/>
        <v>0</v>
      </c>
      <c r="AT43" s="195"/>
      <c r="AU43" s="195"/>
      <c r="AV43" s="195"/>
      <c r="AW43" s="419">
        <f t="shared" si="368"/>
        <v>0</v>
      </c>
      <c r="AX43" s="195"/>
      <c r="AY43" s="195"/>
      <c r="AZ43" s="195"/>
      <c r="BA43" s="419">
        <f t="shared" si="369"/>
        <v>0</v>
      </c>
      <c r="BB43" s="195"/>
      <c r="BC43" s="195"/>
      <c r="BD43" s="195"/>
      <c r="BE43" s="419">
        <f t="shared" si="370"/>
        <v>0</v>
      </c>
      <c r="BF43" s="195"/>
      <c r="BG43" s="195"/>
      <c r="BH43" s="195"/>
      <c r="BI43" s="419">
        <f t="shared" si="371"/>
        <v>0</v>
      </c>
      <c r="BJ43" s="56">
        <f t="shared" si="372"/>
        <v>0</v>
      </c>
      <c r="BK43" s="116" t="str">
        <f t="shared" si="373"/>
        <v/>
      </c>
      <c r="BL43" s="76">
        <f t="shared" si="374"/>
        <v>0</v>
      </c>
      <c r="BM43" s="76">
        <f t="shared" si="375"/>
        <v>0</v>
      </c>
      <c r="BN43" s="76">
        <f t="shared" si="376"/>
        <v>0</v>
      </c>
      <c r="BO43" s="76">
        <f t="shared" si="377"/>
        <v>0</v>
      </c>
      <c r="BP43" s="76">
        <f t="shared" si="378"/>
        <v>0</v>
      </c>
      <c r="BQ43" s="76">
        <f t="shared" si="379"/>
        <v>0</v>
      </c>
      <c r="BR43" s="76">
        <f t="shared" si="380"/>
        <v>0</v>
      </c>
      <c r="BS43" s="76">
        <f t="shared" si="381"/>
        <v>0</v>
      </c>
      <c r="BT43" s="80">
        <f t="shared" si="382"/>
        <v>0</v>
      </c>
      <c r="BU43" s="2"/>
      <c r="BV43" s="2"/>
      <c r="BW43" s="12">
        <f t="shared" si="383"/>
        <v>0</v>
      </c>
      <c r="BX43" s="12">
        <f t="shared" si="384"/>
        <v>0</v>
      </c>
      <c r="BY43" s="12">
        <f t="shared" si="385"/>
        <v>0</v>
      </c>
      <c r="BZ43" s="12">
        <f t="shared" si="386"/>
        <v>0</v>
      </c>
      <c r="CA43" s="12">
        <f t="shared" si="387"/>
        <v>0</v>
      </c>
      <c r="CB43" s="12">
        <f t="shared" si="388"/>
        <v>0</v>
      </c>
      <c r="CC43" s="12">
        <f t="shared" si="389"/>
        <v>0</v>
      </c>
      <c r="CD43" s="12">
        <f t="shared" si="390"/>
        <v>0</v>
      </c>
      <c r="CE43" s="171">
        <f t="shared" si="391"/>
        <v>0</v>
      </c>
      <c r="CF43" s="186">
        <f t="shared" si="392"/>
        <v>0</v>
      </c>
      <c r="CH43" s="67">
        <f t="shared" si="393"/>
        <v>0</v>
      </c>
      <c r="CI43" s="67">
        <f t="shared" si="394"/>
        <v>0</v>
      </c>
      <c r="CJ43" s="67">
        <f t="shared" si="395"/>
        <v>0</v>
      </c>
      <c r="CK43" s="67">
        <f t="shared" si="396"/>
        <v>0</v>
      </c>
      <c r="CL43" s="67">
        <f t="shared" si="397"/>
        <v>0</v>
      </c>
      <c r="CM43" s="67">
        <f t="shared" si="398"/>
        <v>0</v>
      </c>
      <c r="CN43" s="67">
        <f t="shared" si="399"/>
        <v>0</v>
      </c>
      <c r="CO43" s="67">
        <f t="shared" si="400"/>
        <v>0</v>
      </c>
      <c r="CP43" s="75">
        <f t="shared" si="401"/>
        <v>0</v>
      </c>
      <c r="CQ43" s="67">
        <f t="shared" si="402"/>
        <v>0</v>
      </c>
      <c r="CR43" s="67">
        <f t="shared" si="403"/>
        <v>0</v>
      </c>
      <c r="CS43" s="68">
        <f t="shared" si="404"/>
        <v>0</v>
      </c>
      <c r="CT43" s="67">
        <f t="shared" si="405"/>
        <v>0</v>
      </c>
      <c r="CU43" s="67">
        <f t="shared" si="406"/>
        <v>0</v>
      </c>
      <c r="CV43" s="67">
        <f t="shared" si="407"/>
        <v>0</v>
      </c>
      <c r="CW43" s="67">
        <f t="shared" si="408"/>
        <v>0</v>
      </c>
      <c r="CX43" s="67">
        <f t="shared" si="409"/>
        <v>0</v>
      </c>
      <c r="CY43" s="74">
        <f t="shared" si="410"/>
        <v>0</v>
      </c>
      <c r="DC43" s="59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t="11.25" hidden="1" customHeight="1" x14ac:dyDescent="0.25">
      <c r="A44" s="15" t="s">
        <v>141</v>
      </c>
      <c r="B44" s="437" t="s">
        <v>152</v>
      </c>
      <c r="C44" s="123"/>
      <c r="D44" s="233"/>
      <c r="E44" s="141"/>
      <c r="F44" s="141"/>
      <c r="G44" s="234"/>
      <c r="H44" s="117"/>
      <c r="I44" s="118"/>
      <c r="J44" s="118"/>
      <c r="K44" s="118"/>
      <c r="L44" s="118"/>
      <c r="M44" s="118"/>
      <c r="N44" s="10"/>
      <c r="O44" s="127"/>
      <c r="P44" s="127"/>
      <c r="Q44" s="233"/>
      <c r="R44" s="141"/>
      <c r="S44" s="141"/>
      <c r="T44" s="141"/>
      <c r="U44" s="141"/>
      <c r="V44" s="141"/>
      <c r="W44" s="234"/>
      <c r="X44" s="451">
        <f t="shared" si="362"/>
        <v>0</v>
      </c>
      <c r="Y44" s="127">
        <f t="shared" si="363"/>
        <v>0</v>
      </c>
      <c r="Z44" s="9"/>
      <c r="AA44" s="9"/>
      <c r="AB44" s="9"/>
      <c r="AC44" s="9"/>
      <c r="AD44" s="195"/>
      <c r="AE44" s="195"/>
      <c r="AF44" s="195"/>
      <c r="AG44" s="419">
        <f t="shared" si="364"/>
        <v>0</v>
      </c>
      <c r="AH44" s="195"/>
      <c r="AI44" s="195"/>
      <c r="AJ44" s="195"/>
      <c r="AK44" s="419">
        <f t="shared" si="365"/>
        <v>0</v>
      </c>
      <c r="AL44" s="195"/>
      <c r="AM44" s="195"/>
      <c r="AN44" s="195"/>
      <c r="AO44" s="419">
        <f t="shared" si="366"/>
        <v>0</v>
      </c>
      <c r="AP44" s="195"/>
      <c r="AQ44" s="195"/>
      <c r="AR44" s="195"/>
      <c r="AS44" s="419">
        <f t="shared" si="367"/>
        <v>0</v>
      </c>
      <c r="AT44" s="195"/>
      <c r="AU44" s="195"/>
      <c r="AV44" s="195"/>
      <c r="AW44" s="419">
        <f t="shared" si="368"/>
        <v>0</v>
      </c>
      <c r="AX44" s="195"/>
      <c r="AY44" s="195"/>
      <c r="AZ44" s="195"/>
      <c r="BA44" s="419">
        <f t="shared" si="369"/>
        <v>0</v>
      </c>
      <c r="BB44" s="195"/>
      <c r="BC44" s="195"/>
      <c r="BD44" s="195"/>
      <c r="BE44" s="419">
        <f t="shared" si="370"/>
        <v>0</v>
      </c>
      <c r="BF44" s="195"/>
      <c r="BG44" s="195"/>
      <c r="BH44" s="195"/>
      <c r="BI44" s="419">
        <f t="shared" si="371"/>
        <v>0</v>
      </c>
      <c r="BJ44" s="56">
        <f t="shared" si="372"/>
        <v>0</v>
      </c>
      <c r="BK44" s="116" t="str">
        <f t="shared" si="373"/>
        <v/>
      </c>
      <c r="BL44" s="76">
        <f t="shared" si="374"/>
        <v>0</v>
      </c>
      <c r="BM44" s="76">
        <f t="shared" si="375"/>
        <v>0</v>
      </c>
      <c r="BN44" s="76">
        <f t="shared" si="376"/>
        <v>0</v>
      </c>
      <c r="BO44" s="76">
        <f t="shared" si="377"/>
        <v>0</v>
      </c>
      <c r="BP44" s="76">
        <f t="shared" si="378"/>
        <v>0</v>
      </c>
      <c r="BQ44" s="76">
        <f t="shared" si="379"/>
        <v>0</v>
      </c>
      <c r="BR44" s="76">
        <f t="shared" si="380"/>
        <v>0</v>
      </c>
      <c r="BS44" s="76">
        <f t="shared" si="381"/>
        <v>0</v>
      </c>
      <c r="BT44" s="80">
        <f t="shared" si="382"/>
        <v>0</v>
      </c>
      <c r="BW44" s="12">
        <f t="shared" si="383"/>
        <v>0</v>
      </c>
      <c r="BX44" s="12">
        <f t="shared" si="384"/>
        <v>0</v>
      </c>
      <c r="BY44" s="12">
        <f t="shared" si="385"/>
        <v>0</v>
      </c>
      <c r="BZ44" s="12">
        <f t="shared" si="386"/>
        <v>0</v>
      </c>
      <c r="CA44" s="12">
        <f t="shared" si="387"/>
        <v>0</v>
      </c>
      <c r="CB44" s="12">
        <f t="shared" si="388"/>
        <v>0</v>
      </c>
      <c r="CC44" s="12">
        <f t="shared" si="389"/>
        <v>0</v>
      </c>
      <c r="CD44" s="12">
        <f t="shared" si="390"/>
        <v>0</v>
      </c>
      <c r="CE44" s="171">
        <f t="shared" si="391"/>
        <v>0</v>
      </c>
      <c r="CF44" s="186">
        <f t="shared" si="392"/>
        <v>0</v>
      </c>
      <c r="CH44" s="67">
        <f t="shared" si="393"/>
        <v>0</v>
      </c>
      <c r="CI44" s="67">
        <f t="shared" si="394"/>
        <v>0</v>
      </c>
      <c r="CJ44" s="67">
        <f t="shared" si="395"/>
        <v>0</v>
      </c>
      <c r="CK44" s="67">
        <f t="shared" si="396"/>
        <v>0</v>
      </c>
      <c r="CL44" s="67">
        <f t="shared" si="397"/>
        <v>0</v>
      </c>
      <c r="CM44" s="67">
        <f t="shared" si="398"/>
        <v>0</v>
      </c>
      <c r="CN44" s="67">
        <f t="shared" si="399"/>
        <v>0</v>
      </c>
      <c r="CO44" s="67">
        <f t="shared" si="400"/>
        <v>0</v>
      </c>
      <c r="CP44" s="75">
        <f t="shared" si="401"/>
        <v>0</v>
      </c>
      <c r="CQ44" s="67">
        <f t="shared" si="402"/>
        <v>0</v>
      </c>
      <c r="CR44" s="67">
        <f t="shared" si="403"/>
        <v>0</v>
      </c>
      <c r="CS44" s="68">
        <f t="shared" si="404"/>
        <v>0</v>
      </c>
      <c r="CT44" s="67">
        <f t="shared" si="405"/>
        <v>0</v>
      </c>
      <c r="CU44" s="67">
        <f t="shared" si="406"/>
        <v>0</v>
      </c>
      <c r="CV44" s="67">
        <f t="shared" si="407"/>
        <v>0</v>
      </c>
      <c r="CW44" s="67">
        <f t="shared" si="408"/>
        <v>0</v>
      </c>
      <c r="CX44" s="67">
        <f t="shared" si="409"/>
        <v>0</v>
      </c>
      <c r="CY44" s="74">
        <f t="shared" si="410"/>
        <v>0</v>
      </c>
      <c r="DC44" s="59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hidden="1" x14ac:dyDescent="0.25">
      <c r="A45" s="15" t="s">
        <v>142</v>
      </c>
      <c r="B45" s="437" t="s">
        <v>153</v>
      </c>
      <c r="C45" s="123"/>
      <c r="D45" s="233"/>
      <c r="E45" s="141"/>
      <c r="F45" s="141"/>
      <c r="G45" s="234"/>
      <c r="H45" s="117"/>
      <c r="I45" s="118"/>
      <c r="J45" s="118"/>
      <c r="K45" s="118"/>
      <c r="L45" s="118"/>
      <c r="M45" s="118"/>
      <c r="N45" s="10"/>
      <c r="O45" s="127"/>
      <c r="P45" s="127"/>
      <c r="Q45" s="233"/>
      <c r="R45" s="141"/>
      <c r="S45" s="141"/>
      <c r="T45" s="141"/>
      <c r="U45" s="141"/>
      <c r="V45" s="141"/>
      <c r="W45" s="234"/>
      <c r="X45" s="451">
        <f t="shared" si="362"/>
        <v>0</v>
      </c>
      <c r="Y45" s="127">
        <f t="shared" si="363"/>
        <v>0</v>
      </c>
      <c r="Z45" s="9"/>
      <c r="AA45" s="9"/>
      <c r="AB45" s="9"/>
      <c r="AC45" s="9"/>
      <c r="AD45" s="195"/>
      <c r="AE45" s="195"/>
      <c r="AF45" s="195"/>
      <c r="AG45" s="419">
        <f t="shared" si="364"/>
        <v>0</v>
      </c>
      <c r="AH45" s="195"/>
      <c r="AI45" s="195"/>
      <c r="AJ45" s="195"/>
      <c r="AK45" s="419">
        <f t="shared" si="365"/>
        <v>0</v>
      </c>
      <c r="AL45" s="195"/>
      <c r="AM45" s="195"/>
      <c r="AN45" s="195"/>
      <c r="AO45" s="419">
        <f t="shared" si="366"/>
        <v>0</v>
      </c>
      <c r="AP45" s="195"/>
      <c r="AQ45" s="195"/>
      <c r="AR45" s="195"/>
      <c r="AS45" s="419">
        <f t="shared" si="367"/>
        <v>0</v>
      </c>
      <c r="AT45" s="195"/>
      <c r="AU45" s="195"/>
      <c r="AV45" s="195"/>
      <c r="AW45" s="419">
        <f t="shared" si="368"/>
        <v>0</v>
      </c>
      <c r="AX45" s="195"/>
      <c r="AY45" s="195"/>
      <c r="AZ45" s="195"/>
      <c r="BA45" s="419">
        <f t="shared" si="369"/>
        <v>0</v>
      </c>
      <c r="BB45" s="195"/>
      <c r="BC45" s="195"/>
      <c r="BD45" s="195"/>
      <c r="BE45" s="419">
        <f t="shared" si="370"/>
        <v>0</v>
      </c>
      <c r="BF45" s="195"/>
      <c r="BG45" s="195"/>
      <c r="BH45" s="195"/>
      <c r="BI45" s="419">
        <f t="shared" si="371"/>
        <v>0</v>
      </c>
      <c r="BJ45" s="56">
        <f t="shared" si="372"/>
        <v>0</v>
      </c>
      <c r="BK45" s="116" t="str">
        <f t="shared" si="373"/>
        <v/>
      </c>
      <c r="BL45" s="76">
        <f t="shared" si="374"/>
        <v>0</v>
      </c>
      <c r="BM45" s="76">
        <f t="shared" si="375"/>
        <v>0</v>
      </c>
      <c r="BN45" s="76">
        <f t="shared" si="376"/>
        <v>0</v>
      </c>
      <c r="BO45" s="76">
        <f t="shared" si="377"/>
        <v>0</v>
      </c>
      <c r="BP45" s="76">
        <f t="shared" si="378"/>
        <v>0</v>
      </c>
      <c r="BQ45" s="76">
        <f t="shared" si="379"/>
        <v>0</v>
      </c>
      <c r="BR45" s="76">
        <f t="shared" si="380"/>
        <v>0</v>
      </c>
      <c r="BS45" s="76">
        <f t="shared" si="381"/>
        <v>0</v>
      </c>
      <c r="BT45" s="80">
        <f t="shared" si="382"/>
        <v>0</v>
      </c>
      <c r="BW45" s="12">
        <f t="shared" si="383"/>
        <v>0</v>
      </c>
      <c r="BX45" s="12">
        <f t="shared" si="384"/>
        <v>0</v>
      </c>
      <c r="BY45" s="12">
        <f t="shared" si="385"/>
        <v>0</v>
      </c>
      <c r="BZ45" s="12">
        <f t="shared" si="386"/>
        <v>0</v>
      </c>
      <c r="CA45" s="12">
        <f t="shared" si="387"/>
        <v>0</v>
      </c>
      <c r="CB45" s="12">
        <f t="shared" si="388"/>
        <v>0</v>
      </c>
      <c r="CC45" s="12">
        <f t="shared" si="389"/>
        <v>0</v>
      </c>
      <c r="CD45" s="12">
        <f t="shared" si="390"/>
        <v>0</v>
      </c>
      <c r="CE45" s="171">
        <f t="shared" si="391"/>
        <v>0</v>
      </c>
      <c r="CF45" s="186">
        <f t="shared" si="392"/>
        <v>0</v>
      </c>
      <c r="CH45" s="67">
        <f t="shared" si="393"/>
        <v>0</v>
      </c>
      <c r="CI45" s="67">
        <f t="shared" si="394"/>
        <v>0</v>
      </c>
      <c r="CJ45" s="67">
        <f t="shared" si="395"/>
        <v>0</v>
      </c>
      <c r="CK45" s="67">
        <f t="shared" si="396"/>
        <v>0</v>
      </c>
      <c r="CL45" s="67">
        <f t="shared" si="397"/>
        <v>0</v>
      </c>
      <c r="CM45" s="67">
        <f t="shared" si="398"/>
        <v>0</v>
      </c>
      <c r="CN45" s="67">
        <f t="shared" si="399"/>
        <v>0</v>
      </c>
      <c r="CO45" s="67">
        <f t="shared" si="400"/>
        <v>0</v>
      </c>
      <c r="CP45" s="75">
        <f t="shared" si="401"/>
        <v>0</v>
      </c>
      <c r="CQ45" s="67">
        <f t="shared" si="402"/>
        <v>0</v>
      </c>
      <c r="CR45" s="67">
        <f t="shared" si="403"/>
        <v>0</v>
      </c>
      <c r="CS45" s="68">
        <f t="shared" si="404"/>
        <v>0</v>
      </c>
      <c r="CT45" s="67">
        <f t="shared" si="405"/>
        <v>0</v>
      </c>
      <c r="CU45" s="67">
        <f t="shared" si="406"/>
        <v>0</v>
      </c>
      <c r="CV45" s="67">
        <f t="shared" si="407"/>
        <v>0</v>
      </c>
      <c r="CW45" s="67">
        <f t="shared" si="408"/>
        <v>0</v>
      </c>
      <c r="CX45" s="67">
        <f t="shared" si="409"/>
        <v>0</v>
      </c>
      <c r="CY45" s="74">
        <f t="shared" si="410"/>
        <v>0</v>
      </c>
      <c r="DC45" s="59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hidden="1" x14ac:dyDescent="0.25">
      <c r="A46" s="15" t="s">
        <v>143</v>
      </c>
      <c r="B46" s="437" t="s">
        <v>154</v>
      </c>
      <c r="C46" s="123"/>
      <c r="D46" s="233"/>
      <c r="E46" s="141"/>
      <c r="F46" s="141"/>
      <c r="G46" s="234"/>
      <c r="H46" s="117"/>
      <c r="I46" s="118"/>
      <c r="J46" s="118"/>
      <c r="K46" s="118"/>
      <c r="L46" s="118"/>
      <c r="M46" s="118"/>
      <c r="N46" s="10"/>
      <c r="O46" s="127"/>
      <c r="P46" s="127"/>
      <c r="Q46" s="233"/>
      <c r="R46" s="141"/>
      <c r="S46" s="141"/>
      <c r="T46" s="141"/>
      <c r="U46" s="141"/>
      <c r="V46" s="141"/>
      <c r="W46" s="234"/>
      <c r="X46" s="451">
        <f t="shared" si="362"/>
        <v>0</v>
      </c>
      <c r="Y46" s="127">
        <f t="shared" si="363"/>
        <v>0</v>
      </c>
      <c r="Z46" s="9"/>
      <c r="AA46" s="9"/>
      <c r="AB46" s="9"/>
      <c r="AC46" s="9"/>
      <c r="AD46" s="195"/>
      <c r="AE46" s="195"/>
      <c r="AF46" s="195"/>
      <c r="AG46" s="419">
        <f t="shared" si="364"/>
        <v>0</v>
      </c>
      <c r="AH46" s="195"/>
      <c r="AI46" s="195"/>
      <c r="AJ46" s="195"/>
      <c r="AK46" s="419">
        <f t="shared" si="365"/>
        <v>0</v>
      </c>
      <c r="AL46" s="195"/>
      <c r="AM46" s="195"/>
      <c r="AN46" s="195"/>
      <c r="AO46" s="419">
        <f t="shared" si="366"/>
        <v>0</v>
      </c>
      <c r="AP46" s="195"/>
      <c r="AQ46" s="195"/>
      <c r="AR46" s="195"/>
      <c r="AS46" s="419">
        <f t="shared" si="367"/>
        <v>0</v>
      </c>
      <c r="AT46" s="195"/>
      <c r="AU46" s="195"/>
      <c r="AV46" s="195"/>
      <c r="AW46" s="419">
        <f t="shared" si="368"/>
        <v>0</v>
      </c>
      <c r="AX46" s="195"/>
      <c r="AY46" s="195"/>
      <c r="AZ46" s="195"/>
      <c r="BA46" s="419">
        <f t="shared" si="369"/>
        <v>0</v>
      </c>
      <c r="BB46" s="195"/>
      <c r="BC46" s="195"/>
      <c r="BD46" s="195"/>
      <c r="BE46" s="419">
        <f t="shared" si="370"/>
        <v>0</v>
      </c>
      <c r="BF46" s="195"/>
      <c r="BG46" s="195"/>
      <c r="BH46" s="195"/>
      <c r="BI46" s="419">
        <f t="shared" si="371"/>
        <v>0</v>
      </c>
      <c r="BJ46" s="56">
        <f t="shared" si="372"/>
        <v>0</v>
      </c>
      <c r="BK46" s="116" t="str">
        <f t="shared" si="373"/>
        <v/>
      </c>
      <c r="BL46" s="76">
        <f t="shared" si="374"/>
        <v>0</v>
      </c>
      <c r="BM46" s="76">
        <f t="shared" si="375"/>
        <v>0</v>
      </c>
      <c r="BN46" s="76">
        <f t="shared" si="376"/>
        <v>0</v>
      </c>
      <c r="BO46" s="76">
        <f t="shared" si="377"/>
        <v>0</v>
      </c>
      <c r="BP46" s="76">
        <f t="shared" si="378"/>
        <v>0</v>
      </c>
      <c r="BQ46" s="76">
        <f t="shared" si="379"/>
        <v>0</v>
      </c>
      <c r="BR46" s="76">
        <f t="shared" si="380"/>
        <v>0</v>
      </c>
      <c r="BS46" s="76">
        <f t="shared" si="381"/>
        <v>0</v>
      </c>
      <c r="BT46" s="80">
        <f t="shared" si="382"/>
        <v>0</v>
      </c>
      <c r="BW46" s="12">
        <f t="shared" si="383"/>
        <v>0</v>
      </c>
      <c r="BX46" s="12">
        <f t="shared" si="384"/>
        <v>0</v>
      </c>
      <c r="BY46" s="12">
        <f t="shared" si="385"/>
        <v>0</v>
      </c>
      <c r="BZ46" s="12">
        <f t="shared" si="386"/>
        <v>0</v>
      </c>
      <c r="CA46" s="12">
        <f t="shared" si="387"/>
        <v>0</v>
      </c>
      <c r="CB46" s="12">
        <f t="shared" si="388"/>
        <v>0</v>
      </c>
      <c r="CC46" s="12">
        <f t="shared" si="389"/>
        <v>0</v>
      </c>
      <c r="CD46" s="12">
        <f t="shared" si="390"/>
        <v>0</v>
      </c>
      <c r="CE46" s="171">
        <f t="shared" si="391"/>
        <v>0</v>
      </c>
      <c r="CF46" s="186">
        <f t="shared" si="392"/>
        <v>0</v>
      </c>
      <c r="CH46" s="67">
        <f t="shared" si="393"/>
        <v>0</v>
      </c>
      <c r="CI46" s="67">
        <f t="shared" si="394"/>
        <v>0</v>
      </c>
      <c r="CJ46" s="67">
        <f t="shared" si="395"/>
        <v>0</v>
      </c>
      <c r="CK46" s="67">
        <f t="shared" si="396"/>
        <v>0</v>
      </c>
      <c r="CL46" s="67">
        <f t="shared" si="397"/>
        <v>0</v>
      </c>
      <c r="CM46" s="67">
        <f t="shared" si="398"/>
        <v>0</v>
      </c>
      <c r="CN46" s="67">
        <f t="shared" si="399"/>
        <v>0</v>
      </c>
      <c r="CO46" s="67">
        <f t="shared" si="400"/>
        <v>0</v>
      </c>
      <c r="CP46" s="75">
        <f t="shared" si="401"/>
        <v>0</v>
      </c>
      <c r="CQ46" s="67">
        <f t="shared" si="402"/>
        <v>0</v>
      </c>
      <c r="CR46" s="67">
        <f t="shared" si="403"/>
        <v>0</v>
      </c>
      <c r="CS46" s="68">
        <f t="shared" si="404"/>
        <v>0</v>
      </c>
      <c r="CT46" s="67">
        <f t="shared" si="405"/>
        <v>0</v>
      </c>
      <c r="CU46" s="67">
        <f t="shared" si="406"/>
        <v>0</v>
      </c>
      <c r="CV46" s="67">
        <f t="shared" si="407"/>
        <v>0</v>
      </c>
      <c r="CW46" s="67">
        <f t="shared" si="408"/>
        <v>0</v>
      </c>
      <c r="CX46" s="67">
        <f t="shared" si="409"/>
        <v>0</v>
      </c>
      <c r="CY46" s="74">
        <f t="shared" si="410"/>
        <v>0</v>
      </c>
      <c r="DC46" s="59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hidden="1" x14ac:dyDescent="0.25">
      <c r="A47" s="15" t="s">
        <v>144</v>
      </c>
      <c r="B47" s="437" t="s">
        <v>155</v>
      </c>
      <c r="C47" s="123"/>
      <c r="D47" s="233"/>
      <c r="E47" s="141"/>
      <c r="F47" s="141"/>
      <c r="G47" s="234"/>
      <c r="H47" s="117"/>
      <c r="I47" s="118"/>
      <c r="J47" s="118"/>
      <c r="K47" s="118"/>
      <c r="L47" s="118"/>
      <c r="M47" s="118"/>
      <c r="N47" s="10"/>
      <c r="O47" s="127"/>
      <c r="P47" s="127"/>
      <c r="Q47" s="233"/>
      <c r="R47" s="141"/>
      <c r="S47" s="141"/>
      <c r="T47" s="141"/>
      <c r="U47" s="141"/>
      <c r="V47" s="141"/>
      <c r="W47" s="234"/>
      <c r="X47" s="451">
        <f t="shared" si="362"/>
        <v>0</v>
      </c>
      <c r="Y47" s="127">
        <f t="shared" si="363"/>
        <v>0</v>
      </c>
      <c r="Z47" s="9"/>
      <c r="AA47" s="9"/>
      <c r="AB47" s="9"/>
      <c r="AC47" s="9"/>
      <c r="AD47" s="195"/>
      <c r="AE47" s="195"/>
      <c r="AF47" s="195"/>
      <c r="AG47" s="419">
        <f t="shared" si="364"/>
        <v>0</v>
      </c>
      <c r="AH47" s="195"/>
      <c r="AI47" s="195"/>
      <c r="AJ47" s="195"/>
      <c r="AK47" s="419">
        <f t="shared" si="365"/>
        <v>0</v>
      </c>
      <c r="AL47" s="195"/>
      <c r="AM47" s="195"/>
      <c r="AN47" s="195"/>
      <c r="AO47" s="419">
        <f t="shared" si="366"/>
        <v>0</v>
      </c>
      <c r="AP47" s="195"/>
      <c r="AQ47" s="195"/>
      <c r="AR47" s="195"/>
      <c r="AS47" s="419">
        <f t="shared" si="367"/>
        <v>0</v>
      </c>
      <c r="AT47" s="195"/>
      <c r="AU47" s="195"/>
      <c r="AV47" s="195"/>
      <c r="AW47" s="419">
        <f t="shared" si="368"/>
        <v>0</v>
      </c>
      <c r="AX47" s="195"/>
      <c r="AY47" s="195"/>
      <c r="AZ47" s="195"/>
      <c r="BA47" s="419">
        <f t="shared" si="369"/>
        <v>0</v>
      </c>
      <c r="BB47" s="195"/>
      <c r="BC47" s="195"/>
      <c r="BD47" s="195"/>
      <c r="BE47" s="419">
        <f t="shared" si="370"/>
        <v>0</v>
      </c>
      <c r="BF47" s="195"/>
      <c r="BG47" s="195"/>
      <c r="BH47" s="195"/>
      <c r="BI47" s="419">
        <f t="shared" si="371"/>
        <v>0</v>
      </c>
      <c r="BJ47" s="56">
        <f t="shared" si="372"/>
        <v>0</v>
      </c>
      <c r="BK47" s="116" t="str">
        <f t="shared" si="373"/>
        <v/>
      </c>
      <c r="BL47" s="76">
        <f t="shared" si="374"/>
        <v>0</v>
      </c>
      <c r="BM47" s="76">
        <f t="shared" si="375"/>
        <v>0</v>
      </c>
      <c r="BN47" s="76">
        <f t="shared" si="376"/>
        <v>0</v>
      </c>
      <c r="BO47" s="76">
        <f t="shared" si="377"/>
        <v>0</v>
      </c>
      <c r="BP47" s="76">
        <f t="shared" si="378"/>
        <v>0</v>
      </c>
      <c r="BQ47" s="76">
        <f t="shared" si="379"/>
        <v>0</v>
      </c>
      <c r="BR47" s="76">
        <f t="shared" si="380"/>
        <v>0</v>
      </c>
      <c r="BS47" s="76">
        <f t="shared" si="381"/>
        <v>0</v>
      </c>
      <c r="BT47" s="80">
        <f t="shared" si="382"/>
        <v>0</v>
      </c>
      <c r="BW47" s="12">
        <f t="shared" si="383"/>
        <v>0</v>
      </c>
      <c r="BX47" s="12">
        <f t="shared" si="384"/>
        <v>0</v>
      </c>
      <c r="BY47" s="12">
        <f t="shared" si="385"/>
        <v>0</v>
      </c>
      <c r="BZ47" s="12">
        <f t="shared" si="386"/>
        <v>0</v>
      </c>
      <c r="CA47" s="12">
        <f t="shared" si="387"/>
        <v>0</v>
      </c>
      <c r="CB47" s="12">
        <f t="shared" si="388"/>
        <v>0</v>
      </c>
      <c r="CC47" s="12">
        <f t="shared" si="389"/>
        <v>0</v>
      </c>
      <c r="CD47" s="12">
        <f t="shared" si="390"/>
        <v>0</v>
      </c>
      <c r="CE47" s="171">
        <f t="shared" si="391"/>
        <v>0</v>
      </c>
      <c r="CF47" s="186">
        <f t="shared" si="392"/>
        <v>0</v>
      </c>
      <c r="CH47" s="67">
        <f t="shared" si="393"/>
        <v>0</v>
      </c>
      <c r="CI47" s="67">
        <f t="shared" si="394"/>
        <v>0</v>
      </c>
      <c r="CJ47" s="67">
        <f t="shared" si="395"/>
        <v>0</v>
      </c>
      <c r="CK47" s="67">
        <f t="shared" si="396"/>
        <v>0</v>
      </c>
      <c r="CL47" s="67">
        <f t="shared" si="397"/>
        <v>0</v>
      </c>
      <c r="CM47" s="67">
        <f t="shared" si="398"/>
        <v>0</v>
      </c>
      <c r="CN47" s="67">
        <f t="shared" si="399"/>
        <v>0</v>
      </c>
      <c r="CO47" s="67">
        <f t="shared" si="400"/>
        <v>0</v>
      </c>
      <c r="CP47" s="75">
        <f t="shared" si="401"/>
        <v>0</v>
      </c>
      <c r="CQ47" s="67">
        <f t="shared" si="402"/>
        <v>0</v>
      </c>
      <c r="CR47" s="67">
        <f t="shared" si="403"/>
        <v>0</v>
      </c>
      <c r="CS47" s="68">
        <f t="shared" si="404"/>
        <v>0</v>
      </c>
      <c r="CT47" s="67">
        <f t="shared" si="405"/>
        <v>0</v>
      </c>
      <c r="CU47" s="67">
        <f t="shared" si="406"/>
        <v>0</v>
      </c>
      <c r="CV47" s="67">
        <f t="shared" si="407"/>
        <v>0</v>
      </c>
      <c r="CW47" s="67">
        <f t="shared" si="408"/>
        <v>0</v>
      </c>
      <c r="CX47" s="67">
        <f t="shared" si="409"/>
        <v>0</v>
      </c>
      <c r="CY47" s="74">
        <f t="shared" si="410"/>
        <v>0</v>
      </c>
      <c r="DC47" s="59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hidden="1" x14ac:dyDescent="0.25">
      <c r="A48" s="15" t="s">
        <v>120</v>
      </c>
      <c r="B48" s="437" t="s">
        <v>156</v>
      </c>
      <c r="C48" s="123"/>
      <c r="D48" s="233"/>
      <c r="E48" s="141"/>
      <c r="F48" s="141"/>
      <c r="G48" s="234"/>
      <c r="H48" s="117"/>
      <c r="I48" s="118"/>
      <c r="J48" s="118"/>
      <c r="K48" s="118"/>
      <c r="L48" s="118"/>
      <c r="M48" s="118"/>
      <c r="N48" s="10"/>
      <c r="O48" s="127"/>
      <c r="P48" s="127"/>
      <c r="Q48" s="233"/>
      <c r="R48" s="141"/>
      <c r="S48" s="141"/>
      <c r="T48" s="141"/>
      <c r="U48" s="141"/>
      <c r="V48" s="141"/>
      <c r="W48" s="234"/>
      <c r="X48" s="451">
        <f t="shared" si="362"/>
        <v>0</v>
      </c>
      <c r="Y48" s="127">
        <f t="shared" si="363"/>
        <v>0</v>
      </c>
      <c r="Z48" s="9"/>
      <c r="AA48" s="9"/>
      <c r="AB48" s="9"/>
      <c r="AC48" s="9"/>
      <c r="AD48" s="195"/>
      <c r="AE48" s="195"/>
      <c r="AF48" s="195"/>
      <c r="AG48" s="419">
        <f t="shared" si="364"/>
        <v>0</v>
      </c>
      <c r="AH48" s="195"/>
      <c r="AI48" s="195"/>
      <c r="AJ48" s="195"/>
      <c r="AK48" s="419">
        <f t="shared" si="365"/>
        <v>0</v>
      </c>
      <c r="AL48" s="195"/>
      <c r="AM48" s="195"/>
      <c r="AN48" s="195"/>
      <c r="AO48" s="419">
        <f t="shared" si="366"/>
        <v>0</v>
      </c>
      <c r="AP48" s="195"/>
      <c r="AQ48" s="195"/>
      <c r="AR48" s="195"/>
      <c r="AS48" s="419">
        <f t="shared" si="367"/>
        <v>0</v>
      </c>
      <c r="AT48" s="195"/>
      <c r="AU48" s="195"/>
      <c r="AV48" s="195"/>
      <c r="AW48" s="419">
        <f t="shared" si="368"/>
        <v>0</v>
      </c>
      <c r="AX48" s="195"/>
      <c r="AY48" s="195"/>
      <c r="AZ48" s="195"/>
      <c r="BA48" s="419">
        <f t="shared" si="369"/>
        <v>0</v>
      </c>
      <c r="BB48" s="195"/>
      <c r="BC48" s="195"/>
      <c r="BD48" s="195"/>
      <c r="BE48" s="419">
        <f t="shared" si="370"/>
        <v>0</v>
      </c>
      <c r="BF48" s="195"/>
      <c r="BG48" s="195"/>
      <c r="BH48" s="195"/>
      <c r="BI48" s="419">
        <f t="shared" si="371"/>
        <v>0</v>
      </c>
      <c r="BJ48" s="56">
        <f t="shared" si="372"/>
        <v>0</v>
      </c>
      <c r="BK48" s="116" t="str">
        <f t="shared" si="373"/>
        <v/>
      </c>
      <c r="BL48" s="76">
        <f t="shared" si="374"/>
        <v>0</v>
      </c>
      <c r="BM48" s="76">
        <f t="shared" si="375"/>
        <v>0</v>
      </c>
      <c r="BN48" s="76">
        <f t="shared" si="376"/>
        <v>0</v>
      </c>
      <c r="BO48" s="76">
        <f t="shared" si="377"/>
        <v>0</v>
      </c>
      <c r="BP48" s="76">
        <f t="shared" si="378"/>
        <v>0</v>
      </c>
      <c r="BQ48" s="76">
        <f t="shared" si="379"/>
        <v>0</v>
      </c>
      <c r="BR48" s="76">
        <f t="shared" si="380"/>
        <v>0</v>
      </c>
      <c r="BS48" s="76">
        <f t="shared" si="381"/>
        <v>0</v>
      </c>
      <c r="BT48" s="80">
        <f t="shared" si="382"/>
        <v>0</v>
      </c>
      <c r="BW48" s="12">
        <f t="shared" si="383"/>
        <v>0</v>
      </c>
      <c r="BX48" s="12">
        <f t="shared" si="384"/>
        <v>0</v>
      </c>
      <c r="BY48" s="12">
        <f t="shared" si="385"/>
        <v>0</v>
      </c>
      <c r="BZ48" s="12">
        <f t="shared" si="386"/>
        <v>0</v>
      </c>
      <c r="CA48" s="12">
        <f t="shared" si="387"/>
        <v>0</v>
      </c>
      <c r="CB48" s="12">
        <f t="shared" si="388"/>
        <v>0</v>
      </c>
      <c r="CC48" s="12">
        <f t="shared" si="389"/>
        <v>0</v>
      </c>
      <c r="CD48" s="12">
        <f t="shared" si="390"/>
        <v>0</v>
      </c>
      <c r="CE48" s="171">
        <f t="shared" si="391"/>
        <v>0</v>
      </c>
      <c r="CF48" s="186">
        <f t="shared" si="392"/>
        <v>0</v>
      </c>
      <c r="CH48" s="67">
        <f t="shared" si="393"/>
        <v>0</v>
      </c>
      <c r="CI48" s="67">
        <f t="shared" si="394"/>
        <v>0</v>
      </c>
      <c r="CJ48" s="67">
        <f t="shared" si="395"/>
        <v>0</v>
      </c>
      <c r="CK48" s="67">
        <f t="shared" si="396"/>
        <v>0</v>
      </c>
      <c r="CL48" s="67">
        <f t="shared" si="397"/>
        <v>0</v>
      </c>
      <c r="CM48" s="67">
        <f t="shared" si="398"/>
        <v>0</v>
      </c>
      <c r="CN48" s="67">
        <f t="shared" si="399"/>
        <v>0</v>
      </c>
      <c r="CO48" s="67">
        <f t="shared" si="400"/>
        <v>0</v>
      </c>
      <c r="CP48" s="75">
        <f t="shared" si="401"/>
        <v>0</v>
      </c>
      <c r="CQ48" s="67">
        <f t="shared" si="402"/>
        <v>0</v>
      </c>
      <c r="CR48" s="67">
        <f t="shared" si="403"/>
        <v>0</v>
      </c>
      <c r="CS48" s="68">
        <f t="shared" si="404"/>
        <v>0</v>
      </c>
      <c r="CT48" s="67">
        <f t="shared" si="405"/>
        <v>0</v>
      </c>
      <c r="CU48" s="67">
        <f t="shared" si="406"/>
        <v>0</v>
      </c>
      <c r="CV48" s="67">
        <f t="shared" si="407"/>
        <v>0</v>
      </c>
      <c r="CW48" s="67">
        <f t="shared" si="408"/>
        <v>0</v>
      </c>
      <c r="CX48" s="67">
        <f t="shared" si="409"/>
        <v>0</v>
      </c>
      <c r="CY48" s="74">
        <f t="shared" si="410"/>
        <v>0</v>
      </c>
      <c r="DC48" s="59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5">
      <c r="A49" s="15" t="s">
        <v>123</v>
      </c>
      <c r="B49" s="437" t="s">
        <v>157</v>
      </c>
      <c r="C49" s="123"/>
      <c r="D49" s="233"/>
      <c r="E49" s="141"/>
      <c r="F49" s="141"/>
      <c r="G49" s="234"/>
      <c r="H49" s="117"/>
      <c r="I49" s="118"/>
      <c r="J49" s="118"/>
      <c r="K49" s="118"/>
      <c r="L49" s="118"/>
      <c r="M49" s="118"/>
      <c r="N49" s="10"/>
      <c r="O49" s="127"/>
      <c r="P49" s="127"/>
      <c r="Q49" s="233"/>
      <c r="R49" s="141"/>
      <c r="S49" s="141"/>
      <c r="T49" s="141"/>
      <c r="U49" s="141"/>
      <c r="V49" s="141"/>
      <c r="W49" s="234"/>
      <c r="X49" s="451">
        <f t="shared" si="362"/>
        <v>0</v>
      </c>
      <c r="Y49" s="127">
        <f t="shared" si="363"/>
        <v>0</v>
      </c>
      <c r="Z49" s="9"/>
      <c r="AA49" s="9"/>
      <c r="AB49" s="9"/>
      <c r="AC49" s="9"/>
      <c r="AD49" s="195"/>
      <c r="AE49" s="195"/>
      <c r="AF49" s="195"/>
      <c r="AG49" s="419">
        <f t="shared" si="364"/>
        <v>0</v>
      </c>
      <c r="AH49" s="195"/>
      <c r="AI49" s="195"/>
      <c r="AJ49" s="195"/>
      <c r="AK49" s="419">
        <f t="shared" si="365"/>
        <v>0</v>
      </c>
      <c r="AL49" s="195"/>
      <c r="AM49" s="195"/>
      <c r="AN49" s="195"/>
      <c r="AO49" s="419">
        <f t="shared" si="366"/>
        <v>0</v>
      </c>
      <c r="AP49" s="195"/>
      <c r="AQ49" s="195"/>
      <c r="AR49" s="195"/>
      <c r="AS49" s="419">
        <f t="shared" si="367"/>
        <v>0</v>
      </c>
      <c r="AT49" s="195"/>
      <c r="AU49" s="195"/>
      <c r="AV49" s="195"/>
      <c r="AW49" s="419">
        <f t="shared" si="368"/>
        <v>0</v>
      </c>
      <c r="AX49" s="195"/>
      <c r="AY49" s="195"/>
      <c r="AZ49" s="195"/>
      <c r="BA49" s="419">
        <f t="shared" si="369"/>
        <v>0</v>
      </c>
      <c r="BB49" s="195"/>
      <c r="BC49" s="195"/>
      <c r="BD49" s="195"/>
      <c r="BE49" s="419">
        <f t="shared" si="370"/>
        <v>0</v>
      </c>
      <c r="BF49" s="195"/>
      <c r="BG49" s="195"/>
      <c r="BH49" s="195"/>
      <c r="BI49" s="419">
        <f t="shared" si="371"/>
        <v>0</v>
      </c>
      <c r="BJ49" s="56">
        <f t="shared" si="372"/>
        <v>0</v>
      </c>
      <c r="BK49" s="116" t="str">
        <f t="shared" si="373"/>
        <v/>
      </c>
      <c r="BL49" s="76">
        <f t="shared" si="374"/>
        <v>0</v>
      </c>
      <c r="BM49" s="76">
        <f t="shared" si="375"/>
        <v>0</v>
      </c>
      <c r="BN49" s="76">
        <f t="shared" si="376"/>
        <v>0</v>
      </c>
      <c r="BO49" s="76">
        <f t="shared" si="377"/>
        <v>0</v>
      </c>
      <c r="BP49" s="76">
        <f t="shared" si="378"/>
        <v>0</v>
      </c>
      <c r="BQ49" s="76">
        <f t="shared" si="379"/>
        <v>0</v>
      </c>
      <c r="BR49" s="76">
        <f t="shared" si="380"/>
        <v>0</v>
      </c>
      <c r="BS49" s="76">
        <f t="shared" si="381"/>
        <v>0</v>
      </c>
      <c r="BT49" s="80">
        <f t="shared" si="382"/>
        <v>0</v>
      </c>
      <c r="BW49" s="12">
        <f t="shared" si="383"/>
        <v>0</v>
      </c>
      <c r="BX49" s="12">
        <f t="shared" si="384"/>
        <v>0</v>
      </c>
      <c r="BY49" s="12">
        <f t="shared" si="385"/>
        <v>0</v>
      </c>
      <c r="BZ49" s="12">
        <f t="shared" si="386"/>
        <v>0</v>
      </c>
      <c r="CA49" s="12">
        <f t="shared" si="387"/>
        <v>0</v>
      </c>
      <c r="CB49" s="12">
        <f t="shared" si="388"/>
        <v>0</v>
      </c>
      <c r="CC49" s="12">
        <f t="shared" si="389"/>
        <v>0</v>
      </c>
      <c r="CD49" s="12">
        <f t="shared" si="390"/>
        <v>0</v>
      </c>
      <c r="CE49" s="171">
        <f t="shared" si="391"/>
        <v>0</v>
      </c>
      <c r="CF49" s="186">
        <f t="shared" si="392"/>
        <v>0</v>
      </c>
      <c r="CH49" s="67">
        <f t="shared" si="393"/>
        <v>0</v>
      </c>
      <c r="CI49" s="67">
        <f t="shared" si="394"/>
        <v>0</v>
      </c>
      <c r="CJ49" s="67">
        <f t="shared" si="395"/>
        <v>0</v>
      </c>
      <c r="CK49" s="67">
        <f t="shared" si="396"/>
        <v>0</v>
      </c>
      <c r="CL49" s="67">
        <f t="shared" si="397"/>
        <v>0</v>
      </c>
      <c r="CM49" s="67">
        <f t="shared" si="398"/>
        <v>0</v>
      </c>
      <c r="CN49" s="67">
        <f t="shared" si="399"/>
        <v>0</v>
      </c>
      <c r="CO49" s="67">
        <f t="shared" si="400"/>
        <v>0</v>
      </c>
      <c r="CP49" s="75">
        <f t="shared" si="401"/>
        <v>0</v>
      </c>
      <c r="CQ49" s="67">
        <f t="shared" si="402"/>
        <v>0</v>
      </c>
      <c r="CR49" s="67">
        <f t="shared" si="403"/>
        <v>0</v>
      </c>
      <c r="CS49" s="68">
        <f t="shared" si="404"/>
        <v>0</v>
      </c>
      <c r="CT49" s="67">
        <f t="shared" si="405"/>
        <v>0</v>
      </c>
      <c r="CU49" s="67">
        <f t="shared" si="406"/>
        <v>0</v>
      </c>
      <c r="CV49" s="67">
        <f t="shared" si="407"/>
        <v>0</v>
      </c>
      <c r="CW49" s="67">
        <f t="shared" si="408"/>
        <v>0</v>
      </c>
      <c r="CX49" s="67">
        <f t="shared" si="409"/>
        <v>0</v>
      </c>
      <c r="CY49" s="74">
        <f t="shared" si="410"/>
        <v>0</v>
      </c>
      <c r="DC49" s="59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5">
      <c r="A50" s="15" t="s">
        <v>124</v>
      </c>
      <c r="B50" s="437" t="s">
        <v>158</v>
      </c>
      <c r="C50" s="123"/>
      <c r="D50" s="233"/>
      <c r="E50" s="141"/>
      <c r="F50" s="141"/>
      <c r="G50" s="234"/>
      <c r="H50" s="117"/>
      <c r="I50" s="118"/>
      <c r="J50" s="118"/>
      <c r="K50" s="118"/>
      <c r="L50" s="118"/>
      <c r="M50" s="118"/>
      <c r="N50" s="10"/>
      <c r="O50" s="127"/>
      <c r="P50" s="127"/>
      <c r="Q50" s="233"/>
      <c r="R50" s="141"/>
      <c r="S50" s="141"/>
      <c r="T50" s="141"/>
      <c r="U50" s="141"/>
      <c r="V50" s="141"/>
      <c r="W50" s="234"/>
      <c r="X50" s="451">
        <f t="shared" si="362"/>
        <v>0</v>
      </c>
      <c r="Y50" s="127">
        <f t="shared" si="363"/>
        <v>0</v>
      </c>
      <c r="Z50" s="9"/>
      <c r="AA50" s="9"/>
      <c r="AB50" s="9"/>
      <c r="AC50" s="9"/>
      <c r="AD50" s="195"/>
      <c r="AE50" s="195"/>
      <c r="AF50" s="195"/>
      <c r="AG50" s="419">
        <f t="shared" si="364"/>
        <v>0</v>
      </c>
      <c r="AH50" s="195"/>
      <c r="AI50" s="195"/>
      <c r="AJ50" s="195"/>
      <c r="AK50" s="419">
        <f t="shared" si="365"/>
        <v>0</v>
      </c>
      <c r="AL50" s="195"/>
      <c r="AM50" s="195"/>
      <c r="AN50" s="195"/>
      <c r="AO50" s="419">
        <f t="shared" si="366"/>
        <v>0</v>
      </c>
      <c r="AP50" s="195"/>
      <c r="AQ50" s="195"/>
      <c r="AR50" s="195"/>
      <c r="AS50" s="419">
        <f t="shared" si="367"/>
        <v>0</v>
      </c>
      <c r="AT50" s="195"/>
      <c r="AU50" s="195"/>
      <c r="AV50" s="195"/>
      <c r="AW50" s="419">
        <f t="shared" si="368"/>
        <v>0</v>
      </c>
      <c r="AX50" s="195"/>
      <c r="AY50" s="195"/>
      <c r="AZ50" s="195"/>
      <c r="BA50" s="419">
        <f t="shared" si="369"/>
        <v>0</v>
      </c>
      <c r="BB50" s="195"/>
      <c r="BC50" s="195"/>
      <c r="BD50" s="195"/>
      <c r="BE50" s="419">
        <f t="shared" si="370"/>
        <v>0</v>
      </c>
      <c r="BF50" s="195"/>
      <c r="BG50" s="195"/>
      <c r="BH50" s="195"/>
      <c r="BI50" s="419">
        <f t="shared" si="371"/>
        <v>0</v>
      </c>
      <c r="BJ50" s="56">
        <f t="shared" si="372"/>
        <v>0</v>
      </c>
      <c r="BK50" s="116" t="str">
        <f t="shared" si="373"/>
        <v/>
      </c>
      <c r="BL50" s="76">
        <f t="shared" si="374"/>
        <v>0</v>
      </c>
      <c r="BM50" s="76">
        <f t="shared" si="375"/>
        <v>0</v>
      </c>
      <c r="BN50" s="76">
        <f t="shared" si="376"/>
        <v>0</v>
      </c>
      <c r="BO50" s="76">
        <f t="shared" si="377"/>
        <v>0</v>
      </c>
      <c r="BP50" s="76">
        <f t="shared" si="378"/>
        <v>0</v>
      </c>
      <c r="BQ50" s="76">
        <f t="shared" si="379"/>
        <v>0</v>
      </c>
      <c r="BR50" s="76">
        <f t="shared" si="380"/>
        <v>0</v>
      </c>
      <c r="BS50" s="76">
        <f t="shared" si="381"/>
        <v>0</v>
      </c>
      <c r="BT50" s="80">
        <f t="shared" si="382"/>
        <v>0</v>
      </c>
      <c r="BW50" s="12">
        <f t="shared" si="383"/>
        <v>0</v>
      </c>
      <c r="BX50" s="12">
        <f t="shared" si="384"/>
        <v>0</v>
      </c>
      <c r="BY50" s="12">
        <f t="shared" si="385"/>
        <v>0</v>
      </c>
      <c r="BZ50" s="12">
        <f t="shared" si="386"/>
        <v>0</v>
      </c>
      <c r="CA50" s="12">
        <f t="shared" si="387"/>
        <v>0</v>
      </c>
      <c r="CB50" s="12">
        <f t="shared" si="388"/>
        <v>0</v>
      </c>
      <c r="CC50" s="12">
        <f t="shared" si="389"/>
        <v>0</v>
      </c>
      <c r="CD50" s="12">
        <f t="shared" si="390"/>
        <v>0</v>
      </c>
      <c r="CE50" s="171">
        <f t="shared" si="391"/>
        <v>0</v>
      </c>
      <c r="CF50" s="186">
        <f t="shared" si="392"/>
        <v>0</v>
      </c>
      <c r="CH50" s="67">
        <f t="shared" si="393"/>
        <v>0</v>
      </c>
      <c r="CI50" s="67">
        <f t="shared" si="394"/>
        <v>0</v>
      </c>
      <c r="CJ50" s="67">
        <f t="shared" si="395"/>
        <v>0</v>
      </c>
      <c r="CK50" s="67">
        <f t="shared" si="396"/>
        <v>0</v>
      </c>
      <c r="CL50" s="67">
        <f t="shared" si="397"/>
        <v>0</v>
      </c>
      <c r="CM50" s="67">
        <f t="shared" si="398"/>
        <v>0</v>
      </c>
      <c r="CN50" s="67">
        <f t="shared" si="399"/>
        <v>0</v>
      </c>
      <c r="CO50" s="67">
        <f t="shared" si="400"/>
        <v>0</v>
      </c>
      <c r="CP50" s="75">
        <f t="shared" si="401"/>
        <v>0</v>
      </c>
      <c r="CQ50" s="67">
        <f t="shared" si="402"/>
        <v>0</v>
      </c>
      <c r="CR50" s="67">
        <f t="shared" si="403"/>
        <v>0</v>
      </c>
      <c r="CS50" s="68">
        <f t="shared" si="404"/>
        <v>0</v>
      </c>
      <c r="CT50" s="67">
        <f t="shared" si="405"/>
        <v>0</v>
      </c>
      <c r="CU50" s="67">
        <f t="shared" si="406"/>
        <v>0</v>
      </c>
      <c r="CV50" s="67">
        <f t="shared" si="407"/>
        <v>0</v>
      </c>
      <c r="CW50" s="67">
        <f t="shared" si="408"/>
        <v>0</v>
      </c>
      <c r="CX50" s="67">
        <f t="shared" si="409"/>
        <v>0</v>
      </c>
      <c r="CY50" s="74">
        <f t="shared" si="410"/>
        <v>0</v>
      </c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t="12.75" hidden="1" customHeight="1" x14ac:dyDescent="0.25">
      <c r="A51" s="15" t="s">
        <v>125</v>
      </c>
      <c r="B51" s="437" t="s">
        <v>177</v>
      </c>
      <c r="C51" s="123"/>
      <c r="D51" s="117"/>
      <c r="E51" s="118"/>
      <c r="F51" s="118"/>
      <c r="G51" s="10"/>
      <c r="H51" s="117"/>
      <c r="I51" s="118"/>
      <c r="J51" s="118"/>
      <c r="K51" s="118"/>
      <c r="L51" s="118"/>
      <c r="M51" s="118"/>
      <c r="N51" s="10"/>
      <c r="O51" s="127"/>
      <c r="P51" s="127"/>
      <c r="Q51" s="117"/>
      <c r="R51" s="118"/>
      <c r="S51" s="118"/>
      <c r="T51" s="118"/>
      <c r="U51" s="118"/>
      <c r="V51" s="118"/>
      <c r="W51" s="10"/>
      <c r="X51" s="451">
        <f t="shared" si="362"/>
        <v>0</v>
      </c>
      <c r="Y51" s="127">
        <f t="shared" si="363"/>
        <v>0</v>
      </c>
      <c r="Z51" s="9"/>
      <c r="AA51" s="9"/>
      <c r="AB51" s="9"/>
      <c r="AC51" s="9"/>
      <c r="AD51" s="195"/>
      <c r="AE51" s="195"/>
      <c r="AF51" s="195"/>
      <c r="AG51" s="419">
        <f t="shared" si="364"/>
        <v>0</v>
      </c>
      <c r="AH51" s="195"/>
      <c r="AI51" s="195"/>
      <c r="AJ51" s="195"/>
      <c r="AK51" s="419">
        <f t="shared" si="365"/>
        <v>0</v>
      </c>
      <c r="AL51" s="195"/>
      <c r="AM51" s="195"/>
      <c r="AN51" s="195"/>
      <c r="AO51" s="419">
        <f t="shared" si="366"/>
        <v>0</v>
      </c>
      <c r="AP51" s="195"/>
      <c r="AQ51" s="195"/>
      <c r="AR51" s="195"/>
      <c r="AS51" s="419">
        <f t="shared" si="367"/>
        <v>0</v>
      </c>
      <c r="AT51" s="195"/>
      <c r="AU51" s="195"/>
      <c r="AV51" s="195"/>
      <c r="AW51" s="419">
        <f t="shared" si="368"/>
        <v>0</v>
      </c>
      <c r="AX51" s="195"/>
      <c r="AY51" s="195"/>
      <c r="AZ51" s="195"/>
      <c r="BA51" s="419">
        <f t="shared" si="369"/>
        <v>0</v>
      </c>
      <c r="BB51" s="195"/>
      <c r="BC51" s="195"/>
      <c r="BD51" s="195"/>
      <c r="BE51" s="419">
        <f t="shared" si="370"/>
        <v>0</v>
      </c>
      <c r="BF51" s="195"/>
      <c r="BG51" s="195"/>
      <c r="BH51" s="195"/>
      <c r="BI51" s="419">
        <f t="shared" si="371"/>
        <v>0</v>
      </c>
      <c r="BJ51" s="56">
        <f t="shared" si="372"/>
        <v>0</v>
      </c>
      <c r="BK51" s="116" t="str">
        <f t="shared" si="373"/>
        <v/>
      </c>
      <c r="BL51" s="12">
        <f t="shared" ref="BL51:BL57" si="411">IF(AND($DC51=0,$DL51=0),0,IF(AND($CP51=0,$CY51=0,DD51&lt;&gt;0),DD51, IF(AND(BK51&lt;CF51,$CE51&lt;&gt;$Y51,BW51=$CF51),BW51+$Y51-$CE51,BW51)))</f>
        <v>0</v>
      </c>
      <c r="BM51" s="76">
        <f t="shared" si="375"/>
        <v>0</v>
      </c>
      <c r="BN51" s="12">
        <f t="shared" ref="BN51:BN57" si="412">IF(AND($DC51=0,$DL51=0),0,IF(AND($CP51=0,$CY51=0,DF51&lt;&gt;0),DF51, IF(AND(BM51&lt;CF51,$CE51&lt;&gt;$Y51,BY51=$CF51),BY51+$Y51-$CE51,BY51)))</f>
        <v>0</v>
      </c>
      <c r="BO51" s="12">
        <f t="shared" ref="BO51:BO57" si="413">IF(AND($DC51=0,$DL51=0),0,IF(AND($CP51=0,$CY51=0,DG51&lt;&gt;0),DG51, IF(AND(BN51&lt;CF51,$CE51&lt;&gt;$Y51,BZ51=$CF51),BZ51+$Y51-$CE51,BZ51)))</f>
        <v>0</v>
      </c>
      <c r="BP51" s="12">
        <f t="shared" ref="BP51:BP57" si="414">IF(AND($DC51=0,$DL51=0),0,IF(AND($CP51=0,$CY51=0,DH51&lt;&gt;0),DH51, IF(AND(BO51&lt;CF51,$CE51&lt;&gt;$Y51,CA51=$CF51),CA51+$Y51-$CE51,CA51)))</f>
        <v>0</v>
      </c>
      <c r="BQ51" s="12">
        <f t="shared" ref="BQ51:BQ57" si="415">IF(AND($DC51=0,$DL51=0),0,IF(AND($CP51=0,$CY51=0,DI51&lt;&gt;0),DI51, IF(AND(BP51&lt;CF51,$CE51&lt;&gt;$Y51,CB51=$CF51),CB51+$Y51-$CE51,CB51)))</f>
        <v>0</v>
      </c>
      <c r="BR51" s="12">
        <f t="shared" ref="BR51:BR57" si="416">IF(AND($DC51=0,$DL51=0),0,IF(AND($CP51=0,$CY51=0,DJ51&lt;&gt;0),DJ51, IF(AND(BQ51&lt;CF51,$CE51&lt;&gt;$Y51,CC51=$CF51),CC51+$Y51-$CE51,CC51)))</f>
        <v>0</v>
      </c>
      <c r="BS51" s="12">
        <f t="shared" ref="BS51:BS58" si="417">IF(AND($DC51=0,$DL51=0),0,IF(AND($CP51=0,$CY51=0,DK51&lt;&gt;0),DK51, IF(AND(BR51&lt;CF51,$CE51&lt;&gt;$Y51,CD51=$CF51),CD51+$Y51-$CE51,CD51)))</f>
        <v>0</v>
      </c>
      <c r="BT51" s="80">
        <f t="shared" si="382"/>
        <v>0</v>
      </c>
      <c r="BW51" s="12">
        <f t="shared" si="383"/>
        <v>0</v>
      </c>
      <c r="BX51" s="12">
        <f t="shared" ref="BX51:BX57" si="418">IF($DC51=0,0,ROUND(4*($Y51-$DL51)*SUM(AH51:AH51)/$DC51,0)/4)+DE51+DN51</f>
        <v>0</v>
      </c>
      <c r="BY51" s="12">
        <f t="shared" ref="BY51:BY57" si="419">IF($DC51=0,0,ROUND(4*($Y51-$DL51)*SUM(AL51:AL51)/$DC51,0)/4)+DF51+DO51</f>
        <v>0</v>
      </c>
      <c r="BZ51" s="12">
        <f t="shared" ref="BZ51:BZ57" si="420">IF($DC51=0,0,ROUND(4*($Y51-$DL51)*SUM(AP51:AP51)/$DC51,0)/4)+DG51++DP51</f>
        <v>0</v>
      </c>
      <c r="CA51" s="12">
        <f t="shared" ref="CA51:CA57" si="421">IF($DC51=0,0,ROUND(4*($Y51-$DL51)*SUM(AT51:AT51)/$DC51,0)/4)+DH51+DQ51</f>
        <v>0</v>
      </c>
      <c r="CB51" s="12">
        <f t="shared" ref="CB51:CB57" si="422">IF($DC51=0,0,ROUND(4*($Y51-$DL51)*(SUM(AX51:AX51))/$DC51,0)/4)+DI51+DR51</f>
        <v>0</v>
      </c>
      <c r="CC51" s="12">
        <f t="shared" ref="CC51:CC57" si="423">IF($DC51=0,0,ROUND(4*($Y51-$DL51)*(SUM(BB51:BB51))/$DC51,0)/4)+DJ51+DS51</f>
        <v>0</v>
      </c>
      <c r="CD51" s="12">
        <f t="shared" ref="CD51:CD58" si="424">IF($DC51=0,0,ROUND(4*($Y51-$DL51)*(SUM(BF51:BF51))/$DC51,0)/4)+DK51+DT51</f>
        <v>0</v>
      </c>
      <c r="CE51" s="171">
        <f t="shared" si="391"/>
        <v>0</v>
      </c>
      <c r="CF51" s="186">
        <f t="shared" si="392"/>
        <v>0</v>
      </c>
      <c r="CH51" s="67">
        <f t="shared" si="393"/>
        <v>0</v>
      </c>
      <c r="CI51" s="67">
        <f t="shared" si="394"/>
        <v>0</v>
      </c>
      <c r="CJ51" s="67">
        <f t="shared" si="395"/>
        <v>0</v>
      </c>
      <c r="CK51" s="67">
        <f t="shared" si="396"/>
        <v>0</v>
      </c>
      <c r="CL51" s="67">
        <f t="shared" si="397"/>
        <v>0</v>
      </c>
      <c r="CM51" s="67">
        <f t="shared" si="398"/>
        <v>0</v>
      </c>
      <c r="CN51" s="67">
        <f t="shared" si="399"/>
        <v>0</v>
      </c>
      <c r="CO51" s="67">
        <f t="shared" si="400"/>
        <v>0</v>
      </c>
      <c r="CP51" s="75">
        <f t="shared" si="401"/>
        <v>0</v>
      </c>
      <c r="CQ51" s="67">
        <f t="shared" si="402"/>
        <v>0</v>
      </c>
      <c r="CR51" s="67">
        <f t="shared" si="403"/>
        <v>0</v>
      </c>
      <c r="CS51" s="68">
        <f t="shared" si="404"/>
        <v>0</v>
      </c>
      <c r="CT51" s="67">
        <f t="shared" si="405"/>
        <v>0</v>
      </c>
      <c r="CU51" s="67">
        <f t="shared" si="406"/>
        <v>0</v>
      </c>
      <c r="CV51" s="67">
        <f t="shared" si="407"/>
        <v>0</v>
      </c>
      <c r="CW51" s="67">
        <f t="shared" si="408"/>
        <v>0</v>
      </c>
      <c r="CX51" s="67">
        <f t="shared" si="409"/>
        <v>0</v>
      </c>
      <c r="CY51" s="74">
        <f t="shared" si="410"/>
        <v>0</v>
      </c>
      <c r="DC51" s="59">
        <f t="shared" ref="DC51:DC58" si="425">SUM($AD51:$AD51)+SUM($AH51:$AH51)+SUM($AL51:$AL51)+SUM($AP51:$AP51)+SUM($AT51:$AT51)+SUM($AX51:$AX51)+SUM($BB51:$BB51)+SUM($BF51:$BF51)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t="12.75" hidden="1" customHeight="1" x14ac:dyDescent="0.25">
      <c r="A52" s="15" t="s">
        <v>126</v>
      </c>
      <c r="B52" s="437" t="s">
        <v>178</v>
      </c>
      <c r="C52" s="123"/>
      <c r="D52" s="117"/>
      <c r="E52" s="118"/>
      <c r="F52" s="118"/>
      <c r="G52" s="10"/>
      <c r="H52" s="117"/>
      <c r="I52" s="118"/>
      <c r="J52" s="118"/>
      <c r="K52" s="118"/>
      <c r="L52" s="118"/>
      <c r="M52" s="118"/>
      <c r="N52" s="10"/>
      <c r="O52" s="127"/>
      <c r="P52" s="127"/>
      <c r="Q52" s="117"/>
      <c r="R52" s="118"/>
      <c r="S52" s="118"/>
      <c r="T52" s="118"/>
      <c r="U52" s="118"/>
      <c r="V52" s="118"/>
      <c r="W52" s="10"/>
      <c r="X52" s="451">
        <f t="shared" si="362"/>
        <v>0</v>
      </c>
      <c r="Y52" s="127">
        <f t="shared" si="363"/>
        <v>0</v>
      </c>
      <c r="Z52" s="9"/>
      <c r="AA52" s="9"/>
      <c r="AB52" s="9"/>
      <c r="AC52" s="9"/>
      <c r="AD52" s="195"/>
      <c r="AE52" s="195"/>
      <c r="AF52" s="195"/>
      <c r="AG52" s="419">
        <f t="shared" si="364"/>
        <v>0</v>
      </c>
      <c r="AH52" s="195"/>
      <c r="AI52" s="195"/>
      <c r="AJ52" s="195"/>
      <c r="AK52" s="419">
        <f t="shared" si="365"/>
        <v>0</v>
      </c>
      <c r="AL52" s="195"/>
      <c r="AM52" s="195"/>
      <c r="AN52" s="195"/>
      <c r="AO52" s="419">
        <f t="shared" si="366"/>
        <v>0</v>
      </c>
      <c r="AP52" s="195"/>
      <c r="AQ52" s="195"/>
      <c r="AR52" s="195"/>
      <c r="AS52" s="419">
        <f t="shared" si="367"/>
        <v>0</v>
      </c>
      <c r="AT52" s="195"/>
      <c r="AU52" s="195"/>
      <c r="AV52" s="195"/>
      <c r="AW52" s="419">
        <f t="shared" si="368"/>
        <v>0</v>
      </c>
      <c r="AX52" s="195"/>
      <c r="AY52" s="195"/>
      <c r="AZ52" s="195"/>
      <c r="BA52" s="419">
        <f t="shared" si="369"/>
        <v>0</v>
      </c>
      <c r="BB52" s="195"/>
      <c r="BC52" s="195"/>
      <c r="BD52" s="195"/>
      <c r="BE52" s="419">
        <f t="shared" si="370"/>
        <v>0</v>
      </c>
      <c r="BF52" s="195"/>
      <c r="BG52" s="195"/>
      <c r="BH52" s="195"/>
      <c r="BI52" s="419">
        <f t="shared" si="371"/>
        <v>0</v>
      </c>
      <c r="BJ52" s="56">
        <f t="shared" si="372"/>
        <v>0</v>
      </c>
      <c r="BK52" s="116" t="str">
        <f t="shared" si="373"/>
        <v/>
      </c>
      <c r="BL52" s="12">
        <f t="shared" si="411"/>
        <v>0</v>
      </c>
      <c r="BM52" s="76">
        <f t="shared" si="375"/>
        <v>0</v>
      </c>
      <c r="BN52" s="12">
        <f t="shared" si="412"/>
        <v>0</v>
      </c>
      <c r="BO52" s="12">
        <f t="shared" si="413"/>
        <v>0</v>
      </c>
      <c r="BP52" s="12">
        <f t="shared" si="414"/>
        <v>0</v>
      </c>
      <c r="BQ52" s="12">
        <f t="shared" si="415"/>
        <v>0</v>
      </c>
      <c r="BR52" s="12">
        <f t="shared" si="416"/>
        <v>0</v>
      </c>
      <c r="BS52" s="12">
        <f t="shared" si="417"/>
        <v>0</v>
      </c>
      <c r="BT52" s="80">
        <f t="shared" si="382"/>
        <v>0</v>
      </c>
      <c r="BW52" s="12">
        <f t="shared" si="383"/>
        <v>0</v>
      </c>
      <c r="BX52" s="12">
        <f t="shared" si="418"/>
        <v>0</v>
      </c>
      <c r="BY52" s="12">
        <f t="shared" si="419"/>
        <v>0</v>
      </c>
      <c r="BZ52" s="12">
        <f t="shared" si="420"/>
        <v>0</v>
      </c>
      <c r="CA52" s="12">
        <f t="shared" si="421"/>
        <v>0</v>
      </c>
      <c r="CB52" s="12">
        <f t="shared" si="422"/>
        <v>0</v>
      </c>
      <c r="CC52" s="12">
        <f t="shared" si="423"/>
        <v>0</v>
      </c>
      <c r="CD52" s="12">
        <f t="shared" si="424"/>
        <v>0</v>
      </c>
      <c r="CE52" s="171">
        <f t="shared" si="391"/>
        <v>0</v>
      </c>
      <c r="CF52" s="186">
        <f t="shared" si="392"/>
        <v>0</v>
      </c>
      <c r="CH52" s="67">
        <f t="shared" si="393"/>
        <v>0</v>
      </c>
      <c r="CI52" s="67">
        <f t="shared" si="394"/>
        <v>0</v>
      </c>
      <c r="CJ52" s="67">
        <f t="shared" si="395"/>
        <v>0</v>
      </c>
      <c r="CK52" s="67">
        <f t="shared" si="396"/>
        <v>0</v>
      </c>
      <c r="CL52" s="67">
        <f t="shared" si="397"/>
        <v>0</v>
      </c>
      <c r="CM52" s="67">
        <f t="shared" si="398"/>
        <v>0</v>
      </c>
      <c r="CN52" s="67">
        <f t="shared" si="399"/>
        <v>0</v>
      </c>
      <c r="CO52" s="67">
        <f t="shared" si="400"/>
        <v>0</v>
      </c>
      <c r="CP52" s="75">
        <f t="shared" si="401"/>
        <v>0</v>
      </c>
      <c r="CQ52" s="67">
        <f t="shared" si="402"/>
        <v>0</v>
      </c>
      <c r="CR52" s="67">
        <f t="shared" si="403"/>
        <v>0</v>
      </c>
      <c r="CS52" s="68">
        <f t="shared" si="404"/>
        <v>0</v>
      </c>
      <c r="CT52" s="67">
        <f t="shared" si="405"/>
        <v>0</v>
      </c>
      <c r="CU52" s="67">
        <f t="shared" si="406"/>
        <v>0</v>
      </c>
      <c r="CV52" s="67">
        <f t="shared" si="407"/>
        <v>0</v>
      </c>
      <c r="CW52" s="67">
        <f t="shared" si="408"/>
        <v>0</v>
      </c>
      <c r="CX52" s="67">
        <f t="shared" si="409"/>
        <v>0</v>
      </c>
      <c r="CY52" s="74">
        <f t="shared" si="410"/>
        <v>0</v>
      </c>
      <c r="DC52" s="59">
        <f t="shared" si="425"/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t="12.75" hidden="1" customHeight="1" x14ac:dyDescent="0.25">
      <c r="A53" s="15" t="s">
        <v>127</v>
      </c>
      <c r="B53" s="437" t="s">
        <v>179</v>
      </c>
      <c r="C53" s="123"/>
      <c r="D53" s="117"/>
      <c r="E53" s="118"/>
      <c r="F53" s="118"/>
      <c r="G53" s="10"/>
      <c r="H53" s="117"/>
      <c r="I53" s="118"/>
      <c r="J53" s="118"/>
      <c r="K53" s="118"/>
      <c r="L53" s="118"/>
      <c r="M53" s="118"/>
      <c r="N53" s="10"/>
      <c r="O53" s="127"/>
      <c r="P53" s="127"/>
      <c r="Q53" s="117"/>
      <c r="R53" s="118"/>
      <c r="S53" s="118"/>
      <c r="T53" s="118"/>
      <c r="U53" s="118"/>
      <c r="V53" s="118"/>
      <c r="W53" s="10"/>
      <c r="X53" s="451">
        <f t="shared" si="362"/>
        <v>0</v>
      </c>
      <c r="Y53" s="127">
        <f t="shared" si="363"/>
        <v>0</v>
      </c>
      <c r="Z53" s="9"/>
      <c r="AA53" s="9"/>
      <c r="AB53" s="9"/>
      <c r="AC53" s="9"/>
      <c r="AD53" s="195"/>
      <c r="AE53" s="195"/>
      <c r="AF53" s="195"/>
      <c r="AG53" s="419">
        <f t="shared" si="364"/>
        <v>0</v>
      </c>
      <c r="AH53" s="195"/>
      <c r="AI53" s="195"/>
      <c r="AJ53" s="195"/>
      <c r="AK53" s="419">
        <f t="shared" si="365"/>
        <v>0</v>
      </c>
      <c r="AL53" s="195"/>
      <c r="AM53" s="195"/>
      <c r="AN53" s="195"/>
      <c r="AO53" s="419">
        <f t="shared" si="366"/>
        <v>0</v>
      </c>
      <c r="AP53" s="195"/>
      <c r="AQ53" s="195"/>
      <c r="AR53" s="195"/>
      <c r="AS53" s="419">
        <f t="shared" si="367"/>
        <v>0</v>
      </c>
      <c r="AT53" s="195"/>
      <c r="AU53" s="195"/>
      <c r="AV53" s="195"/>
      <c r="AW53" s="419">
        <f t="shared" si="368"/>
        <v>0</v>
      </c>
      <c r="AX53" s="195"/>
      <c r="AY53" s="195"/>
      <c r="AZ53" s="195"/>
      <c r="BA53" s="419">
        <f t="shared" si="369"/>
        <v>0</v>
      </c>
      <c r="BB53" s="195"/>
      <c r="BC53" s="195"/>
      <c r="BD53" s="195"/>
      <c r="BE53" s="419">
        <f t="shared" si="370"/>
        <v>0</v>
      </c>
      <c r="BF53" s="195"/>
      <c r="BG53" s="195"/>
      <c r="BH53" s="195"/>
      <c r="BI53" s="419">
        <f t="shared" si="371"/>
        <v>0</v>
      </c>
      <c r="BJ53" s="56">
        <f t="shared" si="372"/>
        <v>0</v>
      </c>
      <c r="BK53" s="116" t="str">
        <f t="shared" si="373"/>
        <v/>
      </c>
      <c r="BL53" s="12">
        <f t="shared" si="411"/>
        <v>0</v>
      </c>
      <c r="BM53" s="76">
        <f t="shared" si="375"/>
        <v>0</v>
      </c>
      <c r="BN53" s="12">
        <f t="shared" si="412"/>
        <v>0</v>
      </c>
      <c r="BO53" s="12">
        <f t="shared" si="413"/>
        <v>0</v>
      </c>
      <c r="BP53" s="12">
        <f t="shared" si="414"/>
        <v>0</v>
      </c>
      <c r="BQ53" s="12">
        <f t="shared" si="415"/>
        <v>0</v>
      </c>
      <c r="BR53" s="12">
        <f t="shared" si="416"/>
        <v>0</v>
      </c>
      <c r="BS53" s="12">
        <f t="shared" si="417"/>
        <v>0</v>
      </c>
      <c r="BT53" s="80">
        <f t="shared" si="382"/>
        <v>0</v>
      </c>
      <c r="BW53" s="12">
        <f t="shared" si="383"/>
        <v>0</v>
      </c>
      <c r="BX53" s="12">
        <f t="shared" si="418"/>
        <v>0</v>
      </c>
      <c r="BY53" s="12">
        <f t="shared" si="419"/>
        <v>0</v>
      </c>
      <c r="BZ53" s="12">
        <f t="shared" si="420"/>
        <v>0</v>
      </c>
      <c r="CA53" s="12">
        <f t="shared" si="421"/>
        <v>0</v>
      </c>
      <c r="CB53" s="12">
        <f t="shared" si="422"/>
        <v>0</v>
      </c>
      <c r="CC53" s="12">
        <f t="shared" si="423"/>
        <v>0</v>
      </c>
      <c r="CD53" s="12">
        <f t="shared" si="424"/>
        <v>0</v>
      </c>
      <c r="CE53" s="171">
        <f t="shared" si="391"/>
        <v>0</v>
      </c>
      <c r="CF53" s="186">
        <f t="shared" si="392"/>
        <v>0</v>
      </c>
      <c r="CH53" s="67">
        <f t="shared" si="393"/>
        <v>0</v>
      </c>
      <c r="CI53" s="67">
        <f t="shared" si="394"/>
        <v>0</v>
      </c>
      <c r="CJ53" s="67">
        <f t="shared" si="395"/>
        <v>0</v>
      </c>
      <c r="CK53" s="67">
        <f t="shared" si="396"/>
        <v>0</v>
      </c>
      <c r="CL53" s="67">
        <f t="shared" si="397"/>
        <v>0</v>
      </c>
      <c r="CM53" s="67">
        <f t="shared" si="398"/>
        <v>0</v>
      </c>
      <c r="CN53" s="67">
        <f t="shared" si="399"/>
        <v>0</v>
      </c>
      <c r="CO53" s="67">
        <f t="shared" si="400"/>
        <v>0</v>
      </c>
      <c r="CP53" s="75">
        <f t="shared" si="401"/>
        <v>0</v>
      </c>
      <c r="CQ53" s="67">
        <f t="shared" si="402"/>
        <v>0</v>
      </c>
      <c r="CR53" s="67">
        <f t="shared" si="403"/>
        <v>0</v>
      </c>
      <c r="CS53" s="68">
        <f t="shared" si="404"/>
        <v>0</v>
      </c>
      <c r="CT53" s="67">
        <f t="shared" si="405"/>
        <v>0</v>
      </c>
      <c r="CU53" s="67">
        <f t="shared" si="406"/>
        <v>0</v>
      </c>
      <c r="CV53" s="67">
        <f t="shared" si="407"/>
        <v>0</v>
      </c>
      <c r="CW53" s="67">
        <f t="shared" si="408"/>
        <v>0</v>
      </c>
      <c r="CX53" s="67">
        <f t="shared" si="409"/>
        <v>0</v>
      </c>
      <c r="CY53" s="74">
        <f t="shared" si="410"/>
        <v>0</v>
      </c>
      <c r="DC53" s="59">
        <f t="shared" si="425"/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5">
      <c r="A54" s="15" t="s">
        <v>128</v>
      </c>
      <c r="B54" s="437" t="s">
        <v>180</v>
      </c>
      <c r="C54" s="123"/>
      <c r="D54" s="117"/>
      <c r="E54" s="118"/>
      <c r="F54" s="118"/>
      <c r="G54" s="10"/>
      <c r="H54" s="117"/>
      <c r="I54" s="118"/>
      <c r="J54" s="118"/>
      <c r="K54" s="118"/>
      <c r="L54" s="118"/>
      <c r="M54" s="118"/>
      <c r="N54" s="10"/>
      <c r="O54" s="127"/>
      <c r="P54" s="127"/>
      <c r="Q54" s="117"/>
      <c r="R54" s="118"/>
      <c r="S54" s="118"/>
      <c r="T54" s="118"/>
      <c r="U54" s="118"/>
      <c r="V54" s="118"/>
      <c r="W54" s="10"/>
      <c r="X54" s="451">
        <f t="shared" si="362"/>
        <v>0</v>
      </c>
      <c r="Y54" s="127">
        <f t="shared" si="363"/>
        <v>0</v>
      </c>
      <c r="Z54" s="9"/>
      <c r="AA54" s="9"/>
      <c r="AB54" s="9"/>
      <c r="AC54" s="9"/>
      <c r="AD54" s="195"/>
      <c r="AE54" s="195"/>
      <c r="AF54" s="195"/>
      <c r="AG54" s="419">
        <f t="shared" si="364"/>
        <v>0</v>
      </c>
      <c r="AH54" s="195"/>
      <c r="AI54" s="195"/>
      <c r="AJ54" s="195"/>
      <c r="AK54" s="419">
        <f t="shared" si="365"/>
        <v>0</v>
      </c>
      <c r="AL54" s="195"/>
      <c r="AM54" s="195"/>
      <c r="AN54" s="195"/>
      <c r="AO54" s="419">
        <f t="shared" si="366"/>
        <v>0</v>
      </c>
      <c r="AP54" s="195"/>
      <c r="AQ54" s="195"/>
      <c r="AR54" s="195"/>
      <c r="AS54" s="419">
        <f t="shared" si="367"/>
        <v>0</v>
      </c>
      <c r="AT54" s="195"/>
      <c r="AU54" s="195"/>
      <c r="AV54" s="195"/>
      <c r="AW54" s="419">
        <f t="shared" si="368"/>
        <v>0</v>
      </c>
      <c r="AX54" s="195"/>
      <c r="AY54" s="195"/>
      <c r="AZ54" s="195"/>
      <c r="BA54" s="419">
        <f t="shared" si="369"/>
        <v>0</v>
      </c>
      <c r="BB54" s="195"/>
      <c r="BC54" s="195"/>
      <c r="BD54" s="195"/>
      <c r="BE54" s="419">
        <f t="shared" si="370"/>
        <v>0</v>
      </c>
      <c r="BF54" s="195"/>
      <c r="BG54" s="195"/>
      <c r="BH54" s="195"/>
      <c r="BI54" s="419">
        <f t="shared" si="371"/>
        <v>0</v>
      </c>
      <c r="BJ54" s="56">
        <f t="shared" si="372"/>
        <v>0</v>
      </c>
      <c r="BK54" s="116" t="str">
        <f t="shared" si="373"/>
        <v/>
      </c>
      <c r="BL54" s="12">
        <f t="shared" si="411"/>
        <v>0</v>
      </c>
      <c r="BM54" s="76">
        <f t="shared" si="375"/>
        <v>0</v>
      </c>
      <c r="BN54" s="12">
        <f t="shared" si="412"/>
        <v>0</v>
      </c>
      <c r="BO54" s="12">
        <f t="shared" si="413"/>
        <v>0</v>
      </c>
      <c r="BP54" s="12">
        <f t="shared" si="414"/>
        <v>0</v>
      </c>
      <c r="BQ54" s="12">
        <f t="shared" si="415"/>
        <v>0</v>
      </c>
      <c r="BR54" s="12">
        <f t="shared" si="416"/>
        <v>0</v>
      </c>
      <c r="BS54" s="12">
        <f t="shared" si="417"/>
        <v>0</v>
      </c>
      <c r="BT54" s="80">
        <f t="shared" si="382"/>
        <v>0</v>
      </c>
      <c r="BW54" s="12">
        <f t="shared" si="383"/>
        <v>0</v>
      </c>
      <c r="BX54" s="12">
        <f t="shared" si="418"/>
        <v>0</v>
      </c>
      <c r="BY54" s="12">
        <f t="shared" si="419"/>
        <v>0</v>
      </c>
      <c r="BZ54" s="12">
        <f t="shared" si="420"/>
        <v>0</v>
      </c>
      <c r="CA54" s="12">
        <f t="shared" si="421"/>
        <v>0</v>
      </c>
      <c r="CB54" s="12">
        <f t="shared" si="422"/>
        <v>0</v>
      </c>
      <c r="CC54" s="12">
        <f t="shared" si="423"/>
        <v>0</v>
      </c>
      <c r="CD54" s="12">
        <f t="shared" si="424"/>
        <v>0</v>
      </c>
      <c r="CE54" s="171">
        <f t="shared" si="391"/>
        <v>0</v>
      </c>
      <c r="CF54" s="186">
        <f t="shared" si="392"/>
        <v>0</v>
      </c>
      <c r="CH54" s="67">
        <f t="shared" si="393"/>
        <v>0</v>
      </c>
      <c r="CI54" s="67">
        <f t="shared" si="394"/>
        <v>0</v>
      </c>
      <c r="CJ54" s="67">
        <f t="shared" si="395"/>
        <v>0</v>
      </c>
      <c r="CK54" s="67">
        <f t="shared" si="396"/>
        <v>0</v>
      </c>
      <c r="CL54" s="67">
        <f t="shared" si="397"/>
        <v>0</v>
      </c>
      <c r="CM54" s="67">
        <f t="shared" si="398"/>
        <v>0</v>
      </c>
      <c r="CN54" s="67">
        <f t="shared" si="399"/>
        <v>0</v>
      </c>
      <c r="CO54" s="67">
        <f t="shared" si="400"/>
        <v>0</v>
      </c>
      <c r="CP54" s="75">
        <f t="shared" si="401"/>
        <v>0</v>
      </c>
      <c r="CQ54" s="67">
        <f t="shared" si="402"/>
        <v>0</v>
      </c>
      <c r="CR54" s="67">
        <f t="shared" si="403"/>
        <v>0</v>
      </c>
      <c r="CS54" s="68">
        <f t="shared" si="404"/>
        <v>0</v>
      </c>
      <c r="CT54" s="67">
        <f t="shared" si="405"/>
        <v>0</v>
      </c>
      <c r="CU54" s="67">
        <f t="shared" si="406"/>
        <v>0</v>
      </c>
      <c r="CV54" s="67">
        <f t="shared" si="407"/>
        <v>0</v>
      </c>
      <c r="CW54" s="67">
        <f t="shared" si="408"/>
        <v>0</v>
      </c>
      <c r="CX54" s="67">
        <f t="shared" si="409"/>
        <v>0</v>
      </c>
      <c r="CY54" s="74">
        <f t="shared" si="410"/>
        <v>0</v>
      </c>
      <c r="DC54" s="59">
        <f t="shared" si="425"/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5">
      <c r="A55" s="15" t="s">
        <v>129</v>
      </c>
      <c r="B55" s="437" t="s">
        <v>181</v>
      </c>
      <c r="C55" s="123"/>
      <c r="D55" s="117"/>
      <c r="E55" s="118"/>
      <c r="F55" s="118"/>
      <c r="G55" s="10"/>
      <c r="H55" s="117"/>
      <c r="I55" s="118"/>
      <c r="J55" s="118"/>
      <c r="K55" s="118"/>
      <c r="L55" s="118"/>
      <c r="M55" s="118"/>
      <c r="N55" s="10"/>
      <c r="O55" s="127"/>
      <c r="P55" s="127"/>
      <c r="Q55" s="117"/>
      <c r="R55" s="118"/>
      <c r="S55" s="118"/>
      <c r="T55" s="118"/>
      <c r="U55" s="118"/>
      <c r="V55" s="118"/>
      <c r="W55" s="10"/>
      <c r="X55" s="451">
        <f t="shared" si="362"/>
        <v>0</v>
      </c>
      <c r="Y55" s="127">
        <f t="shared" si="363"/>
        <v>0</v>
      </c>
      <c r="Z55" s="9"/>
      <c r="AA55" s="9"/>
      <c r="AB55" s="9"/>
      <c r="AC55" s="9"/>
      <c r="AD55" s="195"/>
      <c r="AE55" s="195"/>
      <c r="AF55" s="195"/>
      <c r="AG55" s="419">
        <f t="shared" si="364"/>
        <v>0</v>
      </c>
      <c r="AH55" s="195"/>
      <c r="AI55" s="195"/>
      <c r="AJ55" s="195"/>
      <c r="AK55" s="419">
        <f t="shared" si="365"/>
        <v>0</v>
      </c>
      <c r="AL55" s="195"/>
      <c r="AM55" s="195"/>
      <c r="AN55" s="195"/>
      <c r="AO55" s="419">
        <f t="shared" si="366"/>
        <v>0</v>
      </c>
      <c r="AP55" s="195"/>
      <c r="AQ55" s="195"/>
      <c r="AR55" s="195"/>
      <c r="AS55" s="419">
        <f t="shared" si="367"/>
        <v>0</v>
      </c>
      <c r="AT55" s="195"/>
      <c r="AU55" s="195"/>
      <c r="AV55" s="195"/>
      <c r="AW55" s="419">
        <f t="shared" si="368"/>
        <v>0</v>
      </c>
      <c r="AX55" s="195"/>
      <c r="AY55" s="195"/>
      <c r="AZ55" s="195"/>
      <c r="BA55" s="419">
        <f t="shared" si="369"/>
        <v>0</v>
      </c>
      <c r="BB55" s="195"/>
      <c r="BC55" s="195"/>
      <c r="BD55" s="195"/>
      <c r="BE55" s="419">
        <f t="shared" si="370"/>
        <v>0</v>
      </c>
      <c r="BF55" s="195"/>
      <c r="BG55" s="195"/>
      <c r="BH55" s="195"/>
      <c r="BI55" s="419">
        <f t="shared" si="371"/>
        <v>0</v>
      </c>
      <c r="BJ55" s="56">
        <f t="shared" si="372"/>
        <v>0</v>
      </c>
      <c r="BK55" s="116" t="str">
        <f t="shared" si="373"/>
        <v/>
      </c>
      <c r="BL55" s="12">
        <f t="shared" si="411"/>
        <v>0</v>
      </c>
      <c r="BM55" s="76">
        <f t="shared" si="375"/>
        <v>0</v>
      </c>
      <c r="BN55" s="12">
        <f t="shared" si="412"/>
        <v>0</v>
      </c>
      <c r="BO55" s="12">
        <f t="shared" si="413"/>
        <v>0</v>
      </c>
      <c r="BP55" s="12">
        <f t="shared" si="414"/>
        <v>0</v>
      </c>
      <c r="BQ55" s="12">
        <f t="shared" si="415"/>
        <v>0</v>
      </c>
      <c r="BR55" s="12">
        <f t="shared" si="416"/>
        <v>0</v>
      </c>
      <c r="BS55" s="12">
        <f t="shared" si="417"/>
        <v>0</v>
      </c>
      <c r="BT55" s="80">
        <f t="shared" si="382"/>
        <v>0</v>
      </c>
      <c r="BW55" s="12">
        <f t="shared" si="383"/>
        <v>0</v>
      </c>
      <c r="BX55" s="12">
        <f t="shared" si="418"/>
        <v>0</v>
      </c>
      <c r="BY55" s="12">
        <f t="shared" si="419"/>
        <v>0</v>
      </c>
      <c r="BZ55" s="12">
        <f t="shared" si="420"/>
        <v>0</v>
      </c>
      <c r="CA55" s="12">
        <f t="shared" si="421"/>
        <v>0</v>
      </c>
      <c r="CB55" s="12">
        <f t="shared" si="422"/>
        <v>0</v>
      </c>
      <c r="CC55" s="12">
        <f t="shared" si="423"/>
        <v>0</v>
      </c>
      <c r="CD55" s="12">
        <f t="shared" si="424"/>
        <v>0</v>
      </c>
      <c r="CE55" s="171">
        <f t="shared" si="391"/>
        <v>0</v>
      </c>
      <c r="CF55" s="186">
        <f t="shared" si="392"/>
        <v>0</v>
      </c>
      <c r="CH55" s="67">
        <f t="shared" si="393"/>
        <v>0</v>
      </c>
      <c r="CI55" s="67">
        <f t="shared" si="394"/>
        <v>0</v>
      </c>
      <c r="CJ55" s="67">
        <f t="shared" si="395"/>
        <v>0</v>
      </c>
      <c r="CK55" s="67">
        <f t="shared" si="396"/>
        <v>0</v>
      </c>
      <c r="CL55" s="67">
        <f t="shared" si="397"/>
        <v>0</v>
      </c>
      <c r="CM55" s="67">
        <f t="shared" si="398"/>
        <v>0</v>
      </c>
      <c r="CN55" s="67">
        <f t="shared" si="399"/>
        <v>0</v>
      </c>
      <c r="CO55" s="67">
        <f t="shared" si="400"/>
        <v>0</v>
      </c>
      <c r="CP55" s="75">
        <f t="shared" si="401"/>
        <v>0</v>
      </c>
      <c r="CQ55" s="67">
        <f t="shared" si="402"/>
        <v>0</v>
      </c>
      <c r="CR55" s="67">
        <f t="shared" si="403"/>
        <v>0</v>
      </c>
      <c r="CS55" s="68">
        <f t="shared" si="404"/>
        <v>0</v>
      </c>
      <c r="CT55" s="67">
        <f t="shared" si="405"/>
        <v>0</v>
      </c>
      <c r="CU55" s="67">
        <f t="shared" si="406"/>
        <v>0</v>
      </c>
      <c r="CV55" s="67">
        <f t="shared" si="407"/>
        <v>0</v>
      </c>
      <c r="CW55" s="67">
        <f t="shared" si="408"/>
        <v>0</v>
      </c>
      <c r="CX55" s="67">
        <f t="shared" si="409"/>
        <v>0</v>
      </c>
      <c r="CY55" s="74">
        <f t="shared" si="410"/>
        <v>0</v>
      </c>
      <c r="DC55" s="59">
        <f t="shared" si="425"/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5" t="s">
        <v>130</v>
      </c>
      <c r="B56" s="437" t="s">
        <v>182</v>
      </c>
      <c r="C56" s="123"/>
      <c r="D56" s="117"/>
      <c r="E56" s="118"/>
      <c r="F56" s="118"/>
      <c r="G56" s="10"/>
      <c r="H56" s="117"/>
      <c r="I56" s="118"/>
      <c r="J56" s="118"/>
      <c r="K56" s="118"/>
      <c r="L56" s="118"/>
      <c r="M56" s="118"/>
      <c r="N56" s="10"/>
      <c r="O56" s="127"/>
      <c r="P56" s="127"/>
      <c r="Q56" s="117"/>
      <c r="R56" s="118"/>
      <c r="S56" s="118"/>
      <c r="T56" s="118"/>
      <c r="U56" s="118"/>
      <c r="V56" s="118"/>
      <c r="W56" s="10"/>
      <c r="X56" s="451">
        <f t="shared" si="362"/>
        <v>0</v>
      </c>
      <c r="Y56" s="127">
        <f t="shared" si="363"/>
        <v>0</v>
      </c>
      <c r="Z56" s="9"/>
      <c r="AA56" s="9"/>
      <c r="AB56" s="9"/>
      <c r="AC56" s="9"/>
      <c r="AD56" s="195"/>
      <c r="AE56" s="195"/>
      <c r="AF56" s="195"/>
      <c r="AG56" s="419">
        <f t="shared" si="364"/>
        <v>0</v>
      </c>
      <c r="AH56" s="195"/>
      <c r="AI56" s="195"/>
      <c r="AJ56" s="195"/>
      <c r="AK56" s="419">
        <f t="shared" si="365"/>
        <v>0</v>
      </c>
      <c r="AL56" s="195"/>
      <c r="AM56" s="195"/>
      <c r="AN56" s="195"/>
      <c r="AO56" s="419">
        <f t="shared" si="366"/>
        <v>0</v>
      </c>
      <c r="AP56" s="195"/>
      <c r="AQ56" s="195"/>
      <c r="AR56" s="195"/>
      <c r="AS56" s="419">
        <f t="shared" si="367"/>
        <v>0</v>
      </c>
      <c r="AT56" s="195"/>
      <c r="AU56" s="195"/>
      <c r="AV56" s="195"/>
      <c r="AW56" s="419">
        <f t="shared" si="368"/>
        <v>0</v>
      </c>
      <c r="AX56" s="195"/>
      <c r="AY56" s="195"/>
      <c r="AZ56" s="195"/>
      <c r="BA56" s="419">
        <f t="shared" si="369"/>
        <v>0</v>
      </c>
      <c r="BB56" s="195"/>
      <c r="BC56" s="195"/>
      <c r="BD56" s="195"/>
      <c r="BE56" s="419">
        <f t="shared" si="370"/>
        <v>0</v>
      </c>
      <c r="BF56" s="195"/>
      <c r="BG56" s="195"/>
      <c r="BH56" s="195"/>
      <c r="BI56" s="419">
        <f t="shared" si="371"/>
        <v>0</v>
      </c>
      <c r="BJ56" s="56">
        <f t="shared" si="372"/>
        <v>0</v>
      </c>
      <c r="BK56" s="116" t="str">
        <f t="shared" si="373"/>
        <v/>
      </c>
      <c r="BL56" s="12">
        <f t="shared" si="411"/>
        <v>0</v>
      </c>
      <c r="BM56" s="76">
        <f t="shared" si="375"/>
        <v>0</v>
      </c>
      <c r="BN56" s="12">
        <f t="shared" si="412"/>
        <v>0</v>
      </c>
      <c r="BO56" s="12">
        <f t="shared" si="413"/>
        <v>0</v>
      </c>
      <c r="BP56" s="12">
        <f t="shared" si="414"/>
        <v>0</v>
      </c>
      <c r="BQ56" s="12">
        <f t="shared" si="415"/>
        <v>0</v>
      </c>
      <c r="BR56" s="12">
        <f t="shared" si="416"/>
        <v>0</v>
      </c>
      <c r="BS56" s="12">
        <f t="shared" si="417"/>
        <v>0</v>
      </c>
      <c r="BT56" s="80">
        <f t="shared" si="382"/>
        <v>0</v>
      </c>
      <c r="BW56" s="12">
        <f t="shared" si="383"/>
        <v>0</v>
      </c>
      <c r="BX56" s="12">
        <f t="shared" si="418"/>
        <v>0</v>
      </c>
      <c r="BY56" s="12">
        <f t="shared" si="419"/>
        <v>0</v>
      </c>
      <c r="BZ56" s="12">
        <f t="shared" si="420"/>
        <v>0</v>
      </c>
      <c r="CA56" s="12">
        <f t="shared" si="421"/>
        <v>0</v>
      </c>
      <c r="CB56" s="12">
        <f t="shared" si="422"/>
        <v>0</v>
      </c>
      <c r="CC56" s="12">
        <f t="shared" si="423"/>
        <v>0</v>
      </c>
      <c r="CD56" s="12">
        <f t="shared" si="424"/>
        <v>0</v>
      </c>
      <c r="CE56" s="171">
        <f t="shared" si="391"/>
        <v>0</v>
      </c>
      <c r="CF56" s="186">
        <f t="shared" si="392"/>
        <v>0</v>
      </c>
      <c r="CH56" s="67">
        <f t="shared" si="393"/>
        <v>0</v>
      </c>
      <c r="CI56" s="67">
        <f t="shared" si="394"/>
        <v>0</v>
      </c>
      <c r="CJ56" s="67">
        <f t="shared" si="395"/>
        <v>0</v>
      </c>
      <c r="CK56" s="67">
        <f t="shared" si="396"/>
        <v>0</v>
      </c>
      <c r="CL56" s="67">
        <f t="shared" si="397"/>
        <v>0</v>
      </c>
      <c r="CM56" s="67">
        <f t="shared" si="398"/>
        <v>0</v>
      </c>
      <c r="CN56" s="67">
        <f t="shared" si="399"/>
        <v>0</v>
      </c>
      <c r="CO56" s="67">
        <f t="shared" si="400"/>
        <v>0</v>
      </c>
      <c r="CP56" s="75">
        <f t="shared" si="401"/>
        <v>0</v>
      </c>
      <c r="CQ56" s="67">
        <f t="shared" si="402"/>
        <v>0</v>
      </c>
      <c r="CR56" s="67">
        <f t="shared" si="403"/>
        <v>0</v>
      </c>
      <c r="CS56" s="68">
        <f t="shared" si="404"/>
        <v>0</v>
      </c>
      <c r="CT56" s="67">
        <f t="shared" si="405"/>
        <v>0</v>
      </c>
      <c r="CU56" s="67">
        <f t="shared" si="406"/>
        <v>0</v>
      </c>
      <c r="CV56" s="67">
        <f t="shared" si="407"/>
        <v>0</v>
      </c>
      <c r="CW56" s="67">
        <f t="shared" si="408"/>
        <v>0</v>
      </c>
      <c r="CX56" s="67">
        <f t="shared" si="409"/>
        <v>0</v>
      </c>
      <c r="CY56" s="74">
        <f t="shared" si="410"/>
        <v>0</v>
      </c>
      <c r="DC56" s="59">
        <f t="shared" si="425"/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5" t="s">
        <v>134</v>
      </c>
      <c r="B57" s="437" t="s">
        <v>183</v>
      </c>
      <c r="C57" s="123"/>
      <c r="D57" s="117"/>
      <c r="E57" s="118"/>
      <c r="F57" s="118"/>
      <c r="G57" s="10"/>
      <c r="H57" s="117"/>
      <c r="I57" s="118"/>
      <c r="J57" s="118"/>
      <c r="K57" s="118"/>
      <c r="L57" s="118"/>
      <c r="M57" s="118"/>
      <c r="N57" s="10"/>
      <c r="O57" s="127"/>
      <c r="P57" s="127"/>
      <c r="Q57" s="117"/>
      <c r="R57" s="118"/>
      <c r="S57" s="118"/>
      <c r="T57" s="118"/>
      <c r="U57" s="118"/>
      <c r="V57" s="118"/>
      <c r="W57" s="10"/>
      <c r="X57" s="451">
        <f t="shared" si="362"/>
        <v>0</v>
      </c>
      <c r="Y57" s="127">
        <f t="shared" si="363"/>
        <v>0</v>
      </c>
      <c r="Z57" s="9"/>
      <c r="AA57" s="9"/>
      <c r="AB57" s="9"/>
      <c r="AC57" s="9"/>
      <c r="AD57" s="195"/>
      <c r="AE57" s="195"/>
      <c r="AF57" s="195"/>
      <c r="AG57" s="419">
        <f t="shared" si="364"/>
        <v>0</v>
      </c>
      <c r="AH57" s="195"/>
      <c r="AI57" s="195"/>
      <c r="AJ57" s="195"/>
      <c r="AK57" s="419">
        <f t="shared" si="365"/>
        <v>0</v>
      </c>
      <c r="AL57" s="195"/>
      <c r="AM57" s="195"/>
      <c r="AN57" s="195"/>
      <c r="AO57" s="419">
        <f t="shared" si="366"/>
        <v>0</v>
      </c>
      <c r="AP57" s="195"/>
      <c r="AQ57" s="195"/>
      <c r="AR57" s="195"/>
      <c r="AS57" s="419">
        <f t="shared" si="367"/>
        <v>0</v>
      </c>
      <c r="AT57" s="195"/>
      <c r="AU57" s="195"/>
      <c r="AV57" s="195"/>
      <c r="AW57" s="419">
        <f t="shared" si="368"/>
        <v>0</v>
      </c>
      <c r="AX57" s="195"/>
      <c r="AY57" s="195"/>
      <c r="AZ57" s="195"/>
      <c r="BA57" s="419">
        <f t="shared" si="369"/>
        <v>0</v>
      </c>
      <c r="BB57" s="195"/>
      <c r="BC57" s="195"/>
      <c r="BD57" s="195"/>
      <c r="BE57" s="419">
        <f t="shared" si="370"/>
        <v>0</v>
      </c>
      <c r="BF57" s="195"/>
      <c r="BG57" s="195"/>
      <c r="BH57" s="195"/>
      <c r="BI57" s="419">
        <f t="shared" si="371"/>
        <v>0</v>
      </c>
      <c r="BJ57" s="56">
        <f t="shared" si="372"/>
        <v>0</v>
      </c>
      <c r="BK57" s="116" t="str">
        <f t="shared" si="373"/>
        <v/>
      </c>
      <c r="BL57" s="12">
        <f t="shared" si="411"/>
        <v>0</v>
      </c>
      <c r="BM57" s="76">
        <f t="shared" si="375"/>
        <v>0</v>
      </c>
      <c r="BN57" s="12">
        <f t="shared" si="412"/>
        <v>0</v>
      </c>
      <c r="BO57" s="12">
        <f t="shared" si="413"/>
        <v>0</v>
      </c>
      <c r="BP57" s="12">
        <f t="shared" si="414"/>
        <v>0</v>
      </c>
      <c r="BQ57" s="12">
        <f t="shared" si="415"/>
        <v>0</v>
      </c>
      <c r="BR57" s="12">
        <f t="shared" si="416"/>
        <v>0</v>
      </c>
      <c r="BS57" s="12">
        <f t="shared" si="417"/>
        <v>0</v>
      </c>
      <c r="BT57" s="80">
        <f t="shared" si="382"/>
        <v>0</v>
      </c>
      <c r="BW57" s="12">
        <f t="shared" si="383"/>
        <v>0</v>
      </c>
      <c r="BX57" s="12">
        <f t="shared" si="418"/>
        <v>0</v>
      </c>
      <c r="BY57" s="12">
        <f t="shared" si="419"/>
        <v>0</v>
      </c>
      <c r="BZ57" s="12">
        <f t="shared" si="420"/>
        <v>0</v>
      </c>
      <c r="CA57" s="12">
        <f t="shared" si="421"/>
        <v>0</v>
      </c>
      <c r="CB57" s="12">
        <f t="shared" si="422"/>
        <v>0</v>
      </c>
      <c r="CC57" s="12">
        <f t="shared" si="423"/>
        <v>0</v>
      </c>
      <c r="CD57" s="12">
        <f t="shared" si="424"/>
        <v>0</v>
      </c>
      <c r="CE57" s="171">
        <f t="shared" si="391"/>
        <v>0</v>
      </c>
      <c r="CF57" s="186">
        <f t="shared" si="392"/>
        <v>0</v>
      </c>
      <c r="CH57" s="67">
        <f t="shared" si="393"/>
        <v>0</v>
      </c>
      <c r="CI57" s="67">
        <f t="shared" si="394"/>
        <v>0</v>
      </c>
      <c r="CJ57" s="67">
        <f t="shared" si="395"/>
        <v>0</v>
      </c>
      <c r="CK57" s="67">
        <f t="shared" si="396"/>
        <v>0</v>
      </c>
      <c r="CL57" s="67">
        <f t="shared" si="397"/>
        <v>0</v>
      </c>
      <c r="CM57" s="67">
        <f t="shared" si="398"/>
        <v>0</v>
      </c>
      <c r="CN57" s="67">
        <f t="shared" si="399"/>
        <v>0</v>
      </c>
      <c r="CO57" s="67">
        <f t="shared" si="400"/>
        <v>0</v>
      </c>
      <c r="CP57" s="75">
        <f t="shared" si="401"/>
        <v>0</v>
      </c>
      <c r="CQ57" s="67">
        <f t="shared" si="402"/>
        <v>0</v>
      </c>
      <c r="CR57" s="67">
        <f t="shared" si="403"/>
        <v>0</v>
      </c>
      <c r="CS57" s="68">
        <f t="shared" si="404"/>
        <v>0</v>
      </c>
      <c r="CT57" s="67">
        <f t="shared" si="405"/>
        <v>0</v>
      </c>
      <c r="CU57" s="67">
        <f t="shared" si="406"/>
        <v>0</v>
      </c>
      <c r="CV57" s="67">
        <f t="shared" si="407"/>
        <v>0</v>
      </c>
      <c r="CW57" s="67">
        <f t="shared" si="408"/>
        <v>0</v>
      </c>
      <c r="CX57" s="67">
        <f t="shared" si="409"/>
        <v>0</v>
      </c>
      <c r="CY57" s="74">
        <f t="shared" si="410"/>
        <v>0</v>
      </c>
      <c r="DC57" s="59">
        <f t="shared" si="425"/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t="15.75" hidden="1" customHeight="1" x14ac:dyDescent="0.25">
      <c r="A58" s="15" t="s">
        <v>135</v>
      </c>
      <c r="B58" s="437" t="s">
        <v>184</v>
      </c>
      <c r="C58" s="123"/>
      <c r="D58" s="117"/>
      <c r="E58" s="118"/>
      <c r="F58" s="118"/>
      <c r="G58" s="10"/>
      <c r="H58" s="117"/>
      <c r="I58" s="118"/>
      <c r="J58" s="118"/>
      <c r="K58" s="118"/>
      <c r="L58" s="118"/>
      <c r="M58" s="118"/>
      <c r="N58" s="10"/>
      <c r="O58" s="127"/>
      <c r="P58" s="127"/>
      <c r="Q58" s="117"/>
      <c r="R58" s="118"/>
      <c r="S58" s="118"/>
      <c r="T58" s="118"/>
      <c r="U58" s="118"/>
      <c r="V58" s="118"/>
      <c r="W58" s="10"/>
      <c r="X58" s="451">
        <f t="shared" si="362"/>
        <v>0</v>
      </c>
      <c r="Y58" s="127">
        <f t="shared" si="363"/>
        <v>0</v>
      </c>
      <c r="Z58" s="9"/>
      <c r="AA58" s="9"/>
      <c r="AB58" s="9"/>
      <c r="AC58" s="9"/>
      <c r="AD58" s="195"/>
      <c r="AE58" s="195"/>
      <c r="AF58" s="195"/>
      <c r="AG58" s="419">
        <f t="shared" si="364"/>
        <v>0</v>
      </c>
      <c r="AH58" s="195"/>
      <c r="AI58" s="195"/>
      <c r="AJ58" s="195"/>
      <c r="AK58" s="419">
        <f t="shared" si="365"/>
        <v>0</v>
      </c>
      <c r="AL58" s="195"/>
      <c r="AM58" s="195"/>
      <c r="AN58" s="195"/>
      <c r="AO58" s="419">
        <f t="shared" si="366"/>
        <v>0</v>
      </c>
      <c r="AP58" s="195"/>
      <c r="AQ58" s="195"/>
      <c r="AR58" s="195"/>
      <c r="AS58" s="419">
        <f t="shared" si="367"/>
        <v>0</v>
      </c>
      <c r="AT58" s="195"/>
      <c r="AU58" s="195"/>
      <c r="AV58" s="195"/>
      <c r="AW58" s="419">
        <f t="shared" si="368"/>
        <v>0</v>
      </c>
      <c r="AX58" s="195"/>
      <c r="AY58" s="195"/>
      <c r="AZ58" s="195"/>
      <c r="BA58" s="419">
        <f t="shared" si="369"/>
        <v>0</v>
      </c>
      <c r="BB58" s="195"/>
      <c r="BC58" s="195"/>
      <c r="BD58" s="195"/>
      <c r="BE58" s="419">
        <f t="shared" si="370"/>
        <v>0</v>
      </c>
      <c r="BF58" s="195"/>
      <c r="BG58" s="195"/>
      <c r="BH58" s="195"/>
      <c r="BI58" s="419">
        <f t="shared" si="371"/>
        <v>0</v>
      </c>
      <c r="BJ58" s="56">
        <f t="shared" si="372"/>
        <v>0</v>
      </c>
      <c r="BK58" s="116" t="str">
        <f t="shared" si="373"/>
        <v/>
      </c>
      <c r="BL58" s="12">
        <f>IF(AND($DC58=0,$DL58=0),0,IF(AND($CP58=0,$CY58=0,DE59&lt;&gt;0),DE59, IF(AND(BK58&lt;CF58,$CE58&lt;&gt;$Y58,BW58=$CF58),BW58+$Y58-$CE58,BW58)))</f>
        <v>0</v>
      </c>
      <c r="BM58" s="76">
        <f t="shared" si="375"/>
        <v>0</v>
      </c>
      <c r="BN58" s="12">
        <f>IF(AND($DC58=0,$DL58=0),0,IF(AND($CP58=0,$CY58=0,DG59&lt;&gt;0),DG59, IF(AND(BM58&lt;CF58,$CE58&lt;&gt;$Y58,BY58=$CF58),BY58+$Y58-$CE58,BY58)))</f>
        <v>0</v>
      </c>
      <c r="BO58" s="12">
        <f>IF(AND($DC58=0,$DL58=0),0,IF(AND($CP58=0,$CY58=0,DH59&lt;&gt;0),DH59, IF(AND(BN58&lt;CF58,$CE58&lt;&gt;$Y58,BZ58=$CF58),BZ58+$Y58-$CE58,BZ58)))</f>
        <v>0</v>
      </c>
      <c r="BP58" s="12">
        <f>IF(AND($DC58=0,$DL58=0),0,IF(AND($CP58=0,$CY58=0,DI59&lt;&gt;0),DI59, IF(AND(BO58&lt;CF58,$CE58&lt;&gt;$Y58,CA58=$CF58),CA58+$Y58-$CE58,CA58)))</f>
        <v>0</v>
      </c>
      <c r="BQ58" s="12">
        <f>IF(AND($DC58=0,$DL58=0),0,IF(AND($CP58=0,$CY58=0,DJ59&lt;&gt;0),DJ59, IF(AND(BP58&lt;CF58,$CE58&lt;&gt;$Y58,CB58=$CF58),CB58+$Y58-$CE58,CB58)))</f>
        <v>0</v>
      </c>
      <c r="BR58" s="12">
        <f>IF(AND($DC58=0,$DL58=0),0,IF(AND($CP58=0,$CY58=0,DK59&lt;&gt;0),DK59, IF(AND(BQ58&lt;CF58,$CE58&lt;&gt;$Y58,CC58=$CF58),CC58+$Y58-$CE58,CC58)))</f>
        <v>0</v>
      </c>
      <c r="BS58" s="12">
        <f t="shared" si="417"/>
        <v>0</v>
      </c>
      <c r="BT58" s="80">
        <f t="shared" si="382"/>
        <v>0</v>
      </c>
      <c r="BW58" s="12">
        <f t="shared" si="383"/>
        <v>0</v>
      </c>
      <c r="BX58" s="12">
        <f>IF($DC58=0,0,ROUND(4*($Y58-$DL58)*SUM(AH58:AH58)/$DC58,0)/4)+DF59+DN58</f>
        <v>0</v>
      </c>
      <c r="BY58" s="12">
        <f>IF($DC58=0,0,ROUND(4*($Y58-$DL58)*SUM(AL58:AL58)/$DC58,0)/4)+DG59+DO58</f>
        <v>0</v>
      </c>
      <c r="BZ58" s="12">
        <f>IF($DC58=0,0,ROUND(4*($Y58-$DL58)*SUM(AP58:AP58)/$DC58,0)/4)+DH59++DP58</f>
        <v>0</v>
      </c>
      <c r="CA58" s="12">
        <f>IF($DC58=0,0,ROUND(4*($Y58-$DL58)*SUM(AT58:AT58)/$DC58,0)/4)+DI59+DQ58</f>
        <v>0</v>
      </c>
      <c r="CB58" s="12">
        <f>IF($DC58=0,0,ROUND(4*($Y58-$DL58)*(SUM(AX58:AX58))/$DC58,0)/4)+DJ59+DR58</f>
        <v>0</v>
      </c>
      <c r="CC58" s="12">
        <f>IF($DC58=0,0,ROUND(4*($Y58-$DL58)*(SUM(BB58:BB58))/$DC58,0)/4)+DK59+DS58</f>
        <v>0</v>
      </c>
      <c r="CD58" s="12">
        <f t="shared" si="424"/>
        <v>0</v>
      </c>
      <c r="CE58" s="171">
        <f t="shared" si="391"/>
        <v>0</v>
      </c>
      <c r="CF58" s="186">
        <f t="shared" si="392"/>
        <v>0</v>
      </c>
      <c r="CH58" s="67">
        <f t="shared" si="393"/>
        <v>0</v>
      </c>
      <c r="CI58" s="67">
        <f t="shared" si="394"/>
        <v>0</v>
      </c>
      <c r="CJ58" s="67">
        <f t="shared" si="395"/>
        <v>0</v>
      </c>
      <c r="CK58" s="67">
        <f t="shared" si="396"/>
        <v>0</v>
      </c>
      <c r="CL58" s="67">
        <f t="shared" si="397"/>
        <v>0</v>
      </c>
      <c r="CM58" s="67">
        <f t="shared" si="398"/>
        <v>0</v>
      </c>
      <c r="CN58" s="67">
        <f t="shared" si="399"/>
        <v>0</v>
      </c>
      <c r="CO58" s="67">
        <f t="shared" si="400"/>
        <v>0</v>
      </c>
      <c r="CP58" s="75">
        <f t="shared" si="401"/>
        <v>0</v>
      </c>
      <c r="CQ58" s="67">
        <f t="shared" si="402"/>
        <v>0</v>
      </c>
      <c r="CR58" s="67">
        <f t="shared" si="403"/>
        <v>0</v>
      </c>
      <c r="CS58" s="68">
        <f t="shared" si="404"/>
        <v>0</v>
      </c>
      <c r="CT58" s="67">
        <f t="shared" si="405"/>
        <v>0</v>
      </c>
      <c r="CU58" s="67">
        <f t="shared" si="406"/>
        <v>0</v>
      </c>
      <c r="CV58" s="67">
        <f t="shared" si="407"/>
        <v>0</v>
      </c>
      <c r="CW58" s="67">
        <f t="shared" si="408"/>
        <v>0</v>
      </c>
      <c r="CX58" s="67">
        <f t="shared" si="409"/>
        <v>0</v>
      </c>
      <c r="CY58" s="74">
        <f t="shared" si="410"/>
        <v>0</v>
      </c>
      <c r="DC58" s="59">
        <f t="shared" si="425"/>
        <v>0</v>
      </c>
      <c r="DK58" s="83"/>
      <c r="DL58" s="4"/>
      <c r="DM58" s="4"/>
      <c r="DN58" s="4"/>
      <c r="DO58" s="4"/>
      <c r="DP58" s="4"/>
      <c r="DQ58" s="4"/>
      <c r="DR58" s="4"/>
      <c r="DS58" s="4"/>
      <c r="DT58" s="4"/>
      <c r="DU58" s="4"/>
    </row>
    <row r="59" spans="1:125" s="16" customFormat="1" ht="15" customHeight="1" x14ac:dyDescent="0.25">
      <c r="A59" s="161" t="s">
        <v>22</v>
      </c>
      <c r="B59" s="134" t="s">
        <v>185</v>
      </c>
      <c r="C59" s="156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60"/>
      <c r="X59" s="200">
        <f t="shared" ref="X59:Y59" si="426">SUMIF($A39:$A58,"&gt;'#'",X39:X58)</f>
        <v>300</v>
      </c>
      <c r="Y59" s="200">
        <f t="shared" si="426"/>
        <v>10</v>
      </c>
      <c r="Z59" s="200"/>
      <c r="AA59" s="200"/>
      <c r="AB59" s="200"/>
      <c r="AC59" s="200"/>
      <c r="AD59" s="194"/>
      <c r="AE59" s="194"/>
      <c r="AF59" s="194"/>
      <c r="AG59" s="62">
        <f>SUM(AG39:AG58)</f>
        <v>0</v>
      </c>
      <c r="AH59" s="194"/>
      <c r="AI59" s="194"/>
      <c r="AJ59" s="194"/>
      <c r="AK59" s="62">
        <f t="shared" ref="AK59:BI59" si="427">SUM(AK39:AK58)</f>
        <v>0</v>
      </c>
      <c r="AL59" s="194"/>
      <c r="AM59" s="194"/>
      <c r="AN59" s="194"/>
      <c r="AO59" s="62">
        <f t="shared" si="427"/>
        <v>10</v>
      </c>
      <c r="AP59" s="194"/>
      <c r="AQ59" s="194"/>
      <c r="AR59" s="194"/>
      <c r="AS59" s="62">
        <f t="shared" si="427"/>
        <v>0</v>
      </c>
      <c r="AT59" s="194">
        <f t="shared" si="427"/>
        <v>0</v>
      </c>
      <c r="AU59" s="194">
        <f t="shared" si="427"/>
        <v>0</v>
      </c>
      <c r="AV59" s="194">
        <f t="shared" si="427"/>
        <v>0</v>
      </c>
      <c r="AW59" s="62">
        <f t="shared" si="427"/>
        <v>0</v>
      </c>
      <c r="AX59" s="194">
        <f t="shared" si="427"/>
        <v>0</v>
      </c>
      <c r="AY59" s="194">
        <f t="shared" si="427"/>
        <v>0</v>
      </c>
      <c r="AZ59" s="194">
        <f t="shared" si="427"/>
        <v>0</v>
      </c>
      <c r="BA59" s="62">
        <f t="shared" si="427"/>
        <v>0</v>
      </c>
      <c r="BB59" s="194">
        <f t="shared" si="427"/>
        <v>0</v>
      </c>
      <c r="BC59" s="194">
        <f t="shared" si="427"/>
        <v>0</v>
      </c>
      <c r="BD59" s="194">
        <f t="shared" si="427"/>
        <v>0</v>
      </c>
      <c r="BE59" s="62">
        <f t="shared" si="427"/>
        <v>0</v>
      </c>
      <c r="BF59" s="194">
        <f t="shared" si="427"/>
        <v>0</v>
      </c>
      <c r="BG59" s="194">
        <f t="shared" si="427"/>
        <v>0</v>
      </c>
      <c r="BH59" s="194">
        <f t="shared" si="427"/>
        <v>0</v>
      </c>
      <c r="BI59" s="62">
        <f t="shared" si="427"/>
        <v>0</v>
      </c>
      <c r="BJ59" s="57">
        <f>IF(ISERROR(AC59/X59),0,AC59/X59)</f>
        <v>0</v>
      </c>
      <c r="BK59" s="32"/>
      <c r="BL59" s="73">
        <f t="shared" ref="BL59:BS59" si="428">SUM(BL39:BL58)</f>
        <v>0</v>
      </c>
      <c r="BM59" s="73">
        <f t="shared" si="428"/>
        <v>0</v>
      </c>
      <c r="BN59" s="73">
        <f t="shared" si="428"/>
        <v>10</v>
      </c>
      <c r="BO59" s="73">
        <f t="shared" si="428"/>
        <v>0</v>
      </c>
      <c r="BP59" s="73">
        <f t="shared" si="428"/>
        <v>0</v>
      </c>
      <c r="BQ59" s="73">
        <f t="shared" si="428"/>
        <v>0</v>
      </c>
      <c r="BR59" s="73">
        <f t="shared" si="428"/>
        <v>0</v>
      </c>
      <c r="BS59" s="73">
        <f t="shared" si="428"/>
        <v>0</v>
      </c>
      <c r="BT59" s="73">
        <f>SUM(BT39:BT50)</f>
        <v>10</v>
      </c>
      <c r="BW59" s="33">
        <f t="shared" ref="BW59:CE59" si="429">SUM(BW39:BW58)</f>
        <v>0</v>
      </c>
      <c r="BX59" s="33">
        <f t="shared" si="429"/>
        <v>0</v>
      </c>
      <c r="BY59" s="33">
        <f t="shared" si="429"/>
        <v>0</v>
      </c>
      <c r="BZ59" s="33">
        <f t="shared" si="429"/>
        <v>0</v>
      </c>
      <c r="CA59" s="33">
        <f t="shared" si="429"/>
        <v>0</v>
      </c>
      <c r="CB59" s="33">
        <f t="shared" si="429"/>
        <v>0</v>
      </c>
      <c r="CC59" s="33">
        <f t="shared" si="429"/>
        <v>0</v>
      </c>
      <c r="CD59" s="33">
        <f t="shared" si="429"/>
        <v>0</v>
      </c>
      <c r="CE59" s="173">
        <f t="shared" si="429"/>
        <v>0</v>
      </c>
      <c r="CF59" s="187"/>
      <c r="CG59" s="19" t="s">
        <v>25</v>
      </c>
      <c r="CH59" s="69">
        <f t="shared" ref="CH59:CY59" si="430">SUM(CH39:CH58)</f>
        <v>0</v>
      </c>
      <c r="CI59" s="69">
        <f t="shared" si="430"/>
        <v>0</v>
      </c>
      <c r="CJ59" s="69">
        <f t="shared" si="430"/>
        <v>0</v>
      </c>
      <c r="CK59" s="69">
        <f t="shared" si="430"/>
        <v>0</v>
      </c>
      <c r="CL59" s="69">
        <f t="shared" si="430"/>
        <v>0</v>
      </c>
      <c r="CM59" s="69">
        <f t="shared" si="430"/>
        <v>0</v>
      </c>
      <c r="CN59" s="69">
        <f t="shared" si="430"/>
        <v>0</v>
      </c>
      <c r="CO59" s="69">
        <f t="shared" si="430"/>
        <v>0</v>
      </c>
      <c r="CP59" s="77">
        <f t="shared" si="430"/>
        <v>0</v>
      </c>
      <c r="CQ59" s="70">
        <f t="shared" si="430"/>
        <v>0</v>
      </c>
      <c r="CR59" s="70">
        <f t="shared" si="430"/>
        <v>0</v>
      </c>
      <c r="CS59" s="70">
        <f t="shared" si="430"/>
        <v>2</v>
      </c>
      <c r="CT59" s="70">
        <f t="shared" si="430"/>
        <v>0</v>
      </c>
      <c r="CU59" s="70">
        <f t="shared" si="430"/>
        <v>0</v>
      </c>
      <c r="CV59" s="70">
        <f t="shared" si="430"/>
        <v>0</v>
      </c>
      <c r="CW59" s="70">
        <f t="shared" si="430"/>
        <v>0</v>
      </c>
      <c r="CX59" s="70">
        <f t="shared" si="430"/>
        <v>0</v>
      </c>
      <c r="CY59" s="77">
        <f t="shared" si="430"/>
        <v>2</v>
      </c>
      <c r="DD59" s="83"/>
      <c r="DE59" s="83"/>
      <c r="DF59" s="83"/>
      <c r="DG59" s="83"/>
      <c r="DH59" s="83"/>
      <c r="DI59" s="83"/>
      <c r="DJ59" s="83"/>
      <c r="DK59" s="83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25" s="16" customFormat="1" ht="13.5" customHeight="1" x14ac:dyDescent="0.25">
      <c r="A60" s="15"/>
      <c r="B60" s="15"/>
      <c r="C60" s="126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1"/>
      <c r="AH60" s="157"/>
      <c r="AI60" s="157"/>
      <c r="AJ60" s="157"/>
      <c r="AK60" s="151"/>
      <c r="AL60" s="157"/>
      <c r="AM60" s="157"/>
      <c r="AN60" s="157"/>
      <c r="AO60" s="151"/>
      <c r="AP60" s="157"/>
      <c r="AQ60" s="157"/>
      <c r="AR60" s="157"/>
      <c r="AS60" s="151"/>
      <c r="AT60" s="157"/>
      <c r="AU60" s="157"/>
      <c r="AV60" s="157"/>
      <c r="AW60" s="151"/>
      <c r="AX60" s="157"/>
      <c r="AY60" s="157"/>
      <c r="AZ60" s="157"/>
      <c r="BA60" s="151"/>
      <c r="BB60" s="157"/>
      <c r="BC60" s="157"/>
      <c r="BD60" s="157"/>
      <c r="BE60" s="151"/>
      <c r="BF60" s="157"/>
      <c r="BG60" s="157"/>
      <c r="BH60" s="157"/>
      <c r="BI60" s="151"/>
      <c r="BJ60" s="131"/>
      <c r="BK60" s="20"/>
      <c r="BL60" s="44"/>
      <c r="BM60" s="44"/>
      <c r="BN60" s="44"/>
      <c r="BO60" s="44"/>
      <c r="BP60" s="44"/>
      <c r="BQ60" s="44"/>
      <c r="BR60" s="44"/>
      <c r="BS60" s="44"/>
      <c r="BT60" s="44"/>
      <c r="CE60" s="172"/>
      <c r="CF60" s="187"/>
      <c r="DD60" s="46"/>
      <c r="DE60" s="46"/>
      <c r="DF60" s="46"/>
      <c r="DG60" s="46"/>
      <c r="DH60" s="46"/>
      <c r="DI60" s="46"/>
      <c r="DJ60" s="46"/>
      <c r="DK60" s="46"/>
    </row>
    <row r="61" spans="1:125" s="16" customFormat="1" ht="12" customHeight="1" x14ac:dyDescent="0.25">
      <c r="A61" s="15"/>
      <c r="B61" s="15"/>
      <c r="C61" s="126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1"/>
      <c r="AH61" s="157"/>
      <c r="AI61" s="157"/>
      <c r="AJ61" s="157"/>
      <c r="AK61" s="151"/>
      <c r="AL61" s="157"/>
      <c r="AM61" s="157"/>
      <c r="AN61" s="157"/>
      <c r="AO61" s="151"/>
      <c r="AP61" s="157"/>
      <c r="AQ61" s="157"/>
      <c r="AR61" s="157"/>
      <c r="AS61" s="151"/>
      <c r="AT61" s="157"/>
      <c r="AU61" s="157"/>
      <c r="AV61" s="157"/>
      <c r="AW61" s="151"/>
      <c r="AX61" s="157"/>
      <c r="AY61" s="157"/>
      <c r="AZ61" s="157"/>
      <c r="BA61" s="151"/>
      <c r="BB61" s="157"/>
      <c r="BC61" s="157"/>
      <c r="BD61" s="157"/>
      <c r="BE61" s="151"/>
      <c r="BF61" s="157"/>
      <c r="BG61" s="157"/>
      <c r="BH61" s="157"/>
      <c r="BI61" s="151"/>
      <c r="BJ61" s="131"/>
      <c r="BK61" s="20"/>
      <c r="BL61" s="44"/>
      <c r="BM61" s="44"/>
      <c r="BN61" s="44"/>
      <c r="BO61" s="44"/>
      <c r="BP61" s="44"/>
      <c r="BQ61" s="44"/>
      <c r="BR61" s="44"/>
      <c r="BS61" s="44"/>
      <c r="BT61" s="44"/>
      <c r="CE61" s="172"/>
      <c r="CF61" s="187"/>
      <c r="DD61" s="46"/>
      <c r="DE61" s="46"/>
      <c r="DF61" s="46"/>
      <c r="DG61" s="46"/>
      <c r="DH61" s="46"/>
      <c r="DI61" s="46"/>
      <c r="DJ61" s="46"/>
      <c r="DK61" s="46"/>
    </row>
    <row r="62" spans="1:125" s="16" customFormat="1" ht="21.75" customHeight="1" x14ac:dyDescent="0.2">
      <c r="A62" s="161" t="s">
        <v>22</v>
      </c>
      <c r="B62" s="136" t="str">
        <f>CONCATENATE("Підготовка ",'Титул денна'!BB1," разом:")</f>
        <v>Підготовка доктор філософії разом:</v>
      </c>
      <c r="C62" s="162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63"/>
      <c r="P62" s="164"/>
      <c r="Q62" s="118"/>
      <c r="R62" s="118"/>
      <c r="S62" s="118"/>
      <c r="T62" s="118"/>
      <c r="U62" s="118"/>
      <c r="V62" s="118"/>
      <c r="W62" s="118"/>
      <c r="X62" s="142">
        <f>X$59+X36</f>
        <v>1200</v>
      </c>
      <c r="Y62" s="142">
        <f>Y$59+Y36</f>
        <v>40</v>
      </c>
      <c r="Z62" s="201"/>
      <c r="AA62" s="201"/>
      <c r="AB62" s="201"/>
      <c r="AC62" s="201"/>
      <c r="AD62" s="201"/>
      <c r="AE62" s="201"/>
      <c r="AF62" s="201"/>
      <c r="AG62" s="143">
        <f>AG36+AG$59</f>
        <v>15</v>
      </c>
      <c r="AH62" s="201"/>
      <c r="AI62" s="201"/>
      <c r="AJ62" s="201"/>
      <c r="AK62" s="143">
        <f>AK36+AK$59</f>
        <v>9</v>
      </c>
      <c r="AL62" s="201"/>
      <c r="AM62" s="201"/>
      <c r="AN62" s="201"/>
      <c r="AO62" s="143">
        <f>AO36+AO$59</f>
        <v>13</v>
      </c>
      <c r="AP62" s="201"/>
      <c r="AQ62" s="201"/>
      <c r="AR62" s="201"/>
      <c r="AS62" s="143">
        <f>AS36+AS$59</f>
        <v>0</v>
      </c>
      <c r="AT62" s="201" t="e">
        <f>AT$59+#REF!</f>
        <v>#REF!</v>
      </c>
      <c r="AU62" s="201" t="e">
        <f>AU$59+#REF!</f>
        <v>#REF!</v>
      </c>
      <c r="AV62" s="201" t="e">
        <f>AV$59+#REF!</f>
        <v>#REF!</v>
      </c>
      <c r="AW62" s="143" t="e">
        <f>#REF!+AW$59</f>
        <v>#REF!</v>
      </c>
      <c r="AX62" s="201" t="e">
        <f>AX$59+#REF!</f>
        <v>#REF!</v>
      </c>
      <c r="AY62" s="201" t="e">
        <f>AY$59+#REF!</f>
        <v>#REF!</v>
      </c>
      <c r="AZ62" s="201" t="e">
        <f>AZ$59+#REF!</f>
        <v>#REF!</v>
      </c>
      <c r="BA62" s="143" t="e">
        <f>#REF!+BA$59</f>
        <v>#REF!</v>
      </c>
      <c r="BB62" s="201" t="e">
        <f>BB$59+#REF!</f>
        <v>#REF!</v>
      </c>
      <c r="BC62" s="201" t="e">
        <f>BC$59+#REF!</f>
        <v>#REF!</v>
      </c>
      <c r="BD62" s="201" t="e">
        <f>BD$59+#REF!</f>
        <v>#REF!</v>
      </c>
      <c r="BE62" s="143" t="e">
        <f>#REF!+BE$59</f>
        <v>#REF!</v>
      </c>
      <c r="BF62" s="201" t="e">
        <f>BF$59+#REF!</f>
        <v>#REF!</v>
      </c>
      <c r="BG62" s="201" t="e">
        <f>BG$59+#REF!</f>
        <v>#REF!</v>
      </c>
      <c r="BH62" s="201" t="e">
        <f>BH$59+#REF!</f>
        <v>#REF!</v>
      </c>
      <c r="BI62" s="143" t="e">
        <f>#REF!+BI$59</f>
        <v>#REF!</v>
      </c>
      <c r="BJ62" s="57">
        <f>IF(ISERROR(AC62/X62),0,AC62/X62)</f>
        <v>0</v>
      </c>
      <c r="BK62" s="34"/>
      <c r="BL62" s="30" t="e">
        <f>BL$59+#REF!</f>
        <v>#REF!</v>
      </c>
      <c r="BM62" s="30" t="e">
        <f>BM$59+#REF!</f>
        <v>#REF!</v>
      </c>
      <c r="BN62" s="30" t="e">
        <f>BN$59+#REF!</f>
        <v>#REF!</v>
      </c>
      <c r="BO62" s="30" t="e">
        <f>BO$59+#REF!</f>
        <v>#REF!</v>
      </c>
      <c r="BP62" s="30" t="e">
        <f>BP$59+#REF!</f>
        <v>#REF!</v>
      </c>
      <c r="BQ62" s="30" t="e">
        <f>BQ$59+#REF!</f>
        <v>#REF!</v>
      </c>
      <c r="BR62" s="30" t="e">
        <f>BR$59+#REF!</f>
        <v>#REF!</v>
      </c>
      <c r="BS62" s="30" t="e">
        <f>BS$59+#REF!</f>
        <v>#REF!</v>
      </c>
      <c r="BT62" s="209" t="e">
        <f>BT$59+#REF!</f>
        <v>#REF!</v>
      </c>
      <c r="BW62" s="35" t="e">
        <f>#REF!+BW59+#REF!</f>
        <v>#REF!</v>
      </c>
      <c r="BX62" s="35" t="e">
        <f>#REF!+BX59+#REF!</f>
        <v>#REF!</v>
      </c>
      <c r="BY62" s="35" t="e">
        <f>#REF!+BY59+#REF!</f>
        <v>#REF!</v>
      </c>
      <c r="BZ62" s="35" t="e">
        <f>#REF!+BZ59+#REF!</f>
        <v>#REF!</v>
      </c>
      <c r="CA62" s="35" t="e">
        <f>#REF!+CA59+#REF!</f>
        <v>#REF!</v>
      </c>
      <c r="CB62" s="35" t="e">
        <f>#REF!+CB59+#REF!</f>
        <v>#REF!</v>
      </c>
      <c r="CC62" s="35" t="e">
        <f>#REF!+CC59+#REF!</f>
        <v>#REF!</v>
      </c>
      <c r="CD62" s="35" t="e">
        <f>#REF!+CD59+#REF!</f>
        <v>#REF!</v>
      </c>
      <c r="CE62" s="175" t="e">
        <f>#REF!+CE59+#REF!</f>
        <v>#REF!</v>
      </c>
      <c r="CF62" s="187"/>
      <c r="DD62" s="46"/>
      <c r="DE62" s="46"/>
      <c r="DF62" s="46"/>
      <c r="DG62" s="46"/>
      <c r="DH62" s="46"/>
      <c r="DI62" s="46"/>
      <c r="DJ62" s="46"/>
      <c r="DK62" s="46"/>
    </row>
    <row r="63" spans="1:125" s="2" customFormat="1" ht="21" customHeight="1" x14ac:dyDescent="0.25">
      <c r="A63"/>
      <c r="B63" s="137"/>
      <c r="C63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/>
      <c r="BK63"/>
      <c r="BL63"/>
      <c r="BM63"/>
      <c r="BN63"/>
      <c r="BO63"/>
      <c r="BP63"/>
      <c r="BQ63"/>
      <c r="BR63"/>
      <c r="BS63"/>
      <c r="BT63"/>
      <c r="CE63" s="167"/>
      <c r="CF63" s="181"/>
      <c r="DD63" s="47"/>
      <c r="DE63" s="47"/>
      <c r="DF63" s="47"/>
      <c r="DG63" s="47"/>
      <c r="DH63" s="47"/>
      <c r="DI63" s="47"/>
      <c r="DJ63" s="47"/>
      <c r="DK63" s="47"/>
    </row>
    <row r="64" spans="1:125" s="2" customFormat="1" x14ac:dyDescent="0.25">
      <c r="A64"/>
      <c r="B64" s="137"/>
      <c r="C64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/>
      <c r="BK64" s="16"/>
      <c r="BL64" s="12">
        <f>IF(AND($DC64=0,$DL64=0),0,IF(AND($CP64=0,$CY64=0,DD64&lt;&gt;0),DD64, IF(AND(BK64&lt;CF64,$CE64&lt;&gt;$Y64,BW64=$CF64),BW64+$Y64-$CE64,BW64)))</f>
        <v>0</v>
      </c>
      <c r="BM64" s="12">
        <f>IF(AND($DC64=0,$DL64=0),0,IF(AND($CP64=0,$CY64=0,DE64&lt;&gt;0),DE64, IF(AND(BL64&lt;CF64,$CE64&lt;&gt;$Y64,BX64=$CF64),BX64+$Y64-$CE64,BX64)))</f>
        <v>0</v>
      </c>
      <c r="BN64" s="12">
        <f>IF(AND($DC64=0,$DL64=0),0,IF(AND($CP64=0,$CY64=0,DF64&lt;&gt;0),DF64, IF(AND(BM64&lt;CF64,$CE64&lt;&gt;$Y64,BY64=$CF64),BY64+$Y64-$CE64,BY64)))</f>
        <v>0</v>
      </c>
      <c r="BO64" s="12">
        <f>IF(AND($DC64=0,$DL64=0),0,IF(AND($CP64=0,$CY64=0,DG64&lt;&gt;0),DG64, IF(AND(BN64&lt;CF64,$CE64&lt;&gt;$Y64,BZ64=$CF64),BZ64+$Y64-$CE64,BZ64)))</f>
        <v>0</v>
      </c>
      <c r="BP64" s="12">
        <f>IF(AND($DC64=0,$DL64=0),0,IF(AND($CP64=0,$CY64=0,DH64&lt;&gt;0),DH64, IF(AND(BO64&lt;CF64,$CE64&lt;&gt;$Y64,CA64=$CF64),CA64+$Y64-$CE64,CA64)))</f>
        <v>0</v>
      </c>
      <c r="BQ64" s="12">
        <f>IF(AND($DC64=0,$DL64=0),0,IF(AND($CP64=0,$CY64=0,DI64&lt;&gt;0),DI64, IF(AND(BP64&lt;CF64,$CE64&lt;&gt;$Y64,CB64=$CF64),CB64+$Y64-$CE64,CB64)))</f>
        <v>0</v>
      </c>
      <c r="BR64" s="12">
        <f>IF(AND($DC64=0,$DL64=0),0,IF(AND($CP64=0,$CY64=0,DJ64&lt;&gt;0),DJ64, IF(AND(BQ64&lt;CF64,$CE64&lt;&gt;$Y64,CC64=$CF64),CC64+$Y64-$CE64,CC64)))</f>
        <v>0</v>
      </c>
      <c r="BS64" s="12">
        <f>IF(AND($DC64=0,$DL64=0),0,IF(AND($CP64=0,$CY64=0,DK64&lt;&gt;0),DK64, IF(AND(BR64&lt;CF64,$CE64&lt;&gt;$Y64,CD64=$CF64),CD64+$Y64-$CE64,CD64)))</f>
        <v>0</v>
      </c>
      <c r="BT64" s="72">
        <f>SUM(BL64:BS64)</f>
        <v>0</v>
      </c>
      <c r="BW64" s="12">
        <f>IF($DC64=0,0,ROUND(4*($Y64-$DL64)*SUM(AD64:AD64)/$DC64,0)/4)+DD64+DM64</f>
        <v>0</v>
      </c>
      <c r="BX64" s="12">
        <f>IF($DC64=0,0,ROUND(4*($Y64-$DL64)*SUM(AH64:AH64)/$DC64,0)/4)+DE64+DN64</f>
        <v>0</v>
      </c>
      <c r="BY64" s="12">
        <f>IF($DC64=0,0,ROUND(4*($Y64-$DL64)*SUM(AL64:AL64)/$DC64,0)/4)+DF64+DO64</f>
        <v>0</v>
      </c>
      <c r="BZ64" s="12">
        <f>IF($DC64=0,0,ROUND(4*($Y64-$DL64)*SUM(AP64:AP64)/$DC64,0)/4)+DG64++DP64</f>
        <v>0</v>
      </c>
      <c r="CA64" s="12">
        <f>IF($DC64=0,0,ROUND(4*($Y64-$DL64)*SUM(AT64:AT64)/$DC64,0)/4)+DH64+DQ64</f>
        <v>0</v>
      </c>
      <c r="CB64" s="12">
        <f>IF($DC64=0,0,ROUND(4*($Y64-$DL64)*(SUM(AX64:AX64))/$DC64,0)/4)+DI64+DR64</f>
        <v>0</v>
      </c>
      <c r="CC64" s="12">
        <f>IF($DC64=0,0,ROUND(4*($Y64-$DL64)*(SUM(BB64:BB64))/$DC64,0)/4)+DJ64+DS64</f>
        <v>0</v>
      </c>
      <c r="CD64" s="12">
        <f>IF($DC64=0,0,ROUND(4*($Y64-$DL64)*(SUM(BF64:BF64))/$DC64,0)/4)+DK64+DT64</f>
        <v>0</v>
      </c>
      <c r="CE64" s="171">
        <f>SUM(BW64:CD64)</f>
        <v>0</v>
      </c>
      <c r="CF64" s="186">
        <f>MAX(BW64:CD64)</f>
        <v>0</v>
      </c>
      <c r="DC64" s="59">
        <f>SUM($AD64:$AD64)+SUM($AH64:$AH64)+SUM($AL64:$AL64)+SUM($AP64:$AP64)+SUM($AT64:$AT64)+SUM($AX64:$AX64)+SUM($BB64:$BB64)+SUM($BF64:$BF64)</f>
        <v>0</v>
      </c>
      <c r="DD64" s="84">
        <f>IF($O64=1,BP$6,0)+IF($P64=1,BL$6,0)</f>
        <v>0</v>
      </c>
      <c r="DE64" s="84">
        <f>IF(($O64)=2,BP$6,0)+IF(($P64)=2,BL$6,0)</f>
        <v>0</v>
      </c>
      <c r="DF64" s="84">
        <f>IF(($O64)=3,BP$6,0)+IF(($P64)=3,BL$6,0)</f>
        <v>0</v>
      </c>
      <c r="DG64" s="84">
        <f>IF(($O64)=4,BP$6,0)+IF(($P64)=4,BL$6,0)</f>
        <v>0</v>
      </c>
      <c r="DH64" s="84">
        <f>IF(($O64)=5,BP$6,0)+IF(($P64)=5,BL$6,0)</f>
        <v>0</v>
      </c>
      <c r="DI64" s="84">
        <f>IF(($O64)=6,BP$6,0)+IF(($P64)=6,BL$6,0)</f>
        <v>0</v>
      </c>
      <c r="DJ64" s="84">
        <f>IF(($O64)=7,BP$6,0)+IF(($P64)=7,BL$6,0)</f>
        <v>0</v>
      </c>
      <c r="DK64" s="84">
        <f>IF(($O64)=8,BP$6,0)+IF(($P64)=8,BL$6,0)</f>
        <v>0</v>
      </c>
      <c r="DL64" s="60">
        <f>SUM(DD64:DK64)</f>
        <v>0</v>
      </c>
    </row>
    <row r="65" spans="1:255" s="344" customFormat="1" ht="13.5" customHeight="1" x14ac:dyDescent="0.2">
      <c r="A65" s="339"/>
      <c r="B65" s="335" t="s">
        <v>167</v>
      </c>
      <c r="C65" s="501" t="s">
        <v>265</v>
      </c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2"/>
      <c r="T65" s="502"/>
      <c r="U65" s="502"/>
      <c r="V65" s="502"/>
      <c r="W65" s="502"/>
      <c r="X65" s="502"/>
      <c r="Y65" s="502"/>
      <c r="Z65" s="502"/>
      <c r="AA65" s="502"/>
      <c r="AB65" s="502"/>
      <c r="AC65" s="502"/>
      <c r="AD65" s="502"/>
      <c r="AE65" s="502"/>
      <c r="AF65" s="502"/>
      <c r="AG65" s="502"/>
      <c r="AH65" s="502"/>
      <c r="AI65" s="502"/>
      <c r="AJ65" s="502"/>
      <c r="AK65" s="502"/>
      <c r="AL65" s="503"/>
      <c r="AM65" s="503"/>
      <c r="AN65" s="503"/>
      <c r="AO65" s="503"/>
      <c r="AP65" s="503"/>
      <c r="AQ65" s="503"/>
      <c r="AR65" s="503"/>
      <c r="AS65" s="503"/>
      <c r="AT65" s="385"/>
      <c r="AU65" s="385"/>
      <c r="AV65" s="385"/>
      <c r="AW65" s="385"/>
      <c r="AX65" s="385"/>
      <c r="AY65" s="385"/>
      <c r="AZ65" s="385"/>
      <c r="BA65" s="385"/>
      <c r="BB65" s="385"/>
      <c r="BC65" s="385"/>
      <c r="BD65" s="385"/>
      <c r="BE65" s="385"/>
      <c r="BF65" s="385"/>
      <c r="BG65" s="385"/>
      <c r="BH65" s="385"/>
      <c r="BI65" s="385"/>
      <c r="BJ65" s="341"/>
      <c r="BK65" s="386"/>
      <c r="BL65" s="144">
        <f>COUNTIF($S$14:$S$19,1)+COUNTIF($S$39:$S$58,1)</f>
        <v>0</v>
      </c>
      <c r="BM65" s="144">
        <f>COUNTIF($S$14:$S$19,2)+COUNTIF($S$39:$S$58,2)</f>
        <v>0</v>
      </c>
      <c r="BN65" s="144">
        <f>COUNTIF($S$14:$S$19,3)+COUNTIF($S$39:$S$58,3)</f>
        <v>0</v>
      </c>
      <c r="BO65" s="144">
        <f>COUNTIF($S$14:$S$19,4)+COUNTIF($S$39:$S$58,4)</f>
        <v>0</v>
      </c>
      <c r="BP65" s="144">
        <f>COUNTIF($S$14:$S$19,5)+COUNTIF($S$39:$S$58,5)</f>
        <v>0</v>
      </c>
      <c r="BQ65" s="144">
        <f>COUNTIF($S$14:$S$19,6)+COUNTIF($S$39:$S$58,6)</f>
        <v>0</v>
      </c>
      <c r="BR65" s="144">
        <f>COUNTIF($S$14:$S$19,7)+COUNTIF($S$39:$S$58,7)</f>
        <v>0</v>
      </c>
      <c r="BS65" s="144">
        <f>COUNTIF($S$14:$S$19,8)+COUNTIF($S$39:$S$58,8)</f>
        <v>0</v>
      </c>
      <c r="BT65" s="387"/>
      <c r="BW65" s="387"/>
      <c r="BX65" s="387"/>
      <c r="BY65" s="387"/>
      <c r="BZ65" s="387"/>
      <c r="CA65" s="387"/>
      <c r="CB65" s="387"/>
      <c r="CC65" s="387"/>
      <c r="CD65" s="387"/>
      <c r="CE65" s="345"/>
      <c r="CF65" s="346"/>
      <c r="CG65" s="387"/>
      <c r="CH65" s="387"/>
      <c r="CI65" s="387"/>
      <c r="CJ65" s="387"/>
      <c r="CK65" s="387"/>
      <c r="CL65" s="387"/>
      <c r="CM65" s="387"/>
      <c r="CN65" s="387"/>
      <c r="CO65" s="387"/>
      <c r="CP65" s="387"/>
      <c r="CQ65" s="387"/>
      <c r="CR65" s="387"/>
      <c r="CS65" s="387"/>
      <c r="CT65" s="387"/>
      <c r="DC65" s="387"/>
      <c r="DD65" s="388"/>
      <c r="DE65" s="388"/>
      <c r="DF65" s="388"/>
      <c r="DG65" s="388"/>
      <c r="DH65" s="388"/>
      <c r="DI65" s="388"/>
      <c r="DJ65" s="388"/>
      <c r="DK65" s="388"/>
      <c r="DL65" s="387"/>
      <c r="DM65" s="387"/>
      <c r="DN65" s="387"/>
      <c r="DO65" s="387"/>
      <c r="DP65" s="387"/>
      <c r="DQ65" s="387"/>
      <c r="DR65" s="387"/>
      <c r="DS65" s="387"/>
      <c r="DT65" s="387"/>
    </row>
    <row r="66" spans="1:255" s="344" customFormat="1" ht="13.5" customHeight="1" x14ac:dyDescent="0.25">
      <c r="A66" s="339"/>
      <c r="C66" s="504" t="s">
        <v>214</v>
      </c>
      <c r="D66" s="505"/>
      <c r="E66" s="505"/>
      <c r="F66" s="505"/>
      <c r="G66" s="505"/>
      <c r="H66" s="505"/>
      <c r="I66" s="505"/>
      <c r="J66" s="505"/>
      <c r="K66" s="505"/>
      <c r="L66" s="505"/>
      <c r="M66" s="505"/>
      <c r="N66" s="505"/>
      <c r="O66" s="505"/>
      <c r="P66" s="505"/>
      <c r="Q66" s="505"/>
      <c r="R66" s="505"/>
      <c r="S66" s="505"/>
      <c r="T66" s="505"/>
      <c r="U66" s="505"/>
      <c r="V66" s="505"/>
      <c r="W66" s="505"/>
      <c r="X66" s="505"/>
      <c r="Y66" s="505"/>
      <c r="Z66" s="505"/>
      <c r="AA66" s="505"/>
      <c r="AB66" s="505"/>
      <c r="AC66" s="505"/>
      <c r="AD66" s="505"/>
      <c r="AE66" s="505"/>
      <c r="AF66" s="505"/>
      <c r="AG66" s="505"/>
      <c r="AH66" s="505"/>
      <c r="AI66" s="505"/>
      <c r="AJ66" s="505"/>
      <c r="AK66" s="505"/>
      <c r="AL66" s="506"/>
      <c r="AM66" s="506"/>
      <c r="AN66" s="506"/>
      <c r="AO66" s="506"/>
      <c r="AP66" s="506"/>
      <c r="AQ66" s="506"/>
      <c r="AR66" s="506"/>
      <c r="AS66" s="506"/>
      <c r="AT66" s="340"/>
      <c r="AU66" s="340"/>
      <c r="AV66" s="340"/>
      <c r="AW66" s="340"/>
      <c r="AX66" s="340"/>
      <c r="AY66" s="340"/>
      <c r="AZ66" s="340"/>
      <c r="BA66" s="340"/>
      <c r="BB66" s="340"/>
      <c r="BC66" s="340"/>
      <c r="BD66" s="340"/>
      <c r="BE66" s="340"/>
      <c r="BF66" s="340"/>
      <c r="BG66" s="340"/>
      <c r="BH66" s="340"/>
      <c r="BI66" s="340"/>
      <c r="BJ66" s="341"/>
      <c r="BK66" s="342"/>
      <c r="BL66" s="144">
        <f>COUNTIF($T$14:$T$19,1)+COUNTIF($T$39:$T$58,1)</f>
        <v>0</v>
      </c>
      <c r="BM66" s="144">
        <f>COUNTIF($T$14:$T$19,2)+COUNTIF($T$39:$T$58,2)</f>
        <v>0</v>
      </c>
      <c r="BN66" s="144">
        <f>COUNTIF($T$14:$T$19,3)+COUNTIF($T$39:$T$58,3)</f>
        <v>0</v>
      </c>
      <c r="BO66" s="144">
        <f>COUNTIF($T$14:$T$19,4)+COUNTIF($T$39:$T$58,4)</f>
        <v>0</v>
      </c>
      <c r="BP66" s="144">
        <f>COUNTIF($T$14:$T$19,5)+COUNTIF($T$39:$T$58,5)</f>
        <v>0</v>
      </c>
      <c r="BQ66" s="144">
        <f>COUNTIF($T$14:$T$19,6)+COUNTIF($T$39:$T$58,6)</f>
        <v>0</v>
      </c>
      <c r="BR66" s="144">
        <f>COUNTIF($T$14:$T$19,7)+COUNTIF($T$39:$T$58,7)</f>
        <v>0</v>
      </c>
      <c r="BS66" s="144">
        <f>COUNTIF($T$14:$T$19,8)+COUNTIF($T$39:$T$58,8)</f>
        <v>0</v>
      </c>
      <c r="BT66" s="343"/>
      <c r="BW66" s="343"/>
      <c r="BX66" s="343"/>
      <c r="BY66" s="343"/>
      <c r="BZ66" s="343"/>
      <c r="CA66" s="343"/>
      <c r="CB66" s="343"/>
      <c r="CC66" s="343"/>
      <c r="CD66" s="343"/>
      <c r="CE66" s="345"/>
      <c r="CF66" s="346"/>
      <c r="CG66" s="343"/>
      <c r="CH66" s="343"/>
      <c r="CI66" s="343"/>
      <c r="CJ66" s="343"/>
      <c r="CK66" s="343"/>
      <c r="CL66" s="343"/>
      <c r="CM66" s="343"/>
      <c r="CN66" s="343"/>
      <c r="CO66" s="343"/>
      <c r="CP66" s="343"/>
      <c r="CQ66" s="343"/>
      <c r="CR66" s="343"/>
      <c r="CS66" s="343"/>
      <c r="CT66" s="343"/>
      <c r="DC66" s="343"/>
      <c r="DD66" s="347"/>
      <c r="DE66" s="347"/>
      <c r="DF66" s="347"/>
      <c r="DG66" s="347"/>
      <c r="DH66" s="347"/>
      <c r="DI66" s="347"/>
      <c r="DJ66" s="347"/>
      <c r="DK66" s="347"/>
      <c r="DL66" s="343"/>
      <c r="DM66" s="343"/>
      <c r="DN66" s="343"/>
      <c r="DO66" s="343"/>
      <c r="DP66" s="343"/>
      <c r="DQ66" s="343"/>
      <c r="DR66" s="343"/>
      <c r="DS66" s="343"/>
      <c r="DT66" s="343"/>
    </row>
    <row r="67" spans="1:255" s="344" customFormat="1" ht="13.5" customHeight="1" x14ac:dyDescent="0.2">
      <c r="A67" s="339"/>
      <c r="B67" s="336" t="s">
        <v>168</v>
      </c>
      <c r="C67" s="501"/>
      <c r="D67" s="502"/>
      <c r="E67" s="502"/>
      <c r="F67" s="502"/>
      <c r="G67" s="502"/>
      <c r="H67" s="502"/>
      <c r="I67" s="502"/>
      <c r="J67" s="502"/>
      <c r="K67" s="502"/>
      <c r="L67" s="502"/>
      <c r="M67" s="502"/>
      <c r="N67" s="502"/>
      <c r="O67" s="502"/>
      <c r="P67" s="502"/>
      <c r="Q67" s="502"/>
      <c r="R67" s="502"/>
      <c r="S67" s="502"/>
      <c r="T67" s="502"/>
      <c r="U67" s="502"/>
      <c r="V67" s="502"/>
      <c r="W67" s="502"/>
      <c r="X67" s="502"/>
      <c r="Y67" s="502"/>
      <c r="Z67" s="502"/>
      <c r="AA67" s="502"/>
      <c r="AB67" s="502"/>
      <c r="AC67" s="502"/>
      <c r="AD67" s="502"/>
      <c r="AE67" s="502"/>
      <c r="AF67" s="502"/>
      <c r="AG67" s="502"/>
      <c r="AH67" s="502"/>
      <c r="AI67" s="502"/>
      <c r="AJ67" s="502"/>
      <c r="AK67" s="502"/>
      <c r="AL67" s="503"/>
      <c r="AM67" s="503"/>
      <c r="AN67" s="503"/>
      <c r="AO67" s="503"/>
      <c r="AP67" s="503"/>
      <c r="AQ67" s="503"/>
      <c r="AR67" s="503"/>
      <c r="AS67" s="503"/>
      <c r="AT67" s="385"/>
      <c r="AU67" s="385"/>
      <c r="AV67" s="385"/>
      <c r="AW67" s="385"/>
      <c r="AX67" s="385"/>
      <c r="AY67" s="385"/>
      <c r="AZ67" s="385"/>
      <c r="BA67" s="385"/>
      <c r="BB67" s="385"/>
      <c r="BC67" s="385"/>
      <c r="BD67" s="385"/>
      <c r="BE67" s="385"/>
      <c r="BF67" s="385"/>
      <c r="BG67" s="385"/>
      <c r="BH67" s="385"/>
      <c r="BI67" s="385"/>
      <c r="BJ67" s="348"/>
      <c r="BK67" s="359"/>
      <c r="BL67" s="144">
        <f>COUNTIF($U$14:$U$19,1)+COUNTIF($U$39:$U$58,1)</f>
        <v>0</v>
      </c>
      <c r="BM67" s="144">
        <f>COUNTIF($U$14:$U$19,2)+COUNTIF($U$39:$U$58,2)</f>
        <v>0</v>
      </c>
      <c r="BN67" s="144">
        <f>COUNTIF($U$14:$U$19,3)+COUNTIF($U$39:$U$58,3)</f>
        <v>0</v>
      </c>
      <c r="BO67" s="144">
        <f>COUNTIF($U$14:$U$19,4)+COUNTIF($U$39:$U$58,4)</f>
        <v>0</v>
      </c>
      <c r="BP67" s="144">
        <f>COUNTIF($U$14:$U$19,5)+COUNTIF($U$39:$U$58,5)</f>
        <v>0</v>
      </c>
      <c r="BQ67" s="144">
        <f>COUNTIF($U$14:$U$19,6)+COUNTIF($U$39:$U$58,6)</f>
        <v>0</v>
      </c>
      <c r="BR67" s="144">
        <f>COUNTIF($U$14:$U$19,7)+COUNTIF($U$39:$U$58,7)</f>
        <v>0</v>
      </c>
      <c r="BS67" s="144">
        <f>COUNTIF($U$14:$U$19,8)+COUNTIF($U$39:$U$58,8)</f>
        <v>0</v>
      </c>
      <c r="BT67" s="359"/>
      <c r="BW67" s="387"/>
      <c r="BX67" s="387"/>
      <c r="BY67" s="387"/>
      <c r="BZ67" s="387"/>
      <c r="CA67" s="387"/>
      <c r="CB67" s="387"/>
      <c r="CC67" s="387"/>
      <c r="CD67" s="387"/>
      <c r="CE67" s="345"/>
      <c r="CF67" s="346"/>
      <c r="CH67" s="387"/>
      <c r="CI67" s="387"/>
      <c r="CJ67" s="387"/>
      <c r="CK67" s="387"/>
      <c r="CL67" s="387"/>
      <c r="CM67" s="387"/>
      <c r="CN67" s="387"/>
      <c r="CO67" s="387"/>
      <c r="CP67" s="387"/>
      <c r="CQ67" s="387"/>
      <c r="CR67" s="387"/>
      <c r="CS67" s="387"/>
      <c r="CT67" s="387"/>
      <c r="DC67" s="387"/>
      <c r="DD67" s="388"/>
      <c r="DE67" s="388"/>
      <c r="DF67" s="388"/>
      <c r="DG67" s="388"/>
      <c r="DH67" s="388"/>
      <c r="DI67" s="388"/>
      <c r="DJ67" s="388"/>
      <c r="DK67" s="388"/>
      <c r="DL67" s="387"/>
      <c r="DM67" s="387"/>
      <c r="DN67" s="387"/>
      <c r="DO67" s="387"/>
      <c r="DP67" s="387"/>
      <c r="DQ67" s="387"/>
      <c r="DR67" s="387"/>
      <c r="DS67" s="387"/>
      <c r="DT67" s="387"/>
      <c r="DU67" s="387"/>
      <c r="DV67" s="387"/>
      <c r="DW67" s="387"/>
      <c r="DX67" s="387"/>
      <c r="DY67" s="387"/>
      <c r="DZ67" s="387"/>
      <c r="EA67" s="387"/>
      <c r="EB67" s="387"/>
      <c r="EC67" s="387"/>
      <c r="ED67" s="387"/>
      <c r="EE67" s="387"/>
      <c r="EF67" s="387"/>
      <c r="EG67" s="387"/>
      <c r="EH67" s="387"/>
      <c r="EI67" s="387"/>
      <c r="EJ67" s="387"/>
      <c r="EK67" s="387"/>
      <c r="EL67" s="387"/>
      <c r="EM67" s="387"/>
      <c r="EN67" s="387"/>
      <c r="EO67" s="387"/>
      <c r="EP67" s="387"/>
      <c r="EQ67" s="387"/>
      <c r="ER67" s="387"/>
      <c r="ES67" s="387"/>
      <c r="ET67" s="387"/>
      <c r="EU67" s="387"/>
      <c r="EV67" s="387"/>
      <c r="EW67" s="387"/>
      <c r="EX67" s="387"/>
      <c r="EY67" s="387"/>
      <c r="EZ67" s="387"/>
      <c r="FA67" s="387"/>
      <c r="FB67" s="387"/>
      <c r="FC67" s="387"/>
      <c r="FD67" s="387"/>
      <c r="FE67" s="387"/>
      <c r="FF67" s="387"/>
      <c r="FG67" s="387"/>
      <c r="FH67" s="387"/>
      <c r="FI67" s="387"/>
      <c r="FJ67" s="387"/>
      <c r="FK67" s="387"/>
      <c r="FL67" s="387"/>
      <c r="FM67" s="387"/>
      <c r="FN67" s="387"/>
      <c r="FO67" s="387"/>
      <c r="FP67" s="387"/>
      <c r="FQ67" s="387"/>
      <c r="FR67" s="387"/>
      <c r="FS67" s="387"/>
      <c r="FT67" s="387"/>
      <c r="FU67" s="387"/>
      <c r="FV67" s="387"/>
      <c r="FW67" s="387"/>
      <c r="FX67" s="387"/>
      <c r="FY67" s="387"/>
      <c r="FZ67" s="387"/>
      <c r="GA67" s="387"/>
      <c r="GB67" s="387"/>
      <c r="GC67" s="387"/>
      <c r="GD67" s="387"/>
      <c r="GE67" s="387"/>
      <c r="GF67" s="387"/>
      <c r="GG67" s="387"/>
      <c r="GH67" s="387"/>
      <c r="GI67" s="387"/>
      <c r="GJ67" s="387"/>
      <c r="GK67" s="387"/>
      <c r="GL67" s="387"/>
      <c r="GM67" s="387"/>
      <c r="GN67" s="387"/>
      <c r="GO67" s="387"/>
      <c r="GP67" s="387"/>
      <c r="GQ67" s="387"/>
      <c r="GR67" s="387"/>
      <c r="GS67" s="387"/>
      <c r="GT67" s="387"/>
      <c r="GU67" s="387"/>
      <c r="GV67" s="387"/>
      <c r="GW67" s="387"/>
      <c r="GX67" s="387"/>
      <c r="GY67" s="387"/>
      <c r="GZ67" s="387"/>
      <c r="HA67" s="387"/>
      <c r="HB67" s="387"/>
      <c r="HC67" s="387"/>
      <c r="HD67" s="387"/>
      <c r="HE67" s="387"/>
      <c r="HF67" s="387"/>
      <c r="HG67" s="387"/>
      <c r="HH67" s="387"/>
      <c r="HI67" s="387"/>
      <c r="HJ67" s="387"/>
      <c r="HK67" s="387"/>
      <c r="HL67" s="387"/>
      <c r="HM67" s="387"/>
      <c r="HN67" s="387"/>
      <c r="HO67" s="387"/>
      <c r="HP67" s="387"/>
      <c r="HQ67" s="387"/>
      <c r="HR67" s="387"/>
      <c r="HS67" s="387"/>
      <c r="HT67" s="387"/>
      <c r="HU67" s="387"/>
      <c r="HV67" s="387"/>
      <c r="HW67" s="387"/>
      <c r="HX67" s="387"/>
      <c r="HY67" s="387"/>
      <c r="HZ67" s="387"/>
      <c r="IA67" s="387"/>
      <c r="IB67" s="387"/>
      <c r="IC67" s="387"/>
      <c r="ID67" s="387"/>
      <c r="IE67" s="387"/>
      <c r="IF67" s="387"/>
      <c r="IG67" s="387"/>
      <c r="IH67" s="387"/>
      <c r="II67" s="387"/>
      <c r="IJ67" s="387"/>
      <c r="IK67" s="387"/>
      <c r="IL67" s="387"/>
      <c r="IM67" s="387"/>
      <c r="IN67" s="387"/>
      <c r="IO67" s="387"/>
      <c r="IP67" s="387"/>
      <c r="IQ67" s="387"/>
      <c r="IR67" s="387"/>
      <c r="IS67" s="387"/>
      <c r="IT67" s="387"/>
      <c r="IU67" s="387"/>
    </row>
    <row r="68" spans="1:255" s="350" customFormat="1" ht="13.5" customHeight="1" x14ac:dyDescent="0.25">
      <c r="A68" s="339"/>
      <c r="B68" s="353"/>
      <c r="C68" s="504" t="s">
        <v>215</v>
      </c>
      <c r="D68" s="505"/>
      <c r="E68" s="505"/>
      <c r="F68" s="505"/>
      <c r="G68" s="505"/>
      <c r="H68" s="505"/>
      <c r="I68" s="505"/>
      <c r="J68" s="505"/>
      <c r="K68" s="505"/>
      <c r="L68" s="505"/>
      <c r="M68" s="505"/>
      <c r="N68" s="505"/>
      <c r="O68" s="505"/>
      <c r="P68" s="505"/>
      <c r="Q68" s="505"/>
      <c r="R68" s="505"/>
      <c r="S68" s="505"/>
      <c r="T68" s="505"/>
      <c r="U68" s="505"/>
      <c r="V68" s="505"/>
      <c r="W68" s="505"/>
      <c r="X68" s="505"/>
      <c r="Y68" s="505"/>
      <c r="Z68" s="505"/>
      <c r="AA68" s="505"/>
      <c r="AB68" s="505"/>
      <c r="AC68" s="505"/>
      <c r="AD68" s="505"/>
      <c r="AE68" s="505"/>
      <c r="AF68" s="505"/>
      <c r="AG68" s="505"/>
      <c r="AH68" s="505"/>
      <c r="AI68" s="505"/>
      <c r="AJ68" s="505"/>
      <c r="AK68" s="505"/>
      <c r="AL68" s="506"/>
      <c r="AM68" s="506"/>
      <c r="AN68" s="506"/>
      <c r="AO68" s="506"/>
      <c r="AP68" s="506"/>
      <c r="AQ68" s="506"/>
      <c r="AR68" s="506"/>
      <c r="AS68" s="506"/>
      <c r="AT68" s="340"/>
      <c r="AU68" s="340"/>
      <c r="AV68" s="340"/>
      <c r="AW68" s="340"/>
      <c r="AX68" s="340"/>
      <c r="AY68" s="340"/>
      <c r="AZ68" s="340"/>
      <c r="BA68" s="340"/>
      <c r="BB68" s="340"/>
      <c r="BC68" s="340"/>
      <c r="BD68" s="340"/>
      <c r="BE68" s="340"/>
      <c r="BF68" s="340"/>
      <c r="BG68" s="340"/>
      <c r="BH68" s="340"/>
      <c r="BI68" s="340"/>
      <c r="BJ68" s="348"/>
      <c r="BK68" s="343"/>
      <c r="BL68" s="144">
        <f>COUNTIF($V$14:$V$19,1)+COUNTIF($V$39:$V$58,1)</f>
        <v>0</v>
      </c>
      <c r="BM68" s="144">
        <f>COUNTIF($V$14:$V$19,2)+COUNTIF($V$39:$V$58,2)</f>
        <v>0</v>
      </c>
      <c r="BN68" s="144">
        <f>COUNTIF($V$14:$V$19,3)+COUNTIF($V$39:$V$58,3)</f>
        <v>0</v>
      </c>
      <c r="BO68" s="144">
        <f>COUNTIF($V$14:$V$19,4)+COUNTIF($V$39:$V$58,4)</f>
        <v>0</v>
      </c>
      <c r="BP68" s="144">
        <f>COUNTIF($V$14:$V$19,5)+COUNTIF($V$39:$V$58,5)</f>
        <v>0</v>
      </c>
      <c r="BQ68" s="144">
        <f>COUNTIF($V$14:$V$19,6)+COUNTIF($V$39:$V$58,6)</f>
        <v>0</v>
      </c>
      <c r="BR68" s="144">
        <f>COUNTIF($V$14:$V$19,7)+COUNTIF($V$39:$V$58,7)</f>
        <v>0</v>
      </c>
      <c r="BS68" s="144">
        <f>COUNTIF($V$14:$V$19,8)+COUNTIF($V$39:$V$58,8)</f>
        <v>0</v>
      </c>
      <c r="BT68" s="343"/>
      <c r="BW68" s="343"/>
      <c r="BX68" s="343"/>
      <c r="BY68" s="343"/>
      <c r="BZ68" s="343"/>
      <c r="CA68" s="343"/>
      <c r="CB68" s="343"/>
      <c r="CC68" s="343"/>
      <c r="CD68" s="343"/>
      <c r="CE68" s="351"/>
      <c r="CF68" s="352"/>
      <c r="CG68" s="343"/>
      <c r="CH68" s="343"/>
      <c r="CI68" s="343"/>
      <c r="CJ68" s="343"/>
      <c r="CK68" s="343"/>
      <c r="CL68" s="343"/>
      <c r="CM68" s="343"/>
      <c r="CN68" s="343"/>
      <c r="CO68" s="343"/>
      <c r="CP68" s="343"/>
      <c r="CQ68" s="343"/>
      <c r="CR68" s="343"/>
      <c r="CS68" s="343"/>
      <c r="CT68" s="343"/>
      <c r="DC68" s="343"/>
      <c r="DD68" s="347"/>
      <c r="DE68" s="347"/>
      <c r="DF68" s="347"/>
      <c r="DG68" s="347"/>
      <c r="DH68" s="347"/>
      <c r="DI68" s="347"/>
      <c r="DJ68" s="347"/>
      <c r="DK68" s="347"/>
      <c r="DL68" s="343"/>
      <c r="DM68" s="343"/>
      <c r="DN68" s="343"/>
      <c r="DO68" s="343"/>
      <c r="DP68" s="343"/>
      <c r="DQ68" s="343"/>
      <c r="DR68" s="343"/>
      <c r="DS68" s="343"/>
      <c r="DT68" s="343"/>
      <c r="DU68" s="343"/>
      <c r="DV68" s="343"/>
      <c r="DW68" s="343"/>
      <c r="DX68" s="343"/>
      <c r="DY68" s="343"/>
      <c r="DZ68" s="343"/>
      <c r="EA68" s="343"/>
      <c r="EB68" s="343"/>
      <c r="EC68" s="343"/>
      <c r="ED68" s="343"/>
      <c r="EE68" s="343"/>
      <c r="EF68" s="343"/>
      <c r="EG68" s="343"/>
      <c r="EH68" s="343"/>
      <c r="EI68" s="343"/>
      <c r="EJ68" s="343"/>
      <c r="EK68" s="343"/>
      <c r="EL68" s="343"/>
      <c r="EM68" s="343"/>
      <c r="EN68" s="343"/>
      <c r="EO68" s="343"/>
      <c r="EP68" s="343"/>
      <c r="EQ68" s="343"/>
      <c r="ER68" s="343"/>
      <c r="ES68" s="343"/>
      <c r="ET68" s="343"/>
      <c r="EU68" s="343"/>
      <c r="EV68" s="343"/>
      <c r="EW68" s="343"/>
      <c r="EX68" s="343"/>
      <c r="EY68" s="343"/>
      <c r="EZ68" s="343"/>
      <c r="FA68" s="343"/>
      <c r="FB68" s="343"/>
      <c r="FC68" s="343"/>
      <c r="FD68" s="343"/>
      <c r="FE68" s="343"/>
      <c r="FF68" s="343"/>
      <c r="FG68" s="343"/>
      <c r="FH68" s="343"/>
      <c r="FI68" s="343"/>
      <c r="FJ68" s="343"/>
      <c r="FK68" s="343"/>
      <c r="FL68" s="343"/>
      <c r="FM68" s="343"/>
      <c r="FN68" s="343"/>
      <c r="FO68" s="343"/>
      <c r="FP68" s="343"/>
      <c r="FQ68" s="343"/>
      <c r="FR68" s="343"/>
      <c r="FS68" s="343"/>
      <c r="FT68" s="343"/>
      <c r="FU68" s="343"/>
      <c r="FV68" s="343"/>
      <c r="FW68" s="343"/>
      <c r="FX68" s="343"/>
      <c r="FY68" s="343"/>
      <c r="FZ68" s="343"/>
      <c r="GA68" s="343"/>
      <c r="GB68" s="343"/>
      <c r="GC68" s="343"/>
      <c r="GD68" s="343"/>
      <c r="GE68" s="343"/>
      <c r="GF68" s="343"/>
      <c r="GG68" s="343"/>
      <c r="GH68" s="343"/>
      <c r="GI68" s="343"/>
      <c r="GJ68" s="343"/>
      <c r="GK68" s="343"/>
      <c r="GL68" s="343"/>
      <c r="GM68" s="343"/>
      <c r="GN68" s="343"/>
      <c r="GO68" s="343"/>
      <c r="GP68" s="343"/>
      <c r="GQ68" s="343"/>
      <c r="GR68" s="343"/>
      <c r="GS68" s="343"/>
      <c r="GT68" s="343"/>
      <c r="GU68" s="343"/>
      <c r="GV68" s="343"/>
      <c r="GW68" s="343"/>
      <c r="GX68" s="343"/>
      <c r="GY68" s="343"/>
      <c r="GZ68" s="343"/>
      <c r="HA68" s="343"/>
      <c r="HB68" s="343"/>
      <c r="HC68" s="343"/>
      <c r="HD68" s="343"/>
      <c r="HE68" s="343"/>
      <c r="HF68" s="343"/>
      <c r="HG68" s="343"/>
      <c r="HH68" s="343"/>
      <c r="HI68" s="343"/>
      <c r="HJ68" s="343"/>
      <c r="HK68" s="343"/>
      <c r="HL68" s="343"/>
      <c r="HM68" s="343"/>
      <c r="HN68" s="343"/>
      <c r="HO68" s="343"/>
      <c r="HP68" s="343"/>
      <c r="HQ68" s="343"/>
      <c r="HR68" s="343"/>
      <c r="HS68" s="343"/>
      <c r="HT68" s="343"/>
      <c r="HU68" s="343"/>
      <c r="HV68" s="343"/>
      <c r="HW68" s="343"/>
      <c r="HX68" s="343"/>
      <c r="HY68" s="343"/>
      <c r="HZ68" s="343"/>
      <c r="IA68" s="343"/>
      <c r="IB68" s="343"/>
      <c r="IC68" s="343"/>
      <c r="ID68" s="343"/>
      <c r="IE68" s="343"/>
      <c r="IF68" s="343"/>
      <c r="IG68" s="343"/>
      <c r="IH68" s="343"/>
      <c r="II68" s="343"/>
      <c r="IJ68" s="343"/>
      <c r="IK68" s="343"/>
      <c r="IL68" s="343"/>
      <c r="IM68" s="343"/>
      <c r="IN68" s="343"/>
      <c r="IO68" s="343"/>
      <c r="IP68" s="343"/>
      <c r="IQ68" s="343"/>
      <c r="IR68" s="343"/>
      <c r="IS68" s="343"/>
      <c r="IT68" s="343"/>
      <c r="IU68" s="343"/>
    </row>
    <row r="69" spans="1:255" s="344" customFormat="1" ht="13.5" customHeight="1" x14ac:dyDescent="0.2">
      <c r="A69" s="339"/>
      <c r="B69" s="354" t="s">
        <v>216</v>
      </c>
      <c r="C69" s="508"/>
      <c r="D69" s="508"/>
      <c r="E69" s="508"/>
      <c r="F69" s="508"/>
      <c r="G69" s="508"/>
      <c r="H69" s="508"/>
      <c r="I69" s="389"/>
      <c r="J69" s="497" t="s">
        <v>268</v>
      </c>
      <c r="K69" s="497"/>
      <c r="L69" s="497"/>
      <c r="M69" s="497"/>
      <c r="N69" s="497"/>
      <c r="O69" s="497"/>
      <c r="P69" s="497"/>
      <c r="Q69" s="497"/>
      <c r="R69" s="497"/>
      <c r="S69" s="497"/>
      <c r="T69" s="497"/>
      <c r="U69" s="497"/>
      <c r="V69" s="497"/>
      <c r="W69" s="497"/>
      <c r="X69" s="498"/>
      <c r="Y69" s="498"/>
      <c r="Z69" s="498"/>
      <c r="AA69" s="498"/>
      <c r="AB69" s="390"/>
      <c r="AC69" s="390"/>
      <c r="AD69" s="357" t="s">
        <v>169</v>
      </c>
      <c r="AE69" s="391"/>
      <c r="AF69" s="509" t="s">
        <v>267</v>
      </c>
      <c r="AG69" s="510"/>
      <c r="AH69" s="510"/>
      <c r="AI69" s="510"/>
      <c r="AJ69" s="510"/>
      <c r="AK69" s="510"/>
      <c r="AL69" s="510"/>
      <c r="AM69" s="510"/>
      <c r="AN69" s="510"/>
      <c r="AO69" s="510"/>
      <c r="AP69" s="510"/>
      <c r="AQ69" s="511"/>
      <c r="AR69" s="511"/>
      <c r="AS69" s="511"/>
      <c r="AT69" s="385"/>
      <c r="AU69" s="385"/>
      <c r="AV69" s="385"/>
      <c r="AW69" s="385"/>
      <c r="AX69" s="385"/>
      <c r="AY69" s="385"/>
      <c r="AZ69" s="385"/>
      <c r="BA69" s="385"/>
      <c r="BB69" s="385"/>
      <c r="BC69" s="385"/>
      <c r="BD69" s="385"/>
      <c r="BE69" s="385"/>
      <c r="BF69" s="385"/>
      <c r="BG69" s="385"/>
      <c r="BH69" s="385"/>
      <c r="BI69" s="385"/>
      <c r="BJ69" s="348"/>
      <c r="BK69" s="387"/>
      <c r="BL69" s="144">
        <f>COUNTIF($W$14:$W$19,1)+COUNTIF($W$39:$W$58,1)</f>
        <v>0</v>
      </c>
      <c r="BM69" s="144">
        <f>COUNTIF($W$14:$W$19,2)+COUNTIF($W$39:$W$58,2)</f>
        <v>0</v>
      </c>
      <c r="BN69" s="144">
        <f>COUNTIF($W$14:$W$19,3)+COUNTIF($W$39:$W$58,3)</f>
        <v>0</v>
      </c>
      <c r="BO69" s="144">
        <f>COUNTIF($W$14:$W$19,4)+COUNTIF($W$39:$W$58,4)</f>
        <v>0</v>
      </c>
      <c r="BP69" s="144">
        <f>COUNTIF($W$14:$W$19,5)+COUNTIF($W$39:$W$58,5)</f>
        <v>0</v>
      </c>
      <c r="BQ69" s="144">
        <f>COUNTIF($W$14:$W$19,6)+COUNTIF($W$39:$W$58,6)</f>
        <v>0</v>
      </c>
      <c r="BR69" s="144">
        <f>COUNTIF($W$14:$W$19,7)+COUNTIF($W$39:$W$58,7)</f>
        <v>0</v>
      </c>
      <c r="BS69" s="144">
        <f>COUNTIF($W$14:$W$19,8)+COUNTIF($W$39:$W$58,8)</f>
        <v>0</v>
      </c>
      <c r="BT69" s="359"/>
      <c r="BU69" s="359"/>
      <c r="BV69" s="359"/>
      <c r="BW69" s="387"/>
      <c r="BX69" s="387"/>
      <c r="BY69" s="387"/>
      <c r="BZ69" s="387"/>
      <c r="CA69" s="387"/>
      <c r="CB69" s="387"/>
      <c r="CC69" s="387"/>
      <c r="CD69" s="387"/>
      <c r="CE69" s="360"/>
      <c r="CF69" s="361"/>
      <c r="CH69" s="387"/>
      <c r="CI69" s="387"/>
      <c r="CJ69" s="387"/>
      <c r="CK69" s="387"/>
      <c r="CL69" s="387"/>
      <c r="CM69" s="387"/>
      <c r="CN69" s="387"/>
      <c r="CO69" s="387"/>
      <c r="CP69" s="387"/>
      <c r="CQ69" s="387"/>
      <c r="CR69" s="387"/>
      <c r="CS69" s="387"/>
      <c r="CT69" s="387"/>
      <c r="DC69" s="387"/>
      <c r="DD69" s="387"/>
      <c r="DE69" s="387"/>
      <c r="DF69" s="387"/>
      <c r="DG69" s="387"/>
      <c r="DH69" s="387"/>
      <c r="DI69" s="387"/>
      <c r="DJ69" s="387"/>
      <c r="DK69" s="387"/>
      <c r="DL69" s="387"/>
      <c r="DM69" s="387"/>
      <c r="DN69" s="387"/>
      <c r="DO69" s="387"/>
      <c r="DP69" s="387"/>
      <c r="DQ69" s="387"/>
      <c r="DR69" s="387"/>
      <c r="DS69" s="387"/>
      <c r="DT69" s="387"/>
      <c r="DU69" s="387"/>
      <c r="DV69" s="387"/>
      <c r="DW69" s="387"/>
      <c r="DX69" s="387"/>
      <c r="DY69" s="387"/>
      <c r="DZ69" s="387"/>
      <c r="EA69" s="387"/>
      <c r="EB69" s="387"/>
      <c r="EC69" s="387"/>
      <c r="ED69" s="387"/>
      <c r="EE69" s="387"/>
      <c r="EF69" s="387"/>
      <c r="EG69" s="387"/>
      <c r="EH69" s="387"/>
      <c r="EI69" s="387"/>
      <c r="EJ69" s="387"/>
      <c r="EK69" s="387"/>
      <c r="EL69" s="387"/>
      <c r="EM69" s="387"/>
      <c r="EN69" s="387"/>
      <c r="EO69" s="387"/>
      <c r="EP69" s="387"/>
      <c r="EQ69" s="387"/>
      <c r="ER69" s="387"/>
      <c r="ES69" s="387"/>
      <c r="ET69" s="387"/>
      <c r="EU69" s="387"/>
      <c r="EV69" s="387"/>
      <c r="EW69" s="387"/>
      <c r="EX69" s="387"/>
      <c r="EY69" s="387"/>
      <c r="EZ69" s="387"/>
      <c r="FA69" s="387"/>
      <c r="FB69" s="387"/>
      <c r="FC69" s="387"/>
      <c r="FD69" s="387"/>
      <c r="FE69" s="387"/>
      <c r="FF69" s="387"/>
      <c r="FG69" s="387"/>
      <c r="FH69" s="387"/>
      <c r="FI69" s="387"/>
      <c r="FJ69" s="387"/>
      <c r="FK69" s="387"/>
      <c r="FL69" s="387"/>
      <c r="FM69" s="387"/>
      <c r="FN69" s="387"/>
      <c r="FO69" s="387"/>
      <c r="FP69" s="387"/>
      <c r="FQ69" s="387"/>
      <c r="FR69" s="387"/>
      <c r="FS69" s="387"/>
      <c r="FT69" s="387"/>
      <c r="FU69" s="387"/>
      <c r="FV69" s="387"/>
      <c r="FW69" s="387"/>
      <c r="FX69" s="387"/>
      <c r="FY69" s="387"/>
      <c r="FZ69" s="387"/>
      <c r="GA69" s="387"/>
      <c r="GB69" s="387"/>
      <c r="GC69" s="387"/>
      <c r="GD69" s="387"/>
      <c r="GE69" s="387"/>
      <c r="GF69" s="387"/>
      <c r="GG69" s="387"/>
      <c r="GH69" s="387"/>
      <c r="GI69" s="387"/>
      <c r="GJ69" s="387"/>
      <c r="GK69" s="387"/>
      <c r="GL69" s="387"/>
      <c r="GM69" s="387"/>
      <c r="GN69" s="387"/>
      <c r="GO69" s="387"/>
      <c r="GP69" s="387"/>
      <c r="GQ69" s="387"/>
      <c r="GR69" s="387"/>
      <c r="GS69" s="387"/>
      <c r="GT69" s="387"/>
      <c r="GU69" s="387"/>
      <c r="GV69" s="387"/>
      <c r="GW69" s="387"/>
      <c r="GX69" s="387"/>
      <c r="GY69" s="387"/>
      <c r="GZ69" s="387"/>
      <c r="HA69" s="387"/>
      <c r="HB69" s="387"/>
      <c r="HC69" s="387"/>
      <c r="HD69" s="387"/>
      <c r="HE69" s="387"/>
      <c r="HF69" s="387"/>
      <c r="HG69" s="387"/>
      <c r="HH69" s="387"/>
      <c r="HI69" s="387"/>
      <c r="HJ69" s="387"/>
      <c r="HK69" s="387"/>
      <c r="HL69" s="387"/>
      <c r="HM69" s="387"/>
      <c r="HN69" s="387"/>
      <c r="HO69" s="387"/>
      <c r="HP69" s="387"/>
      <c r="HQ69" s="387"/>
      <c r="HR69" s="387"/>
      <c r="HS69" s="387"/>
      <c r="HT69" s="387"/>
      <c r="HU69" s="387"/>
      <c r="HV69" s="387"/>
      <c r="HW69" s="387"/>
      <c r="HX69" s="387"/>
      <c r="HY69" s="387"/>
      <c r="HZ69" s="387"/>
      <c r="IA69" s="387"/>
      <c r="IB69" s="387"/>
      <c r="IC69" s="387"/>
      <c r="ID69" s="387"/>
      <c r="IE69" s="387"/>
      <c r="IF69" s="387"/>
      <c r="IG69" s="387"/>
      <c r="IH69" s="387"/>
      <c r="II69" s="387"/>
      <c r="IJ69" s="387"/>
      <c r="IK69" s="387"/>
      <c r="IL69" s="387"/>
      <c r="IM69" s="387"/>
      <c r="IN69" s="387"/>
      <c r="IO69" s="387"/>
      <c r="IP69" s="387"/>
      <c r="IQ69" s="387"/>
      <c r="IR69" s="387"/>
      <c r="IS69" s="387"/>
      <c r="IT69" s="387"/>
      <c r="IU69" s="387"/>
    </row>
    <row r="70" spans="1:255" s="363" customFormat="1" ht="13.5" customHeight="1" x14ac:dyDescent="0.25">
      <c r="A70" s="339"/>
      <c r="B70" s="362"/>
      <c r="C70" s="499" t="s">
        <v>195</v>
      </c>
      <c r="D70" s="499"/>
      <c r="E70" s="499"/>
      <c r="F70" s="499"/>
      <c r="G70" s="499"/>
      <c r="H70" s="500"/>
      <c r="J70" s="499" t="s">
        <v>170</v>
      </c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  <c r="V70" s="499"/>
      <c r="W70" s="499"/>
      <c r="X70" s="500"/>
      <c r="Y70" s="500"/>
      <c r="Z70" s="500"/>
      <c r="AA70" s="500"/>
      <c r="AL70" s="364"/>
      <c r="AM70" s="364"/>
      <c r="AN70" s="364"/>
      <c r="AO70" s="364"/>
      <c r="AP70" s="364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64"/>
      <c r="BB70" s="364"/>
      <c r="BC70" s="364"/>
      <c r="BD70" s="364"/>
      <c r="BE70" s="364"/>
      <c r="BF70" s="364"/>
      <c r="BG70" s="364"/>
      <c r="BH70" s="364"/>
      <c r="BI70" s="364"/>
      <c r="BJ70" s="365"/>
      <c r="BK70" s="366" t="s">
        <v>25</v>
      </c>
      <c r="BL70" s="367">
        <f t="shared" ref="BL70:BS70" ca="1" si="431">SUM(BL65:BL69)+BW$70</f>
        <v>0</v>
      </c>
      <c r="BM70" s="367">
        <f t="shared" ca="1" si="431"/>
        <v>0</v>
      </c>
      <c r="BN70" s="367">
        <f t="shared" ca="1" si="431"/>
        <v>0</v>
      </c>
      <c r="BO70" s="367">
        <f t="shared" ca="1" si="431"/>
        <v>0</v>
      </c>
      <c r="BP70" s="367">
        <f t="shared" ca="1" si="431"/>
        <v>0</v>
      </c>
      <c r="BQ70" s="367">
        <f t="shared" ca="1" si="431"/>
        <v>0</v>
      </c>
      <c r="BR70" s="367">
        <f t="shared" ca="1" si="431"/>
        <v>0</v>
      </c>
      <c r="BS70" s="367">
        <f t="shared" ca="1" si="431"/>
        <v>0</v>
      </c>
      <c r="BT70" s="359"/>
      <c r="BU70" s="344"/>
      <c r="BV70" s="344"/>
      <c r="BW70" s="368">
        <f t="shared" ref="BW70:CD70" ca="1" si="432">INDIRECT(ADDRESS(287+9*($BK$63-1),COLUMN(BW70),1,1))</f>
        <v>0</v>
      </c>
      <c r="BX70" s="368">
        <f t="shared" ca="1" si="432"/>
        <v>0</v>
      </c>
      <c r="BY70" s="368">
        <f t="shared" ca="1" si="432"/>
        <v>0</v>
      </c>
      <c r="BZ70" s="368">
        <f t="shared" ca="1" si="432"/>
        <v>0</v>
      </c>
      <c r="CA70" s="368">
        <f t="shared" ca="1" si="432"/>
        <v>0</v>
      </c>
      <c r="CB70" s="368">
        <f t="shared" ca="1" si="432"/>
        <v>0</v>
      </c>
      <c r="CC70" s="368">
        <f t="shared" ca="1" si="432"/>
        <v>0</v>
      </c>
      <c r="CD70" s="368">
        <f t="shared" ca="1" si="432"/>
        <v>0</v>
      </c>
      <c r="CE70" s="345"/>
      <c r="CF70" s="346"/>
      <c r="CG70" s="344"/>
      <c r="CH70" s="343"/>
      <c r="CI70" s="343"/>
      <c r="CJ70" s="343"/>
      <c r="CK70" s="343"/>
      <c r="CL70" s="343"/>
      <c r="CM70" s="343"/>
      <c r="CN70" s="343"/>
      <c r="CO70" s="343"/>
      <c r="CP70" s="343"/>
      <c r="CQ70" s="343"/>
      <c r="CR70" s="343"/>
      <c r="CS70" s="343"/>
      <c r="CT70" s="343"/>
      <c r="DC70" s="343"/>
      <c r="DD70" s="343"/>
      <c r="DE70" s="343"/>
      <c r="DF70" s="343"/>
      <c r="DG70" s="343"/>
      <c r="DH70" s="343"/>
      <c r="DI70" s="343"/>
      <c r="DJ70" s="343"/>
      <c r="DK70" s="343"/>
      <c r="DL70" s="343"/>
      <c r="DM70" s="343"/>
      <c r="DN70" s="343"/>
      <c r="DO70" s="343"/>
      <c r="DP70" s="343"/>
      <c r="DQ70" s="343"/>
      <c r="DR70" s="343"/>
      <c r="DS70" s="343"/>
      <c r="DT70" s="343"/>
    </row>
    <row r="71" spans="1:255" s="344" customFormat="1" ht="13.5" customHeight="1" x14ac:dyDescent="0.25">
      <c r="A71" s="369"/>
      <c r="B71" s="354" t="s">
        <v>171</v>
      </c>
      <c r="C71" s="507"/>
      <c r="D71" s="508"/>
      <c r="E71" s="508"/>
      <c r="F71" s="508"/>
      <c r="G71" s="508"/>
      <c r="H71" s="508"/>
      <c r="I71" s="392"/>
      <c r="J71" s="497" t="s">
        <v>268</v>
      </c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97"/>
      <c r="V71" s="497"/>
      <c r="W71" s="497"/>
      <c r="X71" s="498"/>
      <c r="Y71" s="498"/>
      <c r="Z71" s="498"/>
      <c r="AA71" s="498"/>
      <c r="AB71" s="392"/>
      <c r="AC71" s="392"/>
      <c r="AD71" s="516" t="s">
        <v>189</v>
      </c>
      <c r="AE71" s="498"/>
      <c r="AF71" s="498"/>
      <c r="AG71" s="498"/>
      <c r="AH71" s="498"/>
      <c r="AI71" s="498"/>
      <c r="AJ71" s="498"/>
      <c r="AK71" s="498"/>
      <c r="AL71" s="498"/>
      <c r="AM71" s="498"/>
      <c r="AN71" s="498"/>
      <c r="AO71" s="498"/>
      <c r="AP71" s="498"/>
      <c r="AQ71" s="498"/>
      <c r="AR71" s="498"/>
      <c r="AS71" s="517"/>
      <c r="AT71" s="394"/>
      <c r="AU71" s="394"/>
      <c r="AV71" s="394"/>
      <c r="AW71" s="393"/>
      <c r="AX71" s="394"/>
      <c r="AY71" s="394"/>
      <c r="AZ71" s="394"/>
      <c r="BA71" s="393"/>
      <c r="BB71" s="394"/>
      <c r="BC71" s="394"/>
      <c r="BD71" s="394"/>
      <c r="BE71" s="393"/>
      <c r="BF71" s="394"/>
      <c r="BG71" s="394"/>
      <c r="BH71" s="394"/>
      <c r="BI71" s="393"/>
      <c r="BJ71" s="372"/>
      <c r="BK71" s="387"/>
      <c r="BL71" s="387"/>
      <c r="BM71" s="387"/>
      <c r="BN71" s="387"/>
      <c r="BO71" s="387"/>
      <c r="BP71" s="387"/>
      <c r="BQ71" s="387"/>
      <c r="BR71" s="387"/>
      <c r="BS71" s="387"/>
      <c r="BT71" s="359"/>
      <c r="BW71" s="387"/>
      <c r="BX71" s="387"/>
      <c r="BY71" s="387"/>
      <c r="BZ71" s="387"/>
      <c r="CA71" s="387"/>
      <c r="CB71" s="387"/>
      <c r="CC71" s="387"/>
      <c r="CD71" s="387"/>
      <c r="CE71" s="345"/>
      <c r="CF71" s="346"/>
      <c r="CH71" s="387"/>
      <c r="CI71" s="387"/>
      <c r="CJ71" s="387"/>
      <c r="CK71" s="387"/>
      <c r="CL71" s="387"/>
      <c r="CM71" s="387"/>
      <c r="CN71" s="387"/>
      <c r="CO71" s="387"/>
      <c r="CP71" s="387"/>
      <c r="CQ71" s="387"/>
      <c r="CR71" s="387"/>
      <c r="CS71" s="387"/>
      <c r="CT71" s="387"/>
      <c r="DC71" s="387"/>
      <c r="DL71" s="387"/>
      <c r="DM71" s="387"/>
      <c r="DN71" s="387"/>
      <c r="DO71" s="387"/>
      <c r="DP71" s="387"/>
      <c r="DQ71" s="387"/>
      <c r="DR71" s="387"/>
      <c r="DS71" s="387"/>
      <c r="DT71" s="387"/>
    </row>
    <row r="72" spans="1:255" s="350" customFormat="1" ht="13.5" customHeight="1" x14ac:dyDescent="0.25">
      <c r="A72" s="373"/>
      <c r="B72" s="212"/>
      <c r="C72" s="499" t="s">
        <v>195</v>
      </c>
      <c r="D72" s="499"/>
      <c r="E72" s="499"/>
      <c r="F72" s="499"/>
      <c r="G72" s="499"/>
      <c r="H72" s="500"/>
      <c r="I72" s="355"/>
      <c r="J72" s="499" t="s">
        <v>170</v>
      </c>
      <c r="K72" s="499"/>
      <c r="L72" s="499"/>
      <c r="M72" s="499"/>
      <c r="N72" s="499"/>
      <c r="O72" s="499"/>
      <c r="P72" s="499"/>
      <c r="Q72" s="499"/>
      <c r="R72" s="499"/>
      <c r="S72" s="499"/>
      <c r="T72" s="499"/>
      <c r="U72" s="499"/>
      <c r="V72" s="499"/>
      <c r="W72" s="499"/>
      <c r="X72" s="500"/>
      <c r="Y72" s="500"/>
      <c r="Z72" s="500"/>
      <c r="AA72" s="500"/>
      <c r="AB72" s="353"/>
      <c r="AC72" s="353"/>
      <c r="AD72" s="358"/>
      <c r="AE72" s="358"/>
      <c r="AF72" s="358"/>
      <c r="AG72" s="358"/>
      <c r="AH72" s="358"/>
      <c r="AI72" s="358"/>
      <c r="AJ72" s="358"/>
      <c r="AK72" s="358"/>
      <c r="AL72" s="358"/>
      <c r="AM72" s="358"/>
      <c r="AN72" s="358"/>
      <c r="AO72" s="358"/>
      <c r="AP72" s="371"/>
      <c r="AQ72" s="371"/>
      <c r="AR72" s="371"/>
      <c r="AS72" s="370"/>
      <c r="AT72" s="371"/>
      <c r="AU72" s="371"/>
      <c r="AV72" s="371"/>
      <c r="AW72" s="370"/>
      <c r="AX72" s="371"/>
      <c r="AY72" s="371"/>
      <c r="AZ72" s="371"/>
      <c r="BA72" s="370"/>
      <c r="BB72" s="371"/>
      <c r="BC72" s="371"/>
      <c r="BD72" s="371"/>
      <c r="BE72" s="370"/>
      <c r="BF72" s="371"/>
      <c r="BG72" s="371"/>
      <c r="BH72" s="371"/>
      <c r="BI72" s="370"/>
      <c r="BJ72" s="374"/>
      <c r="BK72" s="343"/>
      <c r="BL72" s="343"/>
      <c r="BM72" s="343"/>
      <c r="BN72" s="343"/>
      <c r="BO72" s="343"/>
      <c r="BP72" s="343"/>
      <c r="BQ72" s="343"/>
      <c r="BR72" s="343"/>
      <c r="BS72" s="343"/>
      <c r="BT72" s="349"/>
      <c r="BW72" s="343"/>
      <c r="BX72" s="343"/>
      <c r="BY72" s="343"/>
      <c r="BZ72" s="343"/>
      <c r="CA72" s="343"/>
      <c r="CB72" s="343"/>
      <c r="CC72" s="343"/>
      <c r="CD72" s="343"/>
      <c r="CE72" s="351"/>
      <c r="CF72" s="352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DC72" s="343"/>
      <c r="DD72" s="375"/>
      <c r="DE72" s="375"/>
      <c r="DF72" s="375"/>
      <c r="DG72" s="375"/>
      <c r="DH72" s="375"/>
      <c r="DI72" s="375"/>
      <c r="DJ72" s="375"/>
      <c r="DK72" s="375"/>
      <c r="DL72" s="343"/>
      <c r="DM72" s="343"/>
      <c r="DN72" s="343"/>
      <c r="DO72" s="343"/>
      <c r="DP72" s="343"/>
      <c r="DQ72" s="343"/>
      <c r="DR72" s="343"/>
      <c r="DS72" s="343"/>
      <c r="DT72" s="343"/>
    </row>
    <row r="73" spans="1:255" s="344" customFormat="1" ht="13.5" customHeight="1" x14ac:dyDescent="0.2">
      <c r="A73" s="395"/>
      <c r="B73" s="197" t="s">
        <v>258</v>
      </c>
      <c r="C73" s="383"/>
      <c r="D73" s="355"/>
      <c r="E73" s="355"/>
      <c r="F73" s="355"/>
      <c r="G73" s="355"/>
      <c r="H73" s="355"/>
      <c r="I73" s="396"/>
      <c r="J73" s="373"/>
      <c r="K73" s="373"/>
      <c r="L73" s="373"/>
      <c r="M73" s="373"/>
      <c r="O73" s="397"/>
      <c r="P73" s="442"/>
      <c r="Q73" s="442"/>
      <c r="R73" s="442"/>
      <c r="S73" s="442"/>
      <c r="T73" s="442"/>
      <c r="U73" s="442"/>
      <c r="V73" s="442"/>
      <c r="X73" s="212" t="s">
        <v>193</v>
      </c>
      <c r="Y73" s="396"/>
      <c r="Z73" s="396"/>
      <c r="AA73" s="391"/>
      <c r="AB73" s="391"/>
      <c r="AC73" s="391"/>
      <c r="AD73" s="391"/>
      <c r="AE73" s="391"/>
      <c r="AF73" s="391"/>
      <c r="AG73" s="391"/>
      <c r="AH73" s="391"/>
      <c r="AL73" s="391"/>
      <c r="AN73" s="391"/>
      <c r="AO73" s="390"/>
      <c r="AP73" s="390"/>
      <c r="AQ73" s="391"/>
      <c r="AR73" s="393"/>
      <c r="AS73" s="393"/>
      <c r="AT73" s="393"/>
      <c r="AU73" s="393"/>
      <c r="AV73" s="393"/>
      <c r="AW73" s="393"/>
      <c r="AX73" s="393"/>
      <c r="AY73" s="393"/>
      <c r="AZ73" s="393"/>
      <c r="BA73" s="393"/>
      <c r="BB73" s="393"/>
      <c r="BC73" s="393"/>
      <c r="BD73" s="393"/>
      <c r="BE73" s="393"/>
      <c r="BF73" s="393"/>
      <c r="BG73" s="393"/>
      <c r="BH73" s="393"/>
      <c r="BI73" s="393"/>
      <c r="BJ73" s="374"/>
      <c r="BK73" s="387"/>
      <c r="BL73" s="387"/>
      <c r="BM73" s="387"/>
      <c r="BN73" s="387"/>
      <c r="BO73" s="387"/>
      <c r="BP73" s="387"/>
      <c r="BQ73" s="387"/>
      <c r="BR73" s="387"/>
      <c r="BS73" s="387"/>
      <c r="BT73" s="359"/>
      <c r="BU73" s="359"/>
      <c r="BV73" s="359"/>
      <c r="BW73" s="387"/>
      <c r="BX73" s="387"/>
      <c r="BY73" s="387"/>
      <c r="BZ73" s="387"/>
      <c r="CA73" s="387"/>
      <c r="CB73" s="387"/>
      <c r="CC73" s="387"/>
      <c r="CD73" s="387"/>
      <c r="CE73" s="360"/>
      <c r="CF73" s="361"/>
      <c r="CH73" s="387"/>
      <c r="CI73" s="387"/>
      <c r="CJ73" s="387"/>
      <c r="CK73" s="387"/>
      <c r="CL73" s="387"/>
      <c r="CM73" s="387"/>
      <c r="CN73" s="387"/>
      <c r="CO73" s="387"/>
      <c r="CP73" s="387"/>
      <c r="CQ73" s="387"/>
      <c r="CR73" s="387"/>
      <c r="CS73" s="387"/>
      <c r="CT73" s="387"/>
      <c r="DC73" s="387"/>
      <c r="DD73" s="398"/>
      <c r="DE73" s="398"/>
      <c r="DF73" s="398"/>
      <c r="DG73" s="398"/>
      <c r="DH73" s="398"/>
      <c r="DI73" s="398"/>
      <c r="DJ73" s="398"/>
      <c r="DK73" s="398"/>
      <c r="DL73" s="387"/>
      <c r="DM73" s="387"/>
      <c r="DN73" s="387"/>
      <c r="DO73" s="387"/>
      <c r="DP73" s="387"/>
      <c r="DQ73" s="387"/>
      <c r="DR73" s="387"/>
      <c r="DS73" s="387"/>
      <c r="DT73" s="387"/>
    </row>
    <row r="74" spans="1:255" s="376" customFormat="1" ht="13.5" customHeight="1" x14ac:dyDescent="0.25">
      <c r="A74" s="138"/>
      <c r="B74" s="362"/>
      <c r="C74" s="383"/>
      <c r="D74" s="355"/>
      <c r="E74" s="355"/>
      <c r="F74" s="355"/>
      <c r="G74" s="355"/>
      <c r="H74" s="355"/>
      <c r="I74" s="373"/>
      <c r="J74" s="373"/>
      <c r="K74" s="373"/>
      <c r="L74" s="373"/>
      <c r="M74" s="373"/>
      <c r="O74" s="440"/>
      <c r="P74" s="450"/>
      <c r="Q74" s="450"/>
      <c r="R74" s="443" t="s">
        <v>195</v>
      </c>
      <c r="S74" s="444"/>
      <c r="T74" s="444"/>
      <c r="U74" s="444"/>
      <c r="V74" s="444"/>
      <c r="AL74" s="358"/>
      <c r="AM74" s="358"/>
      <c r="AN74" s="358"/>
      <c r="AO74" s="35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377"/>
      <c r="BK74" s="378"/>
      <c r="BL74" s="378"/>
      <c r="BM74" s="378"/>
      <c r="BN74" s="378"/>
      <c r="BO74" s="378"/>
      <c r="BP74" s="378"/>
      <c r="BQ74" s="378"/>
      <c r="BR74" s="378"/>
      <c r="BS74" s="378"/>
      <c r="BT74" s="379"/>
      <c r="BU74" s="380"/>
      <c r="BV74" s="380"/>
      <c r="BW74" s="378"/>
      <c r="BX74" s="378"/>
      <c r="BY74" s="378"/>
      <c r="BZ74" s="378"/>
      <c r="CA74" s="378"/>
      <c r="CB74" s="378"/>
      <c r="CC74" s="378"/>
      <c r="CD74" s="378"/>
      <c r="CE74" s="381"/>
      <c r="CF74" s="382"/>
      <c r="CG74" s="380"/>
      <c r="CH74" s="378"/>
      <c r="CI74" s="378"/>
      <c r="CJ74" s="378"/>
      <c r="CK74" s="378"/>
      <c r="CL74" s="378"/>
      <c r="CM74" s="378"/>
      <c r="CN74" s="378"/>
      <c r="CO74" s="378"/>
      <c r="CP74" s="378"/>
      <c r="CQ74" s="378"/>
      <c r="CR74" s="378"/>
      <c r="CS74" s="378"/>
      <c r="CT74" s="378"/>
      <c r="DC74" s="378"/>
      <c r="DD74" s="353"/>
      <c r="DE74" s="353"/>
      <c r="DF74" s="353"/>
      <c r="DG74" s="353"/>
      <c r="DH74" s="353"/>
      <c r="DI74" s="353"/>
      <c r="DJ74" s="353"/>
      <c r="DK74" s="353"/>
      <c r="DL74" s="378"/>
      <c r="DM74" s="378"/>
      <c r="DN74" s="378"/>
      <c r="DO74" s="378"/>
      <c r="DP74" s="378"/>
      <c r="DQ74" s="378"/>
      <c r="DR74" s="378"/>
      <c r="DS74" s="378"/>
      <c r="DT74" s="378"/>
    </row>
    <row r="75" spans="1:255" s="350" customFormat="1" ht="13.5" customHeight="1" x14ac:dyDescent="0.25">
      <c r="A75" s="373"/>
      <c r="B75" s="362"/>
      <c r="C75" s="383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6"/>
      <c r="Y75" s="356"/>
      <c r="Z75" s="356"/>
      <c r="AA75" s="356"/>
      <c r="AB75" s="356"/>
      <c r="AC75" s="356"/>
      <c r="AD75" s="356"/>
      <c r="AE75" s="356"/>
      <c r="AF75" s="356"/>
      <c r="AG75" s="356"/>
      <c r="AH75" s="356"/>
      <c r="AI75" s="356"/>
      <c r="AJ75" s="356"/>
      <c r="AK75" s="356"/>
      <c r="AL75" s="358"/>
      <c r="AM75" s="358"/>
      <c r="AN75" s="358"/>
      <c r="AO75" s="358"/>
      <c r="AP75" s="358"/>
      <c r="AQ75" s="358"/>
      <c r="AR75" s="358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  <c r="BC75" s="358"/>
      <c r="BD75" s="358"/>
      <c r="BE75" s="358"/>
      <c r="BF75" s="358"/>
      <c r="BG75" s="358"/>
      <c r="BH75" s="358"/>
      <c r="BI75" s="358"/>
      <c r="BJ75" s="374"/>
      <c r="BK75" s="343"/>
      <c r="BL75" s="343"/>
      <c r="BM75" s="343"/>
      <c r="BN75" s="343"/>
      <c r="BO75" s="343"/>
      <c r="BP75" s="343"/>
      <c r="BQ75" s="343"/>
      <c r="BR75" s="343"/>
      <c r="BS75" s="343"/>
      <c r="BT75" s="359"/>
      <c r="BU75" s="344"/>
      <c r="BV75" s="344"/>
      <c r="BW75" s="343"/>
      <c r="BX75" s="343"/>
      <c r="BY75" s="343"/>
      <c r="BZ75" s="343"/>
      <c r="CA75" s="343"/>
      <c r="CB75" s="343"/>
      <c r="CC75" s="343"/>
      <c r="CD75" s="343"/>
      <c r="CE75" s="345"/>
      <c r="CF75" s="346"/>
      <c r="CG75" s="344"/>
      <c r="CH75" s="343"/>
      <c r="CI75" s="343"/>
      <c r="CJ75" s="343"/>
      <c r="CK75" s="343"/>
      <c r="CL75" s="343"/>
      <c r="CM75" s="343"/>
      <c r="CN75" s="343"/>
      <c r="CO75" s="343"/>
      <c r="CP75" s="343"/>
      <c r="CQ75" s="343"/>
      <c r="CR75" s="343"/>
      <c r="CS75" s="343"/>
      <c r="CT75" s="343"/>
      <c r="DC75" s="343"/>
      <c r="DD75" s="375"/>
      <c r="DE75" s="375"/>
      <c r="DF75" s="375"/>
      <c r="DG75" s="375"/>
      <c r="DH75" s="375"/>
      <c r="DI75" s="375"/>
      <c r="DJ75" s="375"/>
      <c r="DK75" s="375"/>
      <c r="DL75" s="343"/>
      <c r="DM75" s="343"/>
      <c r="DN75" s="343"/>
      <c r="DO75" s="343"/>
      <c r="DP75" s="343"/>
      <c r="DQ75" s="343"/>
      <c r="DR75" s="343"/>
      <c r="DS75" s="343"/>
      <c r="DT75" s="343"/>
    </row>
    <row r="76" spans="1:255" s="344" customFormat="1" ht="13.5" customHeight="1" x14ac:dyDescent="0.2">
      <c r="A76" s="396"/>
      <c r="B76" s="384" t="s">
        <v>164</v>
      </c>
      <c r="C76" s="399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1"/>
      <c r="Y76" s="391"/>
      <c r="Z76" s="391"/>
      <c r="AA76" s="391"/>
      <c r="AB76" s="391"/>
      <c r="AC76" s="390"/>
      <c r="AD76" s="391"/>
      <c r="AE76" s="391"/>
      <c r="AF76" s="391"/>
      <c r="AG76" s="391"/>
      <c r="AH76" s="391"/>
      <c r="AI76" s="391"/>
      <c r="AJ76" s="391"/>
      <c r="AK76" s="391"/>
      <c r="AL76" s="390"/>
      <c r="AM76" s="390"/>
      <c r="AN76" s="390"/>
      <c r="AO76" s="391"/>
      <c r="AP76" s="391"/>
      <c r="AQ76" s="391"/>
      <c r="AR76" s="391"/>
      <c r="AS76" s="391"/>
      <c r="AT76" s="391"/>
      <c r="AU76" s="391"/>
      <c r="AV76" s="391"/>
      <c r="AW76" s="391"/>
      <c r="AX76" s="391"/>
      <c r="AY76" s="391"/>
      <c r="AZ76" s="391"/>
      <c r="BA76" s="391"/>
      <c r="BB76" s="391"/>
      <c r="BC76" s="391"/>
      <c r="BD76" s="391"/>
      <c r="BE76" s="391"/>
      <c r="BF76" s="391"/>
      <c r="BG76" s="391"/>
      <c r="BH76" s="391"/>
      <c r="BI76" s="391"/>
      <c r="BJ76" s="374"/>
      <c r="BK76" s="359"/>
      <c r="BL76" s="359"/>
      <c r="BM76" s="359"/>
      <c r="BN76" s="359"/>
      <c r="BO76" s="359"/>
      <c r="BP76" s="359"/>
      <c r="BQ76" s="359"/>
      <c r="BR76" s="359"/>
      <c r="BS76" s="359"/>
      <c r="BT76" s="359"/>
      <c r="BU76" s="359"/>
      <c r="BV76" s="359"/>
      <c r="BW76" s="387"/>
      <c r="BX76" s="387"/>
      <c r="BY76" s="387"/>
      <c r="BZ76" s="387"/>
      <c r="CA76" s="387"/>
      <c r="CB76" s="387"/>
      <c r="CC76" s="387"/>
      <c r="CD76" s="387"/>
      <c r="CE76" s="360"/>
      <c r="CF76" s="361"/>
      <c r="CH76" s="387"/>
      <c r="CI76" s="387"/>
      <c r="CJ76" s="387"/>
      <c r="CK76" s="387"/>
      <c r="CL76" s="387"/>
      <c r="CM76" s="387"/>
      <c r="CN76" s="387"/>
      <c r="CO76" s="387"/>
      <c r="CP76" s="387"/>
      <c r="CQ76" s="387"/>
      <c r="CR76" s="387"/>
      <c r="CS76" s="387"/>
      <c r="DD76" s="398"/>
      <c r="DE76" s="398"/>
      <c r="DF76" s="398"/>
      <c r="DG76" s="398"/>
      <c r="DH76" s="398"/>
      <c r="DI76" s="398"/>
      <c r="DJ76" s="398"/>
      <c r="DK76" s="398"/>
    </row>
    <row r="77" spans="1:255" s="344" customFormat="1" ht="13.5" customHeight="1" x14ac:dyDescent="0.2">
      <c r="A77" s="396"/>
      <c r="B77" s="445" t="s">
        <v>232</v>
      </c>
      <c r="C77" s="400"/>
      <c r="D77" s="389"/>
      <c r="E77" s="389"/>
      <c r="F77" s="389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89"/>
      <c r="U77" s="389"/>
      <c r="V77" s="389"/>
      <c r="W77" s="389"/>
      <c r="X77" s="390"/>
      <c r="Y77" s="390"/>
      <c r="Z77" s="390"/>
      <c r="AA77" s="390"/>
      <c r="AB77" s="390"/>
      <c r="AC77" s="384" t="s">
        <v>194</v>
      </c>
      <c r="AD77" s="390"/>
      <c r="AE77" s="390"/>
      <c r="AF77" s="390"/>
      <c r="AG77" s="390"/>
      <c r="AH77" s="390"/>
      <c r="AI77" s="390"/>
      <c r="AJ77" s="390"/>
      <c r="AK77" s="390"/>
      <c r="AL77" s="391"/>
      <c r="AM77" s="391"/>
      <c r="AN77" s="391"/>
      <c r="AO77" s="391"/>
      <c r="AP77" s="391"/>
      <c r="AQ77" s="391"/>
      <c r="AR77" s="391"/>
      <c r="AS77" s="391"/>
      <c r="AT77" s="391"/>
      <c r="AU77" s="391"/>
      <c r="AV77" s="391"/>
      <c r="AW77" s="391"/>
      <c r="AX77" s="391"/>
      <c r="AY77" s="391"/>
      <c r="AZ77" s="391"/>
      <c r="BA77" s="391"/>
      <c r="BB77" s="391"/>
      <c r="BC77" s="391"/>
      <c r="BD77" s="391"/>
      <c r="BE77" s="391"/>
      <c r="BF77" s="391"/>
      <c r="BG77" s="391"/>
      <c r="BH77" s="391"/>
      <c r="BI77" s="391"/>
      <c r="BJ77" s="374"/>
      <c r="BK77" s="359"/>
      <c r="BL77" s="384" t="s">
        <v>254</v>
      </c>
      <c r="BM77" s="386">
        <f>'Титул денна'!$AI$18</f>
        <v>2021</v>
      </c>
      <c r="BN77" s="384" t="s">
        <v>255</v>
      </c>
      <c r="BO77" s="359"/>
      <c r="BP77" s="359"/>
      <c r="BQ77" s="359"/>
      <c r="BR77" s="359"/>
      <c r="BS77" s="359"/>
      <c r="BT77" s="386"/>
      <c r="BU77" s="398"/>
      <c r="BV77" s="398"/>
      <c r="BW77" s="387"/>
      <c r="BX77" s="387"/>
      <c r="BY77" s="387"/>
      <c r="BZ77" s="387"/>
      <c r="CA77" s="387"/>
      <c r="CB77" s="387"/>
      <c r="CC77" s="387"/>
      <c r="CD77" s="387"/>
      <c r="CE77" s="401"/>
      <c r="CF77" s="402"/>
      <c r="CG77" s="398"/>
      <c r="CT77" s="359"/>
      <c r="DC77" s="398"/>
      <c r="DD77" s="398"/>
      <c r="DE77" s="398"/>
      <c r="DF77" s="398"/>
      <c r="DG77" s="398"/>
      <c r="DH77" s="398"/>
      <c r="DI77" s="398"/>
      <c r="DJ77" s="398"/>
      <c r="DK77" s="398"/>
      <c r="DL77" s="359"/>
    </row>
    <row r="78" spans="1:255" ht="13.5" customHeight="1" x14ac:dyDescent="0.25">
      <c r="A78" s="11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46"/>
      <c r="Y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T78" s="48"/>
      <c r="BU78" s="49"/>
      <c r="BV78" s="49"/>
      <c r="BW78"/>
      <c r="BX78"/>
      <c r="BY78"/>
      <c r="BZ78"/>
      <c r="CA78"/>
      <c r="CB78"/>
      <c r="CC78"/>
      <c r="CD78"/>
      <c r="CE78" s="177"/>
      <c r="CF78" s="189"/>
      <c r="CG78" s="49"/>
      <c r="CT78" s="16"/>
      <c r="DC78" s="49"/>
      <c r="DL78" s="16"/>
    </row>
    <row r="79" spans="1:255" ht="13.5" customHeight="1" x14ac:dyDescent="0.25">
      <c r="A79" s="114"/>
      <c r="O79" s="154"/>
      <c r="P79" s="154"/>
      <c r="Q79" s="154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T79" s="48"/>
      <c r="BU79" s="49"/>
      <c r="BV79" s="49"/>
      <c r="BW79"/>
      <c r="BX79"/>
      <c r="BY79"/>
      <c r="BZ79"/>
      <c r="CA79"/>
      <c r="CB79"/>
      <c r="CC79"/>
      <c r="CD79"/>
      <c r="CE79" s="177"/>
      <c r="CF79" s="189"/>
      <c r="CG79" s="49"/>
      <c r="CT79" s="16"/>
      <c r="DC79" s="49"/>
      <c r="DL79" s="16"/>
    </row>
    <row r="80" spans="1:255" ht="13.5" customHeight="1" x14ac:dyDescent="0.25">
      <c r="A80" s="114"/>
      <c r="O80" s="154"/>
      <c r="P80" s="154"/>
      <c r="Q80" s="154"/>
      <c r="R80" s="154"/>
      <c r="S80" s="154"/>
      <c r="T80" s="154"/>
      <c r="U80" s="154"/>
      <c r="V80" s="154"/>
      <c r="W80" s="154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T80" s="48"/>
      <c r="BU80" s="49"/>
      <c r="BV80" s="49"/>
      <c r="BW80"/>
      <c r="BX80"/>
      <c r="BY80"/>
      <c r="BZ80"/>
      <c r="CA80"/>
      <c r="CB80"/>
      <c r="CC80"/>
      <c r="CD80"/>
      <c r="CE80" s="177"/>
      <c r="CF80" s="189"/>
      <c r="CG80" s="49"/>
      <c r="CT80" s="49"/>
      <c r="DC80" s="49"/>
      <c r="DL80" s="49"/>
    </row>
    <row r="81" spans="1:116" ht="13.5" customHeight="1" x14ac:dyDescent="0.25">
      <c r="A81" s="114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L81" s="48"/>
      <c r="BM81" s="48"/>
      <c r="BN81" s="48"/>
      <c r="BO81" s="48"/>
      <c r="BP81" s="48"/>
      <c r="BQ81" s="48"/>
      <c r="BR81" s="48"/>
      <c r="BS81" s="48"/>
      <c r="BT81" s="48"/>
      <c r="BU81" s="49"/>
      <c r="BV81" s="49"/>
      <c r="BW81"/>
      <c r="BX81"/>
      <c r="BY81"/>
      <c r="BZ81"/>
      <c r="CA81"/>
      <c r="CB81"/>
      <c r="CC81"/>
      <c r="CD81"/>
      <c r="CE81" s="177"/>
      <c r="CF81" s="189"/>
      <c r="CG81" s="49"/>
      <c r="CH81" s="49"/>
      <c r="CI81" s="49"/>
      <c r="CJ81" s="49"/>
      <c r="CK81" s="49"/>
      <c r="CP81" s="49"/>
      <c r="CQ81" s="49"/>
      <c r="CR81" s="49"/>
      <c r="CS81" s="49"/>
      <c r="CT81" s="49"/>
    </row>
    <row r="82" spans="1:116" ht="13.5" customHeight="1" x14ac:dyDescent="0.25">
      <c r="BW82"/>
      <c r="BX82"/>
      <c r="BY82"/>
      <c r="BZ82"/>
      <c r="CA82"/>
      <c r="CB82"/>
      <c r="CC82"/>
      <c r="CD82"/>
    </row>
    <row r="83" spans="1:116" x14ac:dyDescent="0.25">
      <c r="BW83"/>
      <c r="BX83"/>
      <c r="BY83"/>
      <c r="BZ83"/>
      <c r="CA83"/>
      <c r="CB83"/>
      <c r="CC83"/>
      <c r="CD83"/>
    </row>
    <row r="84" spans="1:116" x14ac:dyDescent="0.25">
      <c r="BW84"/>
      <c r="BX84"/>
      <c r="BY84"/>
      <c r="BZ84"/>
      <c r="CA84"/>
      <c r="CB84"/>
      <c r="CC84"/>
      <c r="CD84"/>
    </row>
    <row r="85" spans="1:116" x14ac:dyDescent="0.25">
      <c r="BW85"/>
      <c r="BX85"/>
      <c r="BY85"/>
      <c r="BZ85"/>
      <c r="CA85"/>
      <c r="CB85"/>
      <c r="CC85"/>
      <c r="CD85"/>
    </row>
    <row r="86" spans="1:116" x14ac:dyDescent="0.25">
      <c r="BW86"/>
      <c r="BX86"/>
      <c r="BY86"/>
      <c r="BZ86"/>
      <c r="CA86"/>
      <c r="CB86"/>
      <c r="CC86"/>
      <c r="CD86"/>
    </row>
    <row r="87" spans="1:116" x14ac:dyDescent="0.25">
      <c r="BW87"/>
      <c r="BX87"/>
      <c r="BY87"/>
      <c r="BZ87"/>
      <c r="CA87"/>
      <c r="CB87"/>
      <c r="CC87"/>
      <c r="CD87"/>
    </row>
    <row r="88" spans="1:116" x14ac:dyDescent="0.25">
      <c r="BW88"/>
      <c r="BX88"/>
      <c r="BY88"/>
      <c r="BZ88"/>
      <c r="CA88"/>
      <c r="CB88"/>
      <c r="CC88"/>
      <c r="CD88"/>
    </row>
    <row r="89" spans="1:116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W89"/>
      <c r="BX89"/>
      <c r="BY89"/>
      <c r="BZ89"/>
      <c r="CA89"/>
      <c r="CB89"/>
      <c r="CC89"/>
      <c r="CD89"/>
    </row>
    <row r="90" spans="1:116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W90"/>
      <c r="BX90"/>
      <c r="BY90"/>
      <c r="BZ90"/>
      <c r="CA90"/>
      <c r="CB90"/>
      <c r="CC90"/>
      <c r="CD90"/>
    </row>
    <row r="91" spans="1:116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W91"/>
      <c r="BX91"/>
      <c r="BY91"/>
      <c r="BZ91"/>
      <c r="CA91"/>
      <c r="CB91"/>
      <c r="CC91"/>
      <c r="CD91"/>
    </row>
    <row r="92" spans="1:116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W92"/>
      <c r="BX92"/>
      <c r="BY92"/>
      <c r="BZ92"/>
      <c r="CA92"/>
      <c r="CB92"/>
      <c r="CC92"/>
      <c r="CD92"/>
    </row>
    <row r="93" spans="1:116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W93"/>
      <c r="BX93"/>
      <c r="BY93"/>
      <c r="BZ93"/>
      <c r="CA93"/>
      <c r="CB93"/>
      <c r="CC93"/>
      <c r="CD93"/>
    </row>
    <row r="94" spans="1:116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W94"/>
      <c r="BX94"/>
      <c r="BY94"/>
      <c r="BZ94"/>
      <c r="CA94"/>
      <c r="CB94"/>
      <c r="CC94"/>
      <c r="CD94"/>
    </row>
    <row r="95" spans="1:116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46"/>
      <c r="BU95" s="47"/>
      <c r="BV95" s="47"/>
      <c r="BW95"/>
      <c r="BX95"/>
      <c r="BY95"/>
      <c r="BZ95"/>
      <c r="CA95"/>
      <c r="CB95"/>
      <c r="CC95"/>
      <c r="CD95"/>
      <c r="CE95" s="178"/>
      <c r="CF95" s="190"/>
      <c r="CG95" s="47"/>
      <c r="CH95"/>
      <c r="CI95"/>
      <c r="CJ95"/>
      <c r="CK95"/>
      <c r="CL95"/>
      <c r="CM95"/>
      <c r="CN95"/>
      <c r="CO95"/>
      <c r="CP95"/>
      <c r="CQ95"/>
      <c r="CR95"/>
      <c r="CS95"/>
      <c r="CT95" s="16"/>
      <c r="DC95" s="47"/>
      <c r="DL95" s="16"/>
    </row>
    <row r="96" spans="1:116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W96"/>
      <c r="BX96"/>
      <c r="BY96"/>
      <c r="BZ96"/>
      <c r="CA96"/>
      <c r="CB96"/>
      <c r="CC96"/>
      <c r="CD96"/>
    </row>
    <row r="97" spans="1:11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W97"/>
      <c r="BX97"/>
      <c r="BY97"/>
      <c r="BZ97"/>
      <c r="CA97"/>
      <c r="CB97"/>
      <c r="CC97"/>
      <c r="CD97"/>
    </row>
    <row r="98" spans="1:11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W98"/>
      <c r="BX98"/>
      <c r="BY98"/>
      <c r="BZ98"/>
      <c r="CA98"/>
      <c r="CB98"/>
      <c r="CC98"/>
      <c r="CD98"/>
    </row>
    <row r="99" spans="1:11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5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5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5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5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5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W105"/>
      <c r="BX105"/>
      <c r="BY105"/>
      <c r="BZ105"/>
      <c r="CA105"/>
      <c r="CB105"/>
      <c r="CC105"/>
      <c r="CD105"/>
      <c r="CE105" s="11"/>
      <c r="CF105" s="11"/>
      <c r="DD105" s="11"/>
      <c r="DE105" s="11"/>
      <c r="DF105" s="11"/>
      <c r="DG105" s="11"/>
      <c r="DH105" s="11"/>
      <c r="DI105" s="11"/>
      <c r="DJ105" s="11"/>
      <c r="DK105" s="11"/>
    </row>
    <row r="106" spans="1:115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W106"/>
      <c r="BX106"/>
      <c r="BY106"/>
      <c r="BZ106"/>
      <c r="CA106"/>
      <c r="CB106"/>
      <c r="CC106"/>
      <c r="CD106"/>
      <c r="CE106" s="11"/>
      <c r="CF106" s="11"/>
      <c r="DD106" s="11"/>
      <c r="DE106" s="11"/>
      <c r="DF106" s="11"/>
      <c r="DG106" s="11"/>
      <c r="DH106" s="11"/>
      <c r="DI106" s="11"/>
      <c r="DJ106" s="11"/>
      <c r="DK106" s="11"/>
    </row>
    <row r="107" spans="1:115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W107"/>
      <c r="BX107"/>
      <c r="BY107"/>
      <c r="BZ107"/>
      <c r="CA107"/>
      <c r="CB107"/>
      <c r="CC107"/>
      <c r="CD107"/>
      <c r="CE107" s="11"/>
      <c r="CF107" s="11"/>
      <c r="DD107" s="11"/>
      <c r="DE107" s="11"/>
      <c r="DF107" s="11"/>
      <c r="DG107" s="11"/>
      <c r="DH107" s="11"/>
      <c r="DI107" s="11"/>
      <c r="DJ107" s="11"/>
      <c r="DK107" s="11"/>
    </row>
    <row r="108" spans="1:115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W108"/>
      <c r="BX108"/>
      <c r="BY108"/>
      <c r="BZ108"/>
      <c r="CA108"/>
      <c r="CB108"/>
      <c r="CC108"/>
      <c r="CD108"/>
      <c r="CE108" s="11"/>
      <c r="CF108" s="11"/>
      <c r="DD108" s="11"/>
      <c r="DE108" s="11"/>
      <c r="DF108" s="11"/>
      <c r="DG108" s="11"/>
      <c r="DH108" s="11"/>
      <c r="DI108" s="11"/>
      <c r="DJ108" s="11"/>
      <c r="DK108" s="11"/>
    </row>
    <row r="109" spans="1:115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W109"/>
      <c r="BX109"/>
      <c r="BY109"/>
      <c r="BZ109"/>
      <c r="CA109"/>
      <c r="CB109"/>
      <c r="CC109"/>
      <c r="CD109"/>
      <c r="CE109" s="11"/>
      <c r="CF109" s="11"/>
      <c r="DD109" s="11"/>
      <c r="DE109" s="11"/>
      <c r="DF109" s="11"/>
      <c r="DG109" s="11"/>
      <c r="DH109" s="11"/>
      <c r="DI109" s="11"/>
      <c r="DJ109" s="11"/>
      <c r="DK109" s="11"/>
    </row>
    <row r="110" spans="1:115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W110"/>
      <c r="BX110"/>
      <c r="BY110"/>
      <c r="BZ110"/>
      <c r="CA110"/>
      <c r="CB110"/>
      <c r="CC110"/>
      <c r="CD110"/>
      <c r="CE110" s="11"/>
      <c r="CF110" s="11"/>
      <c r="DD110" s="11"/>
      <c r="DE110" s="11"/>
      <c r="DF110" s="11"/>
      <c r="DG110" s="11"/>
      <c r="DH110" s="11"/>
      <c r="DI110" s="11"/>
      <c r="DJ110" s="11"/>
      <c r="DK110" s="11"/>
    </row>
    <row r="111" spans="1:11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W111"/>
      <c r="BX111"/>
      <c r="BY111"/>
      <c r="BZ111"/>
      <c r="CA111"/>
      <c r="CB111"/>
      <c r="CC111"/>
      <c r="CD111"/>
      <c r="CE111" s="11"/>
      <c r="CF111" s="11"/>
      <c r="DD111" s="11"/>
      <c r="DE111" s="11"/>
      <c r="DF111" s="11"/>
      <c r="DG111" s="11"/>
      <c r="DH111" s="11"/>
      <c r="DI111" s="11"/>
      <c r="DJ111" s="11"/>
      <c r="DK111" s="11"/>
    </row>
    <row r="112" spans="1:11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W112"/>
      <c r="BX112"/>
      <c r="BY112"/>
      <c r="BZ112"/>
      <c r="CA112"/>
      <c r="CB112"/>
      <c r="CC112"/>
      <c r="CD112"/>
      <c r="CE112" s="11"/>
      <c r="CF112" s="11"/>
      <c r="DD112" s="11"/>
      <c r="DE112" s="11"/>
      <c r="DF112" s="11"/>
      <c r="DG112" s="11"/>
      <c r="DH112" s="11"/>
      <c r="DI112" s="11"/>
      <c r="DJ112" s="11"/>
      <c r="DK112" s="11"/>
    </row>
    <row r="113" spans="75:82" s="11" customFormat="1" x14ac:dyDescent="0.25">
      <c r="BW113"/>
      <c r="BX113"/>
      <c r="BY113"/>
      <c r="BZ113"/>
      <c r="CA113"/>
      <c r="CB113"/>
      <c r="CC113"/>
      <c r="CD113"/>
    </row>
    <row r="114" spans="75:82" s="11" customFormat="1" x14ac:dyDescent="0.25">
      <c r="BW114"/>
      <c r="BX114"/>
      <c r="BY114"/>
      <c r="BZ114"/>
      <c r="CA114"/>
      <c r="CB114"/>
      <c r="CC114"/>
      <c r="CD114"/>
    </row>
    <row r="115" spans="75:82" s="11" customFormat="1" x14ac:dyDescent="0.25">
      <c r="BW115"/>
      <c r="BX115"/>
      <c r="BY115"/>
      <c r="BZ115"/>
      <c r="CA115"/>
      <c r="CB115"/>
      <c r="CC115"/>
      <c r="CD115"/>
    </row>
    <row r="123" spans="75:82" s="11" customFormat="1" ht="13.5" customHeight="1" x14ac:dyDescent="0.25"/>
  </sheetData>
  <sheetProtection algorithmName="SHA-512" hashValue="HIlo0OWmaNsTZxVJr1OThi0ZvHiPwyTna/deunh6MRrzp5jrIatUfQ+hE0cAy5fshB6c5o3q31A+f5UxKawZHA==" saltValue="o1m2KEOzF64GsGu1RtSziQ==" spinCount="100000" sheet="1" objects="1" scenarios="1" formatCells="0" formatColumns="0" formatRows="0"/>
  <mergeCells count="73">
    <mergeCell ref="A2:BI2"/>
    <mergeCell ref="A3:BI3"/>
    <mergeCell ref="A4:BI4"/>
    <mergeCell ref="AP11:AR11"/>
    <mergeCell ref="AT11:AV11"/>
    <mergeCell ref="AX11:AZ11"/>
    <mergeCell ref="BB11:BD11"/>
    <mergeCell ref="BF11:BH11"/>
    <mergeCell ref="AL11:AN11"/>
    <mergeCell ref="C5:C10"/>
    <mergeCell ref="A5:A10"/>
    <mergeCell ref="BF7:BI7"/>
    <mergeCell ref="O6:O10"/>
    <mergeCell ref="D6:G10"/>
    <mergeCell ref="AT9:AW9"/>
    <mergeCell ref="AD11:AF11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D5:W5"/>
    <mergeCell ref="AL6:AS6"/>
    <mergeCell ref="BB6:BI6"/>
    <mergeCell ref="Y7:Y10"/>
    <mergeCell ref="Q11:W11"/>
    <mergeCell ref="AX7:BA7"/>
    <mergeCell ref="AX9:BA9"/>
    <mergeCell ref="H6:N10"/>
    <mergeCell ref="AD7:AG7"/>
    <mergeCell ref="Z6:Z10"/>
    <mergeCell ref="AD10:BI10"/>
    <mergeCell ref="B5:B10"/>
    <mergeCell ref="BB7:BE7"/>
    <mergeCell ref="BB9:BE9"/>
    <mergeCell ref="H11:N11"/>
    <mergeCell ref="AC6:AC10"/>
    <mergeCell ref="X6:Y6"/>
    <mergeCell ref="AH11:AJ11"/>
    <mergeCell ref="AD6:AK6"/>
    <mergeCell ref="AL9:AO9"/>
    <mergeCell ref="AD8:BI8"/>
    <mergeCell ref="AD9:AG9"/>
    <mergeCell ref="AL7:AO7"/>
    <mergeCell ref="X7:X10"/>
    <mergeCell ref="AA6:AA10"/>
    <mergeCell ref="AB6:AB10"/>
    <mergeCell ref="X5:AC5"/>
    <mergeCell ref="DM10:DT10"/>
    <mergeCell ref="BT10:BT11"/>
    <mergeCell ref="DD10:DK10"/>
    <mergeCell ref="BL10:BS10"/>
    <mergeCell ref="AD71:AS71"/>
    <mergeCell ref="J71:AA71"/>
    <mergeCell ref="J72:AA72"/>
    <mergeCell ref="C65:AS65"/>
    <mergeCell ref="C66:AS66"/>
    <mergeCell ref="C67:AS67"/>
    <mergeCell ref="C68:AS68"/>
    <mergeCell ref="C71:H71"/>
    <mergeCell ref="AF69:AS69"/>
    <mergeCell ref="J69:AA69"/>
    <mergeCell ref="J70:AA70"/>
    <mergeCell ref="C72:H72"/>
    <mergeCell ref="C69:H69"/>
    <mergeCell ref="C70:H70"/>
  </mergeCells>
  <conditionalFormatting sqref="AX14:AZ15 AD14:AF15 AH14:AJ15 AL14:AN15 AP14:AR15 AT14:AV15 BB14:BD15 BF14:BH15 AX20:AZ23 AD20:AF23 AH20:AJ23 AL20:AN23 AP20:AR23 AT20:AV23 BB20:BD23 BF20:BH23">
    <cfRule type="expression" dxfId="112" priority="173">
      <formula>MOD(AD14,2)&lt;&gt;0</formula>
    </cfRule>
  </conditionalFormatting>
  <conditionalFormatting sqref="AD40:AF58 AH40:AJ58 AL40:AN58 AP40:AR58 AT40:AV58 AX40:AZ58 BB40:BD58 BF40:BH58">
    <cfRule type="expression" dxfId="111" priority="164">
      <formula>MOD(AD40,2)&lt;&gt;0</formula>
    </cfRule>
  </conditionalFormatting>
  <conditionalFormatting sqref="B26:B27 B35 B21:B23">
    <cfRule type="expression" dxfId="110" priority="132">
      <formula>AND($X21&gt;0,$AC21/$X21&lt;0.5)</formula>
    </cfRule>
  </conditionalFormatting>
  <conditionalFormatting sqref="AD39:AF39 AH39:AJ39 AL39:AN39 AP39:AR39 AT39:AV39 AX39:AZ39 BB39:BD39 BF39:BH39">
    <cfRule type="expression" dxfId="109" priority="131">
      <formula>MOD(AD39,2)&lt;&gt;0</formula>
    </cfRule>
  </conditionalFormatting>
  <conditionalFormatting sqref="AX26:AZ27">
    <cfRule type="expression" dxfId="108" priority="80">
      <formula>MOD(AX26,2)&lt;&gt;0</formula>
    </cfRule>
  </conditionalFormatting>
  <conditionalFormatting sqref="AD26:AF27">
    <cfRule type="expression" dxfId="107" priority="79">
      <formula>MOD(AD26,2)&lt;&gt;0</formula>
    </cfRule>
  </conditionalFormatting>
  <conditionalFormatting sqref="AH26:AJ27">
    <cfRule type="expression" dxfId="106" priority="78">
      <formula>MOD(AH26,2)&lt;&gt;0</formula>
    </cfRule>
  </conditionalFormatting>
  <conditionalFormatting sqref="AL26:AN27">
    <cfRule type="expression" dxfId="105" priority="77">
      <formula>MOD(AL26,2)&lt;&gt;0</formula>
    </cfRule>
  </conditionalFormatting>
  <conditionalFormatting sqref="AP26:AR27">
    <cfRule type="expression" dxfId="104" priority="76">
      <formula>MOD(AP26,2)&lt;&gt;0</formula>
    </cfRule>
  </conditionalFormatting>
  <conditionalFormatting sqref="AT26:AV27">
    <cfRule type="expression" dxfId="103" priority="75">
      <formula>MOD(AT26,2)&lt;&gt;0</formula>
    </cfRule>
  </conditionalFormatting>
  <conditionalFormatting sqref="BB26:BD27">
    <cfRule type="expression" dxfId="102" priority="74">
      <formula>MOD(BB26,2)&lt;&gt;0</formula>
    </cfRule>
  </conditionalFormatting>
  <conditionalFormatting sqref="BF26:BH27">
    <cfRule type="expression" dxfId="101" priority="73">
      <formula>MOD(BF26,2)&lt;&gt;0</formula>
    </cfRule>
  </conditionalFormatting>
  <conditionalFormatting sqref="B29:B30 B34">
    <cfRule type="expression" dxfId="100" priority="63">
      <formula>AND($X29&gt;0,$AC29/$X29&lt;0.5)</formula>
    </cfRule>
  </conditionalFormatting>
  <conditionalFormatting sqref="AX28:AZ30 AX34:AZ34">
    <cfRule type="expression" dxfId="99" priority="71">
      <formula>MOD(AX28,2)&lt;&gt;0</formula>
    </cfRule>
  </conditionalFormatting>
  <conditionalFormatting sqref="AD28:AF30 AD34:AF35">
    <cfRule type="expression" dxfId="98" priority="70">
      <formula>MOD(AD28,2)&lt;&gt;0</formula>
    </cfRule>
  </conditionalFormatting>
  <conditionalFormatting sqref="AH28:AJ30 AH34:AJ35">
    <cfRule type="expression" dxfId="97" priority="69">
      <formula>MOD(AH28,2)&lt;&gt;0</formula>
    </cfRule>
  </conditionalFormatting>
  <conditionalFormatting sqref="AL28:AN30 AL34:AN35">
    <cfRule type="expression" dxfId="96" priority="68">
      <formula>MOD(AL28,2)&lt;&gt;0</formula>
    </cfRule>
  </conditionalFormatting>
  <conditionalFormatting sqref="AP28:AR30 AP34:AR35">
    <cfRule type="expression" dxfId="95" priority="67">
      <formula>MOD(AP28,2)&lt;&gt;0</formula>
    </cfRule>
  </conditionalFormatting>
  <conditionalFormatting sqref="AT28:AV30 AT34:AV34">
    <cfRule type="expression" dxfId="94" priority="66">
      <formula>MOD(AT28,2)&lt;&gt;0</formula>
    </cfRule>
  </conditionalFormatting>
  <conditionalFormatting sqref="BB28:BD30 BB34:BD34">
    <cfRule type="expression" dxfId="93" priority="65">
      <formula>MOD(BB28,2)&lt;&gt;0</formula>
    </cfRule>
  </conditionalFormatting>
  <conditionalFormatting sqref="BF28:BH30 BF34:BH34">
    <cfRule type="expression" dxfId="92" priority="64">
      <formula>MOD(BF28,2)&lt;&gt;0</formula>
    </cfRule>
  </conditionalFormatting>
  <conditionalFormatting sqref="AX24:AZ25">
    <cfRule type="expression" dxfId="91" priority="62">
      <formula>MOD(AX24,2)&lt;&gt;0</formula>
    </cfRule>
  </conditionalFormatting>
  <conditionalFormatting sqref="AD24:AF25">
    <cfRule type="expression" dxfId="90" priority="61">
      <formula>MOD(AD24,2)&lt;&gt;0</formula>
    </cfRule>
  </conditionalFormatting>
  <conditionalFormatting sqref="AH24:AJ25">
    <cfRule type="expression" dxfId="89" priority="60">
      <formula>MOD(AH24,2)&lt;&gt;0</formula>
    </cfRule>
  </conditionalFormatting>
  <conditionalFormatting sqref="AL24:AN25">
    <cfRule type="expression" dxfId="88" priority="59">
      <formula>MOD(AL24,2)&lt;&gt;0</formula>
    </cfRule>
  </conditionalFormatting>
  <conditionalFormatting sqref="AP24:AR25">
    <cfRule type="expression" dxfId="87" priority="58">
      <formula>MOD(AP24,2)&lt;&gt;0</formula>
    </cfRule>
  </conditionalFormatting>
  <conditionalFormatting sqref="AT24:AV25">
    <cfRule type="expression" dxfId="86" priority="57">
      <formula>MOD(AT24,2)&lt;&gt;0</formula>
    </cfRule>
  </conditionalFormatting>
  <conditionalFormatting sqref="BB24:BD25">
    <cfRule type="expression" dxfId="85" priority="56">
      <formula>MOD(BB24,2)&lt;&gt;0</formula>
    </cfRule>
  </conditionalFormatting>
  <conditionalFormatting sqref="BF24:BH25">
    <cfRule type="expression" dxfId="84" priority="55">
      <formula>MOD(BF24,2)&lt;&gt;0</formula>
    </cfRule>
  </conditionalFormatting>
  <conditionalFormatting sqref="B24:B25">
    <cfRule type="expression" dxfId="83" priority="54">
      <formula>AND($X24&gt;0,$AC24/$X24&lt;0.5)</formula>
    </cfRule>
  </conditionalFormatting>
  <conditionalFormatting sqref="B14:B15">
    <cfRule type="expression" dxfId="82" priority="53">
      <formula>AND($X14&gt;0,$AC14/$X14&lt;0.5)</formula>
    </cfRule>
  </conditionalFormatting>
  <conditionalFormatting sqref="B28">
    <cfRule type="expression" dxfId="81" priority="51">
      <formula>AND($X28&gt;0,$AC28/$X28&lt;0.5)</formula>
    </cfRule>
  </conditionalFormatting>
  <conditionalFormatting sqref="Y59">
    <cfRule type="expression" dxfId="80" priority="47">
      <formula>$Y$59/$Y$62&lt;0.25</formula>
    </cfRule>
  </conditionalFormatting>
  <conditionalFormatting sqref="B32">
    <cfRule type="expression" dxfId="79" priority="38">
      <formula>AND($X32&gt;0,$AC32/$X32&lt;0.5)</formula>
    </cfRule>
  </conditionalFormatting>
  <conditionalFormatting sqref="AX32:AZ32">
    <cfRule type="expression" dxfId="78" priority="46">
      <formula>MOD(AX32,2)&lt;&gt;0</formula>
    </cfRule>
  </conditionalFormatting>
  <conditionalFormatting sqref="AD32:AF32">
    <cfRule type="expression" dxfId="77" priority="45">
      <formula>MOD(AD32,2)&lt;&gt;0</formula>
    </cfRule>
  </conditionalFormatting>
  <conditionalFormatting sqref="AH32:AJ32">
    <cfRule type="expression" dxfId="76" priority="44">
      <formula>MOD(AH32,2)&lt;&gt;0</formula>
    </cfRule>
  </conditionalFormatting>
  <conditionalFormatting sqref="AL32:AN32">
    <cfRule type="expression" dxfId="75" priority="43">
      <formula>MOD(AL32,2)&lt;&gt;0</formula>
    </cfRule>
  </conditionalFormatting>
  <conditionalFormatting sqref="AP32:AR32">
    <cfRule type="expression" dxfId="74" priority="42">
      <formula>MOD(AP32,2)&lt;&gt;0</formula>
    </cfRule>
  </conditionalFormatting>
  <conditionalFormatting sqref="AT32:AV32">
    <cfRule type="expression" dxfId="73" priority="41">
      <formula>MOD(AT32,2)&lt;&gt;0</formula>
    </cfRule>
  </conditionalFormatting>
  <conditionalFormatting sqref="BB32:BD32">
    <cfRule type="expression" dxfId="72" priority="40">
      <formula>MOD(BB32,2)&lt;&gt;0</formula>
    </cfRule>
  </conditionalFormatting>
  <conditionalFormatting sqref="BF32:BH32">
    <cfRule type="expression" dxfId="71" priority="39">
      <formula>MOD(BF32,2)&lt;&gt;0</formula>
    </cfRule>
  </conditionalFormatting>
  <conditionalFormatting sqref="B31">
    <cfRule type="expression" dxfId="70" priority="29">
      <formula>AND($X31&gt;0,$AC31/$X31&lt;0.5)</formula>
    </cfRule>
  </conditionalFormatting>
  <conditionalFormatting sqref="AX31:AZ31">
    <cfRule type="expression" dxfId="69" priority="37">
      <formula>MOD(AX31,2)&lt;&gt;0</formula>
    </cfRule>
  </conditionalFormatting>
  <conditionalFormatting sqref="AD31:AF31">
    <cfRule type="expression" dxfId="68" priority="36">
      <formula>MOD(AD31,2)&lt;&gt;0</formula>
    </cfRule>
  </conditionalFormatting>
  <conditionalFormatting sqref="AH31:AJ31">
    <cfRule type="expression" dxfId="67" priority="35">
      <formula>MOD(AH31,2)&lt;&gt;0</formula>
    </cfRule>
  </conditionalFormatting>
  <conditionalFormatting sqref="AL31:AN31">
    <cfRule type="expression" dxfId="66" priority="34">
      <formula>MOD(AL31,2)&lt;&gt;0</formula>
    </cfRule>
  </conditionalFormatting>
  <conditionalFormatting sqref="AP31:AR31">
    <cfRule type="expression" dxfId="65" priority="33">
      <formula>MOD(AP31,2)&lt;&gt;0</formula>
    </cfRule>
  </conditionalFormatting>
  <conditionalFormatting sqref="AT31:AV31">
    <cfRule type="expression" dxfId="64" priority="32">
      <formula>MOD(AT31,2)&lt;&gt;0</formula>
    </cfRule>
  </conditionalFormatting>
  <conditionalFormatting sqref="BB31:BD31">
    <cfRule type="expression" dxfId="63" priority="31">
      <formula>MOD(BB31,2)&lt;&gt;0</formula>
    </cfRule>
  </conditionalFormatting>
  <conditionalFormatting sqref="BF31:BH31">
    <cfRule type="expression" dxfId="62" priority="30">
      <formula>MOD(BF31,2)&lt;&gt;0</formula>
    </cfRule>
  </conditionalFormatting>
  <conditionalFormatting sqref="B33">
    <cfRule type="expression" dxfId="61" priority="20">
      <formula>AND($X33&gt;0,$AC33/$X33&lt;0.5)</formula>
    </cfRule>
  </conditionalFormatting>
  <conditionalFormatting sqref="AX33:AZ33">
    <cfRule type="expression" dxfId="60" priority="28">
      <formula>MOD(AX33,2)&lt;&gt;0</formula>
    </cfRule>
  </conditionalFormatting>
  <conditionalFormatting sqref="AD33:AF33">
    <cfRule type="expression" dxfId="59" priority="27">
      <formula>MOD(AD33,2)&lt;&gt;0</formula>
    </cfRule>
  </conditionalFormatting>
  <conditionalFormatting sqref="AH33:AJ33">
    <cfRule type="expression" dxfId="58" priority="26">
      <formula>MOD(AH33,2)&lt;&gt;0</formula>
    </cfRule>
  </conditionalFormatting>
  <conditionalFormatting sqref="AL33:AN33">
    <cfRule type="expression" dxfId="57" priority="25">
      <formula>MOD(AL33,2)&lt;&gt;0</formula>
    </cfRule>
  </conditionalFormatting>
  <conditionalFormatting sqref="AP33:AR33">
    <cfRule type="expression" dxfId="56" priority="24">
      <formula>MOD(AP33,2)&lt;&gt;0</formula>
    </cfRule>
  </conditionalFormatting>
  <conditionalFormatting sqref="AT33:AV33">
    <cfRule type="expression" dxfId="55" priority="23">
      <formula>MOD(AT33,2)&lt;&gt;0</formula>
    </cfRule>
  </conditionalFormatting>
  <conditionalFormatting sqref="BB33:BD33">
    <cfRule type="expression" dxfId="54" priority="22">
      <formula>MOD(BB33,2)&lt;&gt;0</formula>
    </cfRule>
  </conditionalFormatting>
  <conditionalFormatting sqref="BF33:BH33">
    <cfRule type="expression" dxfId="53" priority="21">
      <formula>MOD(BF33,2)&lt;&gt;0</formula>
    </cfRule>
  </conditionalFormatting>
  <conditionalFormatting sqref="AX16:AZ17">
    <cfRule type="expression" dxfId="52" priority="19">
      <formula>MOD(AX16,2)&lt;&gt;0</formula>
    </cfRule>
  </conditionalFormatting>
  <conditionalFormatting sqref="AD16:AF17">
    <cfRule type="expression" dxfId="51" priority="18">
      <formula>MOD(AD16,2)&lt;&gt;0</formula>
    </cfRule>
  </conditionalFormatting>
  <conditionalFormatting sqref="AH16:AJ17">
    <cfRule type="expression" dxfId="50" priority="17">
      <formula>MOD(AH16,2)&lt;&gt;0</formula>
    </cfRule>
  </conditionalFormatting>
  <conditionalFormatting sqref="AL16:AN17">
    <cfRule type="expression" dxfId="49" priority="16">
      <formula>MOD(AL16,2)&lt;&gt;0</formula>
    </cfRule>
  </conditionalFormatting>
  <conditionalFormatting sqref="AP16:AR17">
    <cfRule type="expression" dxfId="48" priority="15">
      <formula>MOD(AP16,2)&lt;&gt;0</formula>
    </cfRule>
  </conditionalFormatting>
  <conditionalFormatting sqref="AT16:AV17">
    <cfRule type="expression" dxfId="47" priority="14">
      <formula>MOD(AT16,2)&lt;&gt;0</formula>
    </cfRule>
  </conditionalFormatting>
  <conditionalFormatting sqref="BB16:BD17">
    <cfRule type="expression" dxfId="46" priority="13">
      <formula>MOD(BB16,2)&lt;&gt;0</formula>
    </cfRule>
  </conditionalFormatting>
  <conditionalFormatting sqref="BF16:BH17">
    <cfRule type="expression" dxfId="45" priority="12">
      <formula>MOD(BF16,2)&lt;&gt;0</formula>
    </cfRule>
  </conditionalFormatting>
  <conditionalFormatting sqref="B16:B17">
    <cfRule type="expression" dxfId="44" priority="11">
      <formula>AND($X16&gt;0,$AC16/$X16&lt;0.5)</formula>
    </cfRule>
  </conditionalFormatting>
  <conditionalFormatting sqref="AX18:AZ19">
    <cfRule type="expression" dxfId="43" priority="10">
      <formula>MOD(AX18,2)&lt;&gt;0</formula>
    </cfRule>
  </conditionalFormatting>
  <conditionalFormatting sqref="AD18:AF19">
    <cfRule type="expression" dxfId="42" priority="9">
      <formula>MOD(AD18,2)&lt;&gt;0</formula>
    </cfRule>
  </conditionalFormatting>
  <conditionalFormatting sqref="AH18:AJ19">
    <cfRule type="expression" dxfId="41" priority="8">
      <formula>MOD(AH18,2)&lt;&gt;0</formula>
    </cfRule>
  </conditionalFormatting>
  <conditionalFormatting sqref="AL18:AN19">
    <cfRule type="expression" dxfId="40" priority="7">
      <formula>MOD(AL18,2)&lt;&gt;0</formula>
    </cfRule>
  </conditionalFormatting>
  <conditionalFormatting sqref="AP18:AR19">
    <cfRule type="expression" dxfId="39" priority="6">
      <formula>MOD(AP18,2)&lt;&gt;0</formula>
    </cfRule>
  </conditionalFormatting>
  <conditionalFormatting sqref="AT18:AV19">
    <cfRule type="expression" dxfId="38" priority="5">
      <formula>MOD(AT18,2)&lt;&gt;0</formula>
    </cfRule>
  </conditionalFormatting>
  <conditionalFormatting sqref="BB18:BD19">
    <cfRule type="expression" dxfId="37" priority="4">
      <formula>MOD(BB18,2)&lt;&gt;0</formula>
    </cfRule>
  </conditionalFormatting>
  <conditionalFormatting sqref="BF18:BH19">
    <cfRule type="expression" dxfId="36" priority="3">
      <formula>MOD(BF18,2)&lt;&gt;0</formula>
    </cfRule>
  </conditionalFormatting>
  <conditionalFormatting sqref="B18:B19">
    <cfRule type="expression" dxfId="35" priority="2">
      <formula>AND($X18&gt;0,$AC18/$X18&lt;0.5)</formula>
    </cfRule>
  </conditionalFormatting>
  <conditionalFormatting sqref="B20">
    <cfRule type="expression" dxfId="34" priority="1">
      <formula>AND($X20&gt;0,$AC20/$X20&lt;0.5)</formula>
    </cfRule>
  </conditionalFormatting>
  <dataValidations count="2">
    <dataValidation type="list" allowBlank="1" showInputMessage="1" showErrorMessage="1" sqref="AD71">
      <formula1>$EA$6:$EA$12</formula1>
    </dataValidation>
    <dataValidation type="list" errorStyle="warning" allowBlank="1" showInputMessage="1" showErrorMessage="1" sqref="C38:C62 C14:C35">
      <formula1>$BW$2:$DB$2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H35"/>
  <sheetViews>
    <sheetView view="pageBreakPreview" topLeftCell="A16" zoomScale="107" zoomScaleNormal="100" zoomScaleSheetLayoutView="107" workbookViewId="0">
      <selection activeCell="W23" sqref="W23"/>
    </sheetView>
  </sheetViews>
  <sheetFormatPr defaultColWidth="7" defaultRowHeight="13.8" x14ac:dyDescent="0.3"/>
  <cols>
    <col min="1" max="1" width="2.88671875" style="36" customWidth="1"/>
    <col min="2" max="18" width="2.6640625" style="36" customWidth="1"/>
    <col min="19" max="19" width="3.33203125" style="36" customWidth="1"/>
    <col min="20" max="48" width="2.6640625" style="36" customWidth="1"/>
    <col min="49" max="49" width="3.6640625" style="36" customWidth="1"/>
    <col min="50" max="53" width="2.6640625" style="36" customWidth="1"/>
    <col min="54" max="58" width="6.33203125" style="36" customWidth="1"/>
    <col min="59" max="59" width="6.88671875" style="36" customWidth="1"/>
    <col min="60" max="60" width="6.33203125" style="36" customWidth="1"/>
    <col min="61" max="61" width="7" style="36" customWidth="1"/>
    <col min="62" max="16384" width="7" style="36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473" t="s">
        <v>30</v>
      </c>
      <c r="I1" s="473"/>
      <c r="J1" s="473"/>
      <c r="K1" s="473"/>
      <c r="L1" s="473"/>
      <c r="M1" s="473"/>
      <c r="N1" s="473"/>
      <c r="O1" s="473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26" t="s">
        <v>99</v>
      </c>
      <c r="AQ1" s="427"/>
      <c r="AR1" s="427"/>
      <c r="AS1" s="426"/>
      <c r="AT1" s="426"/>
      <c r="AU1" s="426"/>
      <c r="AV1" s="426"/>
      <c r="AW1" s="426"/>
      <c r="AX1" s="428"/>
      <c r="AY1" s="427"/>
      <c r="AZ1" s="427"/>
      <c r="BA1" s="427"/>
      <c r="BB1" s="561" t="s">
        <v>205</v>
      </c>
      <c r="BC1" s="562"/>
      <c r="BD1" s="562"/>
      <c r="BE1" s="562"/>
      <c r="BF1" s="276"/>
      <c r="BG1" s="276"/>
      <c r="BH1" s="276"/>
    </row>
    <row r="2" spans="1:60" s="273" customFormat="1" ht="20.25" customHeight="1" x14ac:dyDescent="0.4">
      <c r="A2" s="271"/>
      <c r="B2" s="473" t="s">
        <v>31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AP2" s="427" t="s">
        <v>206</v>
      </c>
      <c r="AQ2" s="427"/>
      <c r="AR2" s="427"/>
      <c r="AS2" s="429"/>
      <c r="AT2" s="429"/>
      <c r="AU2" s="429"/>
      <c r="AV2" s="429"/>
      <c r="AW2" s="429"/>
      <c r="AX2" s="429"/>
      <c r="AY2" s="427"/>
      <c r="AZ2" s="427"/>
      <c r="BA2" s="427"/>
      <c r="BB2" s="430">
        <f>'Титул денна'!BB2</f>
        <v>40</v>
      </c>
      <c r="BC2" s="563" t="s">
        <v>207</v>
      </c>
      <c r="BD2" s="562"/>
      <c r="BE2" s="562"/>
    </row>
    <row r="3" spans="1:60" s="37" customFormat="1" ht="21.75" customHeight="1" x14ac:dyDescent="0.4">
      <c r="A3" s="271"/>
      <c r="B3" s="461" t="s">
        <v>69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277"/>
      <c r="W3" s="277"/>
      <c r="X3" s="277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8"/>
      <c r="AR3" s="279"/>
      <c r="AS3" s="279"/>
      <c r="AT3" s="279"/>
      <c r="AU3" s="279"/>
      <c r="AV3" s="279"/>
      <c r="AW3" s="280"/>
      <c r="AX3" s="281"/>
      <c r="AY3" s="273"/>
      <c r="AZ3" s="273"/>
      <c r="BA3" s="273"/>
      <c r="BB3" s="273"/>
      <c r="BC3" s="273"/>
      <c r="BD3" s="273"/>
      <c r="BE3" s="273"/>
      <c r="BF3" s="273"/>
      <c r="BG3" s="273"/>
      <c r="BH3" s="273"/>
    </row>
    <row r="4" spans="1:60" s="37" customFormat="1" ht="23.25" customHeight="1" x14ac:dyDescent="0.4">
      <c r="A4" s="282"/>
      <c r="B4" s="446"/>
      <c r="C4" s="446" t="s">
        <v>256</v>
      </c>
      <c r="D4" s="449"/>
      <c r="E4" s="449"/>
      <c r="F4" s="278" t="s">
        <v>256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6"/>
      <c r="R4" s="461">
        <f>AI18</f>
        <v>2021</v>
      </c>
      <c r="S4" s="469"/>
      <c r="T4" s="446" t="s">
        <v>257</v>
      </c>
      <c r="U4" s="446"/>
      <c r="V4" s="283"/>
      <c r="W4" s="283"/>
      <c r="X4" s="28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84"/>
      <c r="AN4" s="273"/>
      <c r="AO4" s="273"/>
      <c r="AP4" s="273"/>
      <c r="AQ4" s="283"/>
      <c r="AR4" s="285"/>
      <c r="AS4" s="279"/>
      <c r="AT4" s="279"/>
      <c r="AU4" s="279"/>
      <c r="AV4" s="279"/>
      <c r="AW4" s="279"/>
      <c r="AX4" s="286"/>
      <c r="AY4" s="273"/>
      <c r="AZ4" s="273"/>
      <c r="BA4" s="273"/>
      <c r="BB4" s="273"/>
      <c r="BC4" s="273"/>
      <c r="BD4" s="273"/>
      <c r="BE4" s="273"/>
      <c r="BF4" s="273"/>
      <c r="BG4" s="273"/>
      <c r="BH4" s="273"/>
    </row>
    <row r="5" spans="1:60" s="37" customFormat="1" ht="20.25" customHeight="1" x14ac:dyDescent="0.4">
      <c r="A5" s="271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84"/>
      <c r="AN5" s="273"/>
      <c r="AO5" s="273"/>
      <c r="AP5" s="273"/>
      <c r="AQ5" s="273"/>
      <c r="AR5" s="287"/>
      <c r="AS5" s="287"/>
      <c r="AT5" s="287"/>
      <c r="AU5" s="287"/>
      <c r="AV5" s="287"/>
      <c r="AW5" s="287"/>
      <c r="AX5" s="287"/>
      <c r="AY5" s="273"/>
      <c r="AZ5" s="273"/>
      <c r="BA5" s="273"/>
      <c r="BB5" s="273"/>
      <c r="BC5" s="273"/>
      <c r="BD5" s="273"/>
      <c r="BE5" s="273"/>
      <c r="BF5" s="273"/>
      <c r="BG5" s="273"/>
      <c r="BH5" s="273"/>
    </row>
    <row r="6" spans="1:60" s="37" customFormat="1" ht="20.25" customHeight="1" x14ac:dyDescent="0.4">
      <c r="A6" s="271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5"/>
      <c r="AS6" s="275"/>
      <c r="AT6" s="275"/>
      <c r="AU6" s="275"/>
      <c r="AV6" s="275"/>
      <c r="AW6" s="275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5"/>
    </row>
    <row r="7" spans="1:60" s="37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89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</row>
    <row r="8" spans="1:60" s="37" customFormat="1" ht="23.4" x14ac:dyDescent="0.4">
      <c r="A8" s="273"/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89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</row>
    <row r="9" spans="1:60" s="38" customFormat="1" ht="16.2" x14ac:dyDescent="0.3">
      <c r="A9" s="295"/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301"/>
      <c r="BA9" s="295"/>
      <c r="BB9" s="295"/>
      <c r="BC9" s="295"/>
      <c r="BD9" s="295"/>
      <c r="BE9" s="295"/>
      <c r="BF9" s="295"/>
      <c r="BG9" s="295"/>
      <c r="BH9" s="295"/>
    </row>
    <row r="10" spans="1:60" s="38" customFormat="1" ht="18" x14ac:dyDescent="0.35">
      <c r="A10" s="295"/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462" t="s">
        <v>32</v>
      </c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462"/>
      <c r="AM10" s="462"/>
      <c r="AN10" s="462"/>
      <c r="AO10" s="462"/>
      <c r="AP10" s="462"/>
      <c r="AQ10" s="462"/>
      <c r="AR10" s="462"/>
      <c r="AS10" s="462"/>
      <c r="AT10" s="462"/>
      <c r="AU10" s="462"/>
      <c r="AV10" s="462"/>
      <c r="AW10" s="462"/>
      <c r="AX10" s="462"/>
      <c r="AY10" s="462"/>
      <c r="AZ10" s="462"/>
      <c r="BA10" s="462"/>
      <c r="BB10" s="462"/>
      <c r="BC10" s="295"/>
      <c r="BD10" s="295"/>
      <c r="BE10" s="295"/>
      <c r="BF10" s="295"/>
      <c r="BG10" s="295"/>
      <c r="BH10" s="295"/>
    </row>
    <row r="11" spans="1:60" s="37" customFormat="1" ht="24.9" customHeight="1" x14ac:dyDescent="0.4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468" t="s">
        <v>105</v>
      </c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273"/>
      <c r="BD11" s="273"/>
      <c r="BE11" s="273"/>
      <c r="BF11" s="273"/>
      <c r="BG11" s="273"/>
      <c r="BH11" s="273"/>
    </row>
    <row r="12" spans="1:60" s="37" customFormat="1" ht="27" customHeight="1" x14ac:dyDescent="0.5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467" t="s">
        <v>162</v>
      </c>
      <c r="Z12" s="467"/>
      <c r="AA12" s="467"/>
      <c r="AB12" s="467"/>
      <c r="AC12" s="467"/>
      <c r="AD12" s="467"/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O12" s="467"/>
      <c r="AP12" s="467"/>
      <c r="AQ12" s="467"/>
      <c r="AR12" s="467"/>
      <c r="AS12" s="467"/>
      <c r="AT12" s="467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</row>
    <row r="13" spans="1:60" s="37" customFormat="1" ht="21" x14ac:dyDescent="0.4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466" t="s">
        <v>104</v>
      </c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  <c r="AJ13" s="466"/>
      <c r="AK13" s="466"/>
      <c r="AL13" s="466"/>
      <c r="AM13" s="466"/>
      <c r="AN13" s="466"/>
      <c r="AO13" s="466"/>
      <c r="AP13" s="466"/>
      <c r="AQ13" s="466"/>
      <c r="AR13" s="466"/>
      <c r="AS13" s="466"/>
      <c r="AT13" s="466"/>
      <c r="AU13" s="466"/>
      <c r="AV13" s="466"/>
      <c r="AW13" s="466"/>
      <c r="AX13" s="466"/>
      <c r="AY13" s="466"/>
      <c r="AZ13" s="466"/>
      <c r="BA13" s="466"/>
      <c r="BB13" s="466"/>
      <c r="BC13" s="273"/>
      <c r="BD13" s="273"/>
      <c r="BE13" s="273"/>
      <c r="BF13" s="273"/>
      <c r="BG13" s="273"/>
      <c r="BH13" s="273"/>
    </row>
    <row r="14" spans="1:60" s="37" customFormat="1" ht="21" x14ac:dyDescent="0.4">
      <c r="A14" s="273"/>
      <c r="B14" s="273"/>
      <c r="C14" s="273"/>
      <c r="D14" s="273"/>
      <c r="E14" s="273"/>
      <c r="F14" s="273"/>
      <c r="G14" s="302" t="s">
        <v>71</v>
      </c>
      <c r="H14" s="302"/>
      <c r="I14" s="302"/>
      <c r="J14" s="302"/>
      <c r="K14" s="302"/>
      <c r="L14" s="302"/>
      <c r="M14" s="302"/>
      <c r="N14" s="302"/>
      <c r="O14" s="455" t="str">
        <f>'Титул денна'!O14:P14</f>
        <v>шифр</v>
      </c>
      <c r="P14" s="456"/>
      <c r="Q14" s="564" t="str">
        <f>'Титул денна'!Q14</f>
        <v>01</v>
      </c>
      <c r="R14" s="565"/>
      <c r="S14" s="565"/>
      <c r="T14" s="565"/>
      <c r="U14" s="565"/>
      <c r="V14" s="565"/>
      <c r="W14" s="566"/>
      <c r="X14" s="302"/>
      <c r="Y14" s="273"/>
      <c r="Z14" s="273"/>
      <c r="AA14" s="273"/>
      <c r="AB14" s="303" t="s">
        <v>3</v>
      </c>
      <c r="AC14" s="303"/>
      <c r="AD14" s="567" t="str">
        <f>'Титул денна'!AD14</f>
        <v xml:space="preserve"> Освіта/Педагогіка
Освітні, педагогічні науки</v>
      </c>
      <c r="AE14" s="568"/>
      <c r="AF14" s="568"/>
      <c r="AG14" s="568"/>
      <c r="AH14" s="568"/>
      <c r="AI14" s="568"/>
      <c r="AJ14" s="568"/>
      <c r="AK14" s="568"/>
      <c r="AL14" s="568"/>
      <c r="AM14" s="568"/>
      <c r="AN14" s="568"/>
      <c r="AO14" s="568"/>
      <c r="AP14" s="568"/>
      <c r="AQ14" s="568"/>
      <c r="AR14" s="568"/>
      <c r="AS14" s="568"/>
      <c r="AT14" s="568"/>
      <c r="AU14" s="568"/>
      <c r="AV14" s="568"/>
      <c r="AW14" s="568"/>
      <c r="AX14" s="568"/>
      <c r="AY14" s="568"/>
      <c r="AZ14" s="568"/>
      <c r="BA14" s="568"/>
      <c r="BB14" s="568"/>
      <c r="BC14" s="568"/>
      <c r="BD14" s="568"/>
      <c r="BE14" s="568"/>
      <c r="BF14" s="569"/>
      <c r="BG14" s="273"/>
      <c r="BH14" s="273"/>
    </row>
    <row r="15" spans="1:60" s="37" customFormat="1" ht="21" x14ac:dyDescent="0.4">
      <c r="A15" s="273"/>
      <c r="B15" s="273"/>
      <c r="C15" s="273"/>
      <c r="D15" s="273"/>
      <c r="E15" s="273"/>
      <c r="F15" s="273"/>
      <c r="G15" s="302" t="s">
        <v>72</v>
      </c>
      <c r="H15" s="302"/>
      <c r="I15" s="302"/>
      <c r="J15" s="302"/>
      <c r="K15" s="302"/>
      <c r="L15" s="302"/>
      <c r="M15" s="302"/>
      <c r="N15" s="302"/>
      <c r="O15" s="455" t="str">
        <f>'Титул денна'!O15:P15</f>
        <v>шифр</v>
      </c>
      <c r="P15" s="456"/>
      <c r="Q15" s="564" t="str">
        <f>'Титул денна'!Q15</f>
        <v>011</v>
      </c>
      <c r="R15" s="565"/>
      <c r="S15" s="565"/>
      <c r="T15" s="565"/>
      <c r="U15" s="565"/>
      <c r="V15" s="565"/>
      <c r="W15" s="566"/>
      <c r="X15" s="304"/>
      <c r="Y15" s="305"/>
      <c r="Z15" s="305"/>
      <c r="AA15" s="305"/>
      <c r="AB15" s="303" t="s">
        <v>3</v>
      </c>
      <c r="AC15" s="303"/>
      <c r="AD15" s="567" t="str">
        <f>'Титул денна'!AD15</f>
        <v>Освітні, педагогічні науки</v>
      </c>
      <c r="AE15" s="568"/>
      <c r="AF15" s="568"/>
      <c r="AG15" s="568"/>
      <c r="AH15" s="568"/>
      <c r="AI15" s="568"/>
      <c r="AJ15" s="568"/>
      <c r="AK15" s="568"/>
      <c r="AL15" s="568"/>
      <c r="AM15" s="568"/>
      <c r="AN15" s="568"/>
      <c r="AO15" s="568"/>
      <c r="AP15" s="568"/>
      <c r="AQ15" s="568"/>
      <c r="AR15" s="568"/>
      <c r="AS15" s="568"/>
      <c r="AT15" s="568"/>
      <c r="AU15" s="568"/>
      <c r="AV15" s="568"/>
      <c r="AW15" s="568"/>
      <c r="AX15" s="568"/>
      <c r="AY15" s="568"/>
      <c r="AZ15" s="568"/>
      <c r="BA15" s="568"/>
      <c r="BB15" s="568"/>
      <c r="BC15" s="568"/>
      <c r="BD15" s="568"/>
      <c r="BE15" s="568"/>
      <c r="BF15" s="569"/>
      <c r="BG15" s="273"/>
      <c r="BH15" s="273"/>
    </row>
    <row r="16" spans="1:60" s="37" customFormat="1" ht="21" x14ac:dyDescent="0.4">
      <c r="A16" s="273"/>
      <c r="B16" s="273"/>
      <c r="C16" s="273"/>
      <c r="D16" s="273"/>
      <c r="E16" s="273"/>
      <c r="F16" s="273"/>
      <c r="G16" s="112" t="s">
        <v>29</v>
      </c>
      <c r="H16" s="112"/>
      <c r="I16" s="112"/>
      <c r="J16" s="112"/>
      <c r="K16" s="112"/>
      <c r="L16" s="112"/>
      <c r="M16" s="112"/>
      <c r="N16" s="112"/>
      <c r="O16" s="455" t="str">
        <f>'Титул денна'!O16:P16</f>
        <v xml:space="preserve"> </v>
      </c>
      <c r="P16" s="456"/>
      <c r="Q16" s="564">
        <f>'Титул денна'!Q16</f>
        <v>0</v>
      </c>
      <c r="R16" s="565"/>
      <c r="S16" s="565"/>
      <c r="T16" s="565"/>
      <c r="U16" s="565"/>
      <c r="V16" s="565"/>
      <c r="W16" s="566"/>
      <c r="X16" s="306"/>
      <c r="Y16" s="307"/>
      <c r="Z16" s="307"/>
      <c r="AA16" s="307"/>
      <c r="AB16" s="308" t="s">
        <v>3</v>
      </c>
      <c r="AC16" s="308"/>
      <c r="AD16" s="567">
        <f>'Титул денна'!AD16</f>
        <v>0</v>
      </c>
      <c r="AE16" s="568"/>
      <c r="AF16" s="568"/>
      <c r="AG16" s="568"/>
      <c r="AH16" s="568"/>
      <c r="AI16" s="568"/>
      <c r="AJ16" s="568"/>
      <c r="AK16" s="568"/>
      <c r="AL16" s="568"/>
      <c r="AM16" s="568"/>
      <c r="AN16" s="568"/>
      <c r="AO16" s="568"/>
      <c r="AP16" s="568"/>
      <c r="AQ16" s="568"/>
      <c r="AR16" s="568"/>
      <c r="AS16" s="568"/>
      <c r="AT16" s="568"/>
      <c r="AU16" s="568"/>
      <c r="AV16" s="568"/>
      <c r="AW16" s="568"/>
      <c r="AX16" s="568"/>
      <c r="AY16" s="568"/>
      <c r="AZ16" s="568"/>
      <c r="BA16" s="568"/>
      <c r="BB16" s="568"/>
      <c r="BC16" s="568"/>
      <c r="BD16" s="568"/>
      <c r="BE16" s="568"/>
      <c r="BF16" s="569"/>
      <c r="BG16" s="273"/>
      <c r="BH16" s="273"/>
    </row>
    <row r="17" spans="1:60" s="37" customFormat="1" ht="21" x14ac:dyDescent="0.4">
      <c r="A17" s="273"/>
      <c r="B17" s="273"/>
      <c r="C17" s="273"/>
      <c r="D17" s="273"/>
      <c r="E17" s="273"/>
      <c r="F17" s="273"/>
      <c r="G17" s="112" t="s">
        <v>119</v>
      </c>
      <c r="H17" s="112"/>
      <c r="I17" s="112"/>
      <c r="J17" s="112"/>
      <c r="K17" s="112"/>
      <c r="L17" s="112"/>
      <c r="M17" s="112"/>
      <c r="N17" s="112"/>
      <c r="O17" s="478"/>
      <c r="P17" s="478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570" t="str">
        <f>'Титул денна'!AD17</f>
        <v>Освітні, педагогічні науки</v>
      </c>
      <c r="AE17" s="571"/>
      <c r="AF17" s="571"/>
      <c r="AG17" s="571"/>
      <c r="AH17" s="571"/>
      <c r="AI17" s="571"/>
      <c r="AJ17" s="571"/>
      <c r="AK17" s="571"/>
      <c r="AL17" s="571"/>
      <c r="AM17" s="571"/>
      <c r="AN17" s="571"/>
      <c r="AO17" s="571"/>
      <c r="AP17" s="571"/>
      <c r="AQ17" s="571"/>
      <c r="AR17" s="571"/>
      <c r="AS17" s="571"/>
      <c r="AT17" s="571"/>
      <c r="AU17" s="571"/>
      <c r="AV17" s="571"/>
      <c r="AW17" s="571"/>
      <c r="AX17" s="571"/>
      <c r="AY17" s="571"/>
      <c r="AZ17" s="571"/>
      <c r="BA17" s="571"/>
      <c r="BB17" s="571"/>
      <c r="BC17" s="571"/>
      <c r="BD17" s="571"/>
      <c r="BE17" s="571"/>
      <c r="BF17" s="572"/>
      <c r="BG17" s="273"/>
      <c r="BH17" s="273"/>
    </row>
    <row r="18" spans="1:60" s="37" customFormat="1" ht="21" x14ac:dyDescent="0.4">
      <c r="A18" s="273"/>
      <c r="B18" s="273"/>
      <c r="C18" s="273"/>
      <c r="D18" s="273"/>
      <c r="E18" s="273"/>
      <c r="F18" s="273"/>
      <c r="G18" s="309" t="s">
        <v>97</v>
      </c>
      <c r="H18" s="309"/>
      <c r="I18" s="309"/>
      <c r="J18" s="309"/>
      <c r="K18" s="309"/>
      <c r="L18" s="309"/>
      <c r="M18" s="309"/>
      <c r="N18" s="309"/>
      <c r="O18" s="309"/>
      <c r="P18" s="310"/>
      <c r="Q18" s="573" t="s">
        <v>166</v>
      </c>
      <c r="R18" s="574"/>
      <c r="S18" s="574"/>
      <c r="T18" s="574"/>
      <c r="U18" s="574"/>
      <c r="V18" s="574"/>
      <c r="W18" s="574"/>
      <c r="X18" s="574"/>
      <c r="Y18" s="574"/>
      <c r="Z18" s="574"/>
      <c r="AA18" s="575"/>
      <c r="AB18" s="311" t="s">
        <v>70</v>
      </c>
      <c r="AC18" s="311"/>
      <c r="AD18" s="311"/>
      <c r="AE18" s="311"/>
      <c r="AF18" s="311"/>
      <c r="AG18" s="311"/>
      <c r="AH18" s="312"/>
      <c r="AI18" s="576">
        <f>'Титул денна'!AI18:AN18</f>
        <v>2021</v>
      </c>
      <c r="AJ18" s="577"/>
      <c r="AK18" s="577"/>
      <c r="AL18" s="577"/>
      <c r="AM18" s="577"/>
      <c r="AN18" s="578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  <c r="BG18" s="273"/>
      <c r="BH18" s="273"/>
    </row>
    <row r="19" spans="1:60" s="37" customFormat="1" ht="32.25" customHeight="1" x14ac:dyDescent="0.4">
      <c r="A19" s="313" t="s">
        <v>163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483" t="s">
        <v>33</v>
      </c>
      <c r="BC19" s="483"/>
      <c r="BD19" s="483"/>
      <c r="BE19" s="483"/>
      <c r="BF19" s="483"/>
      <c r="BG19" s="483"/>
      <c r="BH19" s="483"/>
    </row>
    <row r="20" spans="1:60" s="191" customFormat="1" ht="42" customHeight="1" x14ac:dyDescent="0.3">
      <c r="A20" s="492" t="s">
        <v>34</v>
      </c>
      <c r="B20" s="470" t="s">
        <v>36</v>
      </c>
      <c r="C20" s="471"/>
      <c r="D20" s="471"/>
      <c r="E20" s="471"/>
      <c r="F20" s="472"/>
      <c r="G20" s="470" t="s">
        <v>37</v>
      </c>
      <c r="H20" s="471"/>
      <c r="I20" s="471"/>
      <c r="J20" s="472"/>
      <c r="K20" s="470" t="s">
        <v>38</v>
      </c>
      <c r="L20" s="471"/>
      <c r="M20" s="471"/>
      <c r="N20" s="471"/>
      <c r="O20" s="472"/>
      <c r="P20" s="470" t="s">
        <v>39</v>
      </c>
      <c r="Q20" s="471"/>
      <c r="R20" s="471"/>
      <c r="S20" s="472"/>
      <c r="T20" s="470" t="s">
        <v>40</v>
      </c>
      <c r="U20" s="471"/>
      <c r="V20" s="471"/>
      <c r="W20" s="474"/>
      <c r="X20" s="470" t="s">
        <v>41</v>
      </c>
      <c r="Y20" s="471"/>
      <c r="Z20" s="471"/>
      <c r="AA20" s="474"/>
      <c r="AB20" s="431"/>
      <c r="AC20" s="470" t="s">
        <v>42</v>
      </c>
      <c r="AD20" s="471"/>
      <c r="AE20" s="471"/>
      <c r="AF20" s="472"/>
      <c r="AG20" s="470" t="s">
        <v>43</v>
      </c>
      <c r="AH20" s="471"/>
      <c r="AI20" s="471"/>
      <c r="AJ20" s="472"/>
      <c r="AK20" s="481" t="s">
        <v>44</v>
      </c>
      <c r="AL20" s="482"/>
      <c r="AM20" s="482"/>
      <c r="AN20" s="482"/>
      <c r="AO20" s="439"/>
      <c r="AP20" s="481" t="s">
        <v>45</v>
      </c>
      <c r="AQ20" s="481"/>
      <c r="AR20" s="481"/>
      <c r="AS20" s="482"/>
      <c r="AT20" s="470" t="s">
        <v>46</v>
      </c>
      <c r="AU20" s="471"/>
      <c r="AV20" s="471"/>
      <c r="AW20" s="496"/>
      <c r="AX20" s="470" t="s">
        <v>35</v>
      </c>
      <c r="AY20" s="471"/>
      <c r="AZ20" s="471"/>
      <c r="BA20" s="496"/>
      <c r="BB20" s="479" t="s">
        <v>47</v>
      </c>
      <c r="BC20" s="479" t="s">
        <v>208</v>
      </c>
      <c r="BD20" s="479" t="s">
        <v>209</v>
      </c>
      <c r="BE20" s="479" t="s">
        <v>210</v>
      </c>
      <c r="BF20" s="479" t="s">
        <v>211</v>
      </c>
      <c r="BG20" s="479" t="s">
        <v>48</v>
      </c>
      <c r="BH20" s="479" t="s">
        <v>49</v>
      </c>
    </row>
    <row r="21" spans="1:60" s="434" customFormat="1" ht="24" customHeight="1" x14ac:dyDescent="0.3">
      <c r="A21" s="493"/>
      <c r="B21" s="433">
        <v>1</v>
      </c>
      <c r="C21" s="433">
        <v>2</v>
      </c>
      <c r="D21" s="433">
        <v>3</v>
      </c>
      <c r="E21" s="433">
        <v>4</v>
      </c>
      <c r="F21" s="433">
        <v>5</v>
      </c>
      <c r="G21" s="433">
        <v>6</v>
      </c>
      <c r="H21" s="433">
        <v>7</v>
      </c>
      <c r="I21" s="433">
        <v>8</v>
      </c>
      <c r="J21" s="433">
        <v>9</v>
      </c>
      <c r="K21" s="433">
        <v>10</v>
      </c>
      <c r="L21" s="433">
        <v>11</v>
      </c>
      <c r="M21" s="433">
        <v>12</v>
      </c>
      <c r="N21" s="433">
        <v>13</v>
      </c>
      <c r="O21" s="433">
        <v>14</v>
      </c>
      <c r="P21" s="433">
        <v>15</v>
      </c>
      <c r="Q21" s="433">
        <v>16</v>
      </c>
      <c r="R21" s="433">
        <v>17</v>
      </c>
      <c r="S21" s="433">
        <v>18</v>
      </c>
      <c r="T21" s="433">
        <v>19</v>
      </c>
      <c r="U21" s="433">
        <v>20</v>
      </c>
      <c r="V21" s="433">
        <v>21</v>
      </c>
      <c r="W21" s="433">
        <v>22</v>
      </c>
      <c r="X21" s="433">
        <v>23</v>
      </c>
      <c r="Y21" s="433">
        <v>24</v>
      </c>
      <c r="Z21" s="433">
        <v>25</v>
      </c>
      <c r="AA21" s="433">
        <v>26</v>
      </c>
      <c r="AB21" s="433">
        <v>27</v>
      </c>
      <c r="AC21" s="433">
        <v>28</v>
      </c>
      <c r="AD21" s="433">
        <v>29</v>
      </c>
      <c r="AE21" s="433">
        <v>30</v>
      </c>
      <c r="AF21" s="433">
        <v>31</v>
      </c>
      <c r="AG21" s="433">
        <v>32</v>
      </c>
      <c r="AH21" s="433">
        <v>33</v>
      </c>
      <c r="AI21" s="433">
        <v>34</v>
      </c>
      <c r="AJ21" s="433">
        <v>35</v>
      </c>
      <c r="AK21" s="433">
        <v>36</v>
      </c>
      <c r="AL21" s="433">
        <v>37</v>
      </c>
      <c r="AM21" s="433">
        <v>38</v>
      </c>
      <c r="AN21" s="433">
        <v>39</v>
      </c>
      <c r="AO21" s="433">
        <v>40</v>
      </c>
      <c r="AP21" s="433">
        <v>41</v>
      </c>
      <c r="AQ21" s="433">
        <v>42</v>
      </c>
      <c r="AR21" s="433">
        <v>43</v>
      </c>
      <c r="AS21" s="433">
        <v>44</v>
      </c>
      <c r="AT21" s="433">
        <v>45</v>
      </c>
      <c r="AU21" s="433">
        <v>46</v>
      </c>
      <c r="AV21" s="433">
        <v>47</v>
      </c>
      <c r="AW21" s="433">
        <v>48</v>
      </c>
      <c r="AX21" s="433">
        <v>49</v>
      </c>
      <c r="AY21" s="433">
        <v>50</v>
      </c>
      <c r="AZ21" s="433">
        <v>51</v>
      </c>
      <c r="BA21" s="433">
        <v>52</v>
      </c>
      <c r="BB21" s="480"/>
      <c r="BC21" s="480"/>
      <c r="BD21" s="480"/>
      <c r="BE21" s="480"/>
      <c r="BF21" s="480"/>
      <c r="BG21" s="480"/>
      <c r="BH21" s="480"/>
    </row>
    <row r="22" spans="1:60" s="39" customFormat="1" ht="21" x14ac:dyDescent="0.25">
      <c r="A22" s="314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07"/>
      <c r="O22" s="107"/>
      <c r="P22" s="108" t="s">
        <v>62</v>
      </c>
      <c r="Q22" s="108" t="s">
        <v>62</v>
      </c>
      <c r="R22" s="108" t="s">
        <v>55</v>
      </c>
      <c r="S22" s="108" t="s">
        <v>55</v>
      </c>
      <c r="T22" s="108" t="s">
        <v>62</v>
      </c>
      <c r="U22" s="108" t="s">
        <v>62</v>
      </c>
      <c r="V22" s="108" t="s">
        <v>62</v>
      </c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55</v>
      </c>
      <c r="AN22" s="108" t="s">
        <v>55</v>
      </c>
      <c r="AO22" s="86" t="s">
        <v>62</v>
      </c>
      <c r="AP22" s="86" t="s">
        <v>62</v>
      </c>
      <c r="AQ22" s="86" t="s">
        <v>62</v>
      </c>
      <c r="AR22" s="86" t="s">
        <v>62</v>
      </c>
      <c r="AS22" s="86" t="s">
        <v>62</v>
      </c>
      <c r="AT22" s="86" t="s">
        <v>62</v>
      </c>
      <c r="AU22" s="86" t="s">
        <v>62</v>
      </c>
      <c r="AV22" s="86" t="s">
        <v>62</v>
      </c>
      <c r="AW22" s="86" t="s">
        <v>62</v>
      </c>
      <c r="AX22" s="86"/>
      <c r="AY22" s="86"/>
      <c r="AZ22" s="86"/>
      <c r="BA22" s="86"/>
      <c r="BB22" s="85">
        <v>34</v>
      </c>
      <c r="BC22" s="85">
        <v>4</v>
      </c>
      <c r="BD22" s="85"/>
      <c r="BE22" s="85"/>
      <c r="BF22" s="85"/>
      <c r="BG22" s="85">
        <v>14</v>
      </c>
      <c r="BH22" s="330">
        <f>SUM(BB22:BG22)</f>
        <v>52</v>
      </c>
    </row>
    <row r="23" spans="1:60" s="39" customFormat="1" ht="21" x14ac:dyDescent="0.25">
      <c r="A23" s="314" t="s">
        <v>51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62</v>
      </c>
      <c r="Q23" s="108" t="s">
        <v>62</v>
      </c>
      <c r="R23" s="108" t="s">
        <v>55</v>
      </c>
      <c r="S23" s="108" t="s">
        <v>55</v>
      </c>
      <c r="T23" s="108" t="s">
        <v>62</v>
      </c>
      <c r="U23" s="108" t="s">
        <v>62</v>
      </c>
      <c r="V23" s="108" t="s">
        <v>62</v>
      </c>
      <c r="W23" s="108" t="s">
        <v>269</v>
      </c>
      <c r="X23" s="108" t="s">
        <v>269</v>
      </c>
      <c r="Y23" s="108" t="s">
        <v>269</v>
      </c>
      <c r="Z23" s="108" t="s">
        <v>269</v>
      </c>
      <c r="AA23" s="108" t="s">
        <v>269</v>
      </c>
      <c r="AB23" s="108" t="s">
        <v>269</v>
      </c>
      <c r="AC23" s="108" t="s">
        <v>269</v>
      </c>
      <c r="AD23" s="108" t="s">
        <v>269</v>
      </c>
      <c r="AE23" s="108" t="s">
        <v>269</v>
      </c>
      <c r="AF23" s="108" t="s">
        <v>269</v>
      </c>
      <c r="AG23" s="108" t="s">
        <v>269</v>
      </c>
      <c r="AH23" s="108" t="s">
        <v>269</v>
      </c>
      <c r="AI23" s="108" t="s">
        <v>269</v>
      </c>
      <c r="AJ23" s="108" t="s">
        <v>269</v>
      </c>
      <c r="AK23" s="108" t="s">
        <v>269</v>
      </c>
      <c r="AL23" s="108" t="s">
        <v>269</v>
      </c>
      <c r="AM23" s="108" t="s">
        <v>55</v>
      </c>
      <c r="AN23" s="108" t="s">
        <v>55</v>
      </c>
      <c r="AO23" s="86" t="s">
        <v>62</v>
      </c>
      <c r="AP23" s="86" t="s">
        <v>62</v>
      </c>
      <c r="AQ23" s="86" t="s">
        <v>62</v>
      </c>
      <c r="AR23" s="86" t="s">
        <v>62</v>
      </c>
      <c r="AS23" s="86" t="s">
        <v>62</v>
      </c>
      <c r="AT23" s="86" t="s">
        <v>62</v>
      </c>
      <c r="AU23" s="86" t="s">
        <v>62</v>
      </c>
      <c r="AV23" s="86" t="s">
        <v>62</v>
      </c>
      <c r="AW23" s="86" t="s">
        <v>62</v>
      </c>
      <c r="AX23" s="416" t="s">
        <v>58</v>
      </c>
      <c r="AY23" s="416" t="s">
        <v>58</v>
      </c>
      <c r="AZ23" s="416" t="s">
        <v>58</v>
      </c>
      <c r="BA23" s="416" t="s">
        <v>58</v>
      </c>
      <c r="BB23" s="85">
        <v>16</v>
      </c>
      <c r="BC23" s="85">
        <v>4</v>
      </c>
      <c r="BD23" s="85">
        <v>2</v>
      </c>
      <c r="BE23" s="85">
        <v>16</v>
      </c>
      <c r="BF23" s="85"/>
      <c r="BG23" s="85">
        <v>14</v>
      </c>
      <c r="BH23" s="330">
        <f>SUM(BB23:BG23)</f>
        <v>52</v>
      </c>
    </row>
    <row r="24" spans="1:60" s="39" customFormat="1" ht="21" x14ac:dyDescent="0.25">
      <c r="A24" s="314" t="s">
        <v>52</v>
      </c>
      <c r="B24" s="416" t="s">
        <v>58</v>
      </c>
      <c r="C24" s="416" t="s">
        <v>58</v>
      </c>
      <c r="D24" s="416" t="s">
        <v>58</v>
      </c>
      <c r="E24" s="416" t="s">
        <v>58</v>
      </c>
      <c r="F24" s="416" t="s">
        <v>58</v>
      </c>
      <c r="G24" s="416" t="s">
        <v>58</v>
      </c>
      <c r="H24" s="416" t="s">
        <v>58</v>
      </c>
      <c r="I24" s="416" t="s">
        <v>58</v>
      </c>
      <c r="J24" s="416" t="s">
        <v>58</v>
      </c>
      <c r="K24" s="416" t="s">
        <v>58</v>
      </c>
      <c r="L24" s="416" t="s">
        <v>58</v>
      </c>
      <c r="M24" s="416" t="s">
        <v>58</v>
      </c>
      <c r="N24" s="416" t="s">
        <v>58</v>
      </c>
      <c r="O24" s="416" t="s">
        <v>58</v>
      </c>
      <c r="P24" s="416" t="s">
        <v>58</v>
      </c>
      <c r="Q24" s="416" t="s">
        <v>58</v>
      </c>
      <c r="R24" s="416" t="s">
        <v>58</v>
      </c>
      <c r="S24" s="108" t="s">
        <v>62</v>
      </c>
      <c r="T24" s="108" t="s">
        <v>62</v>
      </c>
      <c r="U24" s="416" t="s">
        <v>58</v>
      </c>
      <c r="V24" s="416" t="s">
        <v>58</v>
      </c>
      <c r="W24" s="108" t="s">
        <v>62</v>
      </c>
      <c r="X24" s="108" t="s">
        <v>62</v>
      </c>
      <c r="Y24" s="108" t="s">
        <v>62</v>
      </c>
      <c r="Z24" s="416" t="s">
        <v>58</v>
      </c>
      <c r="AA24" s="416" t="s">
        <v>58</v>
      </c>
      <c r="AB24" s="416" t="s">
        <v>58</v>
      </c>
      <c r="AC24" s="416" t="s">
        <v>58</v>
      </c>
      <c r="AD24" s="416" t="s">
        <v>58</v>
      </c>
      <c r="AE24" s="416" t="s">
        <v>58</v>
      </c>
      <c r="AF24" s="416" t="s">
        <v>58</v>
      </c>
      <c r="AG24" s="416" t="s">
        <v>58</v>
      </c>
      <c r="AH24" s="416" t="s">
        <v>58</v>
      </c>
      <c r="AI24" s="416" t="s">
        <v>58</v>
      </c>
      <c r="AJ24" s="416" t="s">
        <v>58</v>
      </c>
      <c r="AK24" s="416" t="s">
        <v>58</v>
      </c>
      <c r="AL24" s="416" t="s">
        <v>58</v>
      </c>
      <c r="AM24" s="416" t="s">
        <v>58</v>
      </c>
      <c r="AN24" s="416" t="s">
        <v>58</v>
      </c>
      <c r="AO24" s="86" t="s">
        <v>62</v>
      </c>
      <c r="AP24" s="86" t="s">
        <v>62</v>
      </c>
      <c r="AQ24" s="86" t="s">
        <v>62</v>
      </c>
      <c r="AR24" s="86" t="s">
        <v>62</v>
      </c>
      <c r="AS24" s="86" t="s">
        <v>62</v>
      </c>
      <c r="AT24" s="86" t="s">
        <v>62</v>
      </c>
      <c r="AU24" s="86" t="s">
        <v>62</v>
      </c>
      <c r="AV24" s="86" t="s">
        <v>62</v>
      </c>
      <c r="AW24" s="86" t="s">
        <v>62</v>
      </c>
      <c r="AX24" s="416" t="s">
        <v>58</v>
      </c>
      <c r="AY24" s="416" t="s">
        <v>58</v>
      </c>
      <c r="AZ24" s="416" t="s">
        <v>58</v>
      </c>
      <c r="BA24" s="416" t="s">
        <v>58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9" customFormat="1" ht="21" x14ac:dyDescent="0.25">
      <c r="A25" s="314" t="s">
        <v>53</v>
      </c>
      <c r="B25" s="416" t="s">
        <v>58</v>
      </c>
      <c r="C25" s="416" t="s">
        <v>58</v>
      </c>
      <c r="D25" s="416" t="s">
        <v>58</v>
      </c>
      <c r="E25" s="416" t="s">
        <v>58</v>
      </c>
      <c r="F25" s="416" t="s">
        <v>58</v>
      </c>
      <c r="G25" s="416" t="s">
        <v>58</v>
      </c>
      <c r="H25" s="416" t="s">
        <v>58</v>
      </c>
      <c r="I25" s="416" t="s">
        <v>58</v>
      </c>
      <c r="J25" s="416" t="s">
        <v>58</v>
      </c>
      <c r="K25" s="416" t="s">
        <v>58</v>
      </c>
      <c r="L25" s="416" t="s">
        <v>58</v>
      </c>
      <c r="M25" s="416" t="s">
        <v>58</v>
      </c>
      <c r="N25" s="416" t="s">
        <v>58</v>
      </c>
      <c r="O25" s="416" t="s">
        <v>58</v>
      </c>
      <c r="P25" s="416" t="s">
        <v>58</v>
      </c>
      <c r="Q25" s="416" t="s">
        <v>58</v>
      </c>
      <c r="R25" s="416" t="s">
        <v>58</v>
      </c>
      <c r="S25" s="108" t="s">
        <v>62</v>
      </c>
      <c r="T25" s="108" t="s">
        <v>62</v>
      </c>
      <c r="U25" s="416" t="s">
        <v>58</v>
      </c>
      <c r="V25" s="416" t="s">
        <v>58</v>
      </c>
      <c r="W25" s="108" t="s">
        <v>62</v>
      </c>
      <c r="X25" s="108" t="s">
        <v>62</v>
      </c>
      <c r="Y25" s="108" t="s">
        <v>62</v>
      </c>
      <c r="Z25" s="416" t="s">
        <v>58</v>
      </c>
      <c r="AA25" s="416" t="s">
        <v>58</v>
      </c>
      <c r="AB25" s="416" t="s">
        <v>58</v>
      </c>
      <c r="AC25" s="416" t="s">
        <v>58</v>
      </c>
      <c r="AD25" s="416" t="s">
        <v>58</v>
      </c>
      <c r="AE25" s="416" t="s">
        <v>58</v>
      </c>
      <c r="AF25" s="416" t="s">
        <v>58</v>
      </c>
      <c r="AG25" s="416" t="s">
        <v>58</v>
      </c>
      <c r="AH25" s="416" t="s">
        <v>58</v>
      </c>
      <c r="AI25" s="416" t="s">
        <v>58</v>
      </c>
      <c r="AJ25" s="416" t="s">
        <v>58</v>
      </c>
      <c r="AK25" s="416" t="s">
        <v>58</v>
      </c>
      <c r="AL25" s="416" t="s">
        <v>58</v>
      </c>
      <c r="AM25" s="416" t="s">
        <v>58</v>
      </c>
      <c r="AN25" s="416" t="s">
        <v>58</v>
      </c>
      <c r="AO25" s="86" t="s">
        <v>62</v>
      </c>
      <c r="AP25" s="86" t="s">
        <v>62</v>
      </c>
      <c r="AQ25" s="86" t="s">
        <v>62</v>
      </c>
      <c r="AR25" s="86" t="s">
        <v>62</v>
      </c>
      <c r="AS25" s="86" t="s">
        <v>62</v>
      </c>
      <c r="AT25" s="86" t="s">
        <v>62</v>
      </c>
      <c r="AU25" s="86" t="s">
        <v>62</v>
      </c>
      <c r="AV25" s="86" t="s">
        <v>62</v>
      </c>
      <c r="AW25" s="86" t="s">
        <v>62</v>
      </c>
      <c r="AX25" s="416" t="s">
        <v>58</v>
      </c>
      <c r="AY25" s="416" t="s">
        <v>58</v>
      </c>
      <c r="AZ25" s="416" t="s">
        <v>58</v>
      </c>
      <c r="BA25" s="416" t="s">
        <v>58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9" customFormat="1" ht="21" x14ac:dyDescent="0.25">
      <c r="A26" s="315" t="s">
        <v>14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50</v>
      </c>
      <c r="BC26" s="329">
        <f t="shared" ref="BC26:BG26" si="0">SUM(BC22:BC25)</f>
        <v>8</v>
      </c>
      <c r="BD26" s="329">
        <f t="shared" si="0"/>
        <v>2</v>
      </c>
      <c r="BE26" s="329">
        <f t="shared" si="0"/>
        <v>92</v>
      </c>
      <c r="BF26" s="329">
        <f t="shared" si="0"/>
        <v>0</v>
      </c>
      <c r="BG26" s="329">
        <f t="shared" si="0"/>
        <v>56</v>
      </c>
      <c r="BH26" s="330">
        <f>SUM(BB26:BG26)</f>
        <v>208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40" customFormat="1" ht="20.100000000000001" customHeight="1" x14ac:dyDescent="0.3">
      <c r="A28" s="87"/>
      <c r="B28" s="88"/>
      <c r="C28" s="89" t="s">
        <v>54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55</v>
      </c>
      <c r="O28" s="92" t="s">
        <v>101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56</v>
      </c>
      <c r="AC28" s="92" t="s">
        <v>57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41" customFormat="1" ht="20.100000000000001" customHeight="1" x14ac:dyDescent="0.3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58</v>
      </c>
      <c r="AC29" s="420" t="s">
        <v>201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579" t="str">
        <f>'Титул денна'!A31:BH31</f>
        <v>ПРАКТИКИ:  //П - педагогічна (проходить загальною тривалістю 2 тижні протягом семестру під час підготовки кваліфікаційної роботи)</v>
      </c>
      <c r="B31" s="580"/>
      <c r="C31" s="580"/>
      <c r="D31" s="580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580"/>
      <c r="Q31" s="580"/>
      <c r="R31" s="580"/>
      <c r="S31" s="580"/>
      <c r="T31" s="580"/>
      <c r="U31" s="580"/>
      <c r="V31" s="580"/>
      <c r="W31" s="580"/>
      <c r="X31" s="580"/>
      <c r="Y31" s="580"/>
      <c r="Z31" s="580"/>
      <c r="AA31" s="580"/>
      <c r="AB31" s="580"/>
      <c r="AC31" s="580"/>
      <c r="AD31" s="580"/>
      <c r="AE31" s="580"/>
      <c r="AF31" s="580"/>
      <c r="AG31" s="580"/>
      <c r="AH31" s="580"/>
      <c r="AI31" s="580"/>
      <c r="AJ31" s="580"/>
      <c r="AK31" s="580"/>
      <c r="AL31" s="580"/>
      <c r="AM31" s="580"/>
      <c r="AN31" s="580"/>
      <c r="AO31" s="580"/>
      <c r="AP31" s="580"/>
      <c r="AQ31" s="580"/>
      <c r="AR31" s="580"/>
      <c r="AS31" s="580"/>
      <c r="AT31" s="580"/>
      <c r="AU31" s="580"/>
      <c r="AV31" s="580"/>
      <c r="AW31" s="580"/>
      <c r="AX31" s="580"/>
      <c r="AY31" s="580"/>
      <c r="AZ31" s="580"/>
      <c r="BA31" s="580"/>
      <c r="BB31" s="580"/>
      <c r="BC31" s="580"/>
      <c r="BD31" s="580"/>
      <c r="BE31" s="580"/>
      <c r="BF31" s="580"/>
      <c r="BG31" s="580"/>
      <c r="BH31" s="580"/>
    </row>
    <row r="32" spans="1:60" ht="33" customHeight="1" x14ac:dyDescent="0.3">
      <c r="A32" s="325" t="s">
        <v>102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477" t="s">
        <v>112</v>
      </c>
      <c r="AD32" s="477"/>
      <c r="AE32" s="477"/>
      <c r="AF32" s="477"/>
      <c r="AG32" s="477"/>
      <c r="AH32" s="477"/>
      <c r="AI32" s="477"/>
      <c r="AJ32" s="477"/>
      <c r="AK32" s="477"/>
      <c r="AL32" s="477"/>
      <c r="AM32" s="477"/>
      <c r="AN32" s="477"/>
      <c r="AO32" s="477"/>
      <c r="AP32" s="477"/>
      <c r="AQ32" s="477"/>
      <c r="AR32" s="477"/>
      <c r="AS32" s="477"/>
      <c r="AT32" s="477"/>
      <c r="AU32" s="477"/>
      <c r="AV32" s="477"/>
      <c r="AW32" s="477"/>
      <c r="AX32" s="477"/>
      <c r="AY32" s="477"/>
      <c r="AZ32" s="477"/>
      <c r="BA32" s="477"/>
      <c r="BB32" s="477"/>
      <c r="BC32" s="477"/>
      <c r="BD32" s="477"/>
      <c r="BE32" s="477"/>
      <c r="BF32" s="477"/>
      <c r="BG32" s="477"/>
      <c r="BH32" s="477"/>
    </row>
    <row r="33" spans="1:60" ht="15.6" x14ac:dyDescent="0.3">
      <c r="A33" s="326" t="s">
        <v>103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</row>
    <row r="34" spans="1:60" ht="15.6" x14ac:dyDescent="0.3">
      <c r="A34" s="320" t="s">
        <v>60</v>
      </c>
      <c r="B34" s="271"/>
      <c r="C34" s="327"/>
      <c r="D34" s="320"/>
      <c r="E34" s="320"/>
      <c r="F34" s="320" t="s">
        <v>61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271"/>
      <c r="BC34" s="271"/>
      <c r="BD34" s="271"/>
      <c r="BE34" s="271"/>
      <c r="BF34" s="271"/>
      <c r="BG34" s="271"/>
      <c r="BH34" s="271"/>
    </row>
    <row r="35" spans="1:60" x14ac:dyDescent="0.3">
      <c r="A35" s="328" t="s">
        <v>59</v>
      </c>
      <c r="B35" s="321" t="s">
        <v>98</v>
      </c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</row>
  </sheetData>
  <sheetProtection password="C7B1" sheet="1" objects="1" scenarios="1" formatCells="0" formatColumns="0" formatRows="0"/>
  <mergeCells count="46">
    <mergeCell ref="Q18:AA18"/>
    <mergeCell ref="AI18:AN18"/>
    <mergeCell ref="BB19:BH19"/>
    <mergeCell ref="AC32:BH32"/>
    <mergeCell ref="A31:BH31"/>
    <mergeCell ref="A20:A21"/>
    <mergeCell ref="B20:F20"/>
    <mergeCell ref="G20:J20"/>
    <mergeCell ref="K20:O20"/>
    <mergeCell ref="P20:S20"/>
    <mergeCell ref="T20:W20"/>
    <mergeCell ref="X20:AA20"/>
    <mergeCell ref="AC20:AF20"/>
    <mergeCell ref="AG20:AJ20"/>
    <mergeCell ref="AK20:AN20"/>
    <mergeCell ref="AP20:AS20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B2:X2"/>
    <mergeCell ref="B3:U3"/>
    <mergeCell ref="BB1:BE1"/>
    <mergeCell ref="BC2:BE2"/>
    <mergeCell ref="R4:S4"/>
    <mergeCell ref="BE20:BE21"/>
    <mergeCell ref="BF20:BF21"/>
    <mergeCell ref="BG20:BG21"/>
    <mergeCell ref="BH20:BH21"/>
    <mergeCell ref="AT20:AW20"/>
    <mergeCell ref="AX20:BA20"/>
    <mergeCell ref="BB20:BB21"/>
    <mergeCell ref="BC20:BC21"/>
    <mergeCell ref="BD20:BD21"/>
  </mergeCells>
  <dataValidations count="3">
    <dataValidation errorStyle="warning" allowBlank="1" showInputMessage="1" showErrorMessage="1" sqref="M13:BB13 BC2 BB1"/>
    <dataValidation type="list" allowBlank="1" showInputMessage="1" showErrorMessage="1" sqref="P18 AH18">
      <formula1>" , денна, заочна (дистанційна), вечірня"</formula1>
    </dataValidation>
    <dataValidation errorStyle="information" showInputMessage="1" showErrorMessage="1" sqref="Q18:AA18"/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U123"/>
  <sheetViews>
    <sheetView view="pageBreakPreview" topLeftCell="A4" zoomScaleNormal="100" zoomScaleSheetLayoutView="100" workbookViewId="0">
      <selection activeCell="B68" sqref="B68"/>
    </sheetView>
  </sheetViews>
  <sheetFormatPr defaultColWidth="9.109375" defaultRowHeight="13.2" x14ac:dyDescent="0.25"/>
  <cols>
    <col min="1" max="1" width="7.44140625" style="263" bestFit="1" customWidth="1"/>
    <col min="2" max="2" width="28" style="264" customWidth="1"/>
    <col min="3" max="3" width="5.44140625" style="266" customWidth="1"/>
    <col min="4" max="14" width="2.44140625" style="254" customWidth="1"/>
    <col min="15" max="16" width="2" style="254" customWidth="1"/>
    <col min="17" max="17" width="2.109375" style="254" customWidth="1"/>
    <col min="18" max="18" width="2" style="254" customWidth="1"/>
    <col min="19" max="19" width="1.88671875" style="254" customWidth="1"/>
    <col min="20" max="20" width="2.109375" style="254" customWidth="1"/>
    <col min="21" max="23" width="2.44140625" style="254" customWidth="1"/>
    <col min="24" max="24" width="6" style="265" customWidth="1"/>
    <col min="25" max="25" width="5.33203125" style="265" customWidth="1"/>
    <col min="26" max="28" width="4.5546875" style="265" customWidth="1"/>
    <col min="29" max="29" width="5.6640625" style="265" customWidth="1"/>
    <col min="30" max="45" width="4.5546875" style="265" customWidth="1"/>
    <col min="46" max="61" width="4.5546875" style="265" hidden="1" customWidth="1"/>
    <col min="62" max="62" width="5.6640625" style="58" bestFit="1" customWidth="1"/>
    <col min="63" max="63" width="4.5546875" style="29" customWidth="1"/>
    <col min="64" max="64" width="9.5546875" style="29" bestFit="1" customWidth="1"/>
    <col min="65" max="66" width="5" style="29" customWidth="1"/>
    <col min="67" max="67" width="5.33203125" style="29" customWidth="1"/>
    <col min="68" max="68" width="5.109375" style="29" customWidth="1"/>
    <col min="69" max="69" width="5" style="29" customWidth="1"/>
    <col min="70" max="70" width="5.44140625" style="29" customWidth="1"/>
    <col min="71" max="71" width="5.6640625" style="29" customWidth="1"/>
    <col min="72" max="72" width="6" style="29" customWidth="1"/>
    <col min="73" max="73" width="6.44140625" style="11" customWidth="1"/>
    <col min="74" max="74" width="4.6640625" style="11" customWidth="1"/>
    <col min="75" max="82" width="5.6640625" style="11" customWidth="1"/>
    <col min="83" max="83" width="5.6640625" style="176" customWidth="1"/>
    <col min="84" max="84" width="6.109375" style="188" customWidth="1"/>
    <col min="85" max="85" width="4.33203125" style="11" customWidth="1"/>
    <col min="86" max="89" width="3.6640625" style="11" customWidth="1"/>
    <col min="90" max="92" width="5.5546875" style="11" customWidth="1"/>
    <col min="93" max="93" width="4.44140625" style="11" customWidth="1"/>
    <col min="94" max="98" width="3.6640625" style="11" customWidth="1"/>
    <col min="99" max="99" width="4.88671875" style="11" customWidth="1"/>
    <col min="100" max="106" width="3.6640625" style="11" customWidth="1"/>
    <col min="107" max="107" width="5.44140625" style="11" customWidth="1"/>
    <col min="108" max="115" width="4.5546875" style="49" customWidth="1"/>
    <col min="116" max="116" width="4.5546875" style="11" customWidth="1"/>
    <col min="117" max="124" width="5.109375" style="11" customWidth="1"/>
    <col min="125" max="125" width="5.6640625" style="11" customWidth="1"/>
    <col min="126" max="129" width="5.5546875" style="11" customWidth="1"/>
    <col min="130" max="130" width="4" style="11" customWidth="1"/>
    <col min="131" max="150" width="9.109375" style="11"/>
    <col min="151" max="16384" width="9.109375" style="29"/>
  </cols>
  <sheetData>
    <row r="1" spans="1:150" s="214" customFormat="1" ht="10.199999999999999" x14ac:dyDescent="0.2">
      <c r="B1" s="215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65"/>
      <c r="CF1" s="179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</row>
    <row r="2" spans="1:150" s="16" customFormat="1" ht="17.399999999999999" x14ac:dyDescent="0.3">
      <c r="A2" s="604" t="s">
        <v>4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  <c r="AE2" s="604"/>
      <c r="AF2" s="604"/>
      <c r="AG2" s="604"/>
      <c r="AH2" s="604"/>
      <c r="AI2" s="604"/>
      <c r="AJ2" s="604"/>
      <c r="AK2" s="604"/>
      <c r="AL2" s="604"/>
      <c r="AM2" s="604"/>
      <c r="AN2" s="604"/>
      <c r="AO2" s="604"/>
      <c r="AP2" s="604"/>
      <c r="AQ2" s="604"/>
      <c r="AR2" s="604"/>
      <c r="AS2" s="604"/>
      <c r="AT2" s="604"/>
      <c r="AU2" s="604"/>
      <c r="AV2" s="604"/>
      <c r="AW2" s="604"/>
      <c r="AX2" s="604"/>
      <c r="AY2" s="604"/>
      <c r="AZ2" s="604"/>
      <c r="BA2" s="604"/>
      <c r="BB2" s="604"/>
      <c r="BC2" s="604"/>
      <c r="BD2" s="604"/>
      <c r="BE2" s="604"/>
      <c r="BF2" s="604"/>
      <c r="BG2" s="604"/>
      <c r="BH2" s="604"/>
      <c r="BI2" s="604"/>
      <c r="BJ2" s="17"/>
      <c r="BK2" s="21" t="s">
        <v>27</v>
      </c>
      <c r="BU2" s="2"/>
      <c r="BV2" s="2"/>
      <c r="BW2" s="71" t="s">
        <v>77</v>
      </c>
      <c r="BX2" s="71" t="s">
        <v>113</v>
      </c>
      <c r="BY2" s="71" t="s">
        <v>76</v>
      </c>
      <c r="BZ2" s="71" t="s">
        <v>75</v>
      </c>
      <c r="CA2" s="71" t="s">
        <v>114</v>
      </c>
      <c r="CB2" s="71" t="s">
        <v>78</v>
      </c>
      <c r="CC2" s="71" t="s">
        <v>118</v>
      </c>
      <c r="CD2" s="71" t="s">
        <v>79</v>
      </c>
      <c r="CE2" s="166" t="s">
        <v>106</v>
      </c>
      <c r="CF2" s="180" t="s">
        <v>80</v>
      </c>
      <c r="CG2" s="71" t="s">
        <v>115</v>
      </c>
      <c r="CH2" s="71" t="s">
        <v>116</v>
      </c>
      <c r="CI2" s="71" t="s">
        <v>81</v>
      </c>
      <c r="CJ2" s="71" t="s">
        <v>82</v>
      </c>
      <c r="CK2" s="71" t="s">
        <v>107</v>
      </c>
      <c r="CL2" s="71" t="s">
        <v>83</v>
      </c>
      <c r="CM2" s="71" t="s">
        <v>108</v>
      </c>
      <c r="CN2" s="71" t="s">
        <v>84</v>
      </c>
      <c r="CO2" s="71" t="s">
        <v>85</v>
      </c>
      <c r="CP2" s="71" t="s">
        <v>86</v>
      </c>
      <c r="CQ2" s="71" t="s">
        <v>87</v>
      </c>
      <c r="CR2" s="71" t="s">
        <v>88</v>
      </c>
      <c r="CS2" s="71" t="s">
        <v>111</v>
      </c>
      <c r="CT2" s="71" t="s">
        <v>89</v>
      </c>
      <c r="CU2" s="71" t="s">
        <v>90</v>
      </c>
      <c r="CV2" s="71" t="s">
        <v>91</v>
      </c>
      <c r="CW2" s="71" t="s">
        <v>92</v>
      </c>
      <c r="CX2" s="71" t="s">
        <v>117</v>
      </c>
      <c r="CY2" s="71" t="s">
        <v>93</v>
      </c>
      <c r="CZ2" s="71" t="s">
        <v>94</v>
      </c>
      <c r="DA2" s="110" t="s">
        <v>109</v>
      </c>
      <c r="DB2" s="71" t="s">
        <v>110</v>
      </c>
      <c r="DC2" s="2"/>
      <c r="DD2" s="47"/>
      <c r="DE2" s="47"/>
      <c r="DF2" s="47"/>
      <c r="DG2" s="47"/>
      <c r="DH2" s="47"/>
      <c r="DI2" s="47"/>
      <c r="DJ2" s="47"/>
      <c r="DK2" s="47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s="16" customFormat="1" x14ac:dyDescent="0.25">
      <c r="A3" s="605" t="s">
        <v>100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  <c r="AW3" s="606"/>
      <c r="AX3" s="606"/>
      <c r="AY3" s="606"/>
      <c r="AZ3" s="606"/>
      <c r="BA3" s="606"/>
      <c r="BB3" s="606"/>
      <c r="BC3" s="606"/>
      <c r="BD3" s="606"/>
      <c r="BE3" s="606"/>
      <c r="BF3" s="606"/>
      <c r="BG3" s="606"/>
      <c r="BH3" s="606"/>
      <c r="BI3" s="607"/>
      <c r="BJ3" s="17"/>
      <c r="BL3" s="538" t="s">
        <v>63</v>
      </c>
      <c r="BM3" s="538"/>
      <c r="BN3" s="538"/>
      <c r="BO3" s="538"/>
      <c r="BP3" s="538"/>
      <c r="BQ3" s="538"/>
      <c r="BR3" s="538"/>
      <c r="BS3" s="538"/>
      <c r="BU3" s="2"/>
      <c r="BV3" s="2"/>
      <c r="BW3" s="2"/>
      <c r="BX3" s="2"/>
      <c r="BY3" s="2"/>
      <c r="BZ3" s="2"/>
      <c r="CA3" s="2"/>
      <c r="CB3" s="2"/>
      <c r="CC3" s="2"/>
      <c r="CD3" s="2"/>
      <c r="CE3" s="167"/>
      <c r="CF3" s="181"/>
      <c r="CG3" s="2"/>
      <c r="CH3" s="2"/>
      <c r="CI3" s="2"/>
      <c r="CJ3" s="2"/>
      <c r="CK3" s="2"/>
      <c r="CL3" s="2"/>
      <c r="CM3" s="2"/>
      <c r="CN3" s="2"/>
      <c r="CO3" s="2"/>
      <c r="CP3" s="79"/>
      <c r="CQ3" s="79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47"/>
      <c r="DE3" s="47"/>
      <c r="DF3" s="47"/>
      <c r="DG3" s="47"/>
      <c r="DH3" s="47"/>
      <c r="DI3" s="47"/>
      <c r="DJ3" s="47"/>
      <c r="DK3" s="47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s="16" customFormat="1" ht="13.8" x14ac:dyDescent="0.25">
      <c r="A4" s="608" t="str">
        <f>'ПЛАН НАВЧАЛЬНОГО ПРОЦЕСУ ДЕННА'!A4:BI4</f>
        <v>доктор філософії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609"/>
      <c r="AV4" s="609"/>
      <c r="AW4" s="609"/>
      <c r="AX4" s="609"/>
      <c r="AY4" s="609"/>
      <c r="AZ4" s="609"/>
      <c r="BA4" s="609"/>
      <c r="BB4" s="609"/>
      <c r="BC4" s="609"/>
      <c r="BD4" s="609"/>
      <c r="BE4" s="609"/>
      <c r="BF4" s="609"/>
      <c r="BG4" s="609"/>
      <c r="BH4" s="609"/>
      <c r="BI4" s="610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U4" s="2"/>
      <c r="BV4" s="2"/>
      <c r="BW4" s="438">
        <v>0.1</v>
      </c>
      <c r="BX4"/>
      <c r="BY4"/>
      <c r="BZ4"/>
      <c r="CA4"/>
      <c r="CB4"/>
      <c r="CC4"/>
      <c r="CD4"/>
      <c r="CE4" s="167"/>
      <c r="CF4" s="181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47"/>
      <c r="DE4" s="47"/>
      <c r="DF4" s="47"/>
      <c r="DG4" s="47"/>
      <c r="DH4" s="47"/>
      <c r="DI4" s="47"/>
      <c r="DJ4" s="47"/>
      <c r="DK4" s="47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11" t="s">
        <v>188</v>
      </c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s="23" customFormat="1" x14ac:dyDescent="0.25">
      <c r="A5" s="611" t="s">
        <v>121</v>
      </c>
      <c r="B5" s="614" t="s">
        <v>5</v>
      </c>
      <c r="C5" s="617" t="s">
        <v>6</v>
      </c>
      <c r="D5" s="598" t="s">
        <v>7</v>
      </c>
      <c r="E5" s="599"/>
      <c r="F5" s="599"/>
      <c r="G5" s="599"/>
      <c r="H5" s="599"/>
      <c r="I5" s="599"/>
      <c r="J5" s="599"/>
      <c r="K5" s="599"/>
      <c r="L5" s="599"/>
      <c r="M5" s="599"/>
      <c r="N5" s="599"/>
      <c r="O5" s="599"/>
      <c r="P5" s="599"/>
      <c r="Q5" s="599"/>
      <c r="R5" s="599"/>
      <c r="S5" s="599"/>
      <c r="T5" s="599"/>
      <c r="U5" s="599"/>
      <c r="V5" s="599"/>
      <c r="W5" s="600"/>
      <c r="X5" s="601" t="s">
        <v>1</v>
      </c>
      <c r="Y5" s="602"/>
      <c r="Z5" s="602"/>
      <c r="AA5" s="602"/>
      <c r="AB5" s="602"/>
      <c r="AC5" s="603"/>
      <c r="AD5" s="601" t="s">
        <v>8</v>
      </c>
      <c r="AE5" s="602"/>
      <c r="AF5" s="602"/>
      <c r="AG5" s="602"/>
      <c r="AH5" s="602"/>
      <c r="AI5" s="602"/>
      <c r="AJ5" s="602"/>
      <c r="AK5" s="602"/>
      <c r="AL5" s="602"/>
      <c r="AM5" s="602"/>
      <c r="AN5" s="602"/>
      <c r="AO5" s="602"/>
      <c r="AP5" s="602"/>
      <c r="AQ5" s="602"/>
      <c r="AR5" s="602"/>
      <c r="AS5" s="602"/>
      <c r="AT5" s="602"/>
      <c r="AU5" s="602"/>
      <c r="AV5" s="602"/>
      <c r="AW5" s="602"/>
      <c r="AX5" s="602"/>
      <c r="AY5" s="602"/>
      <c r="AZ5" s="602"/>
      <c r="BA5" s="602"/>
      <c r="BB5" s="602"/>
      <c r="BC5" s="602"/>
      <c r="BD5" s="602"/>
      <c r="BE5" s="602"/>
      <c r="BF5" s="602"/>
      <c r="BG5" s="602"/>
      <c r="BH5" s="602"/>
      <c r="BI5" s="603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U5" s="3"/>
      <c r="BV5" s="3"/>
      <c r="BW5" s="3"/>
      <c r="BX5"/>
      <c r="BY5"/>
      <c r="BZ5"/>
      <c r="CA5"/>
      <c r="CB5"/>
      <c r="CC5"/>
      <c r="CD5"/>
      <c r="CE5" s="168"/>
      <c r="CF5" s="18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82"/>
      <c r="DE5" s="82"/>
      <c r="DF5" s="82"/>
      <c r="DG5" s="82"/>
      <c r="DH5" s="82"/>
      <c r="DI5" s="82"/>
      <c r="DJ5" s="82"/>
      <c r="DK5" s="82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</row>
    <row r="6" spans="1:150" s="24" customFormat="1" ht="13.8" x14ac:dyDescent="0.25">
      <c r="A6" s="612"/>
      <c r="B6" s="615"/>
      <c r="C6" s="617"/>
      <c r="D6" s="588" t="s">
        <v>9</v>
      </c>
      <c r="E6" s="589"/>
      <c r="F6" s="589"/>
      <c r="G6" s="590"/>
      <c r="H6" s="581" t="s">
        <v>10</v>
      </c>
      <c r="I6" s="581"/>
      <c r="J6" s="581"/>
      <c r="K6" s="581"/>
      <c r="L6" s="581"/>
      <c r="M6" s="581"/>
      <c r="N6" s="581"/>
      <c r="O6" s="597" t="s">
        <v>11</v>
      </c>
      <c r="P6" s="597" t="s">
        <v>12</v>
      </c>
      <c r="Q6" s="581" t="s">
        <v>13</v>
      </c>
      <c r="R6" s="581"/>
      <c r="S6" s="581"/>
      <c r="T6" s="581"/>
      <c r="U6" s="581"/>
      <c r="V6" s="581"/>
      <c r="W6" s="581"/>
      <c r="X6" s="587" t="s">
        <v>14</v>
      </c>
      <c r="Y6" s="587"/>
      <c r="Z6" s="581" t="s">
        <v>159</v>
      </c>
      <c r="AA6" s="581" t="s">
        <v>160</v>
      </c>
      <c r="AB6" s="581" t="s">
        <v>161</v>
      </c>
      <c r="AC6" s="581" t="s">
        <v>0</v>
      </c>
      <c r="AD6" s="598" t="s">
        <v>15</v>
      </c>
      <c r="AE6" s="599"/>
      <c r="AF6" s="599"/>
      <c r="AG6" s="599"/>
      <c r="AH6" s="599"/>
      <c r="AI6" s="599"/>
      <c r="AJ6" s="599"/>
      <c r="AK6" s="600"/>
      <c r="AL6" s="598" t="s">
        <v>16</v>
      </c>
      <c r="AM6" s="599"/>
      <c r="AN6" s="599"/>
      <c r="AO6" s="599"/>
      <c r="AP6" s="599"/>
      <c r="AQ6" s="599"/>
      <c r="AR6" s="599"/>
      <c r="AS6" s="600"/>
      <c r="AT6" s="601" t="s">
        <v>17</v>
      </c>
      <c r="AU6" s="602"/>
      <c r="AV6" s="602"/>
      <c r="AW6" s="602"/>
      <c r="AX6" s="602"/>
      <c r="AY6" s="602"/>
      <c r="AZ6" s="602"/>
      <c r="BA6" s="603"/>
      <c r="BB6" s="601" t="s">
        <v>18</v>
      </c>
      <c r="BC6" s="602"/>
      <c r="BD6" s="602"/>
      <c r="BE6" s="602"/>
      <c r="BF6" s="602"/>
      <c r="BG6" s="602"/>
      <c r="BH6" s="602"/>
      <c r="BI6" s="603"/>
      <c r="BJ6" s="54"/>
      <c r="BK6" s="23" t="s">
        <v>64</v>
      </c>
      <c r="BL6" s="128">
        <v>1</v>
      </c>
      <c r="BM6" s="4" t="s">
        <v>66</v>
      </c>
      <c r="BN6" s="4"/>
      <c r="BO6" s="4" t="s">
        <v>65</v>
      </c>
      <c r="BP6" s="129">
        <v>1.5</v>
      </c>
      <c r="BQ6" s="4" t="s">
        <v>67</v>
      </c>
      <c r="BR6" s="4"/>
      <c r="BT6" s="25"/>
      <c r="BU6" s="4"/>
      <c r="BV6" s="4"/>
      <c r="BW6" s="4"/>
      <c r="BX6"/>
      <c r="BY6"/>
      <c r="BZ6"/>
      <c r="CA6"/>
      <c r="CB6"/>
      <c r="CC6"/>
      <c r="CD6"/>
      <c r="CE6" s="169"/>
      <c r="CF6" s="183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83"/>
      <c r="DE6" s="83"/>
      <c r="DF6" s="83"/>
      <c r="DG6" s="83"/>
      <c r="DH6" s="83"/>
      <c r="DI6" s="83"/>
      <c r="DJ6" s="83"/>
      <c r="DK6" s="83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210" t="s">
        <v>227</v>
      </c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</row>
    <row r="7" spans="1:150" s="24" customFormat="1" ht="13.8" x14ac:dyDescent="0.25">
      <c r="A7" s="612"/>
      <c r="B7" s="615"/>
      <c r="C7" s="617"/>
      <c r="D7" s="591"/>
      <c r="E7" s="592"/>
      <c r="F7" s="592"/>
      <c r="G7" s="593"/>
      <c r="H7" s="581"/>
      <c r="I7" s="581"/>
      <c r="J7" s="581"/>
      <c r="K7" s="581"/>
      <c r="L7" s="581"/>
      <c r="M7" s="581"/>
      <c r="N7" s="581"/>
      <c r="O7" s="597"/>
      <c r="P7" s="597"/>
      <c r="Q7" s="581"/>
      <c r="R7" s="581"/>
      <c r="S7" s="581"/>
      <c r="T7" s="581"/>
      <c r="U7" s="581"/>
      <c r="V7" s="581"/>
      <c r="W7" s="581"/>
      <c r="X7" s="581" t="s">
        <v>19</v>
      </c>
      <c r="Y7" s="581" t="s">
        <v>20</v>
      </c>
      <c r="Z7" s="581"/>
      <c r="AA7" s="581"/>
      <c r="AB7" s="581"/>
      <c r="AC7" s="581"/>
      <c r="AD7" s="618">
        <v>1</v>
      </c>
      <c r="AE7" s="619"/>
      <c r="AF7" s="619"/>
      <c r="AG7" s="620"/>
      <c r="AH7" s="618">
        <v>2</v>
      </c>
      <c r="AI7" s="619"/>
      <c r="AJ7" s="619"/>
      <c r="AK7" s="620"/>
      <c r="AL7" s="618">
        <v>3</v>
      </c>
      <c r="AM7" s="619"/>
      <c r="AN7" s="619"/>
      <c r="AO7" s="620"/>
      <c r="AP7" s="618">
        <v>4</v>
      </c>
      <c r="AQ7" s="619"/>
      <c r="AR7" s="619"/>
      <c r="AS7" s="620"/>
      <c r="AT7" s="618">
        <v>5</v>
      </c>
      <c r="AU7" s="619"/>
      <c r="AV7" s="619"/>
      <c r="AW7" s="620"/>
      <c r="AX7" s="618">
        <v>6</v>
      </c>
      <c r="AY7" s="619"/>
      <c r="AZ7" s="619"/>
      <c r="BA7" s="620"/>
      <c r="BB7" s="618">
        <v>7</v>
      </c>
      <c r="BC7" s="619"/>
      <c r="BD7" s="619"/>
      <c r="BE7" s="620"/>
      <c r="BF7" s="618">
        <v>8</v>
      </c>
      <c r="BG7" s="619"/>
      <c r="BH7" s="619"/>
      <c r="BI7" s="620"/>
      <c r="BJ7" s="54"/>
      <c r="BK7" s="22" t="s">
        <v>23</v>
      </c>
      <c r="BL7" s="16"/>
      <c r="BM7" s="16"/>
      <c r="BN7" s="16"/>
      <c r="BO7" s="3"/>
      <c r="BP7" s="3"/>
      <c r="BQ7" s="23"/>
      <c r="BR7" s="50">
        <v>30</v>
      </c>
      <c r="BT7" s="26"/>
      <c r="BU7" s="4"/>
      <c r="BV7" s="4"/>
      <c r="BW7" s="4"/>
      <c r="BX7" s="4"/>
      <c r="BY7" s="4"/>
      <c r="BZ7" s="4"/>
      <c r="CA7" s="4"/>
      <c r="CB7" s="4"/>
      <c r="CC7" s="4"/>
      <c r="CD7" s="4"/>
      <c r="CE7" s="169"/>
      <c r="CF7" s="183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83"/>
      <c r="DE7" s="83"/>
      <c r="DF7" s="83"/>
      <c r="DG7" s="83"/>
      <c r="DH7" s="83"/>
      <c r="DI7" s="83"/>
      <c r="DJ7" s="83"/>
      <c r="DK7" s="83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210" t="s">
        <v>228</v>
      </c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</row>
    <row r="8" spans="1:150" s="24" customFormat="1" ht="15.6" x14ac:dyDescent="0.3">
      <c r="A8" s="612"/>
      <c r="B8" s="615"/>
      <c r="C8" s="617"/>
      <c r="D8" s="591"/>
      <c r="E8" s="592"/>
      <c r="F8" s="592"/>
      <c r="G8" s="593"/>
      <c r="H8" s="581"/>
      <c r="I8" s="581"/>
      <c r="J8" s="581"/>
      <c r="K8" s="581"/>
      <c r="L8" s="581"/>
      <c r="M8" s="581"/>
      <c r="N8" s="581"/>
      <c r="O8" s="597"/>
      <c r="P8" s="597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601" t="s">
        <v>21</v>
      </c>
      <c r="AE8" s="602"/>
      <c r="AF8" s="602"/>
      <c r="AG8" s="602"/>
      <c r="AH8" s="602"/>
      <c r="AI8" s="602"/>
      <c r="AJ8" s="602"/>
      <c r="AK8" s="602"/>
      <c r="AL8" s="602"/>
      <c r="AM8" s="602"/>
      <c r="AN8" s="602"/>
      <c r="AO8" s="602"/>
      <c r="AP8" s="602"/>
      <c r="AQ8" s="602"/>
      <c r="AR8" s="602"/>
      <c r="AS8" s="602"/>
      <c r="AT8" s="602"/>
      <c r="AU8" s="602"/>
      <c r="AV8" s="602"/>
      <c r="AW8" s="602"/>
      <c r="AX8" s="602"/>
      <c r="AY8" s="602"/>
      <c r="AZ8" s="602"/>
      <c r="BA8" s="602"/>
      <c r="BB8" s="602"/>
      <c r="BC8" s="602"/>
      <c r="BD8" s="602"/>
      <c r="BE8" s="602"/>
      <c r="BF8" s="602"/>
      <c r="BG8" s="602"/>
      <c r="BH8" s="602"/>
      <c r="BI8" s="603"/>
      <c r="BJ8" s="54"/>
      <c r="BK8" s="21" t="s">
        <v>28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169"/>
      <c r="CF8" s="183"/>
      <c r="CG8" s="4"/>
      <c r="CH8" s="4"/>
      <c r="CI8" s="4" t="s">
        <v>96</v>
      </c>
      <c r="CJ8" s="4"/>
      <c r="CK8" s="4"/>
      <c r="CL8" s="4"/>
      <c r="CM8" s="4"/>
      <c r="CN8" s="4"/>
      <c r="CO8" s="4"/>
      <c r="CP8" s="4"/>
      <c r="CQ8" s="4" t="s">
        <v>74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83" t="s">
        <v>73</v>
      </c>
      <c r="DE8" s="83"/>
      <c r="DF8" s="83"/>
      <c r="DG8" s="83"/>
      <c r="DH8" s="83"/>
      <c r="DI8" s="83"/>
      <c r="DJ8" s="83"/>
      <c r="DK8" s="83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210" t="s">
        <v>189</v>
      </c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</row>
    <row r="9" spans="1:150" s="24" customFormat="1" ht="13.8" x14ac:dyDescent="0.25">
      <c r="A9" s="612"/>
      <c r="B9" s="615"/>
      <c r="C9" s="617"/>
      <c r="D9" s="591"/>
      <c r="E9" s="592"/>
      <c r="F9" s="592"/>
      <c r="G9" s="593"/>
      <c r="H9" s="581"/>
      <c r="I9" s="581"/>
      <c r="J9" s="581"/>
      <c r="K9" s="581"/>
      <c r="L9" s="581"/>
      <c r="M9" s="581"/>
      <c r="N9" s="581"/>
      <c r="O9" s="597"/>
      <c r="P9" s="597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1"/>
      <c r="AD9" s="524">
        <v>1</v>
      </c>
      <c r="AE9" s="525"/>
      <c r="AF9" s="525"/>
      <c r="AG9" s="526"/>
      <c r="AH9" s="524">
        <v>1</v>
      </c>
      <c r="AI9" s="525"/>
      <c r="AJ9" s="525"/>
      <c r="AK9" s="526"/>
      <c r="AL9" s="524">
        <v>1</v>
      </c>
      <c r="AM9" s="525"/>
      <c r="AN9" s="525"/>
      <c r="AO9" s="526"/>
      <c r="AP9" s="524">
        <v>1</v>
      </c>
      <c r="AQ9" s="525"/>
      <c r="AR9" s="525"/>
      <c r="AS9" s="526"/>
      <c r="AT9" s="524">
        <v>1</v>
      </c>
      <c r="AU9" s="525"/>
      <c r="AV9" s="525"/>
      <c r="AW9" s="526"/>
      <c r="AX9" s="524">
        <v>1</v>
      </c>
      <c r="AY9" s="525"/>
      <c r="AZ9" s="525"/>
      <c r="BA9" s="526"/>
      <c r="BB9" s="524">
        <v>1</v>
      </c>
      <c r="BC9" s="525"/>
      <c r="BD9" s="525"/>
      <c r="BE9" s="526"/>
      <c r="BF9" s="524">
        <v>1</v>
      </c>
      <c r="BG9" s="525"/>
      <c r="BH9" s="525"/>
      <c r="BI9" s="526"/>
      <c r="BJ9" s="55"/>
      <c r="BU9" s="4"/>
      <c r="BV9" s="4"/>
      <c r="BW9" s="4"/>
      <c r="BX9" s="4"/>
      <c r="BY9" s="4"/>
      <c r="BZ9" s="4"/>
      <c r="CA9" s="4"/>
      <c r="CB9" s="4"/>
      <c r="CC9" s="4"/>
      <c r="CD9" s="4"/>
      <c r="CE9" s="169"/>
      <c r="CF9" s="18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83"/>
      <c r="DE9" s="83"/>
      <c r="DF9" s="83"/>
      <c r="DG9" s="83"/>
      <c r="DH9" s="83"/>
      <c r="DI9" s="83"/>
      <c r="DJ9" s="83"/>
      <c r="DK9" s="83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210" t="s">
        <v>190</v>
      </c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</row>
    <row r="10" spans="1:150" s="24" customFormat="1" ht="12.75" customHeight="1" x14ac:dyDescent="0.25">
      <c r="A10" s="613"/>
      <c r="B10" s="616"/>
      <c r="C10" s="617"/>
      <c r="D10" s="594"/>
      <c r="E10" s="595"/>
      <c r="F10" s="595"/>
      <c r="G10" s="596"/>
      <c r="H10" s="581"/>
      <c r="I10" s="581"/>
      <c r="J10" s="581"/>
      <c r="K10" s="581"/>
      <c r="L10" s="581"/>
      <c r="M10" s="581"/>
      <c r="N10" s="581"/>
      <c r="O10" s="597"/>
      <c r="P10" s="597"/>
      <c r="Q10" s="581"/>
      <c r="R10" s="581"/>
      <c r="S10" s="581"/>
      <c r="T10" s="581"/>
      <c r="U10" s="581"/>
      <c r="V10" s="581"/>
      <c r="W10" s="581"/>
      <c r="X10" s="581"/>
      <c r="Y10" s="581"/>
      <c r="Z10" s="581"/>
      <c r="AA10" s="581"/>
      <c r="AB10" s="581"/>
      <c r="AC10" s="581"/>
      <c r="AD10" s="601" t="s">
        <v>165</v>
      </c>
      <c r="AE10" s="602"/>
      <c r="AF10" s="602"/>
      <c r="AG10" s="602"/>
      <c r="AH10" s="602"/>
      <c r="AI10" s="602"/>
      <c r="AJ10" s="602"/>
      <c r="AK10" s="602"/>
      <c r="AL10" s="602"/>
      <c r="AM10" s="602"/>
      <c r="AN10" s="602"/>
      <c r="AO10" s="602"/>
      <c r="AP10" s="602"/>
      <c r="AQ10" s="602"/>
      <c r="AR10" s="602"/>
      <c r="AS10" s="602"/>
      <c r="AT10" s="602"/>
      <c r="AU10" s="602"/>
      <c r="AV10" s="602"/>
      <c r="AW10" s="602"/>
      <c r="AX10" s="602"/>
      <c r="AY10" s="602"/>
      <c r="AZ10" s="602"/>
      <c r="BA10" s="602"/>
      <c r="BB10" s="602"/>
      <c r="BC10" s="602"/>
      <c r="BD10" s="602"/>
      <c r="BE10" s="602"/>
      <c r="BF10" s="602"/>
      <c r="BG10" s="602"/>
      <c r="BH10" s="602"/>
      <c r="BI10" s="603"/>
      <c r="BJ10" s="17"/>
      <c r="BK10" s="16"/>
      <c r="BL10" s="512" t="s">
        <v>26</v>
      </c>
      <c r="BM10" s="513"/>
      <c r="BN10" s="513"/>
      <c r="BO10" s="513"/>
      <c r="BP10" s="513"/>
      <c r="BQ10" s="513"/>
      <c r="BR10" s="513"/>
      <c r="BS10" s="514"/>
      <c r="BT10" s="515" t="s">
        <v>25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169"/>
      <c r="CF10" s="183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120" t="s">
        <v>25</v>
      </c>
      <c r="DD10" s="512" t="s">
        <v>131</v>
      </c>
      <c r="DE10" s="513"/>
      <c r="DF10" s="513"/>
      <c r="DG10" s="513"/>
      <c r="DH10" s="513"/>
      <c r="DI10" s="513"/>
      <c r="DJ10" s="513"/>
      <c r="DK10" s="514"/>
      <c r="DL10" s="120" t="s">
        <v>25</v>
      </c>
      <c r="DM10" s="512" t="s">
        <v>132</v>
      </c>
      <c r="DN10" s="513"/>
      <c r="DO10" s="513"/>
      <c r="DP10" s="513"/>
      <c r="DQ10" s="513"/>
      <c r="DR10" s="513"/>
      <c r="DS10" s="513"/>
      <c r="DT10" s="514"/>
      <c r="DU10" s="120" t="s">
        <v>25</v>
      </c>
      <c r="DV10" s="4"/>
      <c r="DW10" s="4"/>
      <c r="DX10" s="4"/>
      <c r="DY10" s="4"/>
      <c r="DZ10" s="4"/>
      <c r="EA10" s="210" t="s">
        <v>229</v>
      </c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</row>
    <row r="11" spans="1:150" s="220" customFormat="1" ht="12.75" customHeight="1" x14ac:dyDescent="0.25">
      <c r="A11" s="18">
        <v>1</v>
      </c>
      <c r="B11" s="217" t="s">
        <v>95</v>
      </c>
      <c r="C11" s="218" t="s">
        <v>186</v>
      </c>
      <c r="D11" s="632">
        <v>4</v>
      </c>
      <c r="E11" s="632"/>
      <c r="F11" s="632"/>
      <c r="G11" s="632"/>
      <c r="H11" s="632">
        <v>5</v>
      </c>
      <c r="I11" s="632"/>
      <c r="J11" s="632"/>
      <c r="K11" s="632"/>
      <c r="L11" s="632"/>
      <c r="M11" s="632"/>
      <c r="N11" s="632"/>
      <c r="O11" s="18">
        <v>6</v>
      </c>
      <c r="P11" s="18">
        <v>7</v>
      </c>
      <c r="Q11" s="632">
        <v>8</v>
      </c>
      <c r="R11" s="632"/>
      <c r="S11" s="632"/>
      <c r="T11" s="632"/>
      <c r="U11" s="632"/>
      <c r="V11" s="632"/>
      <c r="W11" s="632"/>
      <c r="X11" s="18">
        <v>9</v>
      </c>
      <c r="Y11" s="218" t="s">
        <v>187</v>
      </c>
      <c r="Z11" s="18">
        <v>11</v>
      </c>
      <c r="AA11" s="18">
        <v>12</v>
      </c>
      <c r="AB11" s="18">
        <v>13</v>
      </c>
      <c r="AC11" s="18">
        <v>14</v>
      </c>
      <c r="AD11" s="633">
        <v>15</v>
      </c>
      <c r="AE11" s="622"/>
      <c r="AF11" s="622"/>
      <c r="AG11" s="219" t="s">
        <v>68</v>
      </c>
      <c r="AH11" s="621">
        <v>16</v>
      </c>
      <c r="AI11" s="622"/>
      <c r="AJ11" s="622"/>
      <c r="AK11" s="219" t="s">
        <v>68</v>
      </c>
      <c r="AL11" s="621">
        <v>17</v>
      </c>
      <c r="AM11" s="622"/>
      <c r="AN11" s="622"/>
      <c r="AO11" s="219" t="s">
        <v>68</v>
      </c>
      <c r="AP11" s="621">
        <v>18</v>
      </c>
      <c r="AQ11" s="622"/>
      <c r="AR11" s="622"/>
      <c r="AS11" s="219" t="s">
        <v>68</v>
      </c>
      <c r="AT11" s="621">
        <v>19</v>
      </c>
      <c r="AU11" s="622"/>
      <c r="AV11" s="622"/>
      <c r="AW11" s="219" t="s">
        <v>68</v>
      </c>
      <c r="AX11" s="621">
        <v>20</v>
      </c>
      <c r="AY11" s="622"/>
      <c r="AZ11" s="622"/>
      <c r="BA11" s="219" t="s">
        <v>68</v>
      </c>
      <c r="BB11" s="621">
        <v>21</v>
      </c>
      <c r="BC11" s="622"/>
      <c r="BD11" s="622"/>
      <c r="BE11" s="219" t="s">
        <v>68</v>
      </c>
      <c r="BF11" s="621">
        <v>22</v>
      </c>
      <c r="BG11" s="622"/>
      <c r="BH11" s="622"/>
      <c r="BI11" s="219" t="s">
        <v>68</v>
      </c>
      <c r="BJ11" s="43" t="s">
        <v>24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15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170"/>
      <c r="CF11" s="185"/>
      <c r="CG11" s="7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P11" s="7"/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CY11" s="7"/>
      <c r="CZ11" s="7"/>
      <c r="DA11" s="7"/>
      <c r="DB11" s="7"/>
      <c r="DC11" s="121" t="s">
        <v>133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94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64</v>
      </c>
      <c r="DV11" s="7"/>
      <c r="DW11" s="7"/>
      <c r="DX11" s="7"/>
      <c r="DY11" s="7"/>
      <c r="DZ11" s="7"/>
      <c r="EA11" s="210" t="s">
        <v>191</v>
      </c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s="16" customFormat="1" ht="14.4" x14ac:dyDescent="0.2">
      <c r="A12" s="221"/>
      <c r="B12" s="222"/>
      <c r="C12" s="6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L12" s="28"/>
      <c r="BM12" s="28"/>
      <c r="BN12" s="28"/>
      <c r="BO12" s="28"/>
      <c r="BP12" s="28"/>
      <c r="BQ12" s="28"/>
      <c r="BR12" s="28"/>
      <c r="BS12" s="28"/>
      <c r="BT12" s="28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167"/>
      <c r="CF12" s="181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47"/>
      <c r="DE12" s="47"/>
      <c r="DF12" s="47"/>
      <c r="DG12" s="47"/>
      <c r="DH12" s="47"/>
      <c r="DI12" s="47"/>
      <c r="DJ12" s="47"/>
      <c r="DK12" s="47"/>
      <c r="DL12" s="12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10" t="s">
        <v>192</v>
      </c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</row>
    <row r="13" spans="1:150" s="16" customFormat="1" ht="10.199999999999999" x14ac:dyDescent="0.2">
      <c r="A13" s="223">
        <v>1</v>
      </c>
      <c r="B13" s="224" t="s">
        <v>145</v>
      </c>
      <c r="C13" s="65"/>
      <c r="D13" s="204"/>
      <c r="E13" s="204"/>
      <c r="F13" s="204"/>
      <c r="G13" s="204"/>
      <c r="H13" s="204"/>
      <c r="I13" s="198"/>
      <c r="J13" s="198"/>
      <c r="K13" s="204"/>
      <c r="L13" s="204"/>
      <c r="M13" s="204"/>
      <c r="N13" s="204"/>
      <c r="O13" s="204"/>
      <c r="P13" s="204"/>
      <c r="Q13" s="204"/>
      <c r="R13" s="204"/>
      <c r="S13" s="204"/>
      <c r="T13" s="198"/>
      <c r="U13" s="198"/>
      <c r="V13" s="198"/>
      <c r="W13" s="204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L13" s="28"/>
      <c r="BM13" s="28"/>
      <c r="BN13" s="28"/>
      <c r="BO13" s="28"/>
      <c r="BP13" s="28"/>
      <c r="BQ13" s="28"/>
      <c r="BR13" s="28"/>
      <c r="BS13" s="28"/>
      <c r="BT13" s="28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167"/>
      <c r="CF13" s="181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47"/>
      <c r="DE13" s="47"/>
      <c r="DF13" s="47"/>
      <c r="DG13" s="47"/>
      <c r="DH13" s="47"/>
      <c r="DI13" s="47"/>
      <c r="DJ13" s="47"/>
      <c r="DK13" s="47"/>
      <c r="DL13" s="12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</row>
    <row r="14" spans="1:150" s="16" customFormat="1" x14ac:dyDescent="0.25">
      <c r="A14" s="225" t="s">
        <v>172</v>
      </c>
      <c r="B14" s="331" t="str">
        <f>'ПЛАН НАВЧАЛЬНОГО ПРОЦЕСУ ДЕННА'!B14</f>
        <v>Філософія науки та професійна етика</v>
      </c>
      <c r="C14" s="421" t="str">
        <f>'ПЛАН НАВЧАЛЬНОГО ПРОЦЕСУ ДЕННА'!C14</f>
        <v>ФКІД</v>
      </c>
      <c r="D14" s="228">
        <f>'ПЛАН НАВЧАЛЬНОГО ПРОЦЕСУ ДЕННА'!D14</f>
        <v>0</v>
      </c>
      <c r="E14" s="229">
        <f>'ПЛАН НАВЧАЛЬНОГО ПРОЦЕСУ ДЕННА'!E14</f>
        <v>0</v>
      </c>
      <c r="F14" s="229">
        <f>'ПЛАН НАВЧАЛЬНОГО ПРОЦЕСУ ДЕННА'!F14</f>
        <v>0</v>
      </c>
      <c r="G14" s="230">
        <f>'ПЛАН НАВЧАЛЬНОГО ПРОЦЕСУ ДЕННА'!G14</f>
        <v>0</v>
      </c>
      <c r="H14" s="228">
        <f>'ПЛАН НАВЧАЛЬНОГО ПРОЦЕСУ ДЕННА'!H14</f>
        <v>1</v>
      </c>
      <c r="I14" s="229">
        <f>'ПЛАН НАВЧАЛЬНОГО ПРОЦЕСУ ДЕННА'!I14</f>
        <v>0</v>
      </c>
      <c r="J14" s="229">
        <f>'ПЛАН НАВЧАЛЬНОГО ПРОЦЕСУ ДЕННА'!J14</f>
        <v>0</v>
      </c>
      <c r="K14" s="229">
        <f>'ПЛАН НАВЧАЛЬНОГО ПРОЦЕСУ ДЕННА'!K14</f>
        <v>0</v>
      </c>
      <c r="L14" s="229">
        <f>'ПЛАН НАВЧАЛЬНОГО ПРОЦЕСУ ДЕННА'!L14</f>
        <v>0</v>
      </c>
      <c r="M14" s="229">
        <f>'ПЛАН НАВЧАЛЬНОГО ПРОЦЕСУ ДЕННА'!M14</f>
        <v>0</v>
      </c>
      <c r="N14" s="229">
        <f>'ПЛАН НАВЧАЛЬНОГО ПРОЦЕСУ ДЕННА'!N14</f>
        <v>0</v>
      </c>
      <c r="O14" s="213">
        <f>'ПЛАН НАВЧАЛЬНОГО ПРОЦЕСУ ДЕННА'!O14</f>
        <v>0</v>
      </c>
      <c r="P14" s="213">
        <f>'ПЛАН НАВЧАЛЬНОГО ПРОЦЕСУ ДЕННА'!P14</f>
        <v>0</v>
      </c>
      <c r="Q14" s="228">
        <f>'ПЛАН НАВЧАЛЬНОГО ПРОЦЕСУ ДЕННА'!Q14</f>
        <v>0</v>
      </c>
      <c r="R14" s="229">
        <f>'ПЛАН НАВЧАЛЬНОГО ПРОЦЕСУ ДЕННА'!R14</f>
        <v>0</v>
      </c>
      <c r="S14" s="229">
        <f>'ПЛАН НАВЧАЛЬНОГО ПРОЦЕСУ ДЕННА'!S14</f>
        <v>0</v>
      </c>
      <c r="T14" s="229">
        <f>'ПЛАН НАВЧАЛЬНОГО ПРОЦЕСУ ДЕННА'!T14</f>
        <v>0</v>
      </c>
      <c r="U14" s="229">
        <f>'ПЛАН НАВЧАЛЬНОГО ПРОЦЕСУ ДЕННА'!U14</f>
        <v>0</v>
      </c>
      <c r="V14" s="229">
        <f>'ПЛАН НАВЧАЛЬНОГО ПРОЦЕСУ ДЕННА'!V14</f>
        <v>0</v>
      </c>
      <c r="W14" s="229">
        <f>'ПЛАН НАВЧАЛЬНОГО ПРОЦЕСУ ДЕННА'!W14</f>
        <v>0</v>
      </c>
      <c r="X14" s="231">
        <f>'ПЛАН НАВЧАЛЬНОГО ПРОЦЕСУ ДЕННА'!X14</f>
        <v>90</v>
      </c>
      <c r="Y14" s="127">
        <f t="shared" ref="Y14:Y19" si="0">CEILING(X14/$BR$7,0.25)</f>
        <v>3</v>
      </c>
      <c r="Z14" s="9">
        <f>AD14*$BL$5+AH14*$BM$5+AL14*$BN$5+AP14*$BO$5+AT14*$BP$5+AX14*$BQ$5+BB14*$BR$5+BF14*$BS$5</f>
        <v>4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4</v>
      </c>
      <c r="AC14" s="9">
        <f>X14-(Z14+AA14+AB14)</f>
        <v>82</v>
      </c>
      <c r="AD14" s="270">
        <f>IF('ПЛАН НАВЧАЛЬНОГО ПРОЦЕСУ ДЕННА'!AD14&gt;0,IF(ROUND('ПЛАН НАВЧАЛЬНОГО ПРОЦЕСУ ДЕННА'!AD14*$BW$4,0)&gt;0,ROUND('ПЛАН НАВЧАЛЬНОГО ПРОЦЕСУ ДЕННА'!AD14*$BW$4,0)*2,2),0)</f>
        <v>4</v>
      </c>
      <c r="AE14" s="270">
        <f>IF('ПЛАН НАВЧАЛЬНОГО ПРОЦЕСУ ДЕННА'!AE14&gt;0,IF(ROUND('ПЛАН НАВЧАЛЬНОГО ПРОЦЕСУ ДЕННА'!AE14*$BW$4,0)&gt;0,ROUND('ПЛАН НАВЧАЛЬНОГО ПРОЦЕСУ ДЕННА'!AE14*$BW$4,0)*2,2),0)</f>
        <v>0</v>
      </c>
      <c r="AF14" s="270">
        <f>IF('ПЛАН НАВЧАЛЬНОГО ПРОЦЕСУ ДЕННА'!AF14&gt;0,IF(ROUND('ПЛАН НАВЧАЛЬНОГО ПРОЦЕСУ ДЕННА'!AF14*$BW$4,0)&gt;0,ROUND('ПЛАН НАВЧАЛЬНОГО ПРОЦЕСУ ДЕННА'!AF14*$BW$4,0)*2,2),0)</f>
        <v>4</v>
      </c>
      <c r="AG14" s="62">
        <f>BL14</f>
        <v>3</v>
      </c>
      <c r="AH14" s="270">
        <f>IF('ПЛАН НАВЧАЛЬНОГО ПРОЦЕСУ ДЕННА'!AH14&gt;0,IF(ROUND('ПЛАН НАВЧАЛЬНОГО ПРОЦЕСУ ДЕННА'!AH14*$BW$4,0)&gt;0,ROUND('ПЛАН НАВЧАЛЬНОГО ПРОЦЕСУ ДЕННА'!AH14*$BW$4,0)*2,2),0)</f>
        <v>0</v>
      </c>
      <c r="AI14" s="270">
        <f>IF('ПЛАН НАВЧАЛЬНОГО ПРОЦЕСУ ДЕННА'!AI14&gt;0,IF(ROUND('ПЛАН НАВЧАЛЬНОГО ПРОЦЕСУ ДЕННА'!AI14*$BW$4,0)&gt;0,ROUND('ПЛАН НАВЧАЛЬНОГО ПРОЦЕСУ ДЕННА'!AI14*$BW$4,0)*2,2),0)</f>
        <v>0</v>
      </c>
      <c r="AJ14" s="270">
        <f>IF('ПЛАН НАВЧАЛЬНОГО ПРОЦЕСУ ДЕННА'!AJ14&gt;0,IF(ROUND('ПЛАН НАВЧАЛЬНОГО ПРОЦЕСУ ДЕННА'!AJ14*$BW$4,0)&gt;0,ROUND('ПЛАН НАВЧАЛЬНОГО ПРОЦЕСУ ДЕННА'!AJ14*$BW$4,0)*2,2),0)</f>
        <v>0</v>
      </c>
      <c r="AK14" s="62">
        <f>BM14</f>
        <v>0</v>
      </c>
      <c r="AL14" s="270">
        <f>IF('ПЛАН НАВЧАЛЬНОГО ПРОЦЕСУ ДЕННА'!AL14&gt;0,IF(ROUND('ПЛАН НАВЧАЛЬНОГО ПРОЦЕСУ ДЕННА'!AL14*$BW$4,0)&gt;0,ROUND('ПЛАН НАВЧАЛЬНОГО ПРОЦЕСУ ДЕННА'!AL14*$BW$4,0)*2,2),0)</f>
        <v>0</v>
      </c>
      <c r="AM14" s="270">
        <f>IF('ПЛАН НАВЧАЛЬНОГО ПРОЦЕСУ ДЕННА'!AM14&gt;0,IF(ROUND('ПЛАН НАВЧАЛЬНОГО ПРОЦЕСУ ДЕННА'!AM14*$BW$4,0)&gt;0,ROUND('ПЛАН НАВЧАЛЬНОГО ПРОЦЕСУ ДЕННА'!AM14*$BW$4,0)*2,2),0)</f>
        <v>0</v>
      </c>
      <c r="AN14" s="270">
        <f>IF('ПЛАН НАВЧАЛЬНОГО ПРОЦЕСУ ДЕННА'!AN14&gt;0,IF(ROUND('ПЛАН НАВЧАЛЬНОГО ПРОЦЕСУ ДЕННА'!AN14*$BW$4,0)&gt;0,ROUND('ПЛАН НАВЧАЛЬНОГО ПРОЦЕСУ ДЕННА'!AN14*$BW$4,0)*2,2),0)</f>
        <v>0</v>
      </c>
      <c r="AO14" s="62">
        <f>BN14</f>
        <v>0</v>
      </c>
      <c r="AP14" s="270">
        <f>IF('ПЛАН НАВЧАЛЬНОГО ПРОЦЕСУ ДЕННА'!AP14&gt;0,IF(ROUND('ПЛАН НАВЧАЛЬНОГО ПРОЦЕСУ ДЕННА'!AP14*$BW$4,0)&gt;0,ROUND('ПЛАН НАВЧАЛЬНОГО ПРОЦЕСУ ДЕННА'!AP14*$BW$4,0)*2,2),0)</f>
        <v>0</v>
      </c>
      <c r="AQ14" s="270">
        <f>IF('ПЛАН НАВЧАЛЬНОГО ПРОЦЕСУ ДЕННА'!AQ14&gt;0,IF(ROUND('ПЛАН НАВЧАЛЬНОГО ПРОЦЕСУ ДЕННА'!AQ14*$BW$4,0)&gt;0,ROUND('ПЛАН НАВЧАЛЬНОГО ПРОЦЕСУ ДЕННА'!AQ14*$BW$4,0)*2,2),0)</f>
        <v>0</v>
      </c>
      <c r="AR14" s="270">
        <f>IF('ПЛАН НАВЧАЛЬНОГО ПРОЦЕСУ ДЕННА'!AR14&gt;0,IF(ROUND('ПЛАН НАВЧАЛЬНОГО ПРОЦЕСУ ДЕННА'!AR14*$BW$4,0)&gt;0,ROUND('ПЛАН НАВЧАЛЬНОГО ПРОЦЕСУ ДЕННА'!AR14*$BW$4,0)*2,2),0)</f>
        <v>0</v>
      </c>
      <c r="AS14" s="62">
        <f>BO14</f>
        <v>0</v>
      </c>
      <c r="AT14" s="270">
        <f>IF('ПЛАН НАВЧАЛЬНОГО ПРОЦЕСУ ДЕННА'!AT14&gt;0,IF(ROUND('ПЛАН НАВЧАЛЬНОГО ПРОЦЕСУ ДЕННА'!AT14*$BW$4,0)&gt;0,ROUND('ПЛАН НАВЧАЛЬНОГО ПРОЦЕСУ ДЕННА'!AT14*$BW$4,0)*2,2),0)</f>
        <v>0</v>
      </c>
      <c r="AU14" s="270">
        <f>IF('ПЛАН НАВЧАЛЬНОГО ПРОЦЕСУ ДЕННА'!AU14&gt;0,IF(ROUND('ПЛАН НАВЧАЛЬНОГО ПРОЦЕСУ ДЕННА'!AU14*$BW$4,0)&gt;0,ROUND('ПЛАН НАВЧАЛЬНОГО ПРОЦЕСУ ДЕННА'!AU14*$BW$4,0)*2,2),0)</f>
        <v>0</v>
      </c>
      <c r="AV14" s="270">
        <f>IF('ПЛАН НАВЧАЛЬНОГО ПРОЦЕСУ ДЕННА'!AV14&gt;0,IF(ROUND('ПЛАН НАВЧАЛЬНОГО ПРОЦЕСУ ДЕННА'!AV14*$BW$4,0)&gt;0,ROUND('ПЛАН НАВЧАЛЬНОГО ПРОЦЕСУ ДЕННА'!AV14*$BW$4,0)*2,2),0)</f>
        <v>0</v>
      </c>
      <c r="AW14" s="62">
        <f>BP14</f>
        <v>0</v>
      </c>
      <c r="AX14" s="270">
        <f>IF('ПЛАН НАВЧАЛЬНОГО ПРОЦЕСУ ДЕННА'!AX14&gt;0,IF(ROUND('ПЛАН НАВЧАЛЬНОГО ПРОЦЕСУ ДЕННА'!AX14*$BW$4,0)&gt;0,ROUND('ПЛАН НАВЧАЛЬНОГО ПРОЦЕСУ ДЕННА'!AX14*$BW$4,0)*2,2),0)</f>
        <v>0</v>
      </c>
      <c r="AY14" s="270">
        <f>IF('ПЛАН НАВЧАЛЬНОГО ПРОЦЕСУ ДЕННА'!AY14&gt;0,IF(ROUND('ПЛАН НАВЧАЛЬНОГО ПРОЦЕСУ ДЕННА'!AY14*$BW$4,0)&gt;0,ROUND('ПЛАН НАВЧАЛЬНОГО ПРОЦЕСУ ДЕННА'!AY14*$BW$4,0)*2,2),0)</f>
        <v>0</v>
      </c>
      <c r="AZ14" s="270">
        <f>IF('ПЛАН НАВЧАЛЬНОГО ПРОЦЕСУ ДЕННА'!AZ14&gt;0,IF(ROUND('ПЛАН НАВЧАЛЬНОГО ПРОЦЕСУ ДЕННА'!AZ14*$BW$4,0)&gt;0,ROUND('ПЛАН НАВЧАЛЬНОГО ПРОЦЕСУ ДЕННА'!AZ14*$BW$4,0)*2,2),0)</f>
        <v>0</v>
      </c>
      <c r="BA14" s="62">
        <f>BQ14</f>
        <v>0</v>
      </c>
      <c r="BB14" s="270">
        <f>IF('ПЛАН НАВЧАЛЬНОГО ПРОЦЕСУ ДЕННА'!BB14&gt;0,IF(ROUND('ПЛАН НАВЧАЛЬНОГО ПРОЦЕСУ ДЕННА'!BB14*$BW$4,0)&gt;0,ROUND('ПЛАН НАВЧАЛЬНОГО ПРОЦЕСУ ДЕННА'!BB14*$BW$4,0)*2,2),0)</f>
        <v>0</v>
      </c>
      <c r="BC14" s="270">
        <f>IF('ПЛАН НАВЧАЛЬНОГО ПРОЦЕСУ ДЕННА'!BC14&gt;0,IF(ROUND('ПЛАН НАВЧАЛЬНОГО ПРОЦЕСУ ДЕННА'!BC14*$BW$4,0)&gt;0,ROUND('ПЛАН НАВЧАЛЬНОГО ПРОЦЕСУ ДЕННА'!BC14*$BW$4,0)*2,2),0)</f>
        <v>0</v>
      </c>
      <c r="BD14" s="270">
        <f>IF('ПЛАН НАВЧАЛЬНОГО ПРОЦЕСУ ДЕННА'!BD14&gt;0,IF(ROUND('ПЛАН НАВЧАЛЬНОГО ПРОЦЕСУ ДЕННА'!BD14*$BW$4,0)&gt;0,ROUND('ПЛАН НАВЧАЛЬНОГО ПРОЦЕСУ ДЕННА'!BD14*$BW$4,0)*2,2),0)</f>
        <v>0</v>
      </c>
      <c r="BE14" s="62">
        <f>BR14</f>
        <v>0</v>
      </c>
      <c r="BF14" s="270">
        <f>IF('ПЛАН НАВЧАЛЬНОГО ПРОЦЕСУ ДЕННА'!BF14&gt;0,IF(ROUND('ПЛАН НАВЧАЛЬНОГО ПРОЦЕСУ ДЕННА'!BF14*$BW$4,0)&gt;0,ROUND('ПЛАН НАВЧАЛЬНОГО ПРОЦЕСУ ДЕННА'!BF14*$BW$4,0)*2,2),0)</f>
        <v>0</v>
      </c>
      <c r="BG14" s="270">
        <f>IF('ПЛАН НАВЧАЛЬНОГО ПРОЦЕСУ ДЕННА'!BG14&gt;0,IF(ROUND('ПЛАН НАВЧАЛЬНОГО ПРОЦЕСУ ДЕННА'!BG14*$BW$4,0)&gt;0,ROUND('ПЛАН НАВЧАЛЬНОГО ПРОЦЕСУ ДЕННА'!BG14*$BW$4,0)*2,2),0)</f>
        <v>0</v>
      </c>
      <c r="BH14" s="270">
        <f>IF('ПЛАН НАВЧАЛЬНОГО ПРОЦЕСУ ДЕННА'!BH14&gt;0,IF(ROUND('ПЛАН НАВЧАЛЬНОГО ПРОЦЕСУ ДЕННА'!BH14*$BW$4,0)&gt;0,ROUND('ПЛАН НАВЧАЛЬНОГО ПРОЦЕСУ ДЕННА'!BH14*$BW$4,0)*2,2),0)</f>
        <v>0</v>
      </c>
      <c r="BI14" s="62">
        <f>BS14</f>
        <v>0</v>
      </c>
      <c r="BJ14" s="56">
        <f t="shared" ref="BJ14:BJ19" si="1">IF(ISERROR(AC14/X14),0,AC14/X14)</f>
        <v>0.91111111111111109</v>
      </c>
      <c r="BK14" s="116" t="str">
        <f t="shared" ref="BK14:BK34" si="2">IF(ISERROR(SEARCH("в",A14)),"",1)</f>
        <v/>
      </c>
      <c r="BL14" s="76">
        <f>IF(AND(BK14&lt;$CF14,$CE14&lt;&gt;$Y14,BW14=$CF14),BW14+$Y14-$CE14,BW14)</f>
        <v>3</v>
      </c>
      <c r="BM14" s="76">
        <f t="shared" ref="BM14:BS19" si="3">IF(AND(BL14&lt;$CF14,$CE14&lt;&gt;$Y14,BX14=$CF14),BX14+$Y14-$CE14,BX14)</f>
        <v>0</v>
      </c>
      <c r="BN14" s="76">
        <f t="shared" si="3"/>
        <v>0</v>
      </c>
      <c r="BO14" s="76">
        <f t="shared" si="3"/>
        <v>0</v>
      </c>
      <c r="BP14" s="76">
        <f t="shared" si="3"/>
        <v>0</v>
      </c>
      <c r="BQ14" s="76">
        <f t="shared" si="3"/>
        <v>0</v>
      </c>
      <c r="BR14" s="76">
        <f t="shared" si="3"/>
        <v>0</v>
      </c>
      <c r="BS14" s="76">
        <f t="shared" si="3"/>
        <v>0</v>
      </c>
      <c r="BT14" s="80">
        <f>SUM(BL14:BS14)</f>
        <v>3</v>
      </c>
      <c r="BU14" s="2"/>
      <c r="BV14" s="2"/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71">
        <f>SUM(BW14:CD14)</f>
        <v>3</v>
      </c>
      <c r="CF14" s="186">
        <f>MAX(BW14:CD14)</f>
        <v>3</v>
      </c>
      <c r="CG14" s="2"/>
      <c r="CH14" s="67">
        <f>IF(VALUE($D14)=1,1,0)+IF(VALUE($E14)=1,1,0)+IF(VALUE($F14)=1,1,0)+IF(VALUE($G14)=1,1,0)</f>
        <v>0</v>
      </c>
      <c r="CI14" s="67">
        <f>IF(VALUE($D14)=2,1,0)+IF(VALUE($E14)=2,1,0)+IF(VALUE($F14)=2,1,0)+IF(VALUE($G14)=2,1,0)</f>
        <v>0</v>
      </c>
      <c r="CJ14" s="67">
        <f>IF(VALUE($D14)=3,1,0)+IF(VALUE($E14)=3,1,0)+IF(VALUE($F14)=3,1,0)+IF(VALUE($G14)=3,1,0)</f>
        <v>0</v>
      </c>
      <c r="CK14" s="67">
        <f>IF(VALUE($D14)=4,1,0)+IF(VALUE($E14)=4,1,0)+IF(VALUE($F14)=4,1,0)+IF(VALUE($G14)=4,1,0)</f>
        <v>0</v>
      </c>
      <c r="CL14" s="67">
        <f>IF(VALUE($D14)=5,1,0)+IF(VALUE($E14)=5,1,0)+IF(VALUE($F14)=5,1,0)+IF(VALUE($G14)=5,1,0)</f>
        <v>0</v>
      </c>
      <c r="CM14" s="67">
        <f>IF(VALUE($D14)=6,1,0)+IF(VALUE($E14)=6,1,0)+IF(VALUE($F14)=6,1,0)+IF(VALUE($G14)=6,1,0)</f>
        <v>0</v>
      </c>
      <c r="CN14" s="67">
        <f>IF(VALUE($D14)=7,1,0)+IF(VALUE($E14)=7,1,0)+IF(VALUE($F14)=7,1,0)+IF(VALUE($G14)=7,1,0)</f>
        <v>0</v>
      </c>
      <c r="CO14" s="67">
        <f>IF(VALUE($D14)=8,1,0)+IF(VALUE($E14)=8,1,0)+IF(VALUE($F14)=8,1,0)+IF(VALUE($G14)=8,1,0)</f>
        <v>0</v>
      </c>
      <c r="CP14" s="75">
        <f>SUM(CH14:CO14)</f>
        <v>0</v>
      </c>
      <c r="CQ14" s="67">
        <f t="shared" ref="CQ14:CQ19" si="4">IF(MID(H14,1,1)="1",1,0)+IF(MID(I14,1,1)="1",1,0)+IF(MID(J14,1,1)="1",1,0)+IF(MID(K14,1,1)="1",1,0)+IF(MID(L14,1,1)="1",1,0)+IF(MID(M14,1,1)="1",1,0)+IF(MID(N14,1,1)="1",1,0)</f>
        <v>1</v>
      </c>
      <c r="CR14" s="67">
        <f t="shared" ref="CR14:CR19" si="5">IF(MID(H14,1,1)="2",1,0)+IF(MID(I14,1,1)="2",1,0)+IF(MID(J14,1,1)="2",1,0)+IF(MID(K14,1,1)="2",1,0)+IF(MID(L14,1,1)="2",1,0)+IF(MID(M14,1,1)="2",1,0)+IF(MID(N14,1,1)="2",1,0)</f>
        <v>0</v>
      </c>
      <c r="CS14" s="68">
        <f t="shared" ref="CS14:CS19" si="6">IF(MID(H14,1,1)="3",1,0)+IF(MID(I14,1,1)="3",1,0)+IF(MID(J14,1,1)="3",1,0)+IF(MID(K14,1,1)="3",1,0)+IF(MID(L14,1,1)="3",1,0)+IF(MID(M14,1,1)="3",1,0)+IF(MID(N14,1,1)="3",1,0)</f>
        <v>0</v>
      </c>
      <c r="CT14" s="67">
        <f t="shared" ref="CT14:CT19" si="7">IF(MID(H14,1,1)="4",1,0)+IF(MID(I14,1,1)="4",1,0)+IF(MID(J14,1,1)="4",1,0)+IF(MID(K14,1,1)="4",1,0)+IF(MID(L14,1,1)="4",1,0)+IF(MID(M14,1,1)="4",1,0)+IF(MID(N14,1,1)="4",1,0)</f>
        <v>0</v>
      </c>
      <c r="CU14" s="67">
        <f t="shared" ref="CU14:CU19" si="8">IF(MID(H14,1,1)="5",1,0)+IF(MID(I14,1,1)="5",1,0)+IF(MID(J14,1,1)="5",1,0)+IF(MID(K14,1,1)="5",1,0)+IF(MID(L14,1,1)="5",1,0)+IF(MID(M14,1,1)="5",1,0)+IF(MID(N14,1,1)="5",1,0)</f>
        <v>0</v>
      </c>
      <c r="CV14" s="67">
        <f t="shared" ref="CV14:CV19" si="9">IF(MID(H14,1,1)="6",1,0)+IF(MID(I14,1,1)="6",1,0)+IF(MID(J14,1,1)="6",1,0)+IF(MID(K14,1,1)="6",1,0)+IF(MID(L14,1,1)="6",1,0)+IF(MID(M14,1,1)="6",1,0)+IF(MID(N14,1,1)="6",1,0)</f>
        <v>0</v>
      </c>
      <c r="CW14" s="67">
        <f t="shared" ref="CW14:CW19" si="10">IF(MID(H14,1,1)="7",1,0)+IF(MID(I14,1,1)="7",1,0)+IF(MID(J14,1,1)="7",1,0)+IF(MID(K14,1,1)="7",1,0)+IF(MID(L14,1,1)="7",1,0)+IF(MID(M14,1,1)="7",1,0)+IF(MID(N14,1,1)="7",1,0)</f>
        <v>0</v>
      </c>
      <c r="CX14" s="67">
        <f t="shared" ref="CX14:CX19" si="11">IF(MID(H14,1,1)="8",1,0)+IF(MID(I14,1,1)="8",1,0)+IF(MID(J14,1,1)="8",1,0)+IF(MID(K14,1,1)="8",1,0)+IF(MID(L14,1,1)="8",1,0)+IF(MID(M14,1,1)="8",1,0)+IF(MID(N14,1,1)="8",1,0)</f>
        <v>0</v>
      </c>
      <c r="CY14" s="74">
        <f>SUM(CQ14:CX14)</f>
        <v>1</v>
      </c>
      <c r="CZ14" s="2"/>
      <c r="DA14" s="2"/>
      <c r="DB14" s="2"/>
      <c r="DC14" s="59">
        <f>SUM($AD14:$AF14)+SUM($AH14:$AJ14)+SUM($AL14:AN14)+SUM($AP14:AR14)+SUM($AT14:AV14)+SUM($AX14:AZ14)+SUM($BB14:BD14)+SUM($BF14:BH14)</f>
        <v>8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</row>
    <row r="15" spans="1:150" s="16" customFormat="1" x14ac:dyDescent="0.25">
      <c r="A15" s="18" t="str">
        <f>'ПЛАН НАВЧАЛЬНОГО ПРОЦЕСУ ДЕННА'!A15</f>
        <v>1.2</v>
      </c>
      <c r="B15" s="331" t="str">
        <f>'ПЛАН НАВЧАЛЬНОГО ПРОЦЕСУ ДЕННА'!B15</f>
        <v>Педагогіка вищої школи</v>
      </c>
      <c r="C15" s="421" t="str">
        <f>'ПЛАН НАВЧАЛЬНОГО ПРОЦЕСУ ДЕННА'!C15</f>
        <v>ПЕД</v>
      </c>
      <c r="D15" s="228">
        <f>'ПЛАН НАВЧАЛЬНОГО ПРОЦЕСУ ДЕННА'!D15</f>
        <v>0</v>
      </c>
      <c r="E15" s="229">
        <f>'ПЛАН НАВЧАЛЬНОГО ПРОЦЕСУ ДЕННА'!E15</f>
        <v>0</v>
      </c>
      <c r="F15" s="229">
        <f>'ПЛАН НАВЧАЛЬНОГО ПРОЦЕСУ ДЕННА'!F15</f>
        <v>0</v>
      </c>
      <c r="G15" s="230">
        <f>'ПЛАН НАВЧАЛЬНОГО ПРОЦЕСУ ДЕННА'!G15</f>
        <v>0</v>
      </c>
      <c r="H15" s="228">
        <f>'ПЛАН НАВЧАЛЬНОГО ПРОЦЕСУ ДЕННА'!H15</f>
        <v>3</v>
      </c>
      <c r="I15" s="229">
        <f>'ПЛАН НАВЧАЛЬНОГО ПРОЦЕСУ ДЕННА'!I15</f>
        <v>0</v>
      </c>
      <c r="J15" s="229">
        <f>'ПЛАН НАВЧАЛЬНОГО ПРОЦЕСУ ДЕННА'!J15</f>
        <v>0</v>
      </c>
      <c r="K15" s="229">
        <f>'ПЛАН НАВЧАЛЬНОГО ПРОЦЕСУ ДЕННА'!K15</f>
        <v>0</v>
      </c>
      <c r="L15" s="229">
        <f>'ПЛАН НАВЧАЛЬНОГО ПРОЦЕСУ ДЕННА'!L15</f>
        <v>0</v>
      </c>
      <c r="M15" s="229">
        <f>'ПЛАН НАВЧАЛЬНОГО ПРОЦЕСУ ДЕННА'!M15</f>
        <v>0</v>
      </c>
      <c r="N15" s="229">
        <f>'ПЛАН НАВЧАЛЬНОГО ПРОЦЕСУ ДЕННА'!N15</f>
        <v>0</v>
      </c>
      <c r="O15" s="213">
        <f>'ПЛАН НАВЧАЛЬНОГО ПРОЦЕСУ ДЕННА'!O15</f>
        <v>0</v>
      </c>
      <c r="P15" s="213">
        <f>'ПЛАН НАВЧАЛЬНОГО ПРОЦЕСУ ДЕННА'!P15</f>
        <v>0</v>
      </c>
      <c r="Q15" s="228">
        <f>'ПЛАН НАВЧАЛЬНОГО ПРОЦЕСУ ДЕННА'!Q15</f>
        <v>0</v>
      </c>
      <c r="R15" s="229">
        <f>'ПЛАН НАВЧАЛЬНОГО ПРОЦЕСУ ДЕННА'!R15</f>
        <v>0</v>
      </c>
      <c r="S15" s="229">
        <f>'ПЛАН НАВЧАЛЬНОГО ПРОЦЕСУ ДЕННА'!S15</f>
        <v>0</v>
      </c>
      <c r="T15" s="229">
        <f>'ПЛАН НАВЧАЛЬНОГО ПРОЦЕСУ ДЕННА'!T15</f>
        <v>0</v>
      </c>
      <c r="U15" s="229">
        <f>'ПЛАН НАВЧАЛЬНОГО ПРОЦЕСУ ДЕННА'!U15</f>
        <v>0</v>
      </c>
      <c r="V15" s="229">
        <f>'ПЛАН НАВЧАЛЬНОГО ПРОЦЕСУ ДЕННА'!V15</f>
        <v>0</v>
      </c>
      <c r="W15" s="229">
        <f>'ПЛАН НАВЧАЛЬНОГО ПРОЦЕСУ ДЕННА'!W15</f>
        <v>0</v>
      </c>
      <c r="X15" s="231">
        <f>'ПЛАН НАВЧАЛЬНОГО ПРОЦЕСУ ДЕННА'!X15</f>
        <v>90</v>
      </c>
      <c r="Y15" s="127">
        <f t="shared" si="0"/>
        <v>3</v>
      </c>
      <c r="Z15" s="9">
        <f>AD15*$BL$5+AH15*$BM$5+AL15*$BN$5+AP15*$BO$5+AT15*$BP$5+AX15*$BQ$5+BB15*$BR$5+BF15*$BS$5</f>
        <v>4</v>
      </c>
      <c r="AA15" s="9">
        <f t="shared" ref="Z15:AB19" si="12">AE15*$BL$5+AI15*$BM$5+AM15*$BN$5+AQ15*$BO$5+AU15*$BP$5+AY15*$BQ$5+BC15*$BR$5+BG15*$BS$5</f>
        <v>0</v>
      </c>
      <c r="AB15" s="9">
        <f t="shared" si="12"/>
        <v>4</v>
      </c>
      <c r="AC15" s="9">
        <f t="shared" ref="AC15:AC19" si="13">X15-(Z15+AA15+AB15)</f>
        <v>82</v>
      </c>
      <c r="AD15" s="270">
        <f>IF('ПЛАН НАВЧАЛЬНОГО ПРОЦЕСУ ДЕННА'!AD15&gt;0,IF(ROUND('ПЛАН НАВЧАЛЬНОГО ПРОЦЕСУ ДЕННА'!AD15*$BW$4,0)&gt;0,ROUND('ПЛАН НАВЧАЛЬНОГО ПРОЦЕСУ ДЕННА'!AD15*$BW$4,0)*2,2),0)</f>
        <v>0</v>
      </c>
      <c r="AE15" s="270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270">
        <f>IF('ПЛАН НАВЧАЛЬНОГО ПРОЦЕСУ ДЕННА'!AF15&gt;0,IF(ROUND('ПЛАН НАВЧАЛЬНОГО ПРОЦЕСУ ДЕННА'!AF15*$BW$4,0)&gt;0,ROUND('ПЛАН НАВЧАЛЬНОГО ПРОЦЕСУ ДЕННА'!AF15*$BW$4,0)*2,2),0)</f>
        <v>0</v>
      </c>
      <c r="AG15" s="62">
        <f t="shared" ref="AG15:AG19" si="14">BL15</f>
        <v>0</v>
      </c>
      <c r="AH15" s="270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270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270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62">
        <f>BM15</f>
        <v>0</v>
      </c>
      <c r="AL15" s="270">
        <f>IF('ПЛАН НАВЧАЛЬНОГО ПРОЦЕСУ ДЕННА'!AL15&gt;0,IF(ROUND('ПЛАН НАВЧАЛЬНОГО ПРОЦЕСУ ДЕННА'!AL15*$BW$4,0)&gt;0,ROUND('ПЛАН НАВЧАЛЬНОГО ПРОЦЕСУ ДЕННА'!AL15*$BW$4,0)*2,2),0)</f>
        <v>4</v>
      </c>
      <c r="AM15" s="270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270">
        <f>IF('ПЛАН НАВЧАЛЬНОГО ПРОЦЕСУ ДЕННА'!AN15&gt;0,IF(ROUND('ПЛАН НАВЧАЛЬНОГО ПРОЦЕСУ ДЕННА'!AN15*$BW$4,0)&gt;0,ROUND('ПЛАН НАВЧАЛЬНОГО ПРОЦЕСУ ДЕННА'!AN15*$BW$4,0)*2,2),0)</f>
        <v>4</v>
      </c>
      <c r="AO15" s="62">
        <f>BN15</f>
        <v>3</v>
      </c>
      <c r="AP15" s="270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270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270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62">
        <f>BO15</f>
        <v>0</v>
      </c>
      <c r="AT15" s="270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270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270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62">
        <f>BP15</f>
        <v>0</v>
      </c>
      <c r="AX15" s="270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270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270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62">
        <f>BQ15</f>
        <v>0</v>
      </c>
      <c r="BB15" s="270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270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270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62">
        <f>BR15</f>
        <v>0</v>
      </c>
      <c r="BF15" s="270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270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270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62">
        <f>BS15</f>
        <v>0</v>
      </c>
      <c r="BJ15" s="56">
        <f t="shared" si="1"/>
        <v>0.91111111111111109</v>
      </c>
      <c r="BK15" s="116" t="str">
        <f t="shared" si="2"/>
        <v/>
      </c>
      <c r="BL15" s="12">
        <f>IF(AND(BK15&lt;$CF15,$CE15&lt;&gt;$Y15,BW15=$CF15),BW15+$Y15-$CE15,BW15)</f>
        <v>0</v>
      </c>
      <c r="BM15" s="12">
        <f t="shared" si="3"/>
        <v>0</v>
      </c>
      <c r="BN15" s="12">
        <f t="shared" si="3"/>
        <v>3</v>
      </c>
      <c r="BO15" s="12">
        <f t="shared" si="3"/>
        <v>0</v>
      </c>
      <c r="BP15" s="12">
        <f t="shared" si="3"/>
        <v>0</v>
      </c>
      <c r="BQ15" s="12">
        <f t="shared" si="3"/>
        <v>0</v>
      </c>
      <c r="BR15" s="12">
        <f t="shared" si="3"/>
        <v>0</v>
      </c>
      <c r="BS15" s="12">
        <f t="shared" si="3"/>
        <v>0</v>
      </c>
      <c r="BT15" s="80">
        <f t="shared" ref="BT15:BT19" si="15">SUM(BL15:BS15)</f>
        <v>3</v>
      </c>
      <c r="BU15" s="2"/>
      <c r="BV15" s="2"/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 t="shared" ref="CE15:CE19" si="16">SUM(BW15:CD15)</f>
        <v>3</v>
      </c>
      <c r="CF15" s="186">
        <f t="shared" ref="CF15:CF18" si="17">MAX(BW15:CD15)</f>
        <v>3</v>
      </c>
      <c r="CG15" s="2"/>
      <c r="CH15" s="67">
        <f t="shared" ref="CH15:CH19" si="18">IF(VALUE($D15)=1,1,0)+IF(VALUE($E15)=1,1,0)+IF(VALUE($F15)=1,1,0)+IF(VALUE($G15)=1,1,0)</f>
        <v>0</v>
      </c>
      <c r="CI15" s="67">
        <f t="shared" ref="CI15:CI19" si="19">IF(VALUE($D15)=2,1,0)+IF(VALUE($E15)=2,1,0)+IF(VALUE($F15)=2,1,0)+IF(VALUE($G15)=2,1,0)</f>
        <v>0</v>
      </c>
      <c r="CJ15" s="67">
        <f t="shared" ref="CJ15:CJ19" si="20">IF(VALUE($D15)=3,1,0)+IF(VALUE($E15)=3,1,0)+IF(VALUE($F15)=3,1,0)+IF(VALUE($G15)=3,1,0)</f>
        <v>0</v>
      </c>
      <c r="CK15" s="67">
        <f t="shared" ref="CK15:CK19" si="21">IF(VALUE($D15)=4,1,0)+IF(VALUE($E15)=4,1,0)+IF(VALUE($F15)=4,1,0)+IF(VALUE($G15)=4,1,0)</f>
        <v>0</v>
      </c>
      <c r="CL15" s="67">
        <f t="shared" ref="CL15:CL19" si="22">IF(VALUE($D15)=5,1,0)+IF(VALUE($E15)=5,1,0)+IF(VALUE($F15)=5,1,0)+IF(VALUE($G15)=5,1,0)</f>
        <v>0</v>
      </c>
      <c r="CM15" s="67">
        <f t="shared" ref="CM15:CM19" si="23">IF(VALUE($D15)=6,1,0)+IF(VALUE($E15)=6,1,0)+IF(VALUE($F15)=6,1,0)+IF(VALUE($G15)=6,1,0)</f>
        <v>0</v>
      </c>
      <c r="CN15" s="67">
        <f t="shared" ref="CN15:CN19" si="24">IF(VALUE($D15)=7,1,0)+IF(VALUE($E15)=7,1,0)+IF(VALUE($F15)=7,1,0)+IF(VALUE($G15)=7,1,0)</f>
        <v>0</v>
      </c>
      <c r="CO15" s="67">
        <f t="shared" ref="CO15:CO19" si="25">IF(VALUE($D15)=8,1,0)+IF(VALUE($E15)=8,1,0)+IF(VALUE($F15)=8,1,0)+IF(VALUE($G15)=8,1,0)</f>
        <v>0</v>
      </c>
      <c r="CP15" s="75">
        <f t="shared" ref="CP15:CP19" si="26">SUM(CH15:CO15)</f>
        <v>0</v>
      </c>
      <c r="CQ15" s="67">
        <f t="shared" si="4"/>
        <v>0</v>
      </c>
      <c r="CR15" s="67">
        <f t="shared" si="5"/>
        <v>0</v>
      </c>
      <c r="CS15" s="68">
        <f t="shared" si="6"/>
        <v>1</v>
      </c>
      <c r="CT15" s="67">
        <f t="shared" si="7"/>
        <v>0</v>
      </c>
      <c r="CU15" s="67">
        <f t="shared" si="8"/>
        <v>0</v>
      </c>
      <c r="CV15" s="67">
        <f t="shared" si="9"/>
        <v>0</v>
      </c>
      <c r="CW15" s="67">
        <f t="shared" si="10"/>
        <v>0</v>
      </c>
      <c r="CX15" s="67">
        <f t="shared" si="11"/>
        <v>0</v>
      </c>
      <c r="CY15" s="74">
        <f t="shared" ref="CY15:CY19" si="27">SUM(CQ15:CX15)</f>
        <v>1</v>
      </c>
      <c r="CZ15" s="2"/>
      <c r="DA15" s="2"/>
      <c r="DB15" s="2"/>
      <c r="DC15" s="59">
        <f>SUM($AD15:$AF15)+SUM($AH15:$AJ15)+SUM($AL15:AN15)+SUM($AP15:AR15)+SUM($AT15:AV15)+SUM($AX15:AZ15)+SUM($BB15:BD15)+SUM($BF15:BH15)</f>
        <v>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</row>
    <row r="16" spans="1:150" s="16" customFormat="1" x14ac:dyDescent="0.25">
      <c r="A16" s="18" t="str">
        <f>'ПЛАН НАВЧАЛЬНОГО ПРОЦЕСУ ДЕННА'!A16</f>
        <v>1.3</v>
      </c>
      <c r="B16" s="331" t="str">
        <f>'ПЛАН НАВЧАЛЬНОГО ПРОЦЕСУ ДЕННА'!B16</f>
        <v>Іноземна мова наукового спілкування</v>
      </c>
      <c r="C16" s="421" t="str">
        <f>'ПЛАН НАВЧАЛЬНОГО ПРОЦЕСУ ДЕННА'!C16</f>
        <v>ІМПК</v>
      </c>
      <c r="D16" s="228">
        <f>'ПЛАН НАВЧАЛЬНОГО ПРОЦЕСУ ДЕННА'!D16</f>
        <v>0</v>
      </c>
      <c r="E16" s="229">
        <f>'ПЛАН НАВЧАЛЬНОГО ПРОЦЕСУ ДЕННА'!E16</f>
        <v>0</v>
      </c>
      <c r="F16" s="229">
        <f>'ПЛАН НАВЧАЛЬНОГО ПРОЦЕСУ ДЕННА'!F16</f>
        <v>0</v>
      </c>
      <c r="G16" s="230">
        <f>'ПЛАН НАВЧАЛЬНОГО ПРОЦЕСУ ДЕННА'!G16</f>
        <v>0</v>
      </c>
      <c r="H16" s="228">
        <f>'ПЛАН НАВЧАЛЬНОГО ПРОЦЕСУ ДЕННА'!H16</f>
        <v>1</v>
      </c>
      <c r="I16" s="229">
        <f>'ПЛАН НАВЧАЛЬНОГО ПРОЦЕСУ ДЕННА'!I16</f>
        <v>0</v>
      </c>
      <c r="J16" s="229">
        <f>'ПЛАН НАВЧАЛЬНОГО ПРОЦЕСУ ДЕННА'!J16</f>
        <v>0</v>
      </c>
      <c r="K16" s="229">
        <f>'ПЛАН НАВЧАЛЬНОГО ПРОЦЕСУ ДЕННА'!K16</f>
        <v>0</v>
      </c>
      <c r="L16" s="229">
        <f>'ПЛАН НАВЧАЛЬНОГО ПРОЦЕСУ ДЕННА'!L16</f>
        <v>0</v>
      </c>
      <c r="M16" s="229">
        <f>'ПЛАН НАВЧАЛЬНОГО ПРОЦЕСУ ДЕННА'!M16</f>
        <v>0</v>
      </c>
      <c r="N16" s="229">
        <f>'ПЛАН НАВЧАЛЬНОГО ПРОЦЕСУ ДЕННА'!N16</f>
        <v>0</v>
      </c>
      <c r="O16" s="213">
        <f>'ПЛАН НАВЧАЛЬНОГО ПРОЦЕСУ ДЕННА'!O16</f>
        <v>0</v>
      </c>
      <c r="P16" s="213">
        <f>'ПЛАН НАВЧАЛЬНОГО ПРОЦЕСУ ДЕННА'!P16</f>
        <v>0</v>
      </c>
      <c r="Q16" s="228">
        <f>'ПЛАН НАВЧАЛЬНОГО ПРОЦЕСУ ДЕННА'!Q16</f>
        <v>0</v>
      </c>
      <c r="R16" s="229">
        <f>'ПЛАН НАВЧАЛЬНОГО ПРОЦЕСУ ДЕННА'!R16</f>
        <v>0</v>
      </c>
      <c r="S16" s="229">
        <f>'ПЛАН НАВЧАЛЬНОГО ПРОЦЕСУ ДЕННА'!S16</f>
        <v>0</v>
      </c>
      <c r="T16" s="229">
        <f>'ПЛАН НАВЧАЛЬНОГО ПРОЦЕСУ ДЕННА'!T16</f>
        <v>0</v>
      </c>
      <c r="U16" s="229">
        <f>'ПЛАН НАВЧАЛЬНОГО ПРОЦЕСУ ДЕННА'!U16</f>
        <v>0</v>
      </c>
      <c r="V16" s="229">
        <f>'ПЛАН НАВЧАЛЬНОГО ПРОЦЕСУ ДЕННА'!V16</f>
        <v>0</v>
      </c>
      <c r="W16" s="229">
        <f>'ПЛАН НАВЧАЛЬНОГО ПРОЦЕСУ ДЕННА'!W16</f>
        <v>0</v>
      </c>
      <c r="X16" s="231">
        <f>'ПЛАН НАВЧАЛЬНОГО ПРОЦЕСУ ДЕННА'!X16</f>
        <v>90</v>
      </c>
      <c r="Y16" s="127">
        <f t="shared" si="0"/>
        <v>3</v>
      </c>
      <c r="Z16" s="9">
        <f>AD16*$BL$5+AH16*$BM$5+AL16*$BN$5+AP16*$BO$5+AT16*$BP$5+AX16*$BQ$5+BB16*$BR$5+BF16*$BS$5</f>
        <v>0</v>
      </c>
      <c r="AA16" s="9">
        <f t="shared" si="12"/>
        <v>0</v>
      </c>
      <c r="AB16" s="9">
        <f t="shared" si="12"/>
        <v>8</v>
      </c>
      <c r="AC16" s="9">
        <f t="shared" si="13"/>
        <v>82</v>
      </c>
      <c r="AD16" s="270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270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270">
        <f>IF('ПЛАН НАВЧАЛЬНОГО ПРОЦЕСУ ДЕННА'!AF16&gt;0,IF(ROUND('ПЛАН НАВЧАЛЬНОГО ПРОЦЕСУ ДЕННА'!AF16*$BW$4,0)&gt;0,ROUND('ПЛАН НАВЧАЛЬНОГО ПРОЦЕСУ ДЕННА'!AF16*$BW$4,0)*2,2),0)</f>
        <v>8</v>
      </c>
      <c r="AG16" s="62">
        <f t="shared" si="14"/>
        <v>3</v>
      </c>
      <c r="AH16" s="270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270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270">
        <f>IF('ПЛАН НАВЧАЛЬНОГО ПРОЦЕСУ ДЕННА'!AJ16&gt;0,IF(ROUND('ПЛАН НАВЧАЛЬНОГО ПРОЦЕСУ ДЕННА'!AJ16*$BW$4,0)&gt;0,ROUND('ПЛАН НАВЧАЛЬНОГО ПРОЦЕСУ ДЕННА'!AJ16*$BW$4,0)*2,2),0)</f>
        <v>0</v>
      </c>
      <c r="AK16" s="62">
        <f>BM16</f>
        <v>0</v>
      </c>
      <c r="AL16" s="270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270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270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62">
        <f>BN16</f>
        <v>0</v>
      </c>
      <c r="AP16" s="270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270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270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62">
        <f>BO16</f>
        <v>0</v>
      </c>
      <c r="AT16" s="270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270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270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62">
        <f>BP16</f>
        <v>0</v>
      </c>
      <c r="AX16" s="270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270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270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62">
        <f>BQ16</f>
        <v>0</v>
      </c>
      <c r="BB16" s="270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270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270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62">
        <f>BR16</f>
        <v>0</v>
      </c>
      <c r="BF16" s="270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270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270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62">
        <f>BS16</f>
        <v>0</v>
      </c>
      <c r="BJ16" s="56">
        <f t="shared" si="1"/>
        <v>0.91111111111111109</v>
      </c>
      <c r="BK16" s="116" t="str">
        <f t="shared" si="2"/>
        <v/>
      </c>
      <c r="BL16" s="12">
        <f t="shared" ref="BL16:BL19" si="28">IF(AND(BK16&lt;$CF16,$CE16&lt;&gt;$Y16,BW16=$CF16),BW16+$Y16-$CE16,BW16)</f>
        <v>3</v>
      </c>
      <c r="BM16" s="12">
        <f t="shared" si="3"/>
        <v>0</v>
      </c>
      <c r="BN16" s="12">
        <f t="shared" si="3"/>
        <v>0</v>
      </c>
      <c r="BO16" s="12">
        <f t="shared" si="3"/>
        <v>0</v>
      </c>
      <c r="BP16" s="12">
        <f t="shared" si="3"/>
        <v>0</v>
      </c>
      <c r="BQ16" s="12">
        <f t="shared" si="3"/>
        <v>0</v>
      </c>
      <c r="BR16" s="12">
        <f t="shared" si="3"/>
        <v>0</v>
      </c>
      <c r="BS16" s="12">
        <f t="shared" si="3"/>
        <v>0</v>
      </c>
      <c r="BT16" s="80">
        <f t="shared" si="15"/>
        <v>3</v>
      </c>
      <c r="BU16" s="2"/>
      <c r="BV16" s="2"/>
      <c r="BW16" s="12">
        <f>IF($DC16=0,0,ROUND(4*$Y16*SUM(AD16:AF16)/$DC16,0)/4)</f>
        <v>3</v>
      </c>
      <c r="BX16" s="12">
        <f>IF($DC16=0,0,ROUND(4*$Y16*SUM(AH16:AJ16)/$DC16,0)/4)</f>
        <v>0</v>
      </c>
      <c r="BY16" s="12">
        <f>IF($DC16=0,0,ROUND(4*$Y16*SUM(AL16:AN16)/$DC16,0)/4)</f>
        <v>0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71">
        <f t="shared" si="16"/>
        <v>3</v>
      </c>
      <c r="CF16" s="186">
        <f t="shared" si="17"/>
        <v>3</v>
      </c>
      <c r="CG16" s="2"/>
      <c r="CH16" s="67">
        <f t="shared" si="18"/>
        <v>0</v>
      </c>
      <c r="CI16" s="67">
        <f t="shared" si="19"/>
        <v>0</v>
      </c>
      <c r="CJ16" s="67">
        <f t="shared" si="20"/>
        <v>0</v>
      </c>
      <c r="CK16" s="67">
        <f t="shared" si="21"/>
        <v>0</v>
      </c>
      <c r="CL16" s="67">
        <f t="shared" si="22"/>
        <v>0</v>
      </c>
      <c r="CM16" s="67">
        <f t="shared" si="23"/>
        <v>0</v>
      </c>
      <c r="CN16" s="67">
        <f t="shared" si="24"/>
        <v>0</v>
      </c>
      <c r="CO16" s="67">
        <f t="shared" si="25"/>
        <v>0</v>
      </c>
      <c r="CP16" s="75">
        <f t="shared" si="26"/>
        <v>0</v>
      </c>
      <c r="CQ16" s="67">
        <f t="shared" si="4"/>
        <v>1</v>
      </c>
      <c r="CR16" s="67">
        <f t="shared" si="5"/>
        <v>0</v>
      </c>
      <c r="CS16" s="68">
        <f t="shared" si="6"/>
        <v>0</v>
      </c>
      <c r="CT16" s="67">
        <f t="shared" si="7"/>
        <v>0</v>
      </c>
      <c r="CU16" s="67">
        <f t="shared" si="8"/>
        <v>0</v>
      </c>
      <c r="CV16" s="67">
        <f t="shared" si="9"/>
        <v>0</v>
      </c>
      <c r="CW16" s="67">
        <f t="shared" si="10"/>
        <v>0</v>
      </c>
      <c r="CX16" s="67">
        <f t="shared" si="11"/>
        <v>0</v>
      </c>
      <c r="CY16" s="74">
        <f t="shared" si="27"/>
        <v>1</v>
      </c>
      <c r="CZ16" s="2"/>
      <c r="DA16" s="2"/>
      <c r="DB16" s="2"/>
      <c r="DC16" s="59">
        <f>SUM($AD16:$AF16)+SUM($AH16:$AJ16)+SUM($AL16:AN16)+SUM($AP16:AR16)+SUM($AT16:AV16)+SUM($AX16:AZ16)+SUM($BB16:BD16)+SUM($BF16:BH16)</f>
        <v>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</row>
    <row r="17" spans="1:150" s="16" customFormat="1" x14ac:dyDescent="0.25">
      <c r="A17" s="18" t="str">
        <f>'ПЛАН НАВЧАЛЬНОГО ПРОЦЕСУ ДЕННА'!A17</f>
        <v>1.4</v>
      </c>
      <c r="B17" s="331" t="str">
        <f>'ПЛАН НАВЧАЛЬНОГО ПРОЦЕСУ ДЕННА'!B17</f>
        <v>Іноземне академічне письмо</v>
      </c>
      <c r="C17" s="421" t="str">
        <f>'ПЛАН НАВЧАЛЬНОГО ПРОЦЕСУ ДЕННА'!C17</f>
        <v>ІМПК</v>
      </c>
      <c r="D17" s="228">
        <f>'ПЛАН НАВЧАЛЬНОГО ПРОЦЕСУ ДЕННА'!D17</f>
        <v>0</v>
      </c>
      <c r="E17" s="229">
        <f>'ПЛАН НАВЧАЛЬНОГО ПРОЦЕСУ ДЕННА'!E17</f>
        <v>0</v>
      </c>
      <c r="F17" s="229">
        <f>'ПЛАН НАВЧАЛЬНОГО ПРОЦЕСУ ДЕННА'!F17</f>
        <v>0</v>
      </c>
      <c r="G17" s="230">
        <f>'ПЛАН НАВЧАЛЬНОГО ПРОЦЕСУ ДЕННА'!G17</f>
        <v>0</v>
      </c>
      <c r="H17" s="228">
        <f>'ПЛАН НАВЧАЛЬНОГО ПРОЦЕСУ ДЕННА'!H17</f>
        <v>2</v>
      </c>
      <c r="I17" s="229">
        <f>'ПЛАН НАВЧАЛЬНОГО ПРОЦЕСУ ДЕННА'!I17</f>
        <v>0</v>
      </c>
      <c r="J17" s="229">
        <f>'ПЛАН НАВЧАЛЬНОГО ПРОЦЕСУ ДЕННА'!J17</f>
        <v>0</v>
      </c>
      <c r="K17" s="229">
        <f>'ПЛАН НАВЧАЛЬНОГО ПРОЦЕСУ ДЕННА'!K17</f>
        <v>0</v>
      </c>
      <c r="L17" s="229">
        <f>'ПЛАН НАВЧАЛЬНОГО ПРОЦЕСУ ДЕННА'!L17</f>
        <v>0</v>
      </c>
      <c r="M17" s="229">
        <f>'ПЛАН НАВЧАЛЬНОГО ПРОЦЕСУ ДЕННА'!M17</f>
        <v>0</v>
      </c>
      <c r="N17" s="229">
        <f>'ПЛАН НАВЧАЛЬНОГО ПРОЦЕСУ ДЕННА'!N17</f>
        <v>0</v>
      </c>
      <c r="O17" s="213">
        <f>'ПЛАН НАВЧАЛЬНОГО ПРОЦЕСУ ДЕННА'!O17</f>
        <v>0</v>
      </c>
      <c r="P17" s="213">
        <f>'ПЛАН НАВЧАЛЬНОГО ПРОЦЕСУ ДЕННА'!P17</f>
        <v>0</v>
      </c>
      <c r="Q17" s="228">
        <f>'ПЛАН НАВЧАЛЬНОГО ПРОЦЕСУ ДЕННА'!Q17</f>
        <v>0</v>
      </c>
      <c r="R17" s="229">
        <f>'ПЛАН НАВЧАЛЬНОГО ПРОЦЕСУ ДЕННА'!R17</f>
        <v>0</v>
      </c>
      <c r="S17" s="229">
        <f>'ПЛАН НАВЧАЛЬНОГО ПРОЦЕСУ ДЕННА'!S17</f>
        <v>0</v>
      </c>
      <c r="T17" s="229">
        <f>'ПЛАН НАВЧАЛЬНОГО ПРОЦЕСУ ДЕННА'!T17</f>
        <v>0</v>
      </c>
      <c r="U17" s="229">
        <f>'ПЛАН НАВЧАЛЬНОГО ПРОЦЕСУ ДЕННА'!U17</f>
        <v>0</v>
      </c>
      <c r="V17" s="229">
        <f>'ПЛАН НАВЧАЛЬНОГО ПРОЦЕСУ ДЕННА'!V17</f>
        <v>0</v>
      </c>
      <c r="W17" s="229">
        <f>'ПЛАН НАВЧАЛЬНОГО ПРОЦЕСУ ДЕННА'!W17</f>
        <v>0</v>
      </c>
      <c r="X17" s="231">
        <f>'ПЛАН НАВЧАЛЬНОГО ПРОЦЕСУ ДЕННА'!X17</f>
        <v>90</v>
      </c>
      <c r="Y17" s="127">
        <f t="shared" si="0"/>
        <v>3</v>
      </c>
      <c r="Z17" s="9">
        <f t="shared" si="12"/>
        <v>0</v>
      </c>
      <c r="AA17" s="9">
        <f t="shared" si="12"/>
        <v>0</v>
      </c>
      <c r="AB17" s="9">
        <f t="shared" si="12"/>
        <v>8</v>
      </c>
      <c r="AC17" s="9">
        <f t="shared" si="13"/>
        <v>82</v>
      </c>
      <c r="AD17" s="270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270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270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62">
        <f t="shared" si="14"/>
        <v>0</v>
      </c>
      <c r="AH17" s="270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7" s="270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270">
        <f>IF('ПЛАН НАВЧАЛЬНОГО ПРОЦЕСУ ДЕННА'!AJ17&gt;0,IF(ROUND('ПЛАН НАВЧАЛЬНОГО ПРОЦЕСУ ДЕННА'!AJ17*$BW$4,0)&gt;0,ROUND('ПЛАН НАВЧАЛЬНОГО ПРОЦЕСУ ДЕННА'!AJ17*$BW$4,0)*2,2),0)</f>
        <v>8</v>
      </c>
      <c r="AK17" s="62">
        <f>BM17</f>
        <v>3</v>
      </c>
      <c r="AL17" s="270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270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270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62">
        <f>BN17</f>
        <v>0</v>
      </c>
      <c r="AP17" s="270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270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270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62">
        <f>BO17</f>
        <v>0</v>
      </c>
      <c r="AT17" s="270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270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270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62">
        <f>BP17</f>
        <v>0</v>
      </c>
      <c r="AX17" s="270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270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270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62">
        <f>BQ17</f>
        <v>0</v>
      </c>
      <c r="BB17" s="270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270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270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62">
        <f>BR17</f>
        <v>0</v>
      </c>
      <c r="BF17" s="270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270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270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62">
        <f>BS17</f>
        <v>0</v>
      </c>
      <c r="BJ17" s="56">
        <f t="shared" si="1"/>
        <v>0.91111111111111109</v>
      </c>
      <c r="BK17" s="116" t="str">
        <f t="shared" si="2"/>
        <v/>
      </c>
      <c r="BL17" s="12">
        <f t="shared" si="28"/>
        <v>0</v>
      </c>
      <c r="BM17" s="12">
        <f t="shared" si="3"/>
        <v>3</v>
      </c>
      <c r="BN17" s="12">
        <f t="shared" si="3"/>
        <v>0</v>
      </c>
      <c r="BO17" s="12">
        <f t="shared" si="3"/>
        <v>0</v>
      </c>
      <c r="BP17" s="12">
        <f t="shared" si="3"/>
        <v>0</v>
      </c>
      <c r="BQ17" s="12">
        <f t="shared" si="3"/>
        <v>0</v>
      </c>
      <c r="BR17" s="12">
        <f t="shared" si="3"/>
        <v>0</v>
      </c>
      <c r="BS17" s="12">
        <f t="shared" si="3"/>
        <v>0</v>
      </c>
      <c r="BT17" s="80">
        <f t="shared" si="15"/>
        <v>3</v>
      </c>
      <c r="BU17" s="2"/>
      <c r="BV17" s="2"/>
      <c r="BW17" s="12">
        <f t="shared" ref="BW17:BW19" si="29">IF($DC17=0,0,ROUND(4*$Y17*SUM(AD17:AF17)/$DC17,0)/4)</f>
        <v>0</v>
      </c>
      <c r="BX17" s="12">
        <f t="shared" ref="BX17:BX19" si="30">IF($DC17=0,0,ROUND(4*$Y17*SUM(AH17:AJ17)/$DC17,0)/4)</f>
        <v>3</v>
      </c>
      <c r="BY17" s="12">
        <f t="shared" ref="BY17:BY19" si="31">IF($DC17=0,0,ROUND(4*$Y17*SUM(AL17:AN17)/$DC17,0)/4)</f>
        <v>0</v>
      </c>
      <c r="BZ17" s="12">
        <f t="shared" ref="BZ17:BZ19" si="32">IF($DC17=0,0,ROUND(4*$Y17*SUM(AP17:AR17)/$DC17,0)/4)</f>
        <v>0</v>
      </c>
      <c r="CA17" s="12">
        <f t="shared" ref="CA17:CA19" si="33">IF($DC17=0,0,ROUND(4*$Y17*SUM(AT17:AV17)/$DC17,0)/4)</f>
        <v>0</v>
      </c>
      <c r="CB17" s="12">
        <f t="shared" ref="CB17:CB19" si="34">IF($DC17=0,0,ROUND(4*$Y17*(SUM(AX17:AZ17))/$DC17,0)/4)</f>
        <v>0</v>
      </c>
      <c r="CC17" s="12">
        <f t="shared" ref="CC17:CC19" si="35">IF($DC17=0,0,ROUND(4*$Y17*(SUM(BB17:BD17))/$DC17,0)/4)</f>
        <v>0</v>
      </c>
      <c r="CD17" s="12">
        <f t="shared" ref="CD17:CD19" si="36">IF($DC17=0,0,ROUND(4*$Y17*(SUM(BF17:BH17))/$DC17,0)/4)</f>
        <v>0</v>
      </c>
      <c r="CE17" s="171">
        <f t="shared" si="16"/>
        <v>3</v>
      </c>
      <c r="CF17" s="186">
        <f t="shared" si="17"/>
        <v>3</v>
      </c>
      <c r="CG17" s="2"/>
      <c r="CH17" s="67">
        <f t="shared" si="18"/>
        <v>0</v>
      </c>
      <c r="CI17" s="67">
        <f t="shared" si="19"/>
        <v>0</v>
      </c>
      <c r="CJ17" s="67">
        <f t="shared" si="20"/>
        <v>0</v>
      </c>
      <c r="CK17" s="67">
        <f t="shared" si="21"/>
        <v>0</v>
      </c>
      <c r="CL17" s="67">
        <f t="shared" si="22"/>
        <v>0</v>
      </c>
      <c r="CM17" s="67">
        <f t="shared" si="23"/>
        <v>0</v>
      </c>
      <c r="CN17" s="67">
        <f t="shared" si="24"/>
        <v>0</v>
      </c>
      <c r="CO17" s="67">
        <f t="shared" si="25"/>
        <v>0</v>
      </c>
      <c r="CP17" s="75">
        <f t="shared" si="26"/>
        <v>0</v>
      </c>
      <c r="CQ17" s="67">
        <f t="shared" si="4"/>
        <v>0</v>
      </c>
      <c r="CR17" s="67">
        <f t="shared" si="5"/>
        <v>1</v>
      </c>
      <c r="CS17" s="68">
        <f t="shared" si="6"/>
        <v>0</v>
      </c>
      <c r="CT17" s="67">
        <f t="shared" si="7"/>
        <v>0</v>
      </c>
      <c r="CU17" s="67">
        <f t="shared" si="8"/>
        <v>0</v>
      </c>
      <c r="CV17" s="67">
        <f t="shared" si="9"/>
        <v>0</v>
      </c>
      <c r="CW17" s="67">
        <f t="shared" si="10"/>
        <v>0</v>
      </c>
      <c r="CX17" s="67">
        <f t="shared" si="11"/>
        <v>0</v>
      </c>
      <c r="CY17" s="74">
        <f t="shared" si="27"/>
        <v>1</v>
      </c>
      <c r="CZ17" s="2"/>
      <c r="DA17" s="2"/>
      <c r="DB17" s="2"/>
      <c r="DC17" s="59">
        <f>SUM($AD17:$AF17)+SUM($AH17:$AJ17)+SUM($AL17:AN17)+SUM($AP17:AR17)+SUM($AT17:AV17)+SUM($AX17:AZ17)+SUM($BB17:BD17)+SUM($BF17:BH17)</f>
        <v>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</row>
    <row r="18" spans="1:150" s="16" customFormat="1" ht="20.399999999999999" x14ac:dyDescent="0.25">
      <c r="A18" s="18" t="str">
        <f>'ПЛАН НАВЧАЛЬНОГО ПРОЦЕСУ ДЕННА'!A18</f>
        <v>1.5</v>
      </c>
      <c r="B18" s="331" t="str">
        <f>'ПЛАН НАВЧАЛЬНОГО ПРОЦЕСУ ДЕННА'!B18</f>
        <v>Сучасні інформаційні технології в науковій діяльності</v>
      </c>
      <c r="C18" s="421" t="str">
        <f>'ПЛАН НАВЧАЛЬНОГО ПРОЦЕСУ ДЕННА'!C18</f>
        <v>ПМ</v>
      </c>
      <c r="D18" s="228">
        <f>'ПЛАН НАВЧАЛЬНОГО ПРОЦЕСУ ДЕННА'!D18</f>
        <v>0</v>
      </c>
      <c r="E18" s="229">
        <f>'ПЛАН НАВЧАЛЬНОГО ПРОЦЕСУ ДЕННА'!E18</f>
        <v>0</v>
      </c>
      <c r="F18" s="229">
        <f>'ПЛАН НАВЧАЛЬНОГО ПРОЦЕСУ ДЕННА'!F18</f>
        <v>0</v>
      </c>
      <c r="G18" s="230">
        <f>'ПЛАН НАВЧАЛЬНОГО ПРОЦЕСУ ДЕННА'!G18</f>
        <v>0</v>
      </c>
      <c r="H18" s="228">
        <f>'ПЛАН НАВЧАЛЬНОГО ПРОЦЕСУ ДЕННА'!H18</f>
        <v>1</v>
      </c>
      <c r="I18" s="229">
        <f>'ПЛАН НАВЧАЛЬНОГО ПРОЦЕСУ ДЕННА'!I18</f>
        <v>0</v>
      </c>
      <c r="J18" s="229">
        <f>'ПЛАН НАВЧАЛЬНОГО ПРОЦЕСУ ДЕННА'!J18</f>
        <v>0</v>
      </c>
      <c r="K18" s="229">
        <f>'ПЛАН НАВЧАЛЬНОГО ПРОЦЕСУ ДЕННА'!K18</f>
        <v>0</v>
      </c>
      <c r="L18" s="229">
        <f>'ПЛАН НАВЧАЛЬНОГО ПРОЦЕСУ ДЕННА'!L18</f>
        <v>0</v>
      </c>
      <c r="M18" s="229">
        <f>'ПЛАН НАВЧАЛЬНОГО ПРОЦЕСУ ДЕННА'!M18</f>
        <v>0</v>
      </c>
      <c r="N18" s="229">
        <f>'ПЛАН НАВЧАЛЬНОГО ПРОЦЕСУ ДЕННА'!N18</f>
        <v>0</v>
      </c>
      <c r="O18" s="213">
        <f>'ПЛАН НАВЧАЛЬНОГО ПРОЦЕСУ ДЕННА'!O18</f>
        <v>0</v>
      </c>
      <c r="P18" s="213">
        <f>'ПЛАН НАВЧАЛЬНОГО ПРОЦЕСУ ДЕННА'!P18</f>
        <v>0</v>
      </c>
      <c r="Q18" s="228">
        <f>'ПЛАН НАВЧАЛЬНОГО ПРОЦЕСУ ДЕННА'!Q18</f>
        <v>0</v>
      </c>
      <c r="R18" s="229">
        <f>'ПЛАН НАВЧАЛЬНОГО ПРОЦЕСУ ДЕННА'!R18</f>
        <v>0</v>
      </c>
      <c r="S18" s="229">
        <f>'ПЛАН НАВЧАЛЬНОГО ПРОЦЕСУ ДЕННА'!S18</f>
        <v>0</v>
      </c>
      <c r="T18" s="229">
        <f>'ПЛАН НАВЧАЛЬНОГО ПРОЦЕСУ ДЕННА'!T18</f>
        <v>0</v>
      </c>
      <c r="U18" s="229">
        <f>'ПЛАН НАВЧАЛЬНОГО ПРОЦЕСУ ДЕННА'!U18</f>
        <v>0</v>
      </c>
      <c r="V18" s="229">
        <f>'ПЛАН НАВЧАЛЬНОГО ПРОЦЕСУ ДЕННА'!V18</f>
        <v>0</v>
      </c>
      <c r="W18" s="229">
        <f>'ПЛАН НАВЧАЛЬНОГО ПРОЦЕСУ ДЕННА'!W18</f>
        <v>0</v>
      </c>
      <c r="X18" s="231">
        <f>'ПЛАН НАВЧАЛЬНОГО ПРОЦЕСУ ДЕННА'!X18</f>
        <v>90</v>
      </c>
      <c r="Y18" s="127">
        <f t="shared" si="0"/>
        <v>3</v>
      </c>
      <c r="Z18" s="9">
        <f t="shared" si="12"/>
        <v>4</v>
      </c>
      <c r="AA18" s="9">
        <f t="shared" si="12"/>
        <v>0</v>
      </c>
      <c r="AB18" s="9">
        <f t="shared" si="12"/>
        <v>4</v>
      </c>
      <c r="AC18" s="9">
        <f t="shared" si="13"/>
        <v>82</v>
      </c>
      <c r="AD18" s="270">
        <f>IF('ПЛАН НАВЧАЛЬНОГО ПРОЦЕСУ ДЕННА'!AD18&gt;0,IF(ROUND('ПЛАН НАВЧАЛЬНОГО ПРОЦЕСУ ДЕННА'!AD18*$BW$4,0)&gt;0,ROUND('ПЛАН НАВЧАЛЬНОГО ПРОЦЕСУ ДЕННА'!AD18*$BW$4,0)*2,2),0)</f>
        <v>4</v>
      </c>
      <c r="AE18" s="270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270">
        <f>IF('ПЛАН НАВЧАЛЬНОГО ПРОЦЕСУ ДЕННА'!AF18&gt;0,IF(ROUND('ПЛАН НАВЧАЛЬНОГО ПРОЦЕСУ ДЕННА'!AF18*$BW$4,0)&gt;0,ROUND('ПЛАН НАВЧАЛЬНОГО ПРОЦЕСУ ДЕННА'!AF18*$BW$4,0)*2,2),0)</f>
        <v>4</v>
      </c>
      <c r="AG18" s="62">
        <f t="shared" si="14"/>
        <v>3</v>
      </c>
      <c r="AH18" s="270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270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270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62">
        <f t="shared" ref="AK18:AK19" si="37">BM18</f>
        <v>0</v>
      </c>
      <c r="AL18" s="270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270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270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62">
        <f t="shared" ref="AO18:AO19" si="38">BN18</f>
        <v>0</v>
      </c>
      <c r="AP18" s="270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270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270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62">
        <f t="shared" ref="AS18:AS19" si="39">BO18</f>
        <v>0</v>
      </c>
      <c r="AT18" s="270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270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270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62">
        <f t="shared" ref="AW18:AW19" si="40">BP18</f>
        <v>0</v>
      </c>
      <c r="AX18" s="270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270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270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62">
        <f t="shared" ref="BA18:BA19" si="41">BQ18</f>
        <v>0</v>
      </c>
      <c r="BB18" s="270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270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270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62">
        <f t="shared" ref="BE18:BE19" si="42">BR18</f>
        <v>0</v>
      </c>
      <c r="BF18" s="270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270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270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62">
        <f t="shared" ref="BI18:BI19" si="43">BS18</f>
        <v>0</v>
      </c>
      <c r="BJ18" s="56">
        <f t="shared" si="1"/>
        <v>0.91111111111111109</v>
      </c>
      <c r="BK18" s="116" t="str">
        <f t="shared" si="2"/>
        <v/>
      </c>
      <c r="BL18" s="12">
        <f t="shared" si="28"/>
        <v>3</v>
      </c>
      <c r="BM18" s="12">
        <f t="shared" si="3"/>
        <v>0</v>
      </c>
      <c r="BN18" s="12">
        <f t="shared" si="3"/>
        <v>0</v>
      </c>
      <c r="BO18" s="12">
        <f t="shared" si="3"/>
        <v>0</v>
      </c>
      <c r="BP18" s="12">
        <f t="shared" si="3"/>
        <v>0</v>
      </c>
      <c r="BQ18" s="12">
        <f t="shared" si="3"/>
        <v>0</v>
      </c>
      <c r="BR18" s="12">
        <f t="shared" si="3"/>
        <v>0</v>
      </c>
      <c r="BS18" s="12">
        <f t="shared" si="3"/>
        <v>0</v>
      </c>
      <c r="BT18" s="80">
        <f t="shared" si="15"/>
        <v>3</v>
      </c>
      <c r="BU18" s="2"/>
      <c r="BV18" s="2"/>
      <c r="BW18" s="12">
        <f t="shared" si="29"/>
        <v>3</v>
      </c>
      <c r="BX18" s="12">
        <f t="shared" si="30"/>
        <v>0</v>
      </c>
      <c r="BY18" s="12">
        <f t="shared" si="31"/>
        <v>0</v>
      </c>
      <c r="BZ18" s="12">
        <f t="shared" si="32"/>
        <v>0</v>
      </c>
      <c r="CA18" s="12">
        <f t="shared" si="33"/>
        <v>0</v>
      </c>
      <c r="CB18" s="12">
        <f t="shared" si="34"/>
        <v>0</v>
      </c>
      <c r="CC18" s="12">
        <f t="shared" si="35"/>
        <v>0</v>
      </c>
      <c r="CD18" s="12">
        <f t="shared" si="36"/>
        <v>0</v>
      </c>
      <c r="CE18" s="171">
        <f t="shared" si="16"/>
        <v>3</v>
      </c>
      <c r="CF18" s="186">
        <f t="shared" si="17"/>
        <v>3</v>
      </c>
      <c r="CG18" s="2"/>
      <c r="CH18" s="67">
        <f t="shared" si="18"/>
        <v>0</v>
      </c>
      <c r="CI18" s="67">
        <f t="shared" si="19"/>
        <v>0</v>
      </c>
      <c r="CJ18" s="67">
        <f t="shared" si="20"/>
        <v>0</v>
      </c>
      <c r="CK18" s="67">
        <f t="shared" si="21"/>
        <v>0</v>
      </c>
      <c r="CL18" s="67">
        <f t="shared" si="22"/>
        <v>0</v>
      </c>
      <c r="CM18" s="67">
        <f t="shared" si="23"/>
        <v>0</v>
      </c>
      <c r="CN18" s="67">
        <f t="shared" si="24"/>
        <v>0</v>
      </c>
      <c r="CO18" s="67">
        <f t="shared" si="25"/>
        <v>0</v>
      </c>
      <c r="CP18" s="75">
        <f t="shared" si="26"/>
        <v>0</v>
      </c>
      <c r="CQ18" s="67">
        <f t="shared" si="4"/>
        <v>1</v>
      </c>
      <c r="CR18" s="67">
        <f t="shared" si="5"/>
        <v>0</v>
      </c>
      <c r="CS18" s="68">
        <f t="shared" si="6"/>
        <v>0</v>
      </c>
      <c r="CT18" s="67">
        <f t="shared" si="7"/>
        <v>0</v>
      </c>
      <c r="CU18" s="67">
        <f t="shared" si="8"/>
        <v>0</v>
      </c>
      <c r="CV18" s="67">
        <f t="shared" si="9"/>
        <v>0</v>
      </c>
      <c r="CW18" s="67">
        <f t="shared" si="10"/>
        <v>0</v>
      </c>
      <c r="CX18" s="67">
        <f t="shared" si="11"/>
        <v>0</v>
      </c>
      <c r="CY18" s="74">
        <f t="shared" si="27"/>
        <v>1</v>
      </c>
      <c r="CZ18" s="2"/>
      <c r="DA18" s="2"/>
      <c r="DB18" s="2"/>
      <c r="DC18" s="59">
        <f>SUM($AD18:$AF18)+SUM($AH18:$AJ18)+SUM($AL18:AN18)+SUM($AP18:AR18)+SUM($AT18:AV18)+SUM($AX18:AZ18)+SUM($BB18:BD18)+SUM($BF18:BH18)</f>
        <v>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</row>
    <row r="19" spans="1:150" s="16" customFormat="1" ht="20.399999999999999" x14ac:dyDescent="0.25">
      <c r="A19" s="18" t="str">
        <f>'ПЛАН НАВЧАЛЬНОГО ПРОЦЕСУ ДЕННА'!A19</f>
        <v>1.6</v>
      </c>
      <c r="B19" s="331" t="str">
        <f>'ПЛАН НАВЧАЛЬНОГО ПРОЦЕСУ ДЕННА'!B19</f>
        <v>Інтелектуальна власність та комерціалізація наукових розробок</v>
      </c>
      <c r="C19" s="421" t="str">
        <f>'ПЛАН НАВЧАЛЬНОГО ПРОЦЕСУ ДЕННА'!C19</f>
        <v>ЕП</v>
      </c>
      <c r="D19" s="228">
        <f>'ПЛАН НАВЧАЛЬНОГО ПРОЦЕСУ ДЕННА'!D19</f>
        <v>2</v>
      </c>
      <c r="E19" s="229">
        <f>'ПЛАН НАВЧАЛЬНОГО ПРОЦЕСУ ДЕННА'!E19</f>
        <v>0</v>
      </c>
      <c r="F19" s="229">
        <f>'ПЛАН НАВЧАЛЬНОГО ПРОЦЕСУ ДЕННА'!F19</f>
        <v>0</v>
      </c>
      <c r="G19" s="230">
        <f>'ПЛАН НАВЧАЛЬНОГО ПРОЦЕСУ ДЕННА'!G19</f>
        <v>0</v>
      </c>
      <c r="H19" s="228">
        <f>'ПЛАН НАВЧАЛЬНОГО ПРОЦЕСУ ДЕННА'!H19</f>
        <v>0</v>
      </c>
      <c r="I19" s="229">
        <f>'ПЛАН НАВЧАЛЬНОГО ПРОЦЕСУ ДЕННА'!I19</f>
        <v>0</v>
      </c>
      <c r="J19" s="229">
        <f>'ПЛАН НАВЧАЛЬНОГО ПРОЦЕСУ ДЕННА'!J19</f>
        <v>0</v>
      </c>
      <c r="K19" s="229">
        <f>'ПЛАН НАВЧАЛЬНОГО ПРОЦЕСУ ДЕННА'!K19</f>
        <v>0</v>
      </c>
      <c r="L19" s="229">
        <f>'ПЛАН НАВЧАЛЬНОГО ПРОЦЕСУ ДЕННА'!L19</f>
        <v>0</v>
      </c>
      <c r="M19" s="229">
        <f>'ПЛАН НАВЧАЛЬНОГО ПРОЦЕСУ ДЕННА'!M19</f>
        <v>0</v>
      </c>
      <c r="N19" s="229">
        <f>'ПЛАН НАВЧАЛЬНОГО ПРОЦЕСУ ДЕННА'!N19</f>
        <v>0</v>
      </c>
      <c r="O19" s="213">
        <f>'ПЛАН НАВЧАЛЬНОГО ПРОЦЕСУ ДЕННА'!O19</f>
        <v>0</v>
      </c>
      <c r="P19" s="213">
        <f>'ПЛАН НАВЧАЛЬНОГО ПРОЦЕСУ ДЕННА'!P19</f>
        <v>0</v>
      </c>
      <c r="Q19" s="228">
        <f>'ПЛАН НАВЧАЛЬНОГО ПРОЦЕСУ ДЕННА'!Q19</f>
        <v>0</v>
      </c>
      <c r="R19" s="229">
        <f>'ПЛАН НАВЧАЛЬНОГО ПРОЦЕСУ ДЕННА'!R19</f>
        <v>0</v>
      </c>
      <c r="S19" s="229">
        <f>'ПЛАН НАВЧАЛЬНОГО ПРОЦЕСУ ДЕННА'!S19</f>
        <v>0</v>
      </c>
      <c r="T19" s="229">
        <f>'ПЛАН НАВЧАЛЬНОГО ПРОЦЕСУ ДЕННА'!T19</f>
        <v>0</v>
      </c>
      <c r="U19" s="229">
        <f>'ПЛАН НАВЧАЛЬНОГО ПРОЦЕСУ ДЕННА'!U19</f>
        <v>0</v>
      </c>
      <c r="V19" s="229">
        <f>'ПЛАН НАВЧАЛЬНОГО ПРОЦЕСУ ДЕННА'!V19</f>
        <v>0</v>
      </c>
      <c r="W19" s="229">
        <f>'ПЛАН НАВЧАЛЬНОГО ПРОЦЕСУ ДЕННА'!W19</f>
        <v>0</v>
      </c>
      <c r="X19" s="231">
        <f>'ПЛАН НАВЧАЛЬНОГО ПРОЦЕСУ ДЕННА'!X19</f>
        <v>90</v>
      </c>
      <c r="Y19" s="127">
        <f t="shared" si="0"/>
        <v>3</v>
      </c>
      <c r="Z19" s="9">
        <f t="shared" si="12"/>
        <v>4</v>
      </c>
      <c r="AA19" s="9">
        <f t="shared" si="12"/>
        <v>0</v>
      </c>
      <c r="AB19" s="9">
        <f t="shared" si="12"/>
        <v>4</v>
      </c>
      <c r="AC19" s="9">
        <f t="shared" si="13"/>
        <v>82</v>
      </c>
      <c r="AD19" s="270">
        <f>IF('ПЛАН НАВЧАЛЬНОГО ПРОЦЕСУ ДЕННА'!AD19&gt;0,IF(ROUND('ПЛАН НАВЧАЛЬНОГО ПРОЦЕСУ ДЕННА'!AD19*$BW$4,0)&gt;0,ROUND('ПЛАН НАВЧАЛЬНОГО ПРОЦЕСУ ДЕННА'!AD19*$BW$4,0)*2,2),0)</f>
        <v>0</v>
      </c>
      <c r="AE19" s="270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270">
        <f>IF('ПЛАН НАВЧАЛЬНОГО ПРОЦЕСУ ДЕННА'!AF19&gt;0,IF(ROUND('ПЛАН НАВЧАЛЬНОГО ПРОЦЕСУ ДЕННА'!AF19*$BW$4,0)&gt;0,ROUND('ПЛАН НАВЧАЛЬНОГО ПРОЦЕСУ ДЕННА'!AF19*$BW$4,0)*2,2),0)</f>
        <v>0</v>
      </c>
      <c r="AG19" s="62">
        <f t="shared" si="14"/>
        <v>0</v>
      </c>
      <c r="AH19" s="270">
        <f>IF('ПЛАН НАВЧАЛЬНОГО ПРОЦЕСУ ДЕННА'!AH19&gt;0,IF(ROUND('ПЛАН НАВЧАЛЬНОГО ПРОЦЕСУ ДЕННА'!AH19*$BW$4,0)&gt;0,ROUND('ПЛАН НАВЧАЛЬНОГО ПРОЦЕСУ ДЕННА'!AH19*$BW$4,0)*2,2),0)</f>
        <v>4</v>
      </c>
      <c r="AI19" s="270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270">
        <f>IF('ПЛАН НАВЧАЛЬНОГО ПРОЦЕСУ ДЕННА'!AJ19&gt;0,IF(ROUND('ПЛАН НАВЧАЛЬНОГО ПРОЦЕСУ ДЕННА'!AJ19*$BW$4,0)&gt;0,ROUND('ПЛАН НАВЧАЛЬНОГО ПРОЦЕСУ ДЕННА'!AJ19*$BW$4,0)*2,2),0)</f>
        <v>4</v>
      </c>
      <c r="AK19" s="62">
        <f t="shared" si="37"/>
        <v>3</v>
      </c>
      <c r="AL19" s="270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270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270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62">
        <f t="shared" si="38"/>
        <v>0</v>
      </c>
      <c r="AP19" s="270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270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270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62">
        <f t="shared" si="39"/>
        <v>0</v>
      </c>
      <c r="AT19" s="270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270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270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62">
        <f t="shared" si="40"/>
        <v>0</v>
      </c>
      <c r="AX19" s="270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270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270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62">
        <f t="shared" si="41"/>
        <v>0</v>
      </c>
      <c r="BB19" s="270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270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270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62">
        <f t="shared" si="42"/>
        <v>0</v>
      </c>
      <c r="BF19" s="270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270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270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62">
        <f t="shared" si="43"/>
        <v>0</v>
      </c>
      <c r="BJ19" s="56">
        <f t="shared" si="1"/>
        <v>0.91111111111111109</v>
      </c>
      <c r="BK19" s="116" t="str">
        <f t="shared" si="2"/>
        <v/>
      </c>
      <c r="BL19" s="12">
        <f t="shared" si="28"/>
        <v>0</v>
      </c>
      <c r="BM19" s="12">
        <f t="shared" si="3"/>
        <v>3</v>
      </c>
      <c r="BN19" s="12">
        <f t="shared" si="3"/>
        <v>0</v>
      </c>
      <c r="BO19" s="12">
        <f t="shared" si="3"/>
        <v>0</v>
      </c>
      <c r="BP19" s="12">
        <f t="shared" si="3"/>
        <v>0</v>
      </c>
      <c r="BQ19" s="12">
        <f t="shared" si="3"/>
        <v>0</v>
      </c>
      <c r="BR19" s="12">
        <f t="shared" si="3"/>
        <v>0</v>
      </c>
      <c r="BS19" s="12">
        <f t="shared" si="3"/>
        <v>0</v>
      </c>
      <c r="BT19" s="80">
        <f t="shared" si="15"/>
        <v>3</v>
      </c>
      <c r="BU19" s="2"/>
      <c r="BV19" s="2"/>
      <c r="BW19" s="12">
        <f t="shared" si="29"/>
        <v>0</v>
      </c>
      <c r="BX19" s="12">
        <f t="shared" si="30"/>
        <v>3</v>
      </c>
      <c r="BY19" s="12">
        <f t="shared" si="31"/>
        <v>0</v>
      </c>
      <c r="BZ19" s="12">
        <f t="shared" si="32"/>
        <v>0</v>
      </c>
      <c r="CA19" s="12">
        <f t="shared" si="33"/>
        <v>0</v>
      </c>
      <c r="CB19" s="12">
        <f t="shared" si="34"/>
        <v>0</v>
      </c>
      <c r="CC19" s="12">
        <f t="shared" si="35"/>
        <v>0</v>
      </c>
      <c r="CD19" s="12">
        <f t="shared" si="36"/>
        <v>0</v>
      </c>
      <c r="CE19" s="171">
        <f t="shared" si="16"/>
        <v>3</v>
      </c>
      <c r="CF19" s="186">
        <f>MAX(BW19:CD19)</f>
        <v>3</v>
      </c>
      <c r="CG19" s="2"/>
      <c r="CH19" s="67">
        <f t="shared" si="18"/>
        <v>0</v>
      </c>
      <c r="CI19" s="67">
        <f t="shared" si="19"/>
        <v>1</v>
      </c>
      <c r="CJ19" s="67">
        <f t="shared" si="20"/>
        <v>0</v>
      </c>
      <c r="CK19" s="67">
        <f t="shared" si="21"/>
        <v>0</v>
      </c>
      <c r="CL19" s="67">
        <f t="shared" si="22"/>
        <v>0</v>
      </c>
      <c r="CM19" s="67">
        <f t="shared" si="23"/>
        <v>0</v>
      </c>
      <c r="CN19" s="67">
        <f t="shared" si="24"/>
        <v>0</v>
      </c>
      <c r="CO19" s="67">
        <f t="shared" si="25"/>
        <v>0</v>
      </c>
      <c r="CP19" s="75">
        <f t="shared" si="26"/>
        <v>1</v>
      </c>
      <c r="CQ19" s="67">
        <f t="shared" si="4"/>
        <v>0</v>
      </c>
      <c r="CR19" s="67">
        <f t="shared" si="5"/>
        <v>0</v>
      </c>
      <c r="CS19" s="68">
        <f t="shared" si="6"/>
        <v>0</v>
      </c>
      <c r="CT19" s="67">
        <f t="shared" si="7"/>
        <v>0</v>
      </c>
      <c r="CU19" s="67">
        <f t="shared" si="8"/>
        <v>0</v>
      </c>
      <c r="CV19" s="67">
        <f t="shared" si="9"/>
        <v>0</v>
      </c>
      <c r="CW19" s="67">
        <f t="shared" si="10"/>
        <v>0</v>
      </c>
      <c r="CX19" s="67">
        <f t="shared" si="11"/>
        <v>0</v>
      </c>
      <c r="CY19" s="74">
        <f t="shared" si="27"/>
        <v>0</v>
      </c>
      <c r="CZ19" s="2"/>
      <c r="DA19" s="2"/>
      <c r="DB19" s="2"/>
      <c r="DC19" s="59">
        <f>SUM($AD19:$AF19)+SUM($AH19:$AJ19)+SUM($AL19:AN19)+SUM($AP19:AR19)+SUM($AT19:AV19)+SUM($AX19:AZ19)+SUM($BB19:BD19)+SUM($BF19:BH19)</f>
        <v>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</row>
    <row r="20" spans="1:150" s="16" customFormat="1" x14ac:dyDescent="0.25">
      <c r="A20" s="448" t="str">
        <f>'ПЛАН НАВЧАЛЬНОГО ПРОЦЕСУ ДЕННА'!A20</f>
        <v>1.7</v>
      </c>
      <c r="B20" s="331" t="str">
        <f>'ПЛАН НАВЧАЛЬНОГО ПРОЦЕСУ ДЕННА'!B20</f>
        <v>Педагогічна практика</v>
      </c>
      <c r="C20" s="332" t="str">
        <f>'ПЛАН НАВЧАЛЬНОГО ПРОЦЕСУ ДЕННА'!C20</f>
        <v>ПЕД</v>
      </c>
      <c r="D20" s="228">
        <f>'ПЛАН НАВЧАЛЬНОГО ПРОЦЕСУ ДЕННА'!D20</f>
        <v>0</v>
      </c>
      <c r="E20" s="229">
        <f>'ПЛАН НАВЧАЛЬНОГО ПРОЦЕСУ ДЕННА'!E20</f>
        <v>0</v>
      </c>
      <c r="F20" s="229">
        <f>'ПЛАН НАВЧАЛЬНОГО ПРОЦЕСУ ДЕННА'!F20</f>
        <v>0</v>
      </c>
      <c r="G20" s="230">
        <f>'ПЛАН НАВЧАЛЬНОГО ПРОЦЕСУ ДЕННА'!G20</f>
        <v>0</v>
      </c>
      <c r="H20" s="228">
        <f>'ПЛАН НАВЧАЛЬНОГО ПРОЦЕСУ ДЕННА'!H20</f>
        <v>4</v>
      </c>
      <c r="I20" s="229">
        <f>'ПЛАН НАВЧАЛЬНОГО ПРОЦЕСУ ДЕННА'!I20</f>
        <v>0</v>
      </c>
      <c r="J20" s="229">
        <f>'ПЛАН НАВЧАЛЬНОГО ПРОЦЕСУ ДЕННА'!J20</f>
        <v>0</v>
      </c>
      <c r="K20" s="229">
        <f>'ПЛАН НАВЧАЛЬНОГО ПРОЦЕСУ ДЕННА'!K20</f>
        <v>0</v>
      </c>
      <c r="L20" s="229">
        <f>'ПЛАН НАВЧАЛЬНОГО ПРОЦЕСУ ДЕННА'!L20</f>
        <v>0</v>
      </c>
      <c r="M20" s="229">
        <f>'ПЛАН НАВЧАЛЬНОГО ПРОЦЕСУ ДЕННА'!M20</f>
        <v>0</v>
      </c>
      <c r="N20" s="229">
        <f>'ПЛАН НАВЧАЛЬНОГО ПРОЦЕСУ ДЕННА'!N20</f>
        <v>0</v>
      </c>
      <c r="O20" s="213">
        <f>'ПЛАН НАВЧАЛЬНОГО ПРОЦЕСУ ДЕННА'!O20</f>
        <v>0</v>
      </c>
      <c r="P20" s="213">
        <f>'ПЛАН НАВЧАЛЬНОГО ПРОЦЕСУ ДЕННА'!P20</f>
        <v>0</v>
      </c>
      <c r="Q20" s="228">
        <f>'ПЛАН НАВЧАЛЬНОГО ПРОЦЕСУ ДЕННА'!Q20</f>
        <v>0</v>
      </c>
      <c r="R20" s="229">
        <f>'ПЛАН НАВЧАЛЬНОГО ПРОЦЕСУ ДЕННА'!R20</f>
        <v>0</v>
      </c>
      <c r="S20" s="229">
        <f>'ПЛАН НАВЧАЛЬНОГО ПРОЦЕСУ ДЕННА'!S20</f>
        <v>0</v>
      </c>
      <c r="T20" s="229">
        <f>'ПЛАН НАВЧАЛЬНОГО ПРОЦЕСУ ДЕННА'!T20</f>
        <v>0</v>
      </c>
      <c r="U20" s="229">
        <f>'ПЛАН НАВЧАЛЬНОГО ПРОЦЕСУ ДЕННА'!U20</f>
        <v>0</v>
      </c>
      <c r="V20" s="229">
        <f>'ПЛАН НАВЧАЛЬНОГО ПРОЦЕСУ ДЕННА'!V20</f>
        <v>0</v>
      </c>
      <c r="W20" s="229">
        <f>'ПЛАН НАВЧАЛЬНОГО ПРОЦЕСУ ДЕННА'!W20</f>
        <v>0</v>
      </c>
      <c r="X20" s="231">
        <f>'ПЛАН НАВЧАЛЬНОГО ПРОЦЕСУ ДЕННА'!X20</f>
        <v>90</v>
      </c>
      <c r="Y20" s="127">
        <f t="shared" ref="Y20:Y21" si="44">CEILING(X20/$BR$7,0.25)</f>
        <v>3</v>
      </c>
      <c r="Z20" s="9">
        <f t="shared" ref="Z20:AB21" si="45">AD20*$BL$5+AH20*$BM$5+AL20*$BN$5+AP20*$BO$5+AT20*$BP$5+AX20*$BQ$5+BB20*$BR$5+BF20*$BS$5</f>
        <v>0</v>
      </c>
      <c r="AA20" s="9">
        <f t="shared" si="45"/>
        <v>0</v>
      </c>
      <c r="AB20" s="9">
        <f t="shared" si="45"/>
        <v>0</v>
      </c>
      <c r="AC20" s="9">
        <f t="shared" ref="AC20:AC21" si="46">X20-(Z20+AA20+AB20)</f>
        <v>90</v>
      </c>
      <c r="AD20" s="270">
        <f>IF('ПЛАН НАВЧАЛЬНОГО ПРОЦЕСУ ДЕННА'!AD20&gt;0,IF(ROUND('ПЛАН НАВЧАЛЬНОГО ПРОЦЕСУ ДЕННА'!AD20*$BW$4,0)&gt;0,ROUND('ПЛАН НАВЧАЛЬНОГО ПРОЦЕСУ ДЕННА'!AD20*$BW$4,0)*2,2),0)</f>
        <v>0</v>
      </c>
      <c r="AE20" s="270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270">
        <f>IF('ПЛАН НАВЧАЛЬНОГО ПРОЦЕСУ ДЕННА'!AF20&gt;0,IF(ROUND('ПЛАН НАВЧАЛЬНОГО ПРОЦЕСУ ДЕННА'!AF20*$BW$4,0)&gt;0,ROUND('ПЛАН НАВЧАЛЬНОГО ПРОЦЕСУ ДЕННА'!AF20*$BW$4,0)*2,2),0)</f>
        <v>0</v>
      </c>
      <c r="AG20" s="62">
        <f t="shared" ref="AG20:AG35" si="47">BL20</f>
        <v>0</v>
      </c>
      <c r="AH20" s="270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270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270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62">
        <f t="shared" ref="AK20:AK35" si="48">BM20</f>
        <v>0</v>
      </c>
      <c r="AL20" s="270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270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270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62">
        <f t="shared" ref="AO20:AO35" si="49">BN20</f>
        <v>0</v>
      </c>
      <c r="AP20" s="270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270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270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62">
        <f t="shared" ref="AS20:AS35" si="50">BO20</f>
        <v>0</v>
      </c>
      <c r="AT20" s="232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232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232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62">
        <f t="shared" ref="AW20" si="51">DH20+DQ20</f>
        <v>0</v>
      </c>
      <c r="AX20" s="232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232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232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62">
        <f t="shared" ref="BA20" si="52">DI20+DR20</f>
        <v>0</v>
      </c>
      <c r="BB20" s="232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232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232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62">
        <f t="shared" ref="BE20" si="53">DJ20+DS20</f>
        <v>0</v>
      </c>
      <c r="BF20" s="232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232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232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62">
        <f t="shared" ref="BI20" si="54">DK20+DT20</f>
        <v>0</v>
      </c>
      <c r="BJ20" s="56">
        <f t="shared" ref="BJ20:BJ36" si="55">IF(ISERROR(AC20/X20),0,AC20/X20)</f>
        <v>1</v>
      </c>
      <c r="BK20" s="116" t="str">
        <f t="shared" si="2"/>
        <v/>
      </c>
      <c r="BL20" s="12">
        <f t="shared" ref="BL20:BS34" si="56">IF(AND(BK20&lt;$CF20,$CE20&lt;&gt;$Y20,BW20=$CF20),BW20+$Y20-$CE20,BW20)</f>
        <v>0</v>
      </c>
      <c r="BM20" s="12">
        <f t="shared" si="56"/>
        <v>0</v>
      </c>
      <c r="BN20" s="12">
        <f t="shared" si="56"/>
        <v>0</v>
      </c>
      <c r="BO20" s="12">
        <f t="shared" si="56"/>
        <v>0</v>
      </c>
      <c r="BP20" s="12">
        <f t="shared" si="56"/>
        <v>0</v>
      </c>
      <c r="BQ20" s="12">
        <f t="shared" si="56"/>
        <v>0</v>
      </c>
      <c r="BR20" s="12">
        <f t="shared" si="56"/>
        <v>0</v>
      </c>
      <c r="BS20" s="12">
        <f t="shared" si="56"/>
        <v>0</v>
      </c>
      <c r="BT20" s="80">
        <f t="shared" ref="BT20:BT34" si="57">SUM(BL20:BS20)</f>
        <v>0</v>
      </c>
      <c r="BU20" s="2"/>
      <c r="BV20" s="2"/>
      <c r="BW20" s="12">
        <f t="shared" ref="BW20:BW34" si="58">IF($DC20=0,0,ROUND(4*$Y20*SUM(AD20:AF20)/$DC20,0)/4)</f>
        <v>0</v>
      </c>
      <c r="BX20" s="12">
        <f t="shared" ref="BX20:BX34" si="59">IF($DC20=0,0,ROUND(4*$Y20*SUM(AH20:AJ20)/$DC20,0)/4)</f>
        <v>0</v>
      </c>
      <c r="BY20" s="12">
        <f t="shared" ref="BY20:BY34" si="60">IF($DC20=0,0,ROUND(4*$Y20*SUM(AL20:AN20)/$DC20,0)/4)</f>
        <v>0</v>
      </c>
      <c r="BZ20" s="12">
        <f t="shared" ref="BZ20:BZ34" si="61">IF($DC20=0,0,ROUND(4*$Y20*SUM(AP20:AR20)/$DC20,0)/4)</f>
        <v>0</v>
      </c>
      <c r="CA20" s="12">
        <f t="shared" ref="CA20:CA34" si="62">IF($DC20=0,0,ROUND(4*$Y20*SUM(AT20:AV20)/$DC20,0)/4)</f>
        <v>0</v>
      </c>
      <c r="CB20" s="12">
        <f t="shared" ref="CB20:CB34" si="63">IF($DC20=0,0,ROUND(4*$Y20*(SUM(AX20:AZ20))/$DC20,0)/4)</f>
        <v>0</v>
      </c>
      <c r="CC20" s="12">
        <f t="shared" ref="CC20:CC34" si="64">IF($DC20=0,0,ROUND(4*$Y20*(SUM(BB20:BD20))/$DC20,0)/4)</f>
        <v>0</v>
      </c>
      <c r="CD20" s="12">
        <f t="shared" ref="CD20:CD34" si="65">IF($DC20=0,0,ROUND(4*$Y20*(SUM(BF20:BH20))/$DC20,0)/4)</f>
        <v>0</v>
      </c>
      <c r="CE20" s="171">
        <f t="shared" ref="CE20:CE34" si="66">SUM(BW20:CD20)</f>
        <v>0</v>
      </c>
      <c r="CF20" s="186">
        <f t="shared" ref="CF20:CF34" si="67">MAX(BW20:CD20)</f>
        <v>0</v>
      </c>
      <c r="CG20" s="2"/>
      <c r="CH20" s="67">
        <f t="shared" ref="CH20:CH34" si="68">IF(VALUE($D20)=1,1,0)+IF(VALUE($E20)=1,1,0)+IF(VALUE($F20)=1,1,0)+IF(VALUE($G20)=1,1,0)</f>
        <v>0</v>
      </c>
      <c r="CI20" s="67">
        <f t="shared" ref="CI20:CI34" si="69">IF(VALUE($D20)=2,1,0)+IF(VALUE($E20)=2,1,0)+IF(VALUE($F20)=2,1,0)+IF(VALUE($G20)=2,1,0)</f>
        <v>0</v>
      </c>
      <c r="CJ20" s="67">
        <f t="shared" ref="CJ20:CJ34" si="70">IF(VALUE($D20)=3,1,0)+IF(VALUE($E20)=3,1,0)+IF(VALUE($F20)=3,1,0)+IF(VALUE($G20)=3,1,0)</f>
        <v>0</v>
      </c>
      <c r="CK20" s="67">
        <f t="shared" ref="CK20:CK34" si="71">IF(VALUE($D20)=4,1,0)+IF(VALUE($E20)=4,1,0)+IF(VALUE($F20)=4,1,0)+IF(VALUE($G20)=4,1,0)</f>
        <v>0</v>
      </c>
      <c r="CL20" s="67">
        <f t="shared" ref="CL20:CL34" si="72">IF(VALUE($D20)=5,1,0)+IF(VALUE($E20)=5,1,0)+IF(VALUE($F20)=5,1,0)+IF(VALUE($G20)=5,1,0)</f>
        <v>0</v>
      </c>
      <c r="CM20" s="67">
        <f t="shared" ref="CM20:CM34" si="73">IF(VALUE($D20)=6,1,0)+IF(VALUE($E20)=6,1,0)+IF(VALUE($F20)=6,1,0)+IF(VALUE($G20)=6,1,0)</f>
        <v>0</v>
      </c>
      <c r="CN20" s="67">
        <f t="shared" ref="CN20:CN34" si="74">IF(VALUE($D20)=7,1,0)+IF(VALUE($E20)=7,1,0)+IF(VALUE($F20)=7,1,0)+IF(VALUE($G20)=7,1,0)</f>
        <v>0</v>
      </c>
      <c r="CO20" s="67">
        <f t="shared" ref="CO20:CO34" si="75">IF(VALUE($D20)=8,1,0)+IF(VALUE($E20)=8,1,0)+IF(VALUE($F20)=8,1,0)+IF(VALUE($G20)=8,1,0)</f>
        <v>0</v>
      </c>
      <c r="CP20" s="75">
        <f t="shared" ref="CP20:CP25" si="76">SUM(CH20:CO20)</f>
        <v>0</v>
      </c>
      <c r="CQ20" s="67">
        <f t="shared" ref="CQ20:CQ34" si="77">IF(MID(H20,1,1)="1",1,0)+IF(MID(I20,1,1)="1",1,0)+IF(MID(J20,1,1)="1",1,0)+IF(MID(K20,1,1)="1",1,0)+IF(MID(L20,1,1)="1",1,0)+IF(MID(M20,1,1)="1",1,0)+IF(MID(N20,1,1)="1",1,0)</f>
        <v>0</v>
      </c>
      <c r="CR20" s="67">
        <f t="shared" ref="CR20:CR34" si="78">IF(MID(H20,1,1)="2",1,0)+IF(MID(I20,1,1)="2",1,0)+IF(MID(J20,1,1)="2",1,0)+IF(MID(K20,1,1)="2",1,0)+IF(MID(L20,1,1)="2",1,0)+IF(MID(M20,1,1)="2",1,0)+IF(MID(N20,1,1)="2",1,0)</f>
        <v>0</v>
      </c>
      <c r="CS20" s="68">
        <f t="shared" ref="CS20:CS34" si="79">IF(MID(H20,1,1)="3",1,0)+IF(MID(I20,1,1)="3",1,0)+IF(MID(J20,1,1)="3",1,0)+IF(MID(K20,1,1)="3",1,0)+IF(MID(L20,1,1)="3",1,0)+IF(MID(M20,1,1)="3",1,0)+IF(MID(N20,1,1)="3",1,0)</f>
        <v>0</v>
      </c>
      <c r="CT20" s="67">
        <f t="shared" ref="CT20:CT34" si="80">IF(MID(H20,1,1)="4",1,0)+IF(MID(I20,1,1)="4",1,0)+IF(MID(J20,1,1)="4",1,0)+IF(MID(K20,1,1)="4",1,0)+IF(MID(L20,1,1)="4",1,0)+IF(MID(M20,1,1)="4",1,0)+IF(MID(N20,1,1)="4",1,0)</f>
        <v>1</v>
      </c>
      <c r="CU20" s="67">
        <f t="shared" ref="CU20:CU34" si="81">IF(MID(H20,1,1)="5",1,0)+IF(MID(I20,1,1)="5",1,0)+IF(MID(J20,1,1)="5",1,0)+IF(MID(K20,1,1)="5",1,0)+IF(MID(L20,1,1)="5",1,0)+IF(MID(M20,1,1)="5",1,0)+IF(MID(N20,1,1)="5",1,0)</f>
        <v>0</v>
      </c>
      <c r="CV20" s="67">
        <f t="shared" ref="CV20:CV34" si="82">IF(MID(H20,1,1)="6",1,0)+IF(MID(I20,1,1)="6",1,0)+IF(MID(J20,1,1)="6",1,0)+IF(MID(K20,1,1)="6",1,0)+IF(MID(L20,1,1)="6",1,0)+IF(MID(M20,1,1)="6",1,0)+IF(MID(N20,1,1)="6",1,0)</f>
        <v>0</v>
      </c>
      <c r="CW20" s="67">
        <f t="shared" ref="CW20:CW34" si="83">IF(MID(H20,1,1)="7",1,0)+IF(MID(I20,1,1)="7",1,0)+IF(MID(J20,1,1)="7",1,0)+IF(MID(K20,1,1)="7",1,0)+IF(MID(L20,1,1)="7",1,0)+IF(MID(M20,1,1)="7",1,0)+IF(MID(N20,1,1)="7",1,0)</f>
        <v>0</v>
      </c>
      <c r="CX20" s="67">
        <f t="shared" ref="CX20:CX34" si="84">IF(MID(H20,1,1)="8",1,0)+IF(MID(I20,1,1)="8",1,0)+IF(MID(J20,1,1)="8",1,0)+IF(MID(K20,1,1)="8",1,0)+IF(MID(L20,1,1)="8",1,0)+IF(MID(M20,1,1)="8",1,0)+IF(MID(N20,1,1)="8",1,0)</f>
        <v>0</v>
      </c>
      <c r="CY20" s="74">
        <f t="shared" ref="CY20:CY34" si="85">SUM(CQ20:CX20)</f>
        <v>1</v>
      </c>
      <c r="CZ20" s="2"/>
      <c r="DA20" s="2"/>
      <c r="DB20" s="2"/>
      <c r="DC20" s="59">
        <f>SUM($AD20:$AF20)+SUM($AH20:$AJ20)+SUM($AL20:AN20)+SUM($AP20:AR20)+SUM($AT20:AV20)+SUM($AX20:AZ20)+SUM($BB20:BD20)+SUM($BF20:BH20)</f>
        <v>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</row>
    <row r="21" spans="1:150" s="2" customFormat="1" ht="20.399999999999999" x14ac:dyDescent="0.25">
      <c r="A21" s="225" t="s">
        <v>239</v>
      </c>
      <c r="B21" s="331" t="str">
        <f>'ПЛАН НАВЧАЛЬНОГО ПРОЦЕСУ ДЕННА'!B21</f>
        <v xml:space="preserve"> Методологічні основи науково-педагогічного дослідження</v>
      </c>
      <c r="C21" s="123" t="s">
        <v>111</v>
      </c>
      <c r="D21" s="117">
        <v>1</v>
      </c>
      <c r="E21" s="118"/>
      <c r="F21" s="118"/>
      <c r="G21" s="10"/>
      <c r="H21" s="117"/>
      <c r="I21" s="118"/>
      <c r="J21" s="118"/>
      <c r="K21" s="118"/>
      <c r="L21" s="118"/>
      <c r="M21" s="118"/>
      <c r="N21" s="10"/>
      <c r="O21" s="127"/>
      <c r="P21" s="127"/>
      <c r="Q21" s="117"/>
      <c r="R21" s="118"/>
      <c r="S21" s="118"/>
      <c r="T21" s="118"/>
      <c r="U21" s="118"/>
      <c r="V21" s="118"/>
      <c r="W21" s="10"/>
      <c r="X21" s="8">
        <v>90</v>
      </c>
      <c r="Y21" s="127">
        <f t="shared" si="44"/>
        <v>3</v>
      </c>
      <c r="Z21" s="9">
        <f t="shared" si="45"/>
        <v>4</v>
      </c>
      <c r="AA21" s="9">
        <f t="shared" si="45"/>
        <v>0</v>
      </c>
      <c r="AB21" s="9">
        <f t="shared" si="45"/>
        <v>4</v>
      </c>
      <c r="AC21" s="9">
        <f t="shared" si="46"/>
        <v>82</v>
      </c>
      <c r="AD21" s="270">
        <f>IF('ПЛАН НАВЧАЛЬНОГО ПРОЦЕСУ ДЕННА'!AD21&gt;0,IF(ROUND('ПЛАН НАВЧАЛЬНОГО ПРОЦЕСУ ДЕННА'!AD21*$BW$4,0)&gt;0,ROUND('ПЛАН НАВЧАЛЬНОГО ПРОЦЕСУ ДЕННА'!AD21*$BW$4,0)*2,2),0)</f>
        <v>4</v>
      </c>
      <c r="AE21" s="270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270">
        <f>IF('ПЛАН НАВЧАЛЬНОГО ПРОЦЕСУ ДЕННА'!AF21&gt;0,IF(ROUND('ПЛАН НАВЧАЛЬНОГО ПРОЦЕСУ ДЕННА'!AF21*$BW$4,0)&gt;0,ROUND('ПЛАН НАВЧАЛЬНОГО ПРОЦЕСУ ДЕННА'!AF21*$BW$4,0)*2,2),0)</f>
        <v>4</v>
      </c>
      <c r="AG21" s="62">
        <f t="shared" si="47"/>
        <v>3</v>
      </c>
      <c r="AH21" s="270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270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270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62">
        <f t="shared" si="48"/>
        <v>0</v>
      </c>
      <c r="AL21" s="270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270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270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62">
        <f t="shared" si="49"/>
        <v>0</v>
      </c>
      <c r="AP21" s="270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270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270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62">
        <f t="shared" si="50"/>
        <v>0</v>
      </c>
      <c r="AT21" s="195"/>
      <c r="AU21" s="195"/>
      <c r="AV21" s="195"/>
      <c r="AW21" s="62">
        <f t="shared" ref="AW21:AW34" si="86">BP21</f>
        <v>0</v>
      </c>
      <c r="AX21" s="195"/>
      <c r="AY21" s="195"/>
      <c r="AZ21" s="195"/>
      <c r="BA21" s="62">
        <f t="shared" ref="BA21:BA34" si="87">BQ21</f>
        <v>0</v>
      </c>
      <c r="BB21" s="195"/>
      <c r="BC21" s="195"/>
      <c r="BD21" s="195"/>
      <c r="BE21" s="62">
        <f t="shared" ref="BE21:BE34" si="88">BR21</f>
        <v>0</v>
      </c>
      <c r="BF21" s="195"/>
      <c r="BG21" s="195"/>
      <c r="BH21" s="195"/>
      <c r="BI21" s="62">
        <f t="shared" ref="BI21:BI34" si="89">BS21</f>
        <v>0</v>
      </c>
      <c r="BJ21" s="56">
        <f t="shared" si="55"/>
        <v>0.91111111111111109</v>
      </c>
      <c r="BK21" s="116" t="str">
        <f t="shared" si="2"/>
        <v/>
      </c>
      <c r="BL21" s="12">
        <f t="shared" si="56"/>
        <v>3</v>
      </c>
      <c r="BM21" s="12">
        <f t="shared" si="56"/>
        <v>0</v>
      </c>
      <c r="BN21" s="12">
        <f t="shared" si="56"/>
        <v>0</v>
      </c>
      <c r="BO21" s="12">
        <f t="shared" si="56"/>
        <v>0</v>
      </c>
      <c r="BP21" s="12">
        <f t="shared" si="56"/>
        <v>0</v>
      </c>
      <c r="BQ21" s="12">
        <f t="shared" si="56"/>
        <v>0</v>
      </c>
      <c r="BR21" s="12">
        <f t="shared" si="56"/>
        <v>0</v>
      </c>
      <c r="BS21" s="12">
        <f t="shared" si="56"/>
        <v>0</v>
      </c>
      <c r="BT21" s="80">
        <f t="shared" si="57"/>
        <v>3</v>
      </c>
      <c r="BW21" s="12">
        <f t="shared" si="58"/>
        <v>3</v>
      </c>
      <c r="BX21" s="12">
        <f t="shared" si="59"/>
        <v>0</v>
      </c>
      <c r="BY21" s="12">
        <f t="shared" si="60"/>
        <v>0</v>
      </c>
      <c r="BZ21" s="12">
        <f t="shared" si="61"/>
        <v>0</v>
      </c>
      <c r="CA21" s="12">
        <f t="shared" si="62"/>
        <v>0</v>
      </c>
      <c r="CB21" s="12">
        <f t="shared" si="63"/>
        <v>0</v>
      </c>
      <c r="CC21" s="12">
        <f t="shared" si="64"/>
        <v>0</v>
      </c>
      <c r="CD21" s="12">
        <f t="shared" si="65"/>
        <v>0</v>
      </c>
      <c r="CE21" s="171">
        <f t="shared" si="66"/>
        <v>3</v>
      </c>
      <c r="CF21" s="186">
        <f t="shared" si="67"/>
        <v>3</v>
      </c>
      <c r="CH21" s="67">
        <f t="shared" si="68"/>
        <v>1</v>
      </c>
      <c r="CI21" s="67">
        <f t="shared" si="69"/>
        <v>0</v>
      </c>
      <c r="CJ21" s="67">
        <f t="shared" si="70"/>
        <v>0</v>
      </c>
      <c r="CK21" s="67">
        <f t="shared" si="71"/>
        <v>0</v>
      </c>
      <c r="CL21" s="67">
        <f t="shared" si="72"/>
        <v>0</v>
      </c>
      <c r="CM21" s="67">
        <f t="shared" si="73"/>
        <v>0</v>
      </c>
      <c r="CN21" s="67">
        <f t="shared" si="74"/>
        <v>0</v>
      </c>
      <c r="CO21" s="67">
        <f t="shared" si="75"/>
        <v>0</v>
      </c>
      <c r="CP21" s="75">
        <f t="shared" si="76"/>
        <v>1</v>
      </c>
      <c r="CQ21" s="67">
        <f t="shared" si="77"/>
        <v>0</v>
      </c>
      <c r="CR21" s="67">
        <f t="shared" si="78"/>
        <v>0</v>
      </c>
      <c r="CS21" s="68">
        <f t="shared" si="79"/>
        <v>0</v>
      </c>
      <c r="CT21" s="67">
        <f t="shared" si="80"/>
        <v>0</v>
      </c>
      <c r="CU21" s="67">
        <f t="shared" si="81"/>
        <v>0</v>
      </c>
      <c r="CV21" s="67">
        <f t="shared" si="82"/>
        <v>0</v>
      </c>
      <c r="CW21" s="67">
        <f t="shared" si="83"/>
        <v>0</v>
      </c>
      <c r="CX21" s="67">
        <f t="shared" si="84"/>
        <v>0</v>
      </c>
      <c r="CY21" s="74">
        <f t="shared" si="85"/>
        <v>0</v>
      </c>
      <c r="DC21" s="59">
        <f>SUM($AD21:$AF21)+SUM($AH21:$AJ21)+SUM($AL21:AN21)+SUM($AP21:AR21)+SUM($AT21:AV21)+SUM($AX21:AZ21)+SUM($BB21:BD21)+SUM($BF21:BH21)</f>
        <v>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50" s="2" customFormat="1" x14ac:dyDescent="0.25">
      <c r="A22" s="225" t="s">
        <v>240</v>
      </c>
      <c r="B22" s="331" t="str">
        <f>'ПЛАН НАВЧАЛЬНОГО ПРОЦЕСУ ДЕННА'!B22</f>
        <v>Духовно-культурні цінності виховання</v>
      </c>
      <c r="C22" s="123" t="s">
        <v>111</v>
      </c>
      <c r="D22" s="117"/>
      <c r="E22" s="118"/>
      <c r="F22" s="118"/>
      <c r="G22" s="10"/>
      <c r="H22" s="117">
        <v>2</v>
      </c>
      <c r="I22" s="118"/>
      <c r="J22" s="118"/>
      <c r="K22" s="118"/>
      <c r="L22" s="118"/>
      <c r="M22" s="118"/>
      <c r="N22" s="10"/>
      <c r="O22" s="127"/>
      <c r="P22" s="127"/>
      <c r="Q22" s="117"/>
      <c r="R22" s="118"/>
      <c r="S22" s="118"/>
      <c r="T22" s="118"/>
      <c r="U22" s="118"/>
      <c r="V22" s="118"/>
      <c r="W22" s="10"/>
      <c r="X22" s="8">
        <v>90</v>
      </c>
      <c r="Y22" s="127">
        <f t="shared" ref="Y22:Y35" si="90">CEILING(X22/$BR$7,0.25)</f>
        <v>3</v>
      </c>
      <c r="Z22" s="9">
        <f t="shared" ref="Z22:Z35" si="91">AD22*$BL$5+AH22*$BM$5+AL22*$BN$5+AP22*$BO$5+AT22*$BP$5+AX22*$BQ$5+BB22*$BR$5+BF22*$BS$5</f>
        <v>4</v>
      </c>
      <c r="AA22" s="9">
        <f t="shared" ref="AA22:AA35" si="92">AE22*$BL$5+AI22*$BM$5+AM22*$BN$5+AQ22*$BO$5+AU22*$BP$5+AY22*$BQ$5+BC22*$BR$5+BG22*$BS$5</f>
        <v>0</v>
      </c>
      <c r="AB22" s="9">
        <f t="shared" ref="AB22:AB35" si="93">AF22*$BL$5+AJ22*$BM$5+AN22*$BN$5+AR22*$BO$5+AV22*$BP$5+AZ22*$BQ$5+BD22*$BR$5+BH22*$BS$5</f>
        <v>4</v>
      </c>
      <c r="AC22" s="9">
        <f t="shared" ref="AC22:AC35" si="94">X22-(Z22+AA22+AB22)</f>
        <v>82</v>
      </c>
      <c r="AD22" s="270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270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270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62">
        <f t="shared" si="47"/>
        <v>0</v>
      </c>
      <c r="AH22" s="270">
        <f>IF('ПЛАН НАВЧАЛЬНОГО ПРОЦЕСУ ДЕННА'!AH22&gt;0,IF(ROUND('ПЛАН НАВЧАЛЬНОГО ПРОЦЕСУ ДЕННА'!AH22*$BW$4,0)&gt;0,ROUND('ПЛАН НАВЧАЛЬНОГО ПРОЦЕСУ ДЕННА'!AH22*$BW$4,0)*2,2),0)</f>
        <v>4</v>
      </c>
      <c r="AI22" s="270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270">
        <f>IF('ПЛАН НАВЧАЛЬНОГО ПРОЦЕСУ ДЕННА'!AJ22&gt;0,IF(ROUND('ПЛАН НАВЧАЛЬНОГО ПРОЦЕСУ ДЕННА'!AJ22*$BW$4,0)&gt;0,ROUND('ПЛАН НАВЧАЛЬНОГО ПРОЦЕСУ ДЕННА'!AJ22*$BW$4,0)*2,2),0)</f>
        <v>4</v>
      </c>
      <c r="AK22" s="62">
        <f t="shared" si="48"/>
        <v>3</v>
      </c>
      <c r="AL22" s="270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270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270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62">
        <f t="shared" si="49"/>
        <v>0</v>
      </c>
      <c r="AP22" s="270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270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270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62">
        <f t="shared" si="50"/>
        <v>0</v>
      </c>
      <c r="AT22" s="195"/>
      <c r="AU22" s="195"/>
      <c r="AV22" s="195"/>
      <c r="AW22" s="62">
        <f t="shared" si="86"/>
        <v>0</v>
      </c>
      <c r="AX22" s="195"/>
      <c r="AY22" s="195"/>
      <c r="AZ22" s="195"/>
      <c r="BA22" s="62">
        <f t="shared" si="87"/>
        <v>0</v>
      </c>
      <c r="BB22" s="195"/>
      <c r="BC22" s="195"/>
      <c r="BD22" s="195"/>
      <c r="BE22" s="62">
        <f t="shared" si="88"/>
        <v>0</v>
      </c>
      <c r="BF22" s="195"/>
      <c r="BG22" s="195"/>
      <c r="BH22" s="195"/>
      <c r="BI22" s="62">
        <f t="shared" si="89"/>
        <v>0</v>
      </c>
      <c r="BJ22" s="56">
        <f t="shared" si="55"/>
        <v>0.91111111111111109</v>
      </c>
      <c r="BK22" s="116" t="str">
        <f t="shared" si="2"/>
        <v/>
      </c>
      <c r="BL22" s="12">
        <f t="shared" si="56"/>
        <v>0</v>
      </c>
      <c r="BM22" s="12">
        <f t="shared" si="56"/>
        <v>3</v>
      </c>
      <c r="BN22" s="12">
        <f t="shared" si="56"/>
        <v>0</v>
      </c>
      <c r="BO22" s="12">
        <f t="shared" si="56"/>
        <v>0</v>
      </c>
      <c r="BP22" s="12">
        <f t="shared" si="56"/>
        <v>0</v>
      </c>
      <c r="BQ22" s="12">
        <f t="shared" si="56"/>
        <v>0</v>
      </c>
      <c r="BR22" s="12">
        <f t="shared" si="56"/>
        <v>0</v>
      </c>
      <c r="BS22" s="12">
        <f t="shared" si="56"/>
        <v>0</v>
      </c>
      <c r="BT22" s="80">
        <f t="shared" si="57"/>
        <v>3</v>
      </c>
      <c r="BW22" s="12">
        <f t="shared" si="58"/>
        <v>0</v>
      </c>
      <c r="BX22" s="12">
        <f t="shared" si="59"/>
        <v>3</v>
      </c>
      <c r="BY22" s="12">
        <f t="shared" si="60"/>
        <v>0</v>
      </c>
      <c r="BZ22" s="12">
        <f t="shared" si="61"/>
        <v>0</v>
      </c>
      <c r="CA22" s="12">
        <f t="shared" si="62"/>
        <v>0</v>
      </c>
      <c r="CB22" s="12">
        <f t="shared" si="63"/>
        <v>0</v>
      </c>
      <c r="CC22" s="12">
        <f t="shared" si="64"/>
        <v>0</v>
      </c>
      <c r="CD22" s="12">
        <f t="shared" si="65"/>
        <v>0</v>
      </c>
      <c r="CE22" s="171">
        <f t="shared" si="66"/>
        <v>3</v>
      </c>
      <c r="CF22" s="186">
        <f t="shared" si="67"/>
        <v>3</v>
      </c>
      <c r="CH22" s="67">
        <f t="shared" si="68"/>
        <v>0</v>
      </c>
      <c r="CI22" s="67">
        <f t="shared" si="69"/>
        <v>0</v>
      </c>
      <c r="CJ22" s="67">
        <f t="shared" si="70"/>
        <v>0</v>
      </c>
      <c r="CK22" s="67">
        <f t="shared" si="71"/>
        <v>0</v>
      </c>
      <c r="CL22" s="67">
        <f t="shared" si="72"/>
        <v>0</v>
      </c>
      <c r="CM22" s="67">
        <f t="shared" si="73"/>
        <v>0</v>
      </c>
      <c r="CN22" s="67">
        <f t="shared" si="74"/>
        <v>0</v>
      </c>
      <c r="CO22" s="67">
        <f t="shared" si="75"/>
        <v>0</v>
      </c>
      <c r="CP22" s="75">
        <f t="shared" si="76"/>
        <v>0</v>
      </c>
      <c r="CQ22" s="67">
        <f t="shared" si="77"/>
        <v>0</v>
      </c>
      <c r="CR22" s="67">
        <f t="shared" si="78"/>
        <v>1</v>
      </c>
      <c r="CS22" s="68">
        <f t="shared" si="79"/>
        <v>0</v>
      </c>
      <c r="CT22" s="67">
        <f t="shared" si="80"/>
        <v>0</v>
      </c>
      <c r="CU22" s="67">
        <f t="shared" si="81"/>
        <v>0</v>
      </c>
      <c r="CV22" s="67">
        <f t="shared" si="82"/>
        <v>0</v>
      </c>
      <c r="CW22" s="67">
        <f t="shared" si="83"/>
        <v>0</v>
      </c>
      <c r="CX22" s="67">
        <f t="shared" si="84"/>
        <v>0</v>
      </c>
      <c r="CY22" s="74">
        <f t="shared" si="85"/>
        <v>1</v>
      </c>
      <c r="DC22" s="59">
        <f>SUM($AD22:$AF22)+SUM($AH22:$AJ22)+SUM($AL22:AN22)+SUM($AP22:AR22)+SUM($AT22:AV22)+SUM($AX22:AZ22)+SUM($BB22:BD22)+SUM($BF22:BH22)</f>
        <v>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50" s="2" customFormat="1" ht="20.399999999999999" x14ac:dyDescent="0.25">
      <c r="A23" s="225" t="s">
        <v>241</v>
      </c>
      <c r="B23" s="331" t="str">
        <f>'ПЛАН НАВЧАЛЬНОГО ПРОЦЕСУ ДЕННА'!B23</f>
        <v xml:space="preserve"> Історія педагогіки та компаративна педагогіка</v>
      </c>
      <c r="C23" s="123" t="s">
        <v>111</v>
      </c>
      <c r="D23" s="117">
        <v>1</v>
      </c>
      <c r="E23" s="118"/>
      <c r="F23" s="118"/>
      <c r="G23" s="10"/>
      <c r="H23" s="117"/>
      <c r="I23" s="118"/>
      <c r="J23" s="118"/>
      <c r="K23" s="118"/>
      <c r="L23" s="118"/>
      <c r="M23" s="118"/>
      <c r="N23" s="10"/>
      <c r="O23" s="127"/>
      <c r="P23" s="127"/>
      <c r="Q23" s="117"/>
      <c r="R23" s="118"/>
      <c r="S23" s="118"/>
      <c r="T23" s="118"/>
      <c r="U23" s="118"/>
      <c r="V23" s="118"/>
      <c r="W23" s="10"/>
      <c r="X23" s="8">
        <v>90</v>
      </c>
      <c r="Y23" s="127">
        <f t="shared" si="90"/>
        <v>3</v>
      </c>
      <c r="Z23" s="9">
        <f t="shared" si="91"/>
        <v>4</v>
      </c>
      <c r="AA23" s="9">
        <f t="shared" si="92"/>
        <v>0</v>
      </c>
      <c r="AB23" s="9">
        <f t="shared" si="93"/>
        <v>4</v>
      </c>
      <c r="AC23" s="9">
        <f t="shared" si="94"/>
        <v>82</v>
      </c>
      <c r="AD23" s="270">
        <f>IF('ПЛАН НАВЧАЛЬНОГО ПРОЦЕСУ ДЕННА'!AD23&gt;0,IF(ROUND('ПЛАН НАВЧАЛЬНОГО ПРОЦЕСУ ДЕННА'!AD23*$BW$4,0)&gt;0,ROUND('ПЛАН НАВЧАЛЬНОГО ПРОЦЕСУ ДЕННА'!AD23*$BW$4,0)*2,2),0)</f>
        <v>4</v>
      </c>
      <c r="AE23" s="270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270">
        <f>IF('ПЛАН НАВЧАЛЬНОГО ПРОЦЕСУ ДЕННА'!AF23&gt;0,IF(ROUND('ПЛАН НАВЧАЛЬНОГО ПРОЦЕСУ ДЕННА'!AF23*$BW$4,0)&gt;0,ROUND('ПЛАН НАВЧАЛЬНОГО ПРОЦЕСУ ДЕННА'!AF23*$BW$4,0)*2,2),0)</f>
        <v>4</v>
      </c>
      <c r="AG23" s="62">
        <f t="shared" si="47"/>
        <v>3</v>
      </c>
      <c r="AH23" s="270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270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270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62">
        <f t="shared" si="48"/>
        <v>0</v>
      </c>
      <c r="AL23" s="270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270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270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62">
        <f t="shared" si="49"/>
        <v>0</v>
      </c>
      <c r="AP23" s="270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270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270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62">
        <f t="shared" si="50"/>
        <v>0</v>
      </c>
      <c r="AT23" s="195"/>
      <c r="AU23" s="195"/>
      <c r="AV23" s="195"/>
      <c r="AW23" s="62">
        <f t="shared" si="86"/>
        <v>0</v>
      </c>
      <c r="AX23" s="195"/>
      <c r="AY23" s="195"/>
      <c r="AZ23" s="195"/>
      <c r="BA23" s="62">
        <f t="shared" si="87"/>
        <v>0</v>
      </c>
      <c r="BB23" s="195"/>
      <c r="BC23" s="195"/>
      <c r="BD23" s="195"/>
      <c r="BE23" s="62">
        <f t="shared" si="88"/>
        <v>0</v>
      </c>
      <c r="BF23" s="195"/>
      <c r="BG23" s="195"/>
      <c r="BH23" s="195"/>
      <c r="BI23" s="62">
        <f t="shared" si="89"/>
        <v>0</v>
      </c>
      <c r="BJ23" s="56">
        <f t="shared" si="55"/>
        <v>0.91111111111111109</v>
      </c>
      <c r="BK23" s="116" t="str">
        <f t="shared" si="2"/>
        <v/>
      </c>
      <c r="BL23" s="12">
        <f t="shared" si="56"/>
        <v>3</v>
      </c>
      <c r="BM23" s="12">
        <f t="shared" si="56"/>
        <v>0</v>
      </c>
      <c r="BN23" s="12">
        <f t="shared" si="56"/>
        <v>0</v>
      </c>
      <c r="BO23" s="12">
        <f t="shared" si="56"/>
        <v>0</v>
      </c>
      <c r="BP23" s="12">
        <f t="shared" si="56"/>
        <v>0</v>
      </c>
      <c r="BQ23" s="12">
        <f t="shared" si="56"/>
        <v>0</v>
      </c>
      <c r="BR23" s="12">
        <f t="shared" si="56"/>
        <v>0</v>
      </c>
      <c r="BS23" s="12">
        <f t="shared" si="56"/>
        <v>0</v>
      </c>
      <c r="BT23" s="80">
        <f t="shared" si="57"/>
        <v>3</v>
      </c>
      <c r="BW23" s="12">
        <f t="shared" si="58"/>
        <v>3</v>
      </c>
      <c r="BX23" s="12">
        <f t="shared" si="59"/>
        <v>0</v>
      </c>
      <c r="BY23" s="12">
        <f t="shared" si="60"/>
        <v>0</v>
      </c>
      <c r="BZ23" s="12">
        <f t="shared" si="61"/>
        <v>0</v>
      </c>
      <c r="CA23" s="12">
        <f t="shared" si="62"/>
        <v>0</v>
      </c>
      <c r="CB23" s="12">
        <f t="shared" si="63"/>
        <v>0</v>
      </c>
      <c r="CC23" s="12">
        <f t="shared" si="64"/>
        <v>0</v>
      </c>
      <c r="CD23" s="12">
        <f t="shared" si="65"/>
        <v>0</v>
      </c>
      <c r="CE23" s="171">
        <f t="shared" si="66"/>
        <v>3</v>
      </c>
      <c r="CF23" s="186">
        <f t="shared" si="67"/>
        <v>3</v>
      </c>
      <c r="CH23" s="67">
        <f t="shared" si="68"/>
        <v>1</v>
      </c>
      <c r="CI23" s="67">
        <f t="shared" si="69"/>
        <v>0</v>
      </c>
      <c r="CJ23" s="67">
        <f t="shared" si="70"/>
        <v>0</v>
      </c>
      <c r="CK23" s="67">
        <f t="shared" si="71"/>
        <v>0</v>
      </c>
      <c r="CL23" s="67">
        <f t="shared" si="72"/>
        <v>0</v>
      </c>
      <c r="CM23" s="67">
        <f t="shared" si="73"/>
        <v>0</v>
      </c>
      <c r="CN23" s="67">
        <f t="shared" si="74"/>
        <v>0</v>
      </c>
      <c r="CO23" s="67">
        <f t="shared" si="75"/>
        <v>0</v>
      </c>
      <c r="CP23" s="75">
        <f t="shared" si="76"/>
        <v>1</v>
      </c>
      <c r="CQ23" s="67">
        <f t="shared" si="77"/>
        <v>0</v>
      </c>
      <c r="CR23" s="67">
        <f t="shared" si="78"/>
        <v>0</v>
      </c>
      <c r="CS23" s="68">
        <f t="shared" si="79"/>
        <v>0</v>
      </c>
      <c r="CT23" s="67">
        <f t="shared" si="80"/>
        <v>0</v>
      </c>
      <c r="CU23" s="67">
        <f t="shared" si="81"/>
        <v>0</v>
      </c>
      <c r="CV23" s="67">
        <f t="shared" si="82"/>
        <v>0</v>
      </c>
      <c r="CW23" s="67">
        <f t="shared" si="83"/>
        <v>0</v>
      </c>
      <c r="CX23" s="67">
        <f t="shared" si="84"/>
        <v>0</v>
      </c>
      <c r="CY23" s="74">
        <f t="shared" si="85"/>
        <v>0</v>
      </c>
      <c r="DC23" s="59">
        <f>SUM($AD23:$AF23)+SUM($AH23:$AJ23)+SUM($AL23:AN23)+SUM($AP23:AR23)+SUM($AT23:AV23)+SUM($AX23:AZ23)+SUM($BB23:BD23)+SUM($BF23:BH23)</f>
        <v>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50" s="2" customFormat="1" hidden="1" x14ac:dyDescent="0.25">
      <c r="A24" s="225" t="s">
        <v>242</v>
      </c>
      <c r="B24" s="331">
        <f>'ПЛАН НАВЧАЛЬНОГО ПРОЦЕСУ ДЕННА'!B24</f>
        <v>0</v>
      </c>
      <c r="C24" s="123"/>
      <c r="D24" s="117"/>
      <c r="E24" s="118"/>
      <c r="F24" s="118"/>
      <c r="G24" s="10"/>
      <c r="H24" s="117"/>
      <c r="I24" s="118"/>
      <c r="J24" s="118"/>
      <c r="K24" s="118"/>
      <c r="L24" s="118"/>
      <c r="M24" s="118"/>
      <c r="N24" s="10"/>
      <c r="O24" s="127"/>
      <c r="P24" s="127"/>
      <c r="Q24" s="117"/>
      <c r="R24" s="118"/>
      <c r="S24" s="118"/>
      <c r="T24" s="118"/>
      <c r="U24" s="118"/>
      <c r="V24" s="118"/>
      <c r="W24" s="10"/>
      <c r="X24" s="8">
        <v>90</v>
      </c>
      <c r="Y24" s="127">
        <f t="shared" si="90"/>
        <v>3</v>
      </c>
      <c r="Z24" s="9">
        <f t="shared" si="91"/>
        <v>0</v>
      </c>
      <c r="AA24" s="9">
        <f t="shared" si="92"/>
        <v>0</v>
      </c>
      <c r="AB24" s="9">
        <f t="shared" si="93"/>
        <v>0</v>
      </c>
      <c r="AC24" s="9">
        <f t="shared" si="94"/>
        <v>90</v>
      </c>
      <c r="AD24" s="270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270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270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62">
        <f t="shared" si="47"/>
        <v>0</v>
      </c>
      <c r="AH24" s="270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270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270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62">
        <f t="shared" si="48"/>
        <v>0</v>
      </c>
      <c r="AL24" s="270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270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270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62">
        <f t="shared" si="49"/>
        <v>0</v>
      </c>
      <c r="AP24" s="270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270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270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62">
        <f t="shared" si="50"/>
        <v>0</v>
      </c>
      <c r="AT24" s="195"/>
      <c r="AU24" s="195"/>
      <c r="AV24" s="195"/>
      <c r="AW24" s="62">
        <f t="shared" si="86"/>
        <v>0</v>
      </c>
      <c r="AX24" s="195"/>
      <c r="AY24" s="195"/>
      <c r="AZ24" s="195"/>
      <c r="BA24" s="62">
        <f t="shared" si="87"/>
        <v>0</v>
      </c>
      <c r="BB24" s="195"/>
      <c r="BC24" s="195"/>
      <c r="BD24" s="195"/>
      <c r="BE24" s="62">
        <f t="shared" si="88"/>
        <v>0</v>
      </c>
      <c r="BF24" s="195"/>
      <c r="BG24" s="195"/>
      <c r="BH24" s="195"/>
      <c r="BI24" s="62">
        <f t="shared" si="89"/>
        <v>0</v>
      </c>
      <c r="BJ24" s="56">
        <f t="shared" si="55"/>
        <v>1</v>
      </c>
      <c r="BK24" s="116" t="str">
        <f t="shared" si="2"/>
        <v/>
      </c>
      <c r="BL24" s="12">
        <f t="shared" si="56"/>
        <v>0</v>
      </c>
      <c r="BM24" s="12">
        <f t="shared" si="56"/>
        <v>0</v>
      </c>
      <c r="BN24" s="12">
        <f t="shared" si="56"/>
        <v>0</v>
      </c>
      <c r="BO24" s="12">
        <f t="shared" si="56"/>
        <v>0</v>
      </c>
      <c r="BP24" s="12">
        <f t="shared" si="56"/>
        <v>0</v>
      </c>
      <c r="BQ24" s="12">
        <f t="shared" si="56"/>
        <v>0</v>
      </c>
      <c r="BR24" s="12">
        <f t="shared" si="56"/>
        <v>0</v>
      </c>
      <c r="BS24" s="12">
        <f t="shared" si="56"/>
        <v>0</v>
      </c>
      <c r="BT24" s="80">
        <f t="shared" si="57"/>
        <v>0</v>
      </c>
      <c r="BW24" s="12">
        <f t="shared" si="58"/>
        <v>0</v>
      </c>
      <c r="BX24" s="12">
        <f t="shared" si="59"/>
        <v>0</v>
      </c>
      <c r="BY24" s="12">
        <f t="shared" si="60"/>
        <v>0</v>
      </c>
      <c r="BZ24" s="12">
        <f t="shared" si="61"/>
        <v>0</v>
      </c>
      <c r="CA24" s="12">
        <f t="shared" si="62"/>
        <v>0</v>
      </c>
      <c r="CB24" s="12">
        <f t="shared" si="63"/>
        <v>0</v>
      </c>
      <c r="CC24" s="12">
        <f t="shared" si="64"/>
        <v>0</v>
      </c>
      <c r="CD24" s="12">
        <f t="shared" si="65"/>
        <v>0</v>
      </c>
      <c r="CE24" s="171">
        <f t="shared" si="66"/>
        <v>0</v>
      </c>
      <c r="CF24" s="186">
        <f t="shared" si="67"/>
        <v>0</v>
      </c>
      <c r="CH24" s="67">
        <f t="shared" si="68"/>
        <v>0</v>
      </c>
      <c r="CI24" s="67">
        <f t="shared" si="69"/>
        <v>0</v>
      </c>
      <c r="CJ24" s="67">
        <f t="shared" si="70"/>
        <v>0</v>
      </c>
      <c r="CK24" s="67">
        <f t="shared" si="71"/>
        <v>0</v>
      </c>
      <c r="CL24" s="67">
        <f t="shared" si="72"/>
        <v>0</v>
      </c>
      <c r="CM24" s="67">
        <f t="shared" si="73"/>
        <v>0</v>
      </c>
      <c r="CN24" s="67">
        <f t="shared" si="74"/>
        <v>0</v>
      </c>
      <c r="CO24" s="67">
        <f t="shared" si="75"/>
        <v>0</v>
      </c>
      <c r="CP24" s="75">
        <f t="shared" si="76"/>
        <v>0</v>
      </c>
      <c r="CQ24" s="67">
        <f t="shared" si="77"/>
        <v>0</v>
      </c>
      <c r="CR24" s="67">
        <f t="shared" si="78"/>
        <v>0</v>
      </c>
      <c r="CS24" s="68">
        <f t="shared" si="79"/>
        <v>0</v>
      </c>
      <c r="CT24" s="67">
        <f t="shared" si="80"/>
        <v>0</v>
      </c>
      <c r="CU24" s="67">
        <f t="shared" si="81"/>
        <v>0</v>
      </c>
      <c r="CV24" s="67">
        <f t="shared" si="82"/>
        <v>0</v>
      </c>
      <c r="CW24" s="67">
        <f t="shared" si="83"/>
        <v>0</v>
      </c>
      <c r="CX24" s="67">
        <f t="shared" si="84"/>
        <v>0</v>
      </c>
      <c r="CY24" s="74">
        <f t="shared" si="85"/>
        <v>0</v>
      </c>
      <c r="DC24" s="59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50" s="2" customFormat="1" hidden="1" x14ac:dyDescent="0.25">
      <c r="A25" s="225" t="s">
        <v>243</v>
      </c>
      <c r="B25" s="331">
        <f>'ПЛАН НАВЧАЛЬНОГО ПРОЦЕСУ ДЕННА'!B25</f>
        <v>0</v>
      </c>
      <c r="C25" s="123"/>
      <c r="D25" s="117"/>
      <c r="E25" s="118"/>
      <c r="F25" s="118"/>
      <c r="G25" s="10"/>
      <c r="H25" s="117"/>
      <c r="I25" s="118"/>
      <c r="J25" s="118"/>
      <c r="K25" s="118"/>
      <c r="L25" s="118"/>
      <c r="M25" s="118"/>
      <c r="N25" s="10"/>
      <c r="O25" s="127"/>
      <c r="P25" s="127"/>
      <c r="Q25" s="117"/>
      <c r="R25" s="118"/>
      <c r="S25" s="118"/>
      <c r="T25" s="118"/>
      <c r="U25" s="118"/>
      <c r="V25" s="118"/>
      <c r="W25" s="10"/>
      <c r="X25" s="8"/>
      <c r="Y25" s="127">
        <f t="shared" si="90"/>
        <v>0</v>
      </c>
      <c r="Z25" s="9">
        <f t="shared" si="91"/>
        <v>0</v>
      </c>
      <c r="AA25" s="9">
        <f t="shared" si="92"/>
        <v>0</v>
      </c>
      <c r="AB25" s="9">
        <f t="shared" si="93"/>
        <v>0</v>
      </c>
      <c r="AC25" s="9">
        <f t="shared" si="94"/>
        <v>0</v>
      </c>
      <c r="AD25" s="270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270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270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62">
        <f t="shared" si="47"/>
        <v>0</v>
      </c>
      <c r="AH25" s="270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270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270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62">
        <f t="shared" si="48"/>
        <v>0</v>
      </c>
      <c r="AL25" s="270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270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270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62">
        <f t="shared" si="49"/>
        <v>0</v>
      </c>
      <c r="AP25" s="270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270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270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62">
        <f t="shared" si="50"/>
        <v>0</v>
      </c>
      <c r="AT25" s="195"/>
      <c r="AU25" s="195"/>
      <c r="AV25" s="195"/>
      <c r="AW25" s="62">
        <f t="shared" si="86"/>
        <v>0</v>
      </c>
      <c r="AX25" s="195"/>
      <c r="AY25" s="195"/>
      <c r="AZ25" s="195"/>
      <c r="BA25" s="62">
        <f t="shared" si="87"/>
        <v>0</v>
      </c>
      <c r="BB25" s="195"/>
      <c r="BC25" s="195"/>
      <c r="BD25" s="195"/>
      <c r="BE25" s="62">
        <f t="shared" si="88"/>
        <v>0</v>
      </c>
      <c r="BF25" s="195"/>
      <c r="BG25" s="195"/>
      <c r="BH25" s="195"/>
      <c r="BI25" s="62">
        <f t="shared" si="89"/>
        <v>0</v>
      </c>
      <c r="BJ25" s="56">
        <f t="shared" si="55"/>
        <v>0</v>
      </c>
      <c r="BK25" s="116" t="str">
        <f t="shared" si="2"/>
        <v/>
      </c>
      <c r="BL25" s="12">
        <f t="shared" si="56"/>
        <v>0</v>
      </c>
      <c r="BM25" s="12">
        <f t="shared" si="56"/>
        <v>0</v>
      </c>
      <c r="BN25" s="12">
        <f t="shared" si="56"/>
        <v>0</v>
      </c>
      <c r="BO25" s="12">
        <f t="shared" si="56"/>
        <v>0</v>
      </c>
      <c r="BP25" s="12">
        <f t="shared" si="56"/>
        <v>0</v>
      </c>
      <c r="BQ25" s="12">
        <f t="shared" si="56"/>
        <v>0</v>
      </c>
      <c r="BR25" s="12">
        <f t="shared" si="56"/>
        <v>0</v>
      </c>
      <c r="BS25" s="12">
        <f t="shared" si="56"/>
        <v>0</v>
      </c>
      <c r="BT25" s="80">
        <f t="shared" si="57"/>
        <v>0</v>
      </c>
      <c r="BW25" s="12">
        <f t="shared" si="58"/>
        <v>0</v>
      </c>
      <c r="BX25" s="12">
        <f t="shared" si="59"/>
        <v>0</v>
      </c>
      <c r="BY25" s="12">
        <f t="shared" si="60"/>
        <v>0</v>
      </c>
      <c r="BZ25" s="12">
        <f t="shared" si="61"/>
        <v>0</v>
      </c>
      <c r="CA25" s="12">
        <f t="shared" si="62"/>
        <v>0</v>
      </c>
      <c r="CB25" s="12">
        <f t="shared" si="63"/>
        <v>0</v>
      </c>
      <c r="CC25" s="12">
        <f t="shared" si="64"/>
        <v>0</v>
      </c>
      <c r="CD25" s="12">
        <f t="shared" si="65"/>
        <v>0</v>
      </c>
      <c r="CE25" s="171">
        <f t="shared" si="66"/>
        <v>0</v>
      </c>
      <c r="CF25" s="186">
        <f t="shared" si="67"/>
        <v>0</v>
      </c>
      <c r="CH25" s="67">
        <f t="shared" si="68"/>
        <v>0</v>
      </c>
      <c r="CI25" s="67">
        <f t="shared" si="69"/>
        <v>0</v>
      </c>
      <c r="CJ25" s="67">
        <f t="shared" si="70"/>
        <v>0</v>
      </c>
      <c r="CK25" s="67">
        <f t="shared" si="71"/>
        <v>0</v>
      </c>
      <c r="CL25" s="67">
        <f t="shared" si="72"/>
        <v>0</v>
      </c>
      <c r="CM25" s="67">
        <f t="shared" si="73"/>
        <v>0</v>
      </c>
      <c r="CN25" s="67">
        <f t="shared" si="74"/>
        <v>0</v>
      </c>
      <c r="CO25" s="67">
        <f t="shared" si="75"/>
        <v>0</v>
      </c>
      <c r="CP25" s="75">
        <f t="shared" si="76"/>
        <v>0</v>
      </c>
      <c r="CQ25" s="67">
        <f t="shared" si="77"/>
        <v>0</v>
      </c>
      <c r="CR25" s="67">
        <f t="shared" si="78"/>
        <v>0</v>
      </c>
      <c r="CS25" s="68">
        <f t="shared" si="79"/>
        <v>0</v>
      </c>
      <c r="CT25" s="67">
        <f t="shared" si="80"/>
        <v>0</v>
      </c>
      <c r="CU25" s="67">
        <f t="shared" si="81"/>
        <v>0</v>
      </c>
      <c r="CV25" s="67">
        <f t="shared" si="82"/>
        <v>0</v>
      </c>
      <c r="CW25" s="67">
        <f t="shared" si="83"/>
        <v>0</v>
      </c>
      <c r="CX25" s="67">
        <f t="shared" si="84"/>
        <v>0</v>
      </c>
      <c r="CY25" s="74">
        <f t="shared" si="85"/>
        <v>0</v>
      </c>
      <c r="DC25" s="59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50" s="2" customFormat="1" hidden="1" x14ac:dyDescent="0.25">
      <c r="A26" s="225" t="s">
        <v>244</v>
      </c>
      <c r="B26" s="331">
        <f>'ПЛАН НАВЧАЛЬНОГО ПРОЦЕСУ ДЕННА'!B26</f>
        <v>0</v>
      </c>
      <c r="C26" s="123"/>
      <c r="D26" s="117"/>
      <c r="E26" s="118"/>
      <c r="F26" s="118"/>
      <c r="G26" s="10"/>
      <c r="H26" s="117"/>
      <c r="I26" s="118"/>
      <c r="J26" s="118"/>
      <c r="K26" s="118"/>
      <c r="L26" s="118"/>
      <c r="M26" s="118"/>
      <c r="N26" s="10"/>
      <c r="O26" s="127"/>
      <c r="P26" s="127"/>
      <c r="Q26" s="117"/>
      <c r="R26" s="118"/>
      <c r="S26" s="118"/>
      <c r="T26" s="118"/>
      <c r="U26" s="118"/>
      <c r="V26" s="118"/>
      <c r="W26" s="10"/>
      <c r="X26" s="8"/>
      <c r="Y26" s="127">
        <f t="shared" si="90"/>
        <v>0</v>
      </c>
      <c r="Z26" s="9">
        <f t="shared" si="91"/>
        <v>0</v>
      </c>
      <c r="AA26" s="9">
        <f t="shared" si="92"/>
        <v>0</v>
      </c>
      <c r="AB26" s="9">
        <f t="shared" si="93"/>
        <v>0</v>
      </c>
      <c r="AC26" s="9">
        <f t="shared" si="94"/>
        <v>0</v>
      </c>
      <c r="AD26" s="270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270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270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62">
        <f t="shared" si="47"/>
        <v>0</v>
      </c>
      <c r="AH26" s="270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270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270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62">
        <f t="shared" si="48"/>
        <v>0</v>
      </c>
      <c r="AL26" s="270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270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270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62">
        <f t="shared" si="49"/>
        <v>0</v>
      </c>
      <c r="AP26" s="270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270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270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62">
        <f t="shared" si="50"/>
        <v>0</v>
      </c>
      <c r="AT26" s="195"/>
      <c r="AU26" s="195"/>
      <c r="AV26" s="195"/>
      <c r="AW26" s="62">
        <f t="shared" si="86"/>
        <v>0</v>
      </c>
      <c r="AX26" s="195"/>
      <c r="AY26" s="195"/>
      <c r="AZ26" s="195"/>
      <c r="BA26" s="62">
        <f t="shared" si="87"/>
        <v>0</v>
      </c>
      <c r="BB26" s="195"/>
      <c r="BC26" s="195"/>
      <c r="BD26" s="195"/>
      <c r="BE26" s="62">
        <f t="shared" si="88"/>
        <v>0</v>
      </c>
      <c r="BF26" s="195"/>
      <c r="BG26" s="195"/>
      <c r="BH26" s="195"/>
      <c r="BI26" s="62">
        <f t="shared" si="89"/>
        <v>0</v>
      </c>
      <c r="BJ26" s="56">
        <f t="shared" si="55"/>
        <v>0</v>
      </c>
      <c r="BK26" s="116" t="str">
        <f t="shared" si="2"/>
        <v/>
      </c>
      <c r="BL26" s="12">
        <f t="shared" si="56"/>
        <v>0</v>
      </c>
      <c r="BM26" s="12">
        <f t="shared" si="56"/>
        <v>0</v>
      </c>
      <c r="BN26" s="12">
        <f t="shared" si="56"/>
        <v>0</v>
      </c>
      <c r="BO26" s="12">
        <f t="shared" si="56"/>
        <v>0</v>
      </c>
      <c r="BP26" s="12">
        <f t="shared" si="56"/>
        <v>0</v>
      </c>
      <c r="BQ26" s="12">
        <f t="shared" si="56"/>
        <v>0</v>
      </c>
      <c r="BR26" s="12">
        <f t="shared" si="56"/>
        <v>0</v>
      </c>
      <c r="BS26" s="12">
        <f t="shared" si="56"/>
        <v>0</v>
      </c>
      <c r="BT26" s="80">
        <f t="shared" si="57"/>
        <v>0</v>
      </c>
      <c r="BW26" s="12">
        <f t="shared" si="58"/>
        <v>0</v>
      </c>
      <c r="BX26" s="12">
        <f t="shared" si="59"/>
        <v>0</v>
      </c>
      <c r="BY26" s="12">
        <f t="shared" si="60"/>
        <v>0</v>
      </c>
      <c r="BZ26" s="12">
        <f t="shared" si="61"/>
        <v>0</v>
      </c>
      <c r="CA26" s="12">
        <f t="shared" si="62"/>
        <v>0</v>
      </c>
      <c r="CB26" s="12">
        <f t="shared" si="63"/>
        <v>0</v>
      </c>
      <c r="CC26" s="12">
        <f t="shared" si="64"/>
        <v>0</v>
      </c>
      <c r="CD26" s="12">
        <f t="shared" si="65"/>
        <v>0</v>
      </c>
      <c r="CE26" s="171">
        <f t="shared" si="66"/>
        <v>0</v>
      </c>
      <c r="CF26" s="186">
        <f t="shared" si="67"/>
        <v>0</v>
      </c>
      <c r="CH26" s="67">
        <f t="shared" si="68"/>
        <v>0</v>
      </c>
      <c r="CI26" s="67">
        <f t="shared" si="69"/>
        <v>0</v>
      </c>
      <c r="CJ26" s="67">
        <f t="shared" si="70"/>
        <v>0</v>
      </c>
      <c r="CK26" s="67">
        <f t="shared" si="71"/>
        <v>0</v>
      </c>
      <c r="CL26" s="67">
        <f t="shared" si="72"/>
        <v>0</v>
      </c>
      <c r="CM26" s="67">
        <f t="shared" si="73"/>
        <v>0</v>
      </c>
      <c r="CN26" s="67">
        <f t="shared" si="74"/>
        <v>0</v>
      </c>
      <c r="CO26" s="67">
        <f t="shared" si="75"/>
        <v>0</v>
      </c>
      <c r="CP26" s="75">
        <f t="shared" ref="CP26:CP27" si="95">SUM(CH26:CO26)</f>
        <v>0</v>
      </c>
      <c r="CQ26" s="67">
        <f t="shared" si="77"/>
        <v>0</v>
      </c>
      <c r="CR26" s="67">
        <f t="shared" si="78"/>
        <v>0</v>
      </c>
      <c r="CS26" s="68">
        <f t="shared" si="79"/>
        <v>0</v>
      </c>
      <c r="CT26" s="67">
        <f t="shared" si="80"/>
        <v>0</v>
      </c>
      <c r="CU26" s="67">
        <f t="shared" si="81"/>
        <v>0</v>
      </c>
      <c r="CV26" s="67">
        <f t="shared" si="82"/>
        <v>0</v>
      </c>
      <c r="CW26" s="67">
        <f t="shared" si="83"/>
        <v>0</v>
      </c>
      <c r="CX26" s="67">
        <f t="shared" si="84"/>
        <v>0</v>
      </c>
      <c r="CY26" s="74">
        <f t="shared" si="85"/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50" s="2" customFormat="1" hidden="1" x14ac:dyDescent="0.25">
      <c r="A27" s="225" t="s">
        <v>245</v>
      </c>
      <c r="B27" s="331">
        <f>'ПЛАН НАВЧАЛЬНОГО ПРОЦЕСУ ДЕННА'!B27</f>
        <v>0</v>
      </c>
      <c r="C27" s="123"/>
      <c r="D27" s="117"/>
      <c r="E27" s="118"/>
      <c r="F27" s="118"/>
      <c r="G27" s="10"/>
      <c r="H27" s="117"/>
      <c r="I27" s="118"/>
      <c r="J27" s="118"/>
      <c r="K27" s="118"/>
      <c r="L27" s="118"/>
      <c r="M27" s="118"/>
      <c r="N27" s="10"/>
      <c r="O27" s="127"/>
      <c r="P27" s="127"/>
      <c r="Q27" s="117"/>
      <c r="R27" s="118"/>
      <c r="S27" s="118"/>
      <c r="T27" s="118"/>
      <c r="U27" s="118"/>
      <c r="V27" s="118"/>
      <c r="W27" s="10"/>
      <c r="X27" s="8"/>
      <c r="Y27" s="127">
        <f t="shared" si="90"/>
        <v>0</v>
      </c>
      <c r="Z27" s="9">
        <f t="shared" si="91"/>
        <v>0</v>
      </c>
      <c r="AA27" s="9">
        <f t="shared" si="92"/>
        <v>0</v>
      </c>
      <c r="AB27" s="9">
        <f t="shared" si="93"/>
        <v>0</v>
      </c>
      <c r="AC27" s="9">
        <f t="shared" si="94"/>
        <v>0</v>
      </c>
      <c r="AD27" s="270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270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270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62">
        <f t="shared" si="47"/>
        <v>0</v>
      </c>
      <c r="AH27" s="270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270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270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62">
        <f t="shared" si="48"/>
        <v>0</v>
      </c>
      <c r="AL27" s="270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270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270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62">
        <f t="shared" si="49"/>
        <v>0</v>
      </c>
      <c r="AP27" s="270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270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270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62">
        <f t="shared" si="50"/>
        <v>0</v>
      </c>
      <c r="AT27" s="195"/>
      <c r="AU27" s="195"/>
      <c r="AV27" s="195"/>
      <c r="AW27" s="62">
        <f t="shared" si="86"/>
        <v>0</v>
      </c>
      <c r="AX27" s="195"/>
      <c r="AY27" s="195"/>
      <c r="AZ27" s="195"/>
      <c r="BA27" s="62">
        <f t="shared" si="87"/>
        <v>0</v>
      </c>
      <c r="BB27" s="195"/>
      <c r="BC27" s="195"/>
      <c r="BD27" s="195"/>
      <c r="BE27" s="62">
        <f t="shared" si="88"/>
        <v>0</v>
      </c>
      <c r="BF27" s="195"/>
      <c r="BG27" s="195"/>
      <c r="BH27" s="195"/>
      <c r="BI27" s="62">
        <f t="shared" si="89"/>
        <v>0</v>
      </c>
      <c r="BJ27" s="56">
        <f t="shared" si="55"/>
        <v>0</v>
      </c>
      <c r="BK27" s="116" t="str">
        <f t="shared" si="2"/>
        <v/>
      </c>
      <c r="BL27" s="12">
        <f t="shared" si="56"/>
        <v>0</v>
      </c>
      <c r="BM27" s="12">
        <f t="shared" si="56"/>
        <v>0</v>
      </c>
      <c r="BN27" s="12">
        <f t="shared" si="56"/>
        <v>0</v>
      </c>
      <c r="BO27" s="12">
        <f t="shared" si="56"/>
        <v>0</v>
      </c>
      <c r="BP27" s="12">
        <f t="shared" si="56"/>
        <v>0</v>
      </c>
      <c r="BQ27" s="12">
        <f t="shared" si="56"/>
        <v>0</v>
      </c>
      <c r="BR27" s="12">
        <f t="shared" si="56"/>
        <v>0</v>
      </c>
      <c r="BS27" s="12">
        <f t="shared" si="56"/>
        <v>0</v>
      </c>
      <c r="BT27" s="80">
        <f t="shared" si="57"/>
        <v>0</v>
      </c>
      <c r="BW27" s="12">
        <f t="shared" si="58"/>
        <v>0</v>
      </c>
      <c r="BX27" s="12">
        <f t="shared" si="59"/>
        <v>0</v>
      </c>
      <c r="BY27" s="12">
        <f t="shared" si="60"/>
        <v>0</v>
      </c>
      <c r="BZ27" s="12">
        <f t="shared" si="61"/>
        <v>0</v>
      </c>
      <c r="CA27" s="12">
        <f t="shared" si="62"/>
        <v>0</v>
      </c>
      <c r="CB27" s="12">
        <f t="shared" si="63"/>
        <v>0</v>
      </c>
      <c r="CC27" s="12">
        <f t="shared" si="64"/>
        <v>0</v>
      </c>
      <c r="CD27" s="12">
        <f t="shared" si="65"/>
        <v>0</v>
      </c>
      <c r="CE27" s="171">
        <f t="shared" si="66"/>
        <v>0</v>
      </c>
      <c r="CF27" s="186">
        <f t="shared" si="67"/>
        <v>0</v>
      </c>
      <c r="CH27" s="67">
        <f t="shared" si="68"/>
        <v>0</v>
      </c>
      <c r="CI27" s="67">
        <f t="shared" si="69"/>
        <v>0</v>
      </c>
      <c r="CJ27" s="67">
        <f t="shared" si="70"/>
        <v>0</v>
      </c>
      <c r="CK27" s="67">
        <f t="shared" si="71"/>
        <v>0</v>
      </c>
      <c r="CL27" s="67">
        <f t="shared" si="72"/>
        <v>0</v>
      </c>
      <c r="CM27" s="67">
        <f t="shared" si="73"/>
        <v>0</v>
      </c>
      <c r="CN27" s="67">
        <f t="shared" si="74"/>
        <v>0</v>
      </c>
      <c r="CO27" s="67">
        <f t="shared" si="75"/>
        <v>0</v>
      </c>
      <c r="CP27" s="75">
        <f t="shared" si="95"/>
        <v>0</v>
      </c>
      <c r="CQ27" s="67">
        <f t="shared" si="77"/>
        <v>0</v>
      </c>
      <c r="CR27" s="67">
        <f t="shared" si="78"/>
        <v>0</v>
      </c>
      <c r="CS27" s="68">
        <f t="shared" si="79"/>
        <v>0</v>
      </c>
      <c r="CT27" s="67">
        <f t="shared" si="80"/>
        <v>0</v>
      </c>
      <c r="CU27" s="67">
        <f t="shared" si="81"/>
        <v>0</v>
      </c>
      <c r="CV27" s="67">
        <f t="shared" si="82"/>
        <v>0</v>
      </c>
      <c r="CW27" s="67">
        <f t="shared" si="83"/>
        <v>0</v>
      </c>
      <c r="CX27" s="67">
        <f t="shared" si="84"/>
        <v>0</v>
      </c>
      <c r="CY27" s="74">
        <f t="shared" si="85"/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50" s="2" customFormat="1" hidden="1" x14ac:dyDescent="0.25">
      <c r="A28" s="225" t="s">
        <v>246</v>
      </c>
      <c r="B28" s="331">
        <f>'ПЛАН НАВЧАЛЬНОГО ПРОЦЕСУ ДЕННА'!B28</f>
        <v>0</v>
      </c>
      <c r="C28" s="123"/>
      <c r="D28" s="117"/>
      <c r="E28" s="118"/>
      <c r="F28" s="118"/>
      <c r="G28" s="10"/>
      <c r="H28" s="117"/>
      <c r="I28" s="118"/>
      <c r="J28" s="118"/>
      <c r="K28" s="118"/>
      <c r="L28" s="118"/>
      <c r="M28" s="118"/>
      <c r="N28" s="10"/>
      <c r="O28" s="127"/>
      <c r="P28" s="127"/>
      <c r="Q28" s="117"/>
      <c r="R28" s="118"/>
      <c r="S28" s="118"/>
      <c r="T28" s="118"/>
      <c r="U28" s="118"/>
      <c r="V28" s="118"/>
      <c r="W28" s="10"/>
      <c r="X28" s="8"/>
      <c r="Y28" s="127">
        <f t="shared" si="90"/>
        <v>0</v>
      </c>
      <c r="Z28" s="9">
        <f t="shared" si="91"/>
        <v>0</v>
      </c>
      <c r="AA28" s="9">
        <f t="shared" si="92"/>
        <v>0</v>
      </c>
      <c r="AB28" s="9">
        <f t="shared" si="93"/>
        <v>0</v>
      </c>
      <c r="AC28" s="9">
        <f t="shared" si="94"/>
        <v>0</v>
      </c>
      <c r="AD28" s="270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270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270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62">
        <f t="shared" si="47"/>
        <v>0</v>
      </c>
      <c r="AH28" s="270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270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270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62">
        <f t="shared" si="48"/>
        <v>0</v>
      </c>
      <c r="AL28" s="270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270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270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62">
        <f t="shared" si="49"/>
        <v>0</v>
      </c>
      <c r="AP28" s="270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270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270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62">
        <f t="shared" si="50"/>
        <v>0</v>
      </c>
      <c r="AT28" s="195"/>
      <c r="AU28" s="195"/>
      <c r="AV28" s="195"/>
      <c r="AW28" s="62">
        <f t="shared" si="86"/>
        <v>0</v>
      </c>
      <c r="AX28" s="195"/>
      <c r="AY28" s="195"/>
      <c r="AZ28" s="195"/>
      <c r="BA28" s="62">
        <f t="shared" si="87"/>
        <v>0</v>
      </c>
      <c r="BB28" s="195"/>
      <c r="BC28" s="195"/>
      <c r="BD28" s="195"/>
      <c r="BE28" s="62">
        <f t="shared" si="88"/>
        <v>0</v>
      </c>
      <c r="BF28" s="195"/>
      <c r="BG28" s="195"/>
      <c r="BH28" s="195"/>
      <c r="BI28" s="62">
        <f t="shared" si="89"/>
        <v>0</v>
      </c>
      <c r="BJ28" s="56">
        <f t="shared" si="55"/>
        <v>0</v>
      </c>
      <c r="BK28" s="116" t="str">
        <f t="shared" si="2"/>
        <v/>
      </c>
      <c r="BL28" s="12">
        <f t="shared" si="56"/>
        <v>0</v>
      </c>
      <c r="BM28" s="12">
        <f t="shared" si="56"/>
        <v>0</v>
      </c>
      <c r="BN28" s="12">
        <f t="shared" si="56"/>
        <v>0</v>
      </c>
      <c r="BO28" s="12">
        <f t="shared" si="56"/>
        <v>0</v>
      </c>
      <c r="BP28" s="12">
        <f t="shared" si="56"/>
        <v>0</v>
      </c>
      <c r="BQ28" s="12">
        <f t="shared" si="56"/>
        <v>0</v>
      </c>
      <c r="BR28" s="12">
        <f t="shared" si="56"/>
        <v>0</v>
      </c>
      <c r="BS28" s="12">
        <f t="shared" si="56"/>
        <v>0</v>
      </c>
      <c r="BT28" s="80">
        <f t="shared" si="57"/>
        <v>0</v>
      </c>
      <c r="BW28" s="12">
        <f t="shared" si="58"/>
        <v>0</v>
      </c>
      <c r="BX28" s="12">
        <f t="shared" si="59"/>
        <v>0</v>
      </c>
      <c r="BY28" s="12">
        <f t="shared" si="60"/>
        <v>0</v>
      </c>
      <c r="BZ28" s="12">
        <f t="shared" si="61"/>
        <v>0</v>
      </c>
      <c r="CA28" s="12">
        <f t="shared" si="62"/>
        <v>0</v>
      </c>
      <c r="CB28" s="12">
        <f t="shared" si="63"/>
        <v>0</v>
      </c>
      <c r="CC28" s="12">
        <f t="shared" si="64"/>
        <v>0</v>
      </c>
      <c r="CD28" s="12">
        <f t="shared" si="65"/>
        <v>0</v>
      </c>
      <c r="CE28" s="171">
        <f t="shared" si="66"/>
        <v>0</v>
      </c>
      <c r="CF28" s="186">
        <f t="shared" si="67"/>
        <v>0</v>
      </c>
      <c r="CH28" s="67">
        <f t="shared" si="68"/>
        <v>0</v>
      </c>
      <c r="CI28" s="67">
        <f t="shared" si="69"/>
        <v>0</v>
      </c>
      <c r="CJ28" s="67">
        <f t="shared" si="70"/>
        <v>0</v>
      </c>
      <c r="CK28" s="67">
        <f t="shared" si="71"/>
        <v>0</v>
      </c>
      <c r="CL28" s="67">
        <f t="shared" si="72"/>
        <v>0</v>
      </c>
      <c r="CM28" s="67">
        <f t="shared" si="73"/>
        <v>0</v>
      </c>
      <c r="CN28" s="67">
        <f t="shared" si="74"/>
        <v>0</v>
      </c>
      <c r="CO28" s="67">
        <f t="shared" si="75"/>
        <v>0</v>
      </c>
      <c r="CP28" s="75">
        <f t="shared" ref="CP28:CP34" si="96">SUM(CH28:CO28)</f>
        <v>0</v>
      </c>
      <c r="CQ28" s="67">
        <f t="shared" si="77"/>
        <v>0</v>
      </c>
      <c r="CR28" s="67">
        <f t="shared" si="78"/>
        <v>0</v>
      </c>
      <c r="CS28" s="68">
        <f t="shared" si="79"/>
        <v>0</v>
      </c>
      <c r="CT28" s="67">
        <f t="shared" si="80"/>
        <v>0</v>
      </c>
      <c r="CU28" s="67">
        <f t="shared" si="81"/>
        <v>0</v>
      </c>
      <c r="CV28" s="67">
        <f t="shared" si="82"/>
        <v>0</v>
      </c>
      <c r="CW28" s="67">
        <f t="shared" si="83"/>
        <v>0</v>
      </c>
      <c r="CX28" s="67">
        <f t="shared" si="84"/>
        <v>0</v>
      </c>
      <c r="CY28" s="74">
        <f t="shared" si="85"/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50" s="2" customFormat="1" hidden="1" x14ac:dyDescent="0.25">
      <c r="A29" s="225" t="s">
        <v>247</v>
      </c>
      <c r="B29" s="331">
        <f>'ПЛАН НАВЧАЛЬНОГО ПРОЦЕСУ ДЕННА'!B29</f>
        <v>0</v>
      </c>
      <c r="C29" s="123"/>
      <c r="D29" s="117"/>
      <c r="E29" s="118"/>
      <c r="F29" s="118"/>
      <c r="G29" s="10"/>
      <c r="H29" s="117"/>
      <c r="I29" s="118"/>
      <c r="J29" s="118"/>
      <c r="K29" s="118"/>
      <c r="L29" s="118"/>
      <c r="M29" s="118"/>
      <c r="N29" s="10"/>
      <c r="O29" s="127"/>
      <c r="P29" s="127"/>
      <c r="Q29" s="117"/>
      <c r="R29" s="118"/>
      <c r="S29" s="118"/>
      <c r="T29" s="118"/>
      <c r="U29" s="118"/>
      <c r="V29" s="118"/>
      <c r="W29" s="10"/>
      <c r="X29" s="8"/>
      <c r="Y29" s="127">
        <f t="shared" si="90"/>
        <v>0</v>
      </c>
      <c r="Z29" s="9">
        <f t="shared" si="91"/>
        <v>0</v>
      </c>
      <c r="AA29" s="9">
        <f t="shared" si="92"/>
        <v>0</v>
      </c>
      <c r="AB29" s="9">
        <f t="shared" si="93"/>
        <v>0</v>
      </c>
      <c r="AC29" s="9">
        <f t="shared" si="94"/>
        <v>0</v>
      </c>
      <c r="AD29" s="270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270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270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62">
        <f t="shared" si="47"/>
        <v>0</v>
      </c>
      <c r="AH29" s="270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270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270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62">
        <f t="shared" si="48"/>
        <v>0</v>
      </c>
      <c r="AL29" s="270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270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270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62">
        <f t="shared" si="49"/>
        <v>0</v>
      </c>
      <c r="AP29" s="270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270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270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62">
        <f t="shared" si="50"/>
        <v>0</v>
      </c>
      <c r="AT29" s="195"/>
      <c r="AU29" s="195"/>
      <c r="AV29" s="195"/>
      <c r="AW29" s="62">
        <f t="shared" si="86"/>
        <v>0</v>
      </c>
      <c r="AX29" s="195"/>
      <c r="AY29" s="195"/>
      <c r="AZ29" s="195"/>
      <c r="BA29" s="62">
        <f t="shared" si="87"/>
        <v>0</v>
      </c>
      <c r="BB29" s="195"/>
      <c r="BC29" s="195"/>
      <c r="BD29" s="195"/>
      <c r="BE29" s="62">
        <f t="shared" si="88"/>
        <v>0</v>
      </c>
      <c r="BF29" s="195"/>
      <c r="BG29" s="195"/>
      <c r="BH29" s="195"/>
      <c r="BI29" s="62">
        <f t="shared" si="89"/>
        <v>0</v>
      </c>
      <c r="BJ29" s="56">
        <f t="shared" si="55"/>
        <v>0</v>
      </c>
      <c r="BK29" s="116" t="str">
        <f t="shared" si="2"/>
        <v/>
      </c>
      <c r="BL29" s="12">
        <f t="shared" si="56"/>
        <v>0</v>
      </c>
      <c r="BM29" s="12">
        <f t="shared" si="56"/>
        <v>0</v>
      </c>
      <c r="BN29" s="12">
        <f t="shared" si="56"/>
        <v>0</v>
      </c>
      <c r="BO29" s="12">
        <f t="shared" si="56"/>
        <v>0</v>
      </c>
      <c r="BP29" s="12">
        <f t="shared" si="56"/>
        <v>0</v>
      </c>
      <c r="BQ29" s="12">
        <f t="shared" si="56"/>
        <v>0</v>
      </c>
      <c r="BR29" s="12">
        <f t="shared" si="56"/>
        <v>0</v>
      </c>
      <c r="BS29" s="12">
        <f t="shared" si="56"/>
        <v>0</v>
      </c>
      <c r="BT29" s="80">
        <f t="shared" si="57"/>
        <v>0</v>
      </c>
      <c r="BW29" s="12">
        <f t="shared" si="58"/>
        <v>0</v>
      </c>
      <c r="BX29" s="12">
        <f t="shared" si="59"/>
        <v>0</v>
      </c>
      <c r="BY29" s="12">
        <f t="shared" si="60"/>
        <v>0</v>
      </c>
      <c r="BZ29" s="12">
        <f t="shared" si="61"/>
        <v>0</v>
      </c>
      <c r="CA29" s="12">
        <f t="shared" si="62"/>
        <v>0</v>
      </c>
      <c r="CB29" s="12">
        <f t="shared" si="63"/>
        <v>0</v>
      </c>
      <c r="CC29" s="12">
        <f t="shared" si="64"/>
        <v>0</v>
      </c>
      <c r="CD29" s="12">
        <f t="shared" si="65"/>
        <v>0</v>
      </c>
      <c r="CE29" s="171">
        <f t="shared" si="66"/>
        <v>0</v>
      </c>
      <c r="CF29" s="186">
        <f t="shared" si="67"/>
        <v>0</v>
      </c>
      <c r="CH29" s="67">
        <f t="shared" si="68"/>
        <v>0</v>
      </c>
      <c r="CI29" s="67">
        <f t="shared" si="69"/>
        <v>0</v>
      </c>
      <c r="CJ29" s="67">
        <f t="shared" si="70"/>
        <v>0</v>
      </c>
      <c r="CK29" s="67">
        <f t="shared" si="71"/>
        <v>0</v>
      </c>
      <c r="CL29" s="67">
        <f t="shared" si="72"/>
        <v>0</v>
      </c>
      <c r="CM29" s="67">
        <f t="shared" si="73"/>
        <v>0</v>
      </c>
      <c r="CN29" s="67">
        <f t="shared" si="74"/>
        <v>0</v>
      </c>
      <c r="CO29" s="67">
        <f t="shared" si="75"/>
        <v>0</v>
      </c>
      <c r="CP29" s="75">
        <f t="shared" si="96"/>
        <v>0</v>
      </c>
      <c r="CQ29" s="67">
        <f t="shared" si="77"/>
        <v>0</v>
      </c>
      <c r="CR29" s="67">
        <f t="shared" si="78"/>
        <v>0</v>
      </c>
      <c r="CS29" s="68">
        <f t="shared" si="79"/>
        <v>0</v>
      </c>
      <c r="CT29" s="67">
        <f t="shared" si="80"/>
        <v>0</v>
      </c>
      <c r="CU29" s="67">
        <f t="shared" si="81"/>
        <v>0</v>
      </c>
      <c r="CV29" s="67">
        <f t="shared" si="82"/>
        <v>0</v>
      </c>
      <c r="CW29" s="67">
        <f t="shared" si="83"/>
        <v>0</v>
      </c>
      <c r="CX29" s="67">
        <f t="shared" si="84"/>
        <v>0</v>
      </c>
      <c r="CY29" s="74">
        <f t="shared" si="85"/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50" s="2" customFormat="1" hidden="1" x14ac:dyDescent="0.25">
      <c r="A30" s="225" t="s">
        <v>248</v>
      </c>
      <c r="B30" s="331">
        <f>'ПЛАН НАВЧАЛЬНОГО ПРОЦЕСУ ДЕННА'!B30</f>
        <v>0</v>
      </c>
      <c r="C30" s="123"/>
      <c r="D30" s="117"/>
      <c r="E30" s="118"/>
      <c r="F30" s="118"/>
      <c r="G30" s="10"/>
      <c r="H30" s="117"/>
      <c r="I30" s="118"/>
      <c r="J30" s="118"/>
      <c r="K30" s="118"/>
      <c r="L30" s="118"/>
      <c r="M30" s="118"/>
      <c r="N30" s="10"/>
      <c r="O30" s="127"/>
      <c r="P30" s="127"/>
      <c r="Q30" s="117"/>
      <c r="R30" s="118"/>
      <c r="S30" s="118"/>
      <c r="T30" s="118"/>
      <c r="U30" s="118"/>
      <c r="V30" s="118"/>
      <c r="W30" s="10"/>
      <c r="X30" s="8"/>
      <c r="Y30" s="127">
        <f t="shared" si="90"/>
        <v>0</v>
      </c>
      <c r="Z30" s="9">
        <f t="shared" si="91"/>
        <v>0</v>
      </c>
      <c r="AA30" s="9">
        <f t="shared" si="92"/>
        <v>0</v>
      </c>
      <c r="AB30" s="9">
        <f t="shared" si="93"/>
        <v>0</v>
      </c>
      <c r="AC30" s="9">
        <f t="shared" si="94"/>
        <v>0</v>
      </c>
      <c r="AD30" s="270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270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270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62">
        <f t="shared" si="47"/>
        <v>0</v>
      </c>
      <c r="AH30" s="270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270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270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62">
        <f t="shared" si="48"/>
        <v>0</v>
      </c>
      <c r="AL30" s="270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270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270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62">
        <f t="shared" si="49"/>
        <v>0</v>
      </c>
      <c r="AP30" s="270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270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270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62">
        <f t="shared" si="50"/>
        <v>0</v>
      </c>
      <c r="AT30" s="195"/>
      <c r="AU30" s="195"/>
      <c r="AV30" s="195"/>
      <c r="AW30" s="62">
        <f t="shared" si="86"/>
        <v>0</v>
      </c>
      <c r="AX30" s="195"/>
      <c r="AY30" s="195"/>
      <c r="AZ30" s="195"/>
      <c r="BA30" s="62">
        <f t="shared" si="87"/>
        <v>0</v>
      </c>
      <c r="BB30" s="195"/>
      <c r="BC30" s="195"/>
      <c r="BD30" s="195"/>
      <c r="BE30" s="62">
        <f t="shared" si="88"/>
        <v>0</v>
      </c>
      <c r="BF30" s="195"/>
      <c r="BG30" s="195"/>
      <c r="BH30" s="195"/>
      <c r="BI30" s="62">
        <f t="shared" si="89"/>
        <v>0</v>
      </c>
      <c r="BJ30" s="56">
        <f t="shared" si="55"/>
        <v>0</v>
      </c>
      <c r="BK30" s="116" t="str">
        <f t="shared" si="2"/>
        <v/>
      </c>
      <c r="BL30" s="12">
        <f t="shared" si="56"/>
        <v>0</v>
      </c>
      <c r="BM30" s="12">
        <f t="shared" si="56"/>
        <v>0</v>
      </c>
      <c r="BN30" s="12">
        <f t="shared" si="56"/>
        <v>0</v>
      </c>
      <c r="BO30" s="12">
        <f t="shared" si="56"/>
        <v>0</v>
      </c>
      <c r="BP30" s="12">
        <f t="shared" si="56"/>
        <v>0</v>
      </c>
      <c r="BQ30" s="12">
        <f t="shared" si="56"/>
        <v>0</v>
      </c>
      <c r="BR30" s="12">
        <f t="shared" si="56"/>
        <v>0</v>
      </c>
      <c r="BS30" s="12">
        <f t="shared" si="56"/>
        <v>0</v>
      </c>
      <c r="BT30" s="80">
        <f t="shared" si="57"/>
        <v>0</v>
      </c>
      <c r="BW30" s="12">
        <f t="shared" si="58"/>
        <v>0</v>
      </c>
      <c r="BX30" s="12">
        <f t="shared" si="59"/>
        <v>0</v>
      </c>
      <c r="BY30" s="12">
        <f t="shared" si="60"/>
        <v>0</v>
      </c>
      <c r="BZ30" s="12">
        <f t="shared" si="61"/>
        <v>0</v>
      </c>
      <c r="CA30" s="12">
        <f t="shared" si="62"/>
        <v>0</v>
      </c>
      <c r="CB30" s="12">
        <f t="shared" si="63"/>
        <v>0</v>
      </c>
      <c r="CC30" s="12">
        <f t="shared" si="64"/>
        <v>0</v>
      </c>
      <c r="CD30" s="12">
        <f t="shared" si="65"/>
        <v>0</v>
      </c>
      <c r="CE30" s="171">
        <f t="shared" si="66"/>
        <v>0</v>
      </c>
      <c r="CF30" s="186">
        <f t="shared" si="67"/>
        <v>0</v>
      </c>
      <c r="CH30" s="67">
        <f t="shared" si="68"/>
        <v>0</v>
      </c>
      <c r="CI30" s="67">
        <f t="shared" si="69"/>
        <v>0</v>
      </c>
      <c r="CJ30" s="67">
        <f t="shared" si="70"/>
        <v>0</v>
      </c>
      <c r="CK30" s="67">
        <f t="shared" si="71"/>
        <v>0</v>
      </c>
      <c r="CL30" s="67">
        <f t="shared" si="72"/>
        <v>0</v>
      </c>
      <c r="CM30" s="67">
        <f t="shared" si="73"/>
        <v>0</v>
      </c>
      <c r="CN30" s="67">
        <f t="shared" si="74"/>
        <v>0</v>
      </c>
      <c r="CO30" s="67">
        <f t="shared" si="75"/>
        <v>0</v>
      </c>
      <c r="CP30" s="75">
        <f t="shared" si="96"/>
        <v>0</v>
      </c>
      <c r="CQ30" s="67">
        <f t="shared" si="77"/>
        <v>0</v>
      </c>
      <c r="CR30" s="67">
        <f t="shared" si="78"/>
        <v>0</v>
      </c>
      <c r="CS30" s="68">
        <f t="shared" si="79"/>
        <v>0</v>
      </c>
      <c r="CT30" s="67">
        <f t="shared" si="80"/>
        <v>0</v>
      </c>
      <c r="CU30" s="67">
        <f t="shared" si="81"/>
        <v>0</v>
      </c>
      <c r="CV30" s="67">
        <f t="shared" si="82"/>
        <v>0</v>
      </c>
      <c r="CW30" s="67">
        <f t="shared" si="83"/>
        <v>0</v>
      </c>
      <c r="CX30" s="67">
        <f t="shared" si="84"/>
        <v>0</v>
      </c>
      <c r="CY30" s="74">
        <f t="shared" si="85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50" s="2" customFormat="1" hidden="1" x14ac:dyDescent="0.25">
      <c r="A31" s="225" t="s">
        <v>249</v>
      </c>
      <c r="B31" s="331">
        <f>'ПЛАН НАВЧАЛЬНОГО ПРОЦЕСУ ДЕННА'!B31</f>
        <v>0</v>
      </c>
      <c r="C31" s="123"/>
      <c r="D31" s="117"/>
      <c r="E31" s="118"/>
      <c r="F31" s="118"/>
      <c r="G31" s="10"/>
      <c r="H31" s="117"/>
      <c r="I31" s="118"/>
      <c r="J31" s="118"/>
      <c r="K31" s="118"/>
      <c r="L31" s="118"/>
      <c r="M31" s="118"/>
      <c r="N31" s="10"/>
      <c r="O31" s="127"/>
      <c r="P31" s="127"/>
      <c r="Q31" s="117"/>
      <c r="R31" s="118"/>
      <c r="S31" s="118"/>
      <c r="T31" s="118"/>
      <c r="U31" s="118"/>
      <c r="V31" s="118"/>
      <c r="W31" s="10"/>
      <c r="X31" s="8"/>
      <c r="Y31" s="127">
        <f t="shared" si="90"/>
        <v>0</v>
      </c>
      <c r="Z31" s="9">
        <f t="shared" si="91"/>
        <v>0</v>
      </c>
      <c r="AA31" s="9">
        <f t="shared" si="92"/>
        <v>0</v>
      </c>
      <c r="AB31" s="9">
        <f t="shared" si="93"/>
        <v>0</v>
      </c>
      <c r="AC31" s="9">
        <f t="shared" si="94"/>
        <v>0</v>
      </c>
      <c r="AD31" s="270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270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270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62">
        <f t="shared" si="47"/>
        <v>0</v>
      </c>
      <c r="AH31" s="270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270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270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62">
        <f t="shared" si="48"/>
        <v>0</v>
      </c>
      <c r="AL31" s="270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270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270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62">
        <f t="shared" si="49"/>
        <v>0</v>
      </c>
      <c r="AP31" s="270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270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270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62">
        <f t="shared" si="50"/>
        <v>0</v>
      </c>
      <c r="AT31" s="195"/>
      <c r="AU31" s="195"/>
      <c r="AV31" s="195"/>
      <c r="AW31" s="62">
        <f t="shared" si="86"/>
        <v>0</v>
      </c>
      <c r="AX31" s="195"/>
      <c r="AY31" s="195"/>
      <c r="AZ31" s="195"/>
      <c r="BA31" s="62">
        <f t="shared" si="87"/>
        <v>0</v>
      </c>
      <c r="BB31" s="195"/>
      <c r="BC31" s="195"/>
      <c r="BD31" s="195"/>
      <c r="BE31" s="62">
        <f t="shared" si="88"/>
        <v>0</v>
      </c>
      <c r="BF31" s="195"/>
      <c r="BG31" s="195"/>
      <c r="BH31" s="195"/>
      <c r="BI31" s="62">
        <f t="shared" si="89"/>
        <v>0</v>
      </c>
      <c r="BJ31" s="56">
        <f t="shared" si="55"/>
        <v>0</v>
      </c>
      <c r="BK31" s="116" t="str">
        <f t="shared" si="2"/>
        <v/>
      </c>
      <c r="BL31" s="12">
        <f t="shared" si="56"/>
        <v>0</v>
      </c>
      <c r="BM31" s="12">
        <f t="shared" si="56"/>
        <v>0</v>
      </c>
      <c r="BN31" s="12">
        <f t="shared" si="56"/>
        <v>0</v>
      </c>
      <c r="BO31" s="12">
        <f t="shared" si="56"/>
        <v>0</v>
      </c>
      <c r="BP31" s="12">
        <f t="shared" si="56"/>
        <v>0</v>
      </c>
      <c r="BQ31" s="12">
        <f t="shared" si="56"/>
        <v>0</v>
      </c>
      <c r="BR31" s="12">
        <f t="shared" si="56"/>
        <v>0</v>
      </c>
      <c r="BS31" s="12">
        <f t="shared" si="56"/>
        <v>0</v>
      </c>
      <c r="BT31" s="80">
        <f t="shared" si="57"/>
        <v>0</v>
      </c>
      <c r="BW31" s="12">
        <f t="shared" si="58"/>
        <v>0</v>
      </c>
      <c r="BX31" s="12">
        <f t="shared" si="59"/>
        <v>0</v>
      </c>
      <c r="BY31" s="12">
        <f t="shared" si="60"/>
        <v>0</v>
      </c>
      <c r="BZ31" s="12">
        <f t="shared" si="61"/>
        <v>0</v>
      </c>
      <c r="CA31" s="12">
        <f t="shared" si="62"/>
        <v>0</v>
      </c>
      <c r="CB31" s="12">
        <f t="shared" si="63"/>
        <v>0</v>
      </c>
      <c r="CC31" s="12">
        <f t="shared" si="64"/>
        <v>0</v>
      </c>
      <c r="CD31" s="12">
        <f t="shared" si="65"/>
        <v>0</v>
      </c>
      <c r="CE31" s="171">
        <f t="shared" si="66"/>
        <v>0</v>
      </c>
      <c r="CF31" s="186">
        <f t="shared" si="67"/>
        <v>0</v>
      </c>
      <c r="CH31" s="67">
        <f t="shared" si="68"/>
        <v>0</v>
      </c>
      <c r="CI31" s="67">
        <f t="shared" si="69"/>
        <v>0</v>
      </c>
      <c r="CJ31" s="67">
        <f t="shared" si="70"/>
        <v>0</v>
      </c>
      <c r="CK31" s="67">
        <f t="shared" si="71"/>
        <v>0</v>
      </c>
      <c r="CL31" s="67">
        <f t="shared" si="72"/>
        <v>0</v>
      </c>
      <c r="CM31" s="67">
        <f t="shared" si="73"/>
        <v>0</v>
      </c>
      <c r="CN31" s="67">
        <f t="shared" si="74"/>
        <v>0</v>
      </c>
      <c r="CO31" s="67">
        <f t="shared" si="75"/>
        <v>0</v>
      </c>
      <c r="CP31" s="75">
        <f t="shared" ref="CP31:CP33" si="97">SUM(CH31:CO31)</f>
        <v>0</v>
      </c>
      <c r="CQ31" s="67">
        <f t="shared" si="77"/>
        <v>0</v>
      </c>
      <c r="CR31" s="67">
        <f t="shared" si="78"/>
        <v>0</v>
      </c>
      <c r="CS31" s="68">
        <f t="shared" si="79"/>
        <v>0</v>
      </c>
      <c r="CT31" s="67">
        <f t="shared" si="80"/>
        <v>0</v>
      </c>
      <c r="CU31" s="67">
        <f t="shared" si="81"/>
        <v>0</v>
      </c>
      <c r="CV31" s="67">
        <f t="shared" si="82"/>
        <v>0</v>
      </c>
      <c r="CW31" s="67">
        <f t="shared" si="83"/>
        <v>0</v>
      </c>
      <c r="CX31" s="67">
        <f t="shared" si="84"/>
        <v>0</v>
      </c>
      <c r="CY31" s="74">
        <f t="shared" si="85"/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50" s="2" customFormat="1" hidden="1" x14ac:dyDescent="0.25">
      <c r="A32" s="225" t="s">
        <v>250</v>
      </c>
      <c r="B32" s="331">
        <f>'ПЛАН НАВЧАЛЬНОГО ПРОЦЕСУ ДЕННА'!B32</f>
        <v>0</v>
      </c>
      <c r="C32" s="123"/>
      <c r="D32" s="117"/>
      <c r="E32" s="118"/>
      <c r="F32" s="118"/>
      <c r="G32" s="10"/>
      <c r="H32" s="117"/>
      <c r="I32" s="118"/>
      <c r="J32" s="118"/>
      <c r="K32" s="118"/>
      <c r="L32" s="118"/>
      <c r="M32" s="118"/>
      <c r="N32" s="10"/>
      <c r="O32" s="127"/>
      <c r="P32" s="127"/>
      <c r="Q32" s="117"/>
      <c r="R32" s="118"/>
      <c r="S32" s="118"/>
      <c r="T32" s="118"/>
      <c r="U32" s="118"/>
      <c r="V32" s="118"/>
      <c r="W32" s="10"/>
      <c r="X32" s="8"/>
      <c r="Y32" s="127">
        <f t="shared" si="90"/>
        <v>0</v>
      </c>
      <c r="Z32" s="9">
        <f t="shared" si="91"/>
        <v>0</v>
      </c>
      <c r="AA32" s="9">
        <f t="shared" si="92"/>
        <v>0</v>
      </c>
      <c r="AB32" s="9">
        <f t="shared" si="93"/>
        <v>0</v>
      </c>
      <c r="AC32" s="9">
        <f t="shared" si="94"/>
        <v>0</v>
      </c>
      <c r="AD32" s="270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270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270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62">
        <f t="shared" si="47"/>
        <v>0</v>
      </c>
      <c r="AH32" s="270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270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270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62">
        <f t="shared" si="48"/>
        <v>0</v>
      </c>
      <c r="AL32" s="270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270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270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62">
        <f t="shared" si="49"/>
        <v>0</v>
      </c>
      <c r="AP32" s="270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270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270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62">
        <f t="shared" si="50"/>
        <v>0</v>
      </c>
      <c r="AT32" s="195"/>
      <c r="AU32" s="195"/>
      <c r="AV32" s="195"/>
      <c r="AW32" s="62">
        <f t="shared" si="86"/>
        <v>0</v>
      </c>
      <c r="AX32" s="195"/>
      <c r="AY32" s="195"/>
      <c r="AZ32" s="195"/>
      <c r="BA32" s="62">
        <f t="shared" si="87"/>
        <v>0</v>
      </c>
      <c r="BB32" s="195"/>
      <c r="BC32" s="195"/>
      <c r="BD32" s="195"/>
      <c r="BE32" s="62">
        <f t="shared" si="88"/>
        <v>0</v>
      </c>
      <c r="BF32" s="195"/>
      <c r="BG32" s="195"/>
      <c r="BH32" s="195"/>
      <c r="BI32" s="62">
        <f t="shared" si="89"/>
        <v>0</v>
      </c>
      <c r="BJ32" s="56">
        <f t="shared" si="55"/>
        <v>0</v>
      </c>
      <c r="BK32" s="116" t="str">
        <f t="shared" si="2"/>
        <v/>
      </c>
      <c r="BL32" s="12">
        <f t="shared" si="56"/>
        <v>0</v>
      </c>
      <c r="BM32" s="12">
        <f t="shared" si="56"/>
        <v>0</v>
      </c>
      <c r="BN32" s="12">
        <f t="shared" si="56"/>
        <v>0</v>
      </c>
      <c r="BO32" s="12">
        <f t="shared" si="56"/>
        <v>0</v>
      </c>
      <c r="BP32" s="12">
        <f t="shared" si="56"/>
        <v>0</v>
      </c>
      <c r="BQ32" s="12">
        <f t="shared" si="56"/>
        <v>0</v>
      </c>
      <c r="BR32" s="12">
        <f t="shared" si="56"/>
        <v>0</v>
      </c>
      <c r="BS32" s="12">
        <f t="shared" si="56"/>
        <v>0</v>
      </c>
      <c r="BT32" s="80">
        <f t="shared" si="57"/>
        <v>0</v>
      </c>
      <c r="BW32" s="12">
        <f t="shared" si="58"/>
        <v>0</v>
      </c>
      <c r="BX32" s="12">
        <f t="shared" si="59"/>
        <v>0</v>
      </c>
      <c r="BY32" s="12">
        <f t="shared" si="60"/>
        <v>0</v>
      </c>
      <c r="BZ32" s="12">
        <f t="shared" si="61"/>
        <v>0</v>
      </c>
      <c r="CA32" s="12">
        <f t="shared" si="62"/>
        <v>0</v>
      </c>
      <c r="CB32" s="12">
        <f t="shared" si="63"/>
        <v>0</v>
      </c>
      <c r="CC32" s="12">
        <f t="shared" si="64"/>
        <v>0</v>
      </c>
      <c r="CD32" s="12">
        <f t="shared" si="65"/>
        <v>0</v>
      </c>
      <c r="CE32" s="171">
        <f t="shared" si="66"/>
        <v>0</v>
      </c>
      <c r="CF32" s="186">
        <f t="shared" si="67"/>
        <v>0</v>
      </c>
      <c r="CH32" s="67">
        <f t="shared" si="68"/>
        <v>0</v>
      </c>
      <c r="CI32" s="67">
        <f t="shared" si="69"/>
        <v>0</v>
      </c>
      <c r="CJ32" s="67">
        <f t="shared" si="70"/>
        <v>0</v>
      </c>
      <c r="CK32" s="67">
        <f t="shared" si="71"/>
        <v>0</v>
      </c>
      <c r="CL32" s="67">
        <f t="shared" si="72"/>
        <v>0</v>
      </c>
      <c r="CM32" s="67">
        <f t="shared" si="73"/>
        <v>0</v>
      </c>
      <c r="CN32" s="67">
        <f t="shared" si="74"/>
        <v>0</v>
      </c>
      <c r="CO32" s="67">
        <f t="shared" si="75"/>
        <v>0</v>
      </c>
      <c r="CP32" s="75">
        <f t="shared" si="97"/>
        <v>0</v>
      </c>
      <c r="CQ32" s="67">
        <f t="shared" si="77"/>
        <v>0</v>
      </c>
      <c r="CR32" s="67">
        <f t="shared" si="78"/>
        <v>0</v>
      </c>
      <c r="CS32" s="68">
        <f t="shared" si="79"/>
        <v>0</v>
      </c>
      <c r="CT32" s="67">
        <f t="shared" si="80"/>
        <v>0</v>
      </c>
      <c r="CU32" s="67">
        <f t="shared" si="81"/>
        <v>0</v>
      </c>
      <c r="CV32" s="67">
        <f t="shared" si="82"/>
        <v>0</v>
      </c>
      <c r="CW32" s="67">
        <f t="shared" si="83"/>
        <v>0</v>
      </c>
      <c r="CX32" s="67">
        <f t="shared" si="84"/>
        <v>0</v>
      </c>
      <c r="CY32" s="74">
        <f t="shared" si="85"/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50" s="2" customFormat="1" hidden="1" x14ac:dyDescent="0.25">
      <c r="A33" s="225" t="s">
        <v>251</v>
      </c>
      <c r="B33" s="331">
        <f>'ПЛАН НАВЧАЛЬНОГО ПРОЦЕСУ ДЕННА'!B33</f>
        <v>0</v>
      </c>
      <c r="C33" s="123"/>
      <c r="D33" s="117"/>
      <c r="E33" s="118"/>
      <c r="F33" s="118"/>
      <c r="G33" s="10"/>
      <c r="H33" s="117"/>
      <c r="I33" s="118"/>
      <c r="J33" s="118"/>
      <c r="K33" s="118"/>
      <c r="L33" s="118"/>
      <c r="M33" s="118"/>
      <c r="N33" s="10"/>
      <c r="O33" s="127"/>
      <c r="P33" s="127"/>
      <c r="Q33" s="117"/>
      <c r="R33" s="118"/>
      <c r="S33" s="118"/>
      <c r="T33" s="118"/>
      <c r="U33" s="118"/>
      <c r="V33" s="118"/>
      <c r="W33" s="10"/>
      <c r="X33" s="8"/>
      <c r="Y33" s="127">
        <f t="shared" si="90"/>
        <v>0</v>
      </c>
      <c r="Z33" s="9">
        <f t="shared" si="91"/>
        <v>0</v>
      </c>
      <c r="AA33" s="9">
        <f t="shared" si="92"/>
        <v>0</v>
      </c>
      <c r="AB33" s="9">
        <f t="shared" si="93"/>
        <v>0</v>
      </c>
      <c r="AC33" s="9">
        <f t="shared" si="94"/>
        <v>0</v>
      </c>
      <c r="AD33" s="270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270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270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62">
        <f t="shared" si="47"/>
        <v>0</v>
      </c>
      <c r="AH33" s="270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270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270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62">
        <f t="shared" si="48"/>
        <v>0</v>
      </c>
      <c r="AL33" s="270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270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270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62">
        <f t="shared" si="49"/>
        <v>0</v>
      </c>
      <c r="AP33" s="270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270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270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62">
        <f t="shared" si="50"/>
        <v>0</v>
      </c>
      <c r="AT33" s="195"/>
      <c r="AU33" s="195"/>
      <c r="AV33" s="195"/>
      <c r="AW33" s="62">
        <f t="shared" si="86"/>
        <v>0</v>
      </c>
      <c r="AX33" s="195"/>
      <c r="AY33" s="195"/>
      <c r="AZ33" s="195"/>
      <c r="BA33" s="62">
        <f t="shared" si="87"/>
        <v>0</v>
      </c>
      <c r="BB33" s="195"/>
      <c r="BC33" s="195"/>
      <c r="BD33" s="195"/>
      <c r="BE33" s="62">
        <f t="shared" si="88"/>
        <v>0</v>
      </c>
      <c r="BF33" s="195"/>
      <c r="BG33" s="195"/>
      <c r="BH33" s="195"/>
      <c r="BI33" s="62">
        <f t="shared" si="89"/>
        <v>0</v>
      </c>
      <c r="BJ33" s="56">
        <f t="shared" si="55"/>
        <v>0</v>
      </c>
      <c r="BK33" s="116" t="str">
        <f t="shared" si="2"/>
        <v/>
      </c>
      <c r="BL33" s="12">
        <f t="shared" si="56"/>
        <v>0</v>
      </c>
      <c r="BM33" s="12">
        <f t="shared" si="56"/>
        <v>0</v>
      </c>
      <c r="BN33" s="12">
        <f t="shared" si="56"/>
        <v>0</v>
      </c>
      <c r="BO33" s="12">
        <f t="shared" si="56"/>
        <v>0</v>
      </c>
      <c r="BP33" s="12">
        <f t="shared" si="56"/>
        <v>0</v>
      </c>
      <c r="BQ33" s="12">
        <f t="shared" si="56"/>
        <v>0</v>
      </c>
      <c r="BR33" s="12">
        <f t="shared" si="56"/>
        <v>0</v>
      </c>
      <c r="BS33" s="12">
        <f t="shared" si="56"/>
        <v>0</v>
      </c>
      <c r="BT33" s="80">
        <f t="shared" si="57"/>
        <v>0</v>
      </c>
      <c r="BW33" s="12">
        <f t="shared" si="58"/>
        <v>0</v>
      </c>
      <c r="BX33" s="12">
        <f t="shared" si="59"/>
        <v>0</v>
      </c>
      <c r="BY33" s="12">
        <f t="shared" si="60"/>
        <v>0</v>
      </c>
      <c r="BZ33" s="12">
        <f t="shared" si="61"/>
        <v>0</v>
      </c>
      <c r="CA33" s="12">
        <f t="shared" si="62"/>
        <v>0</v>
      </c>
      <c r="CB33" s="12">
        <f t="shared" si="63"/>
        <v>0</v>
      </c>
      <c r="CC33" s="12">
        <f t="shared" si="64"/>
        <v>0</v>
      </c>
      <c r="CD33" s="12">
        <f t="shared" si="65"/>
        <v>0</v>
      </c>
      <c r="CE33" s="171">
        <f t="shared" si="66"/>
        <v>0</v>
      </c>
      <c r="CF33" s="186">
        <f t="shared" si="67"/>
        <v>0</v>
      </c>
      <c r="CH33" s="67">
        <f t="shared" si="68"/>
        <v>0</v>
      </c>
      <c r="CI33" s="67">
        <f t="shared" si="69"/>
        <v>0</v>
      </c>
      <c r="CJ33" s="67">
        <f t="shared" si="70"/>
        <v>0</v>
      </c>
      <c r="CK33" s="67">
        <f t="shared" si="71"/>
        <v>0</v>
      </c>
      <c r="CL33" s="67">
        <f t="shared" si="72"/>
        <v>0</v>
      </c>
      <c r="CM33" s="67">
        <f t="shared" si="73"/>
        <v>0</v>
      </c>
      <c r="CN33" s="67">
        <f t="shared" si="74"/>
        <v>0</v>
      </c>
      <c r="CO33" s="67">
        <f t="shared" si="75"/>
        <v>0</v>
      </c>
      <c r="CP33" s="75">
        <f t="shared" si="97"/>
        <v>0</v>
      </c>
      <c r="CQ33" s="67">
        <f t="shared" si="77"/>
        <v>0</v>
      </c>
      <c r="CR33" s="67">
        <f t="shared" si="78"/>
        <v>0</v>
      </c>
      <c r="CS33" s="68">
        <f t="shared" si="79"/>
        <v>0</v>
      </c>
      <c r="CT33" s="67">
        <f t="shared" si="80"/>
        <v>0</v>
      </c>
      <c r="CU33" s="67">
        <f t="shared" si="81"/>
        <v>0</v>
      </c>
      <c r="CV33" s="67">
        <f t="shared" si="82"/>
        <v>0</v>
      </c>
      <c r="CW33" s="67">
        <f t="shared" si="83"/>
        <v>0</v>
      </c>
      <c r="CX33" s="67">
        <f t="shared" si="84"/>
        <v>0</v>
      </c>
      <c r="CY33" s="74">
        <f t="shared" si="85"/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50" s="2" customFormat="1" hidden="1" x14ac:dyDescent="0.25">
      <c r="A34" s="225" t="s">
        <v>252</v>
      </c>
      <c r="B34" s="331">
        <f>'ПЛАН НАВЧАЛЬНОГО ПРОЦЕСУ ДЕННА'!B34</f>
        <v>0</v>
      </c>
      <c r="C34" s="123"/>
      <c r="D34" s="117"/>
      <c r="E34" s="118"/>
      <c r="F34" s="118"/>
      <c r="G34" s="10"/>
      <c r="H34" s="117"/>
      <c r="I34" s="118"/>
      <c r="J34" s="118"/>
      <c r="K34" s="118"/>
      <c r="L34" s="118"/>
      <c r="M34" s="118"/>
      <c r="N34" s="10"/>
      <c r="O34" s="127"/>
      <c r="P34" s="127"/>
      <c r="Q34" s="117"/>
      <c r="R34" s="118"/>
      <c r="S34" s="118"/>
      <c r="T34" s="118"/>
      <c r="U34" s="118"/>
      <c r="V34" s="118"/>
      <c r="W34" s="10"/>
      <c r="X34" s="8"/>
      <c r="Y34" s="127">
        <f t="shared" si="90"/>
        <v>0</v>
      </c>
      <c r="Z34" s="9">
        <f t="shared" si="91"/>
        <v>0</v>
      </c>
      <c r="AA34" s="9">
        <f t="shared" si="92"/>
        <v>0</v>
      </c>
      <c r="AB34" s="9">
        <f t="shared" si="93"/>
        <v>0</v>
      </c>
      <c r="AC34" s="9">
        <f t="shared" si="94"/>
        <v>0</v>
      </c>
      <c r="AD34" s="270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270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270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62">
        <f t="shared" si="47"/>
        <v>0</v>
      </c>
      <c r="AH34" s="270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270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270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62">
        <f t="shared" si="48"/>
        <v>0</v>
      </c>
      <c r="AL34" s="270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270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270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62">
        <f t="shared" si="49"/>
        <v>0</v>
      </c>
      <c r="AP34" s="270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270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270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62">
        <f t="shared" si="50"/>
        <v>0</v>
      </c>
      <c r="AT34" s="195"/>
      <c r="AU34" s="195"/>
      <c r="AV34" s="195"/>
      <c r="AW34" s="62">
        <f t="shared" si="86"/>
        <v>0</v>
      </c>
      <c r="AX34" s="195"/>
      <c r="AY34" s="195"/>
      <c r="AZ34" s="195"/>
      <c r="BA34" s="62">
        <f t="shared" si="87"/>
        <v>0</v>
      </c>
      <c r="BB34" s="195"/>
      <c r="BC34" s="195"/>
      <c r="BD34" s="195"/>
      <c r="BE34" s="62">
        <f t="shared" si="88"/>
        <v>0</v>
      </c>
      <c r="BF34" s="195"/>
      <c r="BG34" s="195"/>
      <c r="BH34" s="195"/>
      <c r="BI34" s="62">
        <f t="shared" si="89"/>
        <v>0</v>
      </c>
      <c r="BJ34" s="56">
        <f t="shared" si="55"/>
        <v>0</v>
      </c>
      <c r="BK34" s="116" t="str">
        <f t="shared" si="2"/>
        <v/>
      </c>
      <c r="BL34" s="12">
        <f t="shared" si="56"/>
        <v>0</v>
      </c>
      <c r="BM34" s="12">
        <f t="shared" si="56"/>
        <v>0</v>
      </c>
      <c r="BN34" s="12">
        <f t="shared" si="56"/>
        <v>0</v>
      </c>
      <c r="BO34" s="12">
        <f t="shared" si="56"/>
        <v>0</v>
      </c>
      <c r="BP34" s="12">
        <f t="shared" si="56"/>
        <v>0</v>
      </c>
      <c r="BQ34" s="12">
        <f t="shared" si="56"/>
        <v>0</v>
      </c>
      <c r="BR34" s="12">
        <f t="shared" si="56"/>
        <v>0</v>
      </c>
      <c r="BS34" s="12">
        <f t="shared" si="56"/>
        <v>0</v>
      </c>
      <c r="BT34" s="80">
        <f t="shared" si="57"/>
        <v>0</v>
      </c>
      <c r="BW34" s="12">
        <f t="shared" si="58"/>
        <v>0</v>
      </c>
      <c r="BX34" s="12">
        <f t="shared" si="59"/>
        <v>0</v>
      </c>
      <c r="BY34" s="12">
        <f t="shared" si="60"/>
        <v>0</v>
      </c>
      <c r="BZ34" s="12">
        <f t="shared" si="61"/>
        <v>0</v>
      </c>
      <c r="CA34" s="12">
        <f t="shared" si="62"/>
        <v>0</v>
      </c>
      <c r="CB34" s="12">
        <f t="shared" si="63"/>
        <v>0</v>
      </c>
      <c r="CC34" s="12">
        <f t="shared" si="64"/>
        <v>0</v>
      </c>
      <c r="CD34" s="12">
        <f t="shared" si="65"/>
        <v>0</v>
      </c>
      <c r="CE34" s="171">
        <f t="shared" si="66"/>
        <v>0</v>
      </c>
      <c r="CF34" s="186">
        <f t="shared" si="67"/>
        <v>0</v>
      </c>
      <c r="CH34" s="67">
        <f t="shared" si="68"/>
        <v>0</v>
      </c>
      <c r="CI34" s="67">
        <f t="shared" si="69"/>
        <v>0</v>
      </c>
      <c r="CJ34" s="67">
        <f t="shared" si="70"/>
        <v>0</v>
      </c>
      <c r="CK34" s="67">
        <f t="shared" si="71"/>
        <v>0</v>
      </c>
      <c r="CL34" s="67">
        <f t="shared" si="72"/>
        <v>0</v>
      </c>
      <c r="CM34" s="67">
        <f t="shared" si="73"/>
        <v>0</v>
      </c>
      <c r="CN34" s="67">
        <f t="shared" si="74"/>
        <v>0</v>
      </c>
      <c r="CO34" s="67">
        <f t="shared" si="75"/>
        <v>0</v>
      </c>
      <c r="CP34" s="75">
        <f t="shared" si="96"/>
        <v>0</v>
      </c>
      <c r="CQ34" s="67">
        <f t="shared" si="77"/>
        <v>0</v>
      </c>
      <c r="CR34" s="67">
        <f t="shared" si="78"/>
        <v>0</v>
      </c>
      <c r="CS34" s="68">
        <f t="shared" si="79"/>
        <v>0</v>
      </c>
      <c r="CT34" s="67">
        <f t="shared" si="80"/>
        <v>0</v>
      </c>
      <c r="CU34" s="67">
        <f t="shared" si="81"/>
        <v>0</v>
      </c>
      <c r="CV34" s="67">
        <f t="shared" si="82"/>
        <v>0</v>
      </c>
      <c r="CW34" s="67">
        <f t="shared" si="83"/>
        <v>0</v>
      </c>
      <c r="CX34" s="67">
        <f t="shared" si="84"/>
        <v>0</v>
      </c>
      <c r="CY34" s="74">
        <f t="shared" si="85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50" s="2" customFormat="1" hidden="1" x14ac:dyDescent="0.25">
      <c r="A35" s="225" t="s">
        <v>253</v>
      </c>
      <c r="B35" s="331">
        <f>'ПЛАН НАВЧАЛЬНОГО ПРОЦЕСУ ДЕННА'!B35</f>
        <v>0</v>
      </c>
      <c r="C35" s="123"/>
      <c r="D35" s="117"/>
      <c r="E35" s="118"/>
      <c r="F35" s="118"/>
      <c r="G35" s="10"/>
      <c r="H35" s="117"/>
      <c r="I35" s="118"/>
      <c r="J35" s="118"/>
      <c r="K35" s="118"/>
      <c r="L35" s="118"/>
      <c r="M35" s="118"/>
      <c r="N35" s="10"/>
      <c r="O35" s="127"/>
      <c r="P35" s="127"/>
      <c r="Q35" s="117"/>
      <c r="R35" s="118"/>
      <c r="S35" s="118"/>
      <c r="T35" s="118"/>
      <c r="U35" s="118"/>
      <c r="V35" s="118"/>
      <c r="W35" s="10"/>
      <c r="X35" s="8"/>
      <c r="Y35" s="127">
        <f t="shared" si="90"/>
        <v>0</v>
      </c>
      <c r="Z35" s="9">
        <f t="shared" si="91"/>
        <v>0</v>
      </c>
      <c r="AA35" s="9">
        <f t="shared" si="92"/>
        <v>0</v>
      </c>
      <c r="AB35" s="9">
        <f t="shared" si="93"/>
        <v>0</v>
      </c>
      <c r="AC35" s="9">
        <f t="shared" si="94"/>
        <v>0</v>
      </c>
      <c r="AD35" s="270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270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270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62">
        <f t="shared" si="47"/>
        <v>0</v>
      </c>
      <c r="AH35" s="270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270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270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62">
        <f t="shared" si="48"/>
        <v>0</v>
      </c>
      <c r="AL35" s="270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270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270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62">
        <f t="shared" si="49"/>
        <v>0</v>
      </c>
      <c r="AP35" s="270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270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270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62">
        <f t="shared" si="50"/>
        <v>0</v>
      </c>
      <c r="AT35" s="127">
        <v>0</v>
      </c>
      <c r="AU35" s="127">
        <v>0</v>
      </c>
      <c r="AV35" s="127">
        <v>0</v>
      </c>
      <c r="AW35" s="62">
        <f>BP35</f>
        <v>0</v>
      </c>
      <c r="AX35" s="127">
        <v>0</v>
      </c>
      <c r="AY35" s="127">
        <v>0</v>
      </c>
      <c r="AZ35" s="127">
        <v>0</v>
      </c>
      <c r="BA35" s="62">
        <f>BQ35</f>
        <v>0</v>
      </c>
      <c r="BB35" s="127">
        <v>0</v>
      </c>
      <c r="BC35" s="127">
        <v>0</v>
      </c>
      <c r="BD35" s="127">
        <v>0</v>
      </c>
      <c r="BE35" s="62">
        <f>BR35</f>
        <v>0</v>
      </c>
      <c r="BF35" s="127">
        <v>0</v>
      </c>
      <c r="BG35" s="127">
        <v>0</v>
      </c>
      <c r="BH35" s="127">
        <v>0</v>
      </c>
      <c r="BI35" s="62">
        <f>BS35</f>
        <v>0</v>
      </c>
      <c r="BJ35" s="56">
        <f t="shared" si="55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80">
        <f>SUM(BL35:BS35)</f>
        <v>0</v>
      </c>
      <c r="BW35"/>
      <c r="BX35"/>
      <c r="BY35"/>
      <c r="BZ35"/>
      <c r="CA35"/>
      <c r="CB35"/>
      <c r="CC35"/>
      <c r="CD35"/>
      <c r="CE35" s="174"/>
      <c r="CF35" s="186">
        <f>MAX(BW35:CD35)</f>
        <v>0</v>
      </c>
      <c r="CH35"/>
      <c r="CI35"/>
      <c r="CJ35"/>
      <c r="CK35"/>
      <c r="CL35"/>
      <c r="CM35"/>
      <c r="CN35"/>
      <c r="CO35"/>
      <c r="CP35"/>
      <c r="CQ35" s="67">
        <f>IF(MID(H35,1,1)="1",1,0)+IF(MID(I35,1,1)="1",1,0)+IF(MID(J35,1,1)="1",1,0)+IF(MID(K35,1,1)="1",1,0)+IF(MID(L35,1,1)="1",1,0)+IF(MID(M35,1,1)="1",1,0)+IF(MID(N35,1,1)="1",1,0)</f>
        <v>0</v>
      </c>
      <c r="CR35" s="67">
        <f>IF(MID(H35,1,1)="2",1,0)+IF(MID(I35,1,1)="2",1,0)+IF(MID(J35,1,1)="2",1,0)+IF(MID(K35,1,1)="2",1,0)+IF(MID(L35,1,1)="2",1,0)+IF(MID(M35,1,1)="2",1,0)+IF(MID(N35,1,1)="2",1,0)</f>
        <v>0</v>
      </c>
      <c r="CS35" s="68">
        <f>IF(MID(H35,1,1)="3",1,0)+IF(MID(I35,1,1)="3",1,0)+IF(MID(J35,1,1)="3",1,0)+IF(MID(K35,1,1)="3",1,0)+IF(MID(L35,1,1)="3",1,0)+IF(MID(M35,1,1)="3",1,0)+IF(MID(N35,1,1)="3",1,0)</f>
        <v>0</v>
      </c>
      <c r="CT35" s="67">
        <f>IF(MID(H35,1,1)="4",1,0)+IF(MID(I35,1,1)="4",1,0)+IF(MID(J35,1,1)="4",1,0)+IF(MID(K35,1,1)="4",1,0)+IF(MID(L35,1,1)="4",1,0)+IF(MID(M35,1,1)="4",1,0)+IF(MID(N35,1,1)="4",1,0)</f>
        <v>0</v>
      </c>
      <c r="CU35" s="67">
        <f>IF(MID(H35,1,1)="5",1,0)+IF(MID(I35,1,1)="5",1,0)+IF(MID(J35,1,1)="5",1,0)+IF(MID(K35,1,1)="5",1,0)+IF(MID(L35,1,1)="5",1,0)+IF(MID(M35,1,1)="5",1,0)+IF(MID(N35,1,1)="5",1,0)</f>
        <v>0</v>
      </c>
      <c r="CV35" s="67">
        <f>IF(MID(H35,1,1)="6",1,0)+IF(MID(I35,1,1)="6",1,0)+IF(MID(J35,1,1)="6",1,0)+IF(MID(K35,1,1)="6",1,0)+IF(MID(L35,1,1)="6",1,0)+IF(MID(M35,1,1)="6",1,0)+IF(MID(N35,1,1)="6",1,0)</f>
        <v>0</v>
      </c>
      <c r="CW35" s="67">
        <f>IF(MID(H35,1,1)="7",1,0)+IF(MID(I35,1,1)="7",1,0)+IF(MID(J35,1,1)="7",1,0)+IF(MID(K35,1,1)="7",1,0)+IF(MID(L35,1,1)="7",1,0)+IF(MID(M35,1,1)="7",1,0)+IF(MID(N35,1,1)="7",1,0)</f>
        <v>0</v>
      </c>
      <c r="CX35" s="67">
        <f>IF(MID(H35,1,1)="8",1,0)+IF(MID(I35,1,1)="8",1,0)+IF(MID(J35,1,1)="8",1,0)+IF(MID(K35,1,1)="8",1,0)+IF(MID(L35,1,1)="8",1,0)+IF(MID(M35,1,1)="8",1,0)+IF(MID(N35,1,1)="8",1,0)</f>
        <v>0</v>
      </c>
      <c r="CY35" s="74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50" s="2" customFormat="1" x14ac:dyDescent="0.25">
      <c r="A36" s="161" t="s">
        <v>22</v>
      </c>
      <c r="B36" s="236" t="s">
        <v>176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1"/>
      <c r="P36" s="151"/>
      <c r="Q36" s="157"/>
      <c r="R36" s="157"/>
      <c r="S36" s="157"/>
      <c r="T36" s="157"/>
      <c r="U36" s="157"/>
      <c r="V36" s="157"/>
      <c r="W36" s="160"/>
      <c r="X36" s="127">
        <f>SUM(X14:X35)</f>
        <v>990</v>
      </c>
      <c r="Y36" s="127">
        <f>SUM(Y14:Y35)</f>
        <v>33</v>
      </c>
      <c r="Z36" s="31">
        <f t="shared" ref="Z36:AB36" si="98">SUM(Z14:Z35)</f>
        <v>28</v>
      </c>
      <c r="AA36" s="31">
        <f t="shared" si="98"/>
        <v>0</v>
      </c>
      <c r="AB36" s="31">
        <f t="shared" si="98"/>
        <v>44</v>
      </c>
      <c r="AC36" s="31">
        <f>SUM(AC14:AC35)</f>
        <v>918</v>
      </c>
      <c r="AD36" s="31">
        <f t="shared" ref="AD36:AF36" si="99">SUM(AD14:AD35)</f>
        <v>16</v>
      </c>
      <c r="AE36" s="31">
        <f t="shared" si="99"/>
        <v>0</v>
      </c>
      <c r="AF36" s="31">
        <f t="shared" si="99"/>
        <v>24</v>
      </c>
      <c r="AG36" s="62">
        <f>SUM(AG14:AG35)</f>
        <v>15</v>
      </c>
      <c r="AH36" s="31">
        <f t="shared" ref="AH36:AJ36" si="100">SUM(AH14:AH35)</f>
        <v>8</v>
      </c>
      <c r="AI36" s="31">
        <f t="shared" si="100"/>
        <v>0</v>
      </c>
      <c r="AJ36" s="31">
        <f t="shared" si="100"/>
        <v>16</v>
      </c>
      <c r="AK36" s="62">
        <f>SUM(AK14:AK35)</f>
        <v>9</v>
      </c>
      <c r="AL36" s="31">
        <f t="shared" ref="AL36:AN36" si="101">SUM(AL14:AL35)</f>
        <v>4</v>
      </c>
      <c r="AM36" s="31">
        <f t="shared" si="101"/>
        <v>0</v>
      </c>
      <c r="AN36" s="31">
        <f t="shared" si="101"/>
        <v>4</v>
      </c>
      <c r="AO36" s="62">
        <f>SUM(AO14:AO35)</f>
        <v>3</v>
      </c>
      <c r="AP36" s="31">
        <f t="shared" ref="AP36:AR36" si="102">SUM(AP14:AP35)</f>
        <v>0</v>
      </c>
      <c r="AQ36" s="31">
        <f t="shared" si="102"/>
        <v>0</v>
      </c>
      <c r="AR36" s="31">
        <f t="shared" si="102"/>
        <v>0</v>
      </c>
      <c r="AS36" s="62">
        <f>SUM(AS14:AS35)</f>
        <v>0</v>
      </c>
      <c r="AT36" s="193">
        <f t="shared" ref="AT36:BI36" si="103">SUM(AT28:AT35)</f>
        <v>0</v>
      </c>
      <c r="AU36" s="193">
        <f t="shared" si="103"/>
        <v>0</v>
      </c>
      <c r="AV36" s="193">
        <f t="shared" si="103"/>
        <v>0</v>
      </c>
      <c r="AW36" s="62">
        <f t="shared" si="103"/>
        <v>0</v>
      </c>
      <c r="AX36" s="193">
        <f t="shared" si="103"/>
        <v>0</v>
      </c>
      <c r="AY36" s="193">
        <f t="shared" si="103"/>
        <v>0</v>
      </c>
      <c r="AZ36" s="193">
        <f t="shared" si="103"/>
        <v>0</v>
      </c>
      <c r="BA36" s="62">
        <f t="shared" si="103"/>
        <v>0</v>
      </c>
      <c r="BB36" s="193">
        <f t="shared" si="103"/>
        <v>0</v>
      </c>
      <c r="BC36" s="193">
        <f t="shared" si="103"/>
        <v>0</v>
      </c>
      <c r="BD36" s="193">
        <f t="shared" si="103"/>
        <v>0</v>
      </c>
      <c r="BE36" s="62">
        <f t="shared" si="103"/>
        <v>0</v>
      </c>
      <c r="BF36" s="193">
        <f t="shared" si="103"/>
        <v>0</v>
      </c>
      <c r="BG36" s="193">
        <f t="shared" si="103"/>
        <v>0</v>
      </c>
      <c r="BH36" s="193">
        <f t="shared" si="103"/>
        <v>0</v>
      </c>
      <c r="BI36" s="62">
        <f t="shared" si="103"/>
        <v>0</v>
      </c>
      <c r="BJ36" s="56">
        <f t="shared" si="55"/>
        <v>0.92727272727272725</v>
      </c>
      <c r="BK36" s="16"/>
      <c r="BL36" s="72">
        <f t="shared" ref="BL36:BT36" si="104">SUM(BL28:BL35)</f>
        <v>0</v>
      </c>
      <c r="BM36" s="72">
        <f t="shared" si="104"/>
        <v>0</v>
      </c>
      <c r="BN36" s="72">
        <f t="shared" si="104"/>
        <v>0</v>
      </c>
      <c r="BO36" s="72">
        <f t="shared" si="104"/>
        <v>0</v>
      </c>
      <c r="BP36" s="72">
        <f t="shared" si="104"/>
        <v>0</v>
      </c>
      <c r="BQ36" s="72">
        <f t="shared" si="104"/>
        <v>0</v>
      </c>
      <c r="BR36" s="72">
        <f t="shared" si="104"/>
        <v>0</v>
      </c>
      <c r="BS36" s="72">
        <f t="shared" si="104"/>
        <v>0</v>
      </c>
      <c r="BT36" s="72">
        <f t="shared" si="104"/>
        <v>0</v>
      </c>
      <c r="BU36" s="42"/>
      <c r="BV36" s="42"/>
      <c r="BW36"/>
      <c r="BX36"/>
      <c r="BY36"/>
      <c r="BZ36"/>
      <c r="CA36"/>
      <c r="CB36"/>
      <c r="CC36"/>
      <c r="CD36"/>
      <c r="CE36" s="174"/>
      <c r="CF36" s="186">
        <f t="shared" ref="CF36" si="105">MAX(BW36:CD36)</f>
        <v>0</v>
      </c>
      <c r="CH36"/>
      <c r="CI36"/>
      <c r="CJ36"/>
      <c r="CK36"/>
      <c r="CL36"/>
      <c r="CM36"/>
      <c r="CN36"/>
      <c r="CO36"/>
      <c r="CP36"/>
      <c r="CQ36" s="2">
        <f t="shared" ref="CQ36:CY36" si="106">SUM(CQ28:CQ35)</f>
        <v>0</v>
      </c>
      <c r="CR36" s="2">
        <f t="shared" si="106"/>
        <v>0</v>
      </c>
      <c r="CS36" s="2">
        <f t="shared" si="106"/>
        <v>0</v>
      </c>
      <c r="CT36" s="2">
        <f t="shared" si="106"/>
        <v>0</v>
      </c>
      <c r="CU36" s="2">
        <f t="shared" si="106"/>
        <v>0</v>
      </c>
      <c r="CV36" s="2">
        <f t="shared" si="106"/>
        <v>0</v>
      </c>
      <c r="CW36" s="2">
        <f t="shared" si="106"/>
        <v>0</v>
      </c>
      <c r="CX36" s="2">
        <f t="shared" si="106"/>
        <v>0</v>
      </c>
      <c r="CY36" s="78">
        <f t="shared" si="106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50" s="16" customForma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31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72"/>
      <c r="CF37" s="187"/>
      <c r="DD37" s="46"/>
      <c r="DE37" s="46"/>
      <c r="DF37" s="46"/>
      <c r="DG37" s="46"/>
      <c r="DH37" s="46"/>
      <c r="DI37" s="46"/>
      <c r="DJ37" s="46"/>
      <c r="DK37" s="46"/>
    </row>
    <row r="38" spans="1:150" s="16" customFormat="1" x14ac:dyDescent="0.25">
      <c r="A38" s="223" t="s">
        <v>122</v>
      </c>
      <c r="B38" s="240" t="s">
        <v>146</v>
      </c>
      <c r="C38" s="241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41"/>
      <c r="Y38" s="204"/>
      <c r="Z38" s="204"/>
      <c r="AA38" s="204"/>
      <c r="AB38" s="204"/>
      <c r="AC38" s="204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63"/>
      <c r="BK38" s="17"/>
      <c r="BL38" s="44"/>
      <c r="BM38" s="44"/>
      <c r="BN38" s="44"/>
      <c r="BO38" s="44"/>
      <c r="BP38" s="44"/>
      <c r="BQ38" s="44"/>
      <c r="BR38" s="44"/>
      <c r="BS38" s="44"/>
      <c r="BT38" s="81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50" s="16" customFormat="1" x14ac:dyDescent="0.25">
      <c r="A39" s="18" t="str">
        <f>'ПЛАН НАВЧАЛЬНОГО ПРОЦЕСУ ДЕННА'!A39</f>
        <v>2.01</v>
      </c>
      <c r="B39" s="226" t="str">
        <f>'ПЛАН НАВЧАЛЬНОГО ПРОЦЕСУ ДЕННА'!B39</f>
        <v>Вибіркова дисципліна 1</v>
      </c>
      <c r="C39" s="227"/>
      <c r="D39" s="228">
        <f>'ПЛАН НАВЧАЛЬНОГО ПРОЦЕСУ ДЕННА'!D39</f>
        <v>0</v>
      </c>
      <c r="E39" s="229">
        <f>'ПЛАН НАВЧАЛЬНОГО ПРОЦЕСУ ДЕННА'!E39</f>
        <v>0</v>
      </c>
      <c r="F39" s="229">
        <f>'ПЛАН НАВЧАЛЬНОГО ПРОЦЕСУ ДЕННА'!F39</f>
        <v>0</v>
      </c>
      <c r="G39" s="230">
        <f>'ПЛАН НАВЧАЛЬНОГО ПРОЦЕСУ ДЕННА'!G39</f>
        <v>0</v>
      </c>
      <c r="H39" s="228">
        <f>'ПЛАН НАВЧАЛЬНОГО ПРОЦЕСУ ДЕННА'!H39</f>
        <v>3</v>
      </c>
      <c r="I39" s="229">
        <f>'ПЛАН НАВЧАЛЬНОГО ПРОЦЕСУ ДЕННА'!I39</f>
        <v>0</v>
      </c>
      <c r="J39" s="229">
        <f>'ПЛАН НАВЧАЛЬНОГО ПРОЦЕСУ ДЕННА'!J39</f>
        <v>0</v>
      </c>
      <c r="K39" s="229">
        <f>'ПЛАН НАВЧАЛЬНОГО ПРОЦЕСУ ДЕННА'!K39</f>
        <v>0</v>
      </c>
      <c r="L39" s="229">
        <f>'ПЛАН НАВЧАЛЬНОГО ПРОЦЕСУ ДЕННА'!L39</f>
        <v>0</v>
      </c>
      <c r="M39" s="229">
        <f>'ПЛАН НАВЧАЛЬНОГО ПРОЦЕСУ ДЕННА'!M39</f>
        <v>0</v>
      </c>
      <c r="N39" s="229">
        <f>'ПЛАН НАВЧАЛЬНОГО ПРОЦЕСУ ДЕННА'!N39</f>
        <v>0</v>
      </c>
      <c r="O39" s="213">
        <f>'ПЛАН НАВЧАЛЬНОГО ПРОЦЕСУ ДЕННА'!O39</f>
        <v>0</v>
      </c>
      <c r="P39" s="213">
        <f>'ПЛАН НАВЧАЛЬНОГО ПРОЦЕСУ ДЕННА'!P39</f>
        <v>0</v>
      </c>
      <c r="Q39" s="228">
        <f>'ПЛАН НАВЧАЛЬНОГО ПРОЦЕСУ ДЕННА'!Q39</f>
        <v>0</v>
      </c>
      <c r="R39" s="229">
        <f>'ПЛАН НАВЧАЛЬНОГО ПРОЦЕСУ ДЕННА'!R39</f>
        <v>0</v>
      </c>
      <c r="S39" s="229">
        <f>'ПЛАН НАВЧАЛЬНОГО ПРОЦЕСУ ДЕННА'!S39</f>
        <v>0</v>
      </c>
      <c r="T39" s="229">
        <f>'ПЛАН НАВЧАЛЬНОГО ПРОЦЕСУ ДЕННА'!T39</f>
        <v>0</v>
      </c>
      <c r="U39" s="229">
        <f>'ПЛАН НАВЧАЛЬНОГО ПРОЦЕСУ ДЕННА'!U39</f>
        <v>0</v>
      </c>
      <c r="V39" s="229">
        <f>'ПЛАН НАВЧАЛЬНОГО ПРОЦЕСУ ДЕННА'!V39</f>
        <v>0</v>
      </c>
      <c r="W39" s="229">
        <f>'ПЛАН НАВЧАЛЬНОГО ПРОЦЕСУ ДЕННА'!W39</f>
        <v>0</v>
      </c>
      <c r="X39" s="231">
        <f>'ПЛАН НАВЧАЛЬНОГО ПРОЦЕСУ ДЕННА'!X39</f>
        <v>150</v>
      </c>
      <c r="Y39" s="127">
        <f t="shared" ref="Y39:Y58" si="107">CEILING(X39/$BR$7,0.25)</f>
        <v>5</v>
      </c>
      <c r="Z39" s="9"/>
      <c r="AA39" s="9"/>
      <c r="AB39" s="9"/>
      <c r="AC39" s="9"/>
      <c r="AD39" s="232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232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232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62">
        <f>'ПЛАН НАВЧАЛЬНОГО ПРОЦЕСУ ДЕННА'!AG39</f>
        <v>0</v>
      </c>
      <c r="AH39" s="232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232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232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62">
        <f>'ПЛАН НАВЧАЛЬНОГО ПРОЦЕСУ ДЕННА'!AK39</f>
        <v>0</v>
      </c>
      <c r="AL39" s="232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232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232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62">
        <f>'ПЛАН НАВЧАЛЬНОГО ПРОЦЕСУ ДЕННА'!AO39</f>
        <v>5</v>
      </c>
      <c r="AP39" s="232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232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232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62">
        <f>'ПЛАН НАВЧАЛЬНОГО ПРОЦЕСУ ДЕННА'!AS39</f>
        <v>0</v>
      </c>
      <c r="AT39" s="232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232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232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62">
        <f>'ПЛАН НАВЧАЛЬНОГО ПРОЦЕСУ ДЕННА'!AW39</f>
        <v>0</v>
      </c>
      <c r="AX39" s="232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232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232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62">
        <f>'ПЛАН НАВЧАЛЬНОГО ПРОЦЕСУ ДЕННА'!BA39</f>
        <v>0</v>
      </c>
      <c r="BB39" s="232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232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232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62">
        <f>'ПЛАН НАВЧАЛЬНОГО ПРОЦЕСУ ДЕННА'!BE39</f>
        <v>0</v>
      </c>
      <c r="BF39" s="232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232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232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62">
        <f>'ПЛАН НАВЧАЛЬНОГО ПРОЦЕСУ ДЕННА'!BI39</f>
        <v>0</v>
      </c>
      <c r="BJ39" s="56">
        <f t="shared" ref="BJ39:BJ59" si="108">IF(ISERROR(AC39/X39),0,AC39/X39)</f>
        <v>0</v>
      </c>
      <c r="BK39" s="116" t="str">
        <f t="shared" ref="BK39:BK58" si="109">IF(ISERROR(SEARCH("в",A39)),"",1)</f>
        <v/>
      </c>
      <c r="BL39" s="76">
        <f>IF(AG39&lt;&gt;0,$Y39,0)</f>
        <v>0</v>
      </c>
      <c r="BM39" s="76">
        <f>IF(AK39&lt;&gt;0,$Y39,0)</f>
        <v>0</v>
      </c>
      <c r="BN39" s="76">
        <f>IF(AO39&lt;&gt;0,$Y39,0)</f>
        <v>5</v>
      </c>
      <c r="BO39" s="76">
        <f>IF(AS39&lt;&gt;0,$Y39,0)</f>
        <v>0</v>
      </c>
      <c r="BP39" s="76">
        <f>IF(AW39&lt;&gt;0,$Y39,0)</f>
        <v>0</v>
      </c>
      <c r="BQ39" s="76">
        <f>IF(BA39&lt;&gt;0,$Y39,0)</f>
        <v>0</v>
      </c>
      <c r="BR39" s="76">
        <f>IF(BE39&lt;&gt;0,$Y39,0)</f>
        <v>0</v>
      </c>
      <c r="BS39" s="76">
        <f>IF(BI39&lt;&gt;0,$Y39,0)</f>
        <v>0</v>
      </c>
      <c r="BT39" s="80">
        <f>SUM(BL39:BS39)</f>
        <v>5</v>
      </c>
      <c r="BU39" s="2"/>
      <c r="BV39" s="2"/>
      <c r="BW39" s="12">
        <f>IF($DC39=0,0,ROUND(4*$Y39*SUM(AD39:AF39)/$DC39,0)/4)</f>
        <v>0</v>
      </c>
      <c r="BX39" s="12">
        <f>IF($DC39=0,0,ROUND(4*$Y39*SUM(AH39:AJ39)/$DC39,0)/4)</f>
        <v>0</v>
      </c>
      <c r="BY39" s="12">
        <f>IF($DC39=0,0,ROUND(4*$Y39*SUM(AL39:AN39)/$DC39,0)/4)</f>
        <v>0</v>
      </c>
      <c r="BZ39" s="12">
        <f>IF($DC39=0,0,ROUND(4*$Y39*SUM(AP39:AR39)/$DC39,0)/4)</f>
        <v>0</v>
      </c>
      <c r="CA39" s="12">
        <f>IF($DC39=0,0,ROUND(4*$Y39*SUM(AT39:AV39)/$DC39,0)/4)</f>
        <v>0</v>
      </c>
      <c r="CB39" s="12">
        <f>IF($DC39=0,0,ROUND(4*$Y39*(SUM(AX39:AZ39))/$DC39,0)/4)</f>
        <v>0</v>
      </c>
      <c r="CC39" s="12">
        <f>IF($DC39=0,0,ROUND(4*$Y39*(SUM(BB39:BD39))/$DC39,0)/4)</f>
        <v>0</v>
      </c>
      <c r="CD39" s="12">
        <f>IF($DC39=0,0,ROUND(4*$Y39*(SUM(BF39:BH39))/$DC39,0)/4)</f>
        <v>0</v>
      </c>
      <c r="CE39" s="171">
        <f>SUM(BW39:CD39)</f>
        <v>0</v>
      </c>
      <c r="CF39" s="186">
        <f>MAX(BW39:CD39)</f>
        <v>0</v>
      </c>
      <c r="CG39" s="2"/>
      <c r="CH39" s="67">
        <f>IF(VALUE($D39)=1,1,0)+IF(VALUE($E39)=1,1,0)+IF(VALUE($F39)=1,1,0)+IF(VALUE($G39)=1,1,0)</f>
        <v>0</v>
      </c>
      <c r="CI39" s="67">
        <f>IF(VALUE($D39)=2,1,0)+IF(VALUE($E39)=2,1,0)+IF(VALUE($F39)=2,1,0)+IF(VALUE($G39)=2,1,0)</f>
        <v>0</v>
      </c>
      <c r="CJ39" s="67">
        <f>IF(VALUE($D39)=3,1,0)+IF(VALUE($E39)=3,1,0)+IF(VALUE($F39)=3,1,0)+IF(VALUE($G39)=3,1,0)</f>
        <v>0</v>
      </c>
      <c r="CK39" s="67">
        <f>IF(VALUE($D39)=4,1,0)+IF(VALUE($E39)=4,1,0)+IF(VALUE($F39)=4,1,0)+IF(VALUE($G39)=4,1,0)</f>
        <v>0</v>
      </c>
      <c r="CL39" s="67">
        <f>IF(VALUE($D39)=5,1,0)+IF(VALUE($E39)=5,1,0)+IF(VALUE($F39)=5,1,0)+IF(VALUE($G39)=5,1,0)</f>
        <v>0</v>
      </c>
      <c r="CM39" s="67">
        <f>IF(VALUE($D39)=6,1,0)+IF(VALUE($E39)=6,1,0)+IF(VALUE($F39)=6,1,0)+IF(VALUE($G39)=6,1,0)</f>
        <v>0</v>
      </c>
      <c r="CN39" s="67">
        <f>IF(VALUE($D39)=7,1,0)+IF(VALUE($E39)=7,1,0)+IF(VALUE($F39)=7,1,0)+IF(VALUE($G39)=7,1,0)</f>
        <v>0</v>
      </c>
      <c r="CO39" s="67">
        <f>IF(VALUE($D39)=8,1,0)+IF(VALUE($E39)=8,1,0)+IF(VALUE($F39)=8,1,0)+IF(VALUE($G39)=8,1,0)</f>
        <v>0</v>
      </c>
      <c r="CP39" s="75">
        <f>SUM(CH39:CO39)</f>
        <v>0</v>
      </c>
      <c r="CQ39" s="67">
        <f>IF(MID(H39,1,1)="1",1,0)+IF(MID(I39,1,1)="1",1,0)+IF(MID(J39,1,1)="1",1,0)+IF(MID(K39,1,1)="1",1,0)+IF(MID(L39,1,1)="1",1,0)+IF(MID(M39,1,1)="1",1,0)+IF(MID(N39,1,1)="1",1,0)</f>
        <v>0</v>
      </c>
      <c r="CR39" s="67">
        <f>IF(MID(H39,1,1)="2",1,0)+IF(MID(I39,1,1)="2",1,0)+IF(MID(J39,1,1)="2",1,0)+IF(MID(K39,1,1)="2",1,0)+IF(MID(L39,1,1)="2",1,0)+IF(MID(M39,1,1)="2",1,0)+IF(MID(N39,1,1)="2",1,0)</f>
        <v>0</v>
      </c>
      <c r="CS39" s="68">
        <f>IF(MID(H39,1,1)="3",1,0)+IF(MID(I39,1,1)="3",1,0)+IF(MID(J39,1,1)="3",1,0)+IF(MID(K39,1,1)="3",1,0)+IF(MID(L39,1,1)="3",1,0)+IF(MID(M39,1,1)="3",1,0)+IF(MID(N39,1,1)="3",1,0)</f>
        <v>1</v>
      </c>
      <c r="CT39" s="67">
        <f>IF(MID(H39,1,1)="4",1,0)+IF(MID(I39,1,1)="4",1,0)+IF(MID(J39,1,1)="4",1,0)+IF(MID(K39,1,1)="4",1,0)+IF(MID(L39,1,1)="4",1,0)+IF(MID(M39,1,1)="4",1,0)+IF(MID(N39,1,1)="4",1,0)</f>
        <v>0</v>
      </c>
      <c r="CU39" s="67">
        <f>IF(MID(H39,1,1)="5",1,0)+IF(MID(I39,1,1)="5",1,0)+IF(MID(J39,1,1)="5",1,0)+IF(MID(K39,1,1)="5",1,0)+IF(MID(L39,1,1)="5",1,0)+IF(MID(M39,1,1)="5",1,0)+IF(MID(N39,1,1)="5",1,0)</f>
        <v>0</v>
      </c>
      <c r="CV39" s="67">
        <f>IF(MID(H39,1,1)="6",1,0)+IF(MID(I39,1,1)="6",1,0)+IF(MID(J39,1,1)="6",1,0)+IF(MID(K39,1,1)="6",1,0)+IF(MID(L39,1,1)="6",1,0)+IF(MID(M39,1,1)="6",1,0)+IF(MID(N39,1,1)="6",1,0)</f>
        <v>0</v>
      </c>
      <c r="CW39" s="67">
        <f>IF(MID(H39,1,1)="7",1,0)+IF(MID(I39,1,1)="7",1,0)+IF(MID(J39,1,1)="7",1,0)+IF(MID(K39,1,1)="7",1,0)+IF(MID(L39,1,1)="7",1,0)+IF(MID(M39,1,1)="7",1,0)+IF(MID(N39,1,1)="7",1,0)</f>
        <v>0</v>
      </c>
      <c r="CX39" s="67">
        <f>IF(MID(H39,1,1)="8",1,0)+IF(MID(I39,1,1)="8",1,0)+IF(MID(J39,1,1)="8",1,0)+IF(MID(K39,1,1)="8",1,0)+IF(MID(L39,1,1)="8",1,0)+IF(MID(M39,1,1)="8",1,0)+IF(MID(N39,1,1)="8",1,0)</f>
        <v>0</v>
      </c>
      <c r="CY39" s="74">
        <f>SUM(CQ39:CX39)</f>
        <v>1</v>
      </c>
      <c r="CZ39" s="2"/>
      <c r="DA39" s="2"/>
      <c r="DB39" s="2"/>
      <c r="DC39" s="59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</row>
    <row r="40" spans="1:150" s="16" customFormat="1" x14ac:dyDescent="0.25">
      <c r="A40" s="18" t="str">
        <f>'ПЛАН НАВЧАЛЬНОГО ПРОЦЕСУ ДЕННА'!A40</f>
        <v>2.02</v>
      </c>
      <c r="B40" s="226" t="str">
        <f>'ПЛАН НАВЧАЛЬНОГО ПРОЦЕСУ ДЕННА'!B40</f>
        <v>Вибіркова дисципліна 2</v>
      </c>
      <c r="C40" s="227"/>
      <c r="D40" s="228">
        <f>'ПЛАН НАВЧАЛЬНОГО ПРОЦЕСУ ДЕННА'!D40</f>
        <v>0</v>
      </c>
      <c r="E40" s="229">
        <f>'ПЛАН НАВЧАЛЬНОГО ПРОЦЕСУ ДЕННА'!E40</f>
        <v>0</v>
      </c>
      <c r="F40" s="229">
        <f>'ПЛАН НАВЧАЛЬНОГО ПРОЦЕСУ ДЕННА'!F40</f>
        <v>0</v>
      </c>
      <c r="G40" s="230">
        <f>'ПЛАН НАВЧАЛЬНОГО ПРОЦЕСУ ДЕННА'!G40</f>
        <v>0</v>
      </c>
      <c r="H40" s="228">
        <f>'ПЛАН НАВЧАЛЬНОГО ПРОЦЕСУ ДЕННА'!H40</f>
        <v>3</v>
      </c>
      <c r="I40" s="229">
        <f>'ПЛАН НАВЧАЛЬНОГО ПРОЦЕСУ ДЕННА'!I40</f>
        <v>0</v>
      </c>
      <c r="J40" s="229">
        <f>'ПЛАН НАВЧАЛЬНОГО ПРОЦЕСУ ДЕННА'!J40</f>
        <v>0</v>
      </c>
      <c r="K40" s="229">
        <f>'ПЛАН НАВЧАЛЬНОГО ПРОЦЕСУ ДЕННА'!K40</f>
        <v>0</v>
      </c>
      <c r="L40" s="229">
        <f>'ПЛАН НАВЧАЛЬНОГО ПРОЦЕСУ ДЕННА'!L40</f>
        <v>0</v>
      </c>
      <c r="M40" s="229">
        <f>'ПЛАН НАВЧАЛЬНОГО ПРОЦЕСУ ДЕННА'!M40</f>
        <v>0</v>
      </c>
      <c r="N40" s="229">
        <f>'ПЛАН НАВЧАЛЬНОГО ПРОЦЕСУ ДЕННА'!N40</f>
        <v>0</v>
      </c>
      <c r="O40" s="213">
        <f>'ПЛАН НАВЧАЛЬНОГО ПРОЦЕСУ ДЕННА'!O40</f>
        <v>0</v>
      </c>
      <c r="P40" s="213">
        <f>'ПЛАН НАВЧАЛЬНОГО ПРОЦЕСУ ДЕННА'!P40</f>
        <v>0</v>
      </c>
      <c r="Q40" s="228">
        <f>'ПЛАН НАВЧАЛЬНОГО ПРОЦЕСУ ДЕННА'!Q40</f>
        <v>0</v>
      </c>
      <c r="R40" s="229">
        <f>'ПЛАН НАВЧАЛЬНОГО ПРОЦЕСУ ДЕННА'!R40</f>
        <v>0</v>
      </c>
      <c r="S40" s="229">
        <f>'ПЛАН НАВЧАЛЬНОГО ПРОЦЕСУ ДЕННА'!S40</f>
        <v>0</v>
      </c>
      <c r="T40" s="229">
        <f>'ПЛАН НАВЧАЛЬНОГО ПРОЦЕСУ ДЕННА'!T40</f>
        <v>0</v>
      </c>
      <c r="U40" s="229">
        <f>'ПЛАН НАВЧАЛЬНОГО ПРОЦЕСУ ДЕННА'!U40</f>
        <v>0</v>
      </c>
      <c r="V40" s="229">
        <f>'ПЛАН НАВЧАЛЬНОГО ПРОЦЕСУ ДЕННА'!V40</f>
        <v>0</v>
      </c>
      <c r="W40" s="229">
        <f>'ПЛАН НАВЧАЛЬНОГО ПРОЦЕСУ ДЕННА'!W40</f>
        <v>0</v>
      </c>
      <c r="X40" s="231">
        <f>'ПЛАН НАВЧАЛЬНОГО ПРОЦЕСУ ДЕННА'!X40</f>
        <v>150</v>
      </c>
      <c r="Y40" s="127">
        <f t="shared" si="107"/>
        <v>5</v>
      </c>
      <c r="Z40" s="9"/>
      <c r="AA40" s="9"/>
      <c r="AB40" s="9"/>
      <c r="AC40" s="9"/>
      <c r="AD40" s="232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232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232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62">
        <f>'ПЛАН НАВЧАЛЬНОГО ПРОЦЕСУ ДЕННА'!AG40</f>
        <v>0</v>
      </c>
      <c r="AH40" s="232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232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232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62">
        <f>'ПЛАН НАВЧАЛЬНОГО ПРОЦЕСУ ДЕННА'!AK40</f>
        <v>0</v>
      </c>
      <c r="AL40" s="232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232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232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62">
        <f>'ПЛАН НАВЧАЛЬНОГО ПРОЦЕСУ ДЕННА'!AO40</f>
        <v>5</v>
      </c>
      <c r="AP40" s="232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232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232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62">
        <f>'ПЛАН НАВЧАЛЬНОГО ПРОЦЕСУ ДЕННА'!AS40</f>
        <v>0</v>
      </c>
      <c r="AT40" s="232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232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232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62">
        <f>'ПЛАН НАВЧАЛЬНОГО ПРОЦЕСУ ДЕННА'!AW40</f>
        <v>0</v>
      </c>
      <c r="AX40" s="232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232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232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62">
        <f>'ПЛАН НАВЧАЛЬНОГО ПРОЦЕСУ ДЕННА'!BA40</f>
        <v>0</v>
      </c>
      <c r="BB40" s="232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232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232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62">
        <f>'ПЛАН НАВЧАЛЬНОГО ПРОЦЕСУ ДЕННА'!BE40</f>
        <v>0</v>
      </c>
      <c r="BF40" s="232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232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232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62">
        <f>'ПЛАН НАВЧАЛЬНОГО ПРОЦЕСУ ДЕННА'!BI40</f>
        <v>0</v>
      </c>
      <c r="BJ40" s="56">
        <f t="shared" si="108"/>
        <v>0</v>
      </c>
      <c r="BK40" s="116" t="str">
        <f t="shared" si="109"/>
        <v/>
      </c>
      <c r="BL40" s="76">
        <f t="shared" ref="BL40:BL50" si="110">IF(AG40&lt;&gt;0,$Y40,0)</f>
        <v>0</v>
      </c>
      <c r="BM40" s="76">
        <f t="shared" ref="BM40:BM58" si="111">IF(AK40&lt;&gt;0,$Y40,0)</f>
        <v>0</v>
      </c>
      <c r="BN40" s="76">
        <f t="shared" ref="BN40:BN50" si="112">IF(AO40&lt;&gt;0,$Y40,0)</f>
        <v>5</v>
      </c>
      <c r="BO40" s="76">
        <f t="shared" ref="BO40:BO50" si="113">IF(AS40&lt;&gt;0,$Y40,0)</f>
        <v>0</v>
      </c>
      <c r="BP40" s="76">
        <f t="shared" ref="BP40:BP50" si="114">IF(AW40&lt;&gt;0,$Y40,0)</f>
        <v>0</v>
      </c>
      <c r="BQ40" s="76">
        <f t="shared" ref="BQ40:BQ50" si="115">IF(BA40&lt;&gt;0,$Y40,0)</f>
        <v>0</v>
      </c>
      <c r="BR40" s="76">
        <f t="shared" ref="BR40:BR50" si="116">IF(BE40&lt;&gt;0,$Y40,0)</f>
        <v>0</v>
      </c>
      <c r="BS40" s="76">
        <f t="shared" ref="BS40:BS50" si="117">IF(BI40&lt;&gt;0,$Y40,0)</f>
        <v>0</v>
      </c>
      <c r="BT40" s="80">
        <f t="shared" ref="BT40:BT58" si="118">SUM(BL40:BS40)</f>
        <v>5</v>
      </c>
      <c r="BU40" s="2"/>
      <c r="BV40" s="2"/>
      <c r="BW40" s="12">
        <f t="shared" ref="BW40:BW58" si="119">IF($DC40=0,0,ROUND(4*$Y40*SUM(AD40:AF40)/$DC40,0)/4)</f>
        <v>0</v>
      </c>
      <c r="BX40" s="12">
        <f t="shared" ref="BX40:BX50" si="120">IF($DC40=0,0,ROUND(4*$Y40*SUM(AH40:AJ40)/$DC40,0)/4)</f>
        <v>0</v>
      </c>
      <c r="BY40" s="12">
        <f t="shared" ref="BY40:BY50" si="121">IF($DC40=0,0,ROUND(4*$Y40*SUM(AL40:AN40)/$DC40,0)/4)</f>
        <v>0</v>
      </c>
      <c r="BZ40" s="12">
        <f t="shared" ref="BZ40:BZ50" si="122">IF($DC40=0,0,ROUND(4*$Y40*SUM(AP40:AR40)/$DC40,0)/4)</f>
        <v>0</v>
      </c>
      <c r="CA40" s="12">
        <f t="shared" ref="CA40:CA50" si="123">IF($DC40=0,0,ROUND(4*$Y40*SUM(AT40:AV40)/$DC40,0)/4)</f>
        <v>0</v>
      </c>
      <c r="CB40" s="12">
        <f t="shared" ref="CB40:CB50" si="124">IF($DC40=0,0,ROUND(4*$Y40*(SUM(AX40:AZ40))/$DC40,0)/4)</f>
        <v>0</v>
      </c>
      <c r="CC40" s="12">
        <f t="shared" ref="CC40:CC50" si="125">IF($DC40=0,0,ROUND(4*$Y40*(SUM(BB40:BD40))/$DC40,0)/4)</f>
        <v>0</v>
      </c>
      <c r="CD40" s="12">
        <f t="shared" ref="CD40:CD50" si="126">IF($DC40=0,0,ROUND(4*$Y40*(SUM(BF40:BH40))/$DC40,0)/4)</f>
        <v>0</v>
      </c>
      <c r="CE40" s="171">
        <f t="shared" ref="CE40:CE58" si="127">SUM(BW40:CD40)</f>
        <v>0</v>
      </c>
      <c r="CF40" s="186">
        <f t="shared" ref="CF40:CF58" si="128">MAX(BW40:CD40)</f>
        <v>0</v>
      </c>
      <c r="CG40" s="2"/>
      <c r="CH40" s="67">
        <f t="shared" ref="CH40:CH58" si="129">IF(VALUE($D40)=1,1,0)+IF(VALUE($E40)=1,1,0)+IF(VALUE($F40)=1,1,0)+IF(VALUE($G40)=1,1,0)</f>
        <v>0</v>
      </c>
      <c r="CI40" s="67">
        <f t="shared" ref="CI40:CI58" si="130">IF(VALUE($D40)=2,1,0)+IF(VALUE($E40)=2,1,0)+IF(VALUE($F40)=2,1,0)+IF(VALUE($G40)=2,1,0)</f>
        <v>0</v>
      </c>
      <c r="CJ40" s="67">
        <f t="shared" ref="CJ40:CJ58" si="131">IF(VALUE($D40)=3,1,0)+IF(VALUE($E40)=3,1,0)+IF(VALUE($F40)=3,1,0)+IF(VALUE($G40)=3,1,0)</f>
        <v>0</v>
      </c>
      <c r="CK40" s="67">
        <f t="shared" ref="CK40:CK58" si="132">IF(VALUE($D40)=4,1,0)+IF(VALUE($E40)=4,1,0)+IF(VALUE($F40)=4,1,0)+IF(VALUE($G40)=4,1,0)</f>
        <v>0</v>
      </c>
      <c r="CL40" s="67">
        <f t="shared" ref="CL40:CL58" si="133">IF(VALUE($D40)=5,1,0)+IF(VALUE($E40)=5,1,0)+IF(VALUE($F40)=5,1,0)+IF(VALUE($G40)=5,1,0)</f>
        <v>0</v>
      </c>
      <c r="CM40" s="67">
        <f t="shared" ref="CM40:CM58" si="134">IF(VALUE($D40)=6,1,0)+IF(VALUE($E40)=6,1,0)+IF(VALUE($F40)=6,1,0)+IF(VALUE($G40)=6,1,0)</f>
        <v>0</v>
      </c>
      <c r="CN40" s="67">
        <f t="shared" ref="CN40:CN58" si="135">IF(VALUE($D40)=7,1,0)+IF(VALUE($E40)=7,1,0)+IF(VALUE($F40)=7,1,0)+IF(VALUE($G40)=7,1,0)</f>
        <v>0</v>
      </c>
      <c r="CO40" s="67">
        <f t="shared" ref="CO40:CO58" si="136">IF(VALUE($D40)=8,1,0)+IF(VALUE($E40)=8,1,0)+IF(VALUE($F40)=8,1,0)+IF(VALUE($G40)=8,1,0)</f>
        <v>0</v>
      </c>
      <c r="CP40" s="75">
        <f t="shared" ref="CP40:CP58" si="137">SUM(CH40:CO40)</f>
        <v>0</v>
      </c>
      <c r="CQ40" s="67">
        <f t="shared" ref="CQ40:CQ58" si="138">IF(MID(H40,1,1)="1",1,0)+IF(MID(I40,1,1)="1",1,0)+IF(MID(J40,1,1)="1",1,0)+IF(MID(K40,1,1)="1",1,0)+IF(MID(L40,1,1)="1",1,0)+IF(MID(M40,1,1)="1",1,0)+IF(MID(N40,1,1)="1",1,0)</f>
        <v>0</v>
      </c>
      <c r="CR40" s="67">
        <f t="shared" ref="CR40:CR58" si="139">IF(MID(H40,1,1)="2",1,0)+IF(MID(I40,1,1)="2",1,0)+IF(MID(J40,1,1)="2",1,0)+IF(MID(K40,1,1)="2",1,0)+IF(MID(L40,1,1)="2",1,0)+IF(MID(M40,1,1)="2",1,0)+IF(MID(N40,1,1)="2",1,0)</f>
        <v>0</v>
      </c>
      <c r="CS40" s="68">
        <f t="shared" ref="CS40:CS58" si="140">IF(MID(H40,1,1)="3",1,0)+IF(MID(I40,1,1)="3",1,0)+IF(MID(J40,1,1)="3",1,0)+IF(MID(K40,1,1)="3",1,0)+IF(MID(L40,1,1)="3",1,0)+IF(MID(M40,1,1)="3",1,0)+IF(MID(N40,1,1)="3",1,0)</f>
        <v>1</v>
      </c>
      <c r="CT40" s="67">
        <f t="shared" ref="CT40:CT58" si="141">IF(MID(H40,1,1)="4",1,0)+IF(MID(I40,1,1)="4",1,0)+IF(MID(J40,1,1)="4",1,0)+IF(MID(K40,1,1)="4",1,0)+IF(MID(L40,1,1)="4",1,0)+IF(MID(M40,1,1)="4",1,0)+IF(MID(N40,1,1)="4",1,0)</f>
        <v>0</v>
      </c>
      <c r="CU40" s="67">
        <f t="shared" ref="CU40:CU58" si="142">IF(MID(H40,1,1)="5",1,0)+IF(MID(I40,1,1)="5",1,0)+IF(MID(J40,1,1)="5",1,0)+IF(MID(K40,1,1)="5",1,0)+IF(MID(L40,1,1)="5",1,0)+IF(MID(M40,1,1)="5",1,0)+IF(MID(N40,1,1)="5",1,0)</f>
        <v>0</v>
      </c>
      <c r="CV40" s="67">
        <f t="shared" ref="CV40:CV58" si="143">IF(MID(H40,1,1)="6",1,0)+IF(MID(I40,1,1)="6",1,0)+IF(MID(J40,1,1)="6",1,0)+IF(MID(K40,1,1)="6",1,0)+IF(MID(L40,1,1)="6",1,0)+IF(MID(M40,1,1)="6",1,0)+IF(MID(N40,1,1)="6",1,0)</f>
        <v>0</v>
      </c>
      <c r="CW40" s="67">
        <f t="shared" ref="CW40:CW58" si="144">IF(MID(H40,1,1)="7",1,0)+IF(MID(I40,1,1)="7",1,0)+IF(MID(J40,1,1)="7",1,0)+IF(MID(K40,1,1)="7",1,0)+IF(MID(L40,1,1)="7",1,0)+IF(MID(M40,1,1)="7",1,0)+IF(MID(N40,1,1)="7",1,0)</f>
        <v>0</v>
      </c>
      <c r="CX40" s="67">
        <f t="shared" ref="CX40:CX58" si="145">IF(MID(H40,1,1)="8",1,0)+IF(MID(I40,1,1)="8",1,0)+IF(MID(J40,1,1)="8",1,0)+IF(MID(K40,1,1)="8",1,0)+IF(MID(L40,1,1)="8",1,0)+IF(MID(M40,1,1)="8",1,0)+IF(MID(N40,1,1)="8",1,0)</f>
        <v>0</v>
      </c>
      <c r="CY40" s="74">
        <f t="shared" ref="CY40:CY58" si="146">SUM(CQ40:CX40)</f>
        <v>1</v>
      </c>
      <c r="CZ40" s="2"/>
      <c r="DA40" s="2"/>
      <c r="DB40" s="2"/>
      <c r="DC40" s="59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</row>
    <row r="41" spans="1:150" s="16" customFormat="1" hidden="1" x14ac:dyDescent="0.25">
      <c r="A41" s="18" t="str">
        <f>'ПЛАН НАВЧАЛЬНОГО ПРОЦЕСУ ДЕННА'!A41</f>
        <v>2.03</v>
      </c>
      <c r="B41" s="226" t="str">
        <f>'ПЛАН НАВЧАЛЬНОГО ПРОЦЕСУ ДЕННА'!B41</f>
        <v>Вибіркова дисципліна 3</v>
      </c>
      <c r="C41" s="227"/>
      <c r="D41" s="228">
        <f>'ПЛАН НАВЧАЛЬНОГО ПРОЦЕСУ ДЕННА'!D41</f>
        <v>0</v>
      </c>
      <c r="E41" s="229">
        <f>'ПЛАН НАВЧАЛЬНОГО ПРОЦЕСУ ДЕННА'!E41</f>
        <v>0</v>
      </c>
      <c r="F41" s="229">
        <f>'ПЛАН НАВЧАЛЬНОГО ПРОЦЕСУ ДЕННА'!F41</f>
        <v>0</v>
      </c>
      <c r="G41" s="230">
        <f>'ПЛАН НАВЧАЛЬНОГО ПРОЦЕСУ ДЕННА'!G41</f>
        <v>0</v>
      </c>
      <c r="H41" s="228">
        <f>'ПЛАН НАВЧАЛЬНОГО ПРОЦЕСУ ДЕННА'!H41</f>
        <v>0</v>
      </c>
      <c r="I41" s="229">
        <f>'ПЛАН НАВЧАЛЬНОГО ПРОЦЕСУ ДЕННА'!I41</f>
        <v>0</v>
      </c>
      <c r="J41" s="229">
        <f>'ПЛАН НАВЧАЛЬНОГО ПРОЦЕСУ ДЕННА'!J41</f>
        <v>0</v>
      </c>
      <c r="K41" s="229">
        <f>'ПЛАН НАВЧАЛЬНОГО ПРОЦЕСУ ДЕННА'!K41</f>
        <v>0</v>
      </c>
      <c r="L41" s="229">
        <f>'ПЛАН НАВЧАЛЬНОГО ПРОЦЕСУ ДЕННА'!L41</f>
        <v>0</v>
      </c>
      <c r="M41" s="229">
        <f>'ПЛАН НАВЧАЛЬНОГО ПРОЦЕСУ ДЕННА'!M41</f>
        <v>0</v>
      </c>
      <c r="N41" s="229">
        <f>'ПЛАН НАВЧАЛЬНОГО ПРОЦЕСУ ДЕННА'!N41</f>
        <v>0</v>
      </c>
      <c r="O41" s="213">
        <f>'ПЛАН НАВЧАЛЬНОГО ПРОЦЕСУ ДЕННА'!O41</f>
        <v>0</v>
      </c>
      <c r="P41" s="213">
        <f>'ПЛАН НАВЧАЛЬНОГО ПРОЦЕСУ ДЕННА'!P41</f>
        <v>0</v>
      </c>
      <c r="Q41" s="228">
        <f>'ПЛАН НАВЧАЛЬНОГО ПРОЦЕСУ ДЕННА'!Q41</f>
        <v>0</v>
      </c>
      <c r="R41" s="229">
        <f>'ПЛАН НАВЧАЛЬНОГО ПРОЦЕСУ ДЕННА'!R41</f>
        <v>0</v>
      </c>
      <c r="S41" s="229">
        <f>'ПЛАН НАВЧАЛЬНОГО ПРОЦЕСУ ДЕННА'!S41</f>
        <v>0</v>
      </c>
      <c r="T41" s="229">
        <f>'ПЛАН НАВЧАЛЬНОГО ПРОЦЕСУ ДЕННА'!T41</f>
        <v>0</v>
      </c>
      <c r="U41" s="229">
        <f>'ПЛАН НАВЧАЛЬНОГО ПРОЦЕСУ ДЕННА'!U41</f>
        <v>0</v>
      </c>
      <c r="V41" s="229">
        <f>'ПЛАН НАВЧАЛЬНОГО ПРОЦЕСУ ДЕННА'!V41</f>
        <v>0</v>
      </c>
      <c r="W41" s="229">
        <f>'ПЛАН НАВЧАЛЬНОГО ПРОЦЕСУ ДЕННА'!W41</f>
        <v>0</v>
      </c>
      <c r="X41" s="231">
        <f>'ПЛАН НАВЧАЛЬНОГО ПРОЦЕСУ ДЕННА'!X41</f>
        <v>0</v>
      </c>
      <c r="Y41" s="127">
        <f t="shared" si="107"/>
        <v>0</v>
      </c>
      <c r="Z41" s="9"/>
      <c r="AA41" s="9"/>
      <c r="AB41" s="9"/>
      <c r="AC41" s="9"/>
      <c r="AD41" s="232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232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232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62">
        <f>'ПЛАН НАВЧАЛЬНОГО ПРОЦЕСУ ДЕННА'!AG41</f>
        <v>0</v>
      </c>
      <c r="AH41" s="232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232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232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62">
        <f>'ПЛАН НАВЧАЛЬНОГО ПРОЦЕСУ ДЕННА'!AK41</f>
        <v>0</v>
      </c>
      <c r="AL41" s="232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232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232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62">
        <f>'ПЛАН НАВЧАЛЬНОГО ПРОЦЕСУ ДЕННА'!AO41</f>
        <v>0</v>
      </c>
      <c r="AP41" s="232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232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232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62">
        <f>'ПЛАН НАВЧАЛЬНОГО ПРОЦЕСУ ДЕННА'!AS41</f>
        <v>0</v>
      </c>
      <c r="AT41" s="232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232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232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62">
        <f>'ПЛАН НАВЧАЛЬНОГО ПРОЦЕСУ ДЕННА'!AW41</f>
        <v>0</v>
      </c>
      <c r="AX41" s="232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232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232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62">
        <f>'ПЛАН НАВЧАЛЬНОГО ПРОЦЕСУ ДЕННА'!BA41</f>
        <v>0</v>
      </c>
      <c r="BB41" s="232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232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232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62">
        <f>'ПЛАН НАВЧАЛЬНОГО ПРОЦЕСУ ДЕННА'!BE41</f>
        <v>0</v>
      </c>
      <c r="BF41" s="232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232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232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62">
        <f>'ПЛАН НАВЧАЛЬНОГО ПРОЦЕСУ ДЕННА'!BI41</f>
        <v>0</v>
      </c>
      <c r="BJ41" s="56">
        <f t="shared" si="108"/>
        <v>0</v>
      </c>
      <c r="BK41" s="116" t="str">
        <f t="shared" si="109"/>
        <v/>
      </c>
      <c r="BL41" s="76">
        <f t="shared" si="110"/>
        <v>0</v>
      </c>
      <c r="BM41" s="76">
        <f t="shared" si="111"/>
        <v>0</v>
      </c>
      <c r="BN41" s="76">
        <f t="shared" si="112"/>
        <v>0</v>
      </c>
      <c r="BO41" s="76">
        <f t="shared" si="113"/>
        <v>0</v>
      </c>
      <c r="BP41" s="76">
        <f t="shared" si="114"/>
        <v>0</v>
      </c>
      <c r="BQ41" s="76">
        <f t="shared" si="115"/>
        <v>0</v>
      </c>
      <c r="BR41" s="76">
        <f t="shared" si="116"/>
        <v>0</v>
      </c>
      <c r="BS41" s="76">
        <f t="shared" si="117"/>
        <v>0</v>
      </c>
      <c r="BT41" s="80">
        <f t="shared" si="118"/>
        <v>0</v>
      </c>
      <c r="BU41" s="2"/>
      <c r="BV41" s="2"/>
      <c r="BW41" s="12">
        <f t="shared" si="119"/>
        <v>0</v>
      </c>
      <c r="BX41" s="12">
        <f t="shared" si="120"/>
        <v>0</v>
      </c>
      <c r="BY41" s="12">
        <f t="shared" si="121"/>
        <v>0</v>
      </c>
      <c r="BZ41" s="12">
        <f t="shared" si="122"/>
        <v>0</v>
      </c>
      <c r="CA41" s="12">
        <f t="shared" si="123"/>
        <v>0</v>
      </c>
      <c r="CB41" s="12">
        <f t="shared" si="124"/>
        <v>0</v>
      </c>
      <c r="CC41" s="12">
        <f t="shared" si="125"/>
        <v>0</v>
      </c>
      <c r="CD41" s="12">
        <f t="shared" si="126"/>
        <v>0</v>
      </c>
      <c r="CE41" s="171">
        <f t="shared" si="127"/>
        <v>0</v>
      </c>
      <c r="CF41" s="186">
        <f t="shared" si="128"/>
        <v>0</v>
      </c>
      <c r="CG41" s="2"/>
      <c r="CH41" s="67">
        <f t="shared" si="129"/>
        <v>0</v>
      </c>
      <c r="CI41" s="67">
        <f t="shared" si="130"/>
        <v>0</v>
      </c>
      <c r="CJ41" s="67">
        <f t="shared" si="131"/>
        <v>0</v>
      </c>
      <c r="CK41" s="67">
        <f t="shared" si="132"/>
        <v>0</v>
      </c>
      <c r="CL41" s="67">
        <f t="shared" si="133"/>
        <v>0</v>
      </c>
      <c r="CM41" s="67">
        <f t="shared" si="134"/>
        <v>0</v>
      </c>
      <c r="CN41" s="67">
        <f t="shared" si="135"/>
        <v>0</v>
      </c>
      <c r="CO41" s="67">
        <f t="shared" si="136"/>
        <v>0</v>
      </c>
      <c r="CP41" s="75">
        <f t="shared" si="137"/>
        <v>0</v>
      </c>
      <c r="CQ41" s="67">
        <f t="shared" si="138"/>
        <v>0</v>
      </c>
      <c r="CR41" s="67">
        <f t="shared" si="139"/>
        <v>0</v>
      </c>
      <c r="CS41" s="68">
        <f t="shared" si="140"/>
        <v>0</v>
      </c>
      <c r="CT41" s="67">
        <f t="shared" si="141"/>
        <v>0</v>
      </c>
      <c r="CU41" s="67">
        <f t="shared" si="142"/>
        <v>0</v>
      </c>
      <c r="CV41" s="67">
        <f t="shared" si="143"/>
        <v>0</v>
      </c>
      <c r="CW41" s="67">
        <f t="shared" si="144"/>
        <v>0</v>
      </c>
      <c r="CX41" s="67">
        <f t="shared" si="145"/>
        <v>0</v>
      </c>
      <c r="CY41" s="74">
        <f t="shared" si="146"/>
        <v>0</v>
      </c>
      <c r="CZ41" s="2"/>
      <c r="DA41" s="2"/>
      <c r="DB41" s="2"/>
      <c r="DC41" s="59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</row>
    <row r="42" spans="1:150" s="16" customFormat="1" hidden="1" x14ac:dyDescent="0.25">
      <c r="A42" s="18" t="str">
        <f>'ПЛАН НАВЧАЛЬНОГО ПРОЦЕСУ ДЕННА'!A42</f>
        <v>2.04</v>
      </c>
      <c r="B42" s="226" t="str">
        <f>'ПЛАН НАВЧАЛЬНОГО ПРОЦЕСУ ДЕННА'!B42</f>
        <v>Вибіркова дисципліна 4</v>
      </c>
      <c r="C42" s="227"/>
      <c r="D42" s="228">
        <f>'ПЛАН НАВЧАЛЬНОГО ПРОЦЕСУ ДЕННА'!D42</f>
        <v>0</v>
      </c>
      <c r="E42" s="229">
        <f>'ПЛАН НАВЧАЛЬНОГО ПРОЦЕСУ ДЕННА'!E42</f>
        <v>0</v>
      </c>
      <c r="F42" s="229">
        <f>'ПЛАН НАВЧАЛЬНОГО ПРОЦЕСУ ДЕННА'!F42</f>
        <v>0</v>
      </c>
      <c r="G42" s="230">
        <f>'ПЛАН НАВЧАЛЬНОГО ПРОЦЕСУ ДЕННА'!G42</f>
        <v>0</v>
      </c>
      <c r="H42" s="228">
        <f>'ПЛАН НАВЧАЛЬНОГО ПРОЦЕСУ ДЕННА'!H42</f>
        <v>0</v>
      </c>
      <c r="I42" s="229">
        <f>'ПЛАН НАВЧАЛЬНОГО ПРОЦЕСУ ДЕННА'!I42</f>
        <v>0</v>
      </c>
      <c r="J42" s="229">
        <f>'ПЛАН НАВЧАЛЬНОГО ПРОЦЕСУ ДЕННА'!J42</f>
        <v>0</v>
      </c>
      <c r="K42" s="229">
        <f>'ПЛАН НАВЧАЛЬНОГО ПРОЦЕСУ ДЕННА'!K42</f>
        <v>0</v>
      </c>
      <c r="L42" s="229">
        <f>'ПЛАН НАВЧАЛЬНОГО ПРОЦЕСУ ДЕННА'!L42</f>
        <v>0</v>
      </c>
      <c r="M42" s="229">
        <f>'ПЛАН НАВЧАЛЬНОГО ПРОЦЕСУ ДЕННА'!M42</f>
        <v>0</v>
      </c>
      <c r="N42" s="229">
        <f>'ПЛАН НАВЧАЛЬНОГО ПРОЦЕСУ ДЕННА'!N42</f>
        <v>0</v>
      </c>
      <c r="O42" s="213">
        <f>'ПЛАН НАВЧАЛЬНОГО ПРОЦЕСУ ДЕННА'!O42</f>
        <v>0</v>
      </c>
      <c r="P42" s="213">
        <f>'ПЛАН НАВЧАЛЬНОГО ПРОЦЕСУ ДЕННА'!P42</f>
        <v>0</v>
      </c>
      <c r="Q42" s="228">
        <f>'ПЛАН НАВЧАЛЬНОГО ПРОЦЕСУ ДЕННА'!Q42</f>
        <v>0</v>
      </c>
      <c r="R42" s="229">
        <f>'ПЛАН НАВЧАЛЬНОГО ПРОЦЕСУ ДЕННА'!R42</f>
        <v>0</v>
      </c>
      <c r="S42" s="229">
        <f>'ПЛАН НАВЧАЛЬНОГО ПРОЦЕСУ ДЕННА'!S42</f>
        <v>0</v>
      </c>
      <c r="T42" s="229">
        <f>'ПЛАН НАВЧАЛЬНОГО ПРОЦЕСУ ДЕННА'!T42</f>
        <v>0</v>
      </c>
      <c r="U42" s="229">
        <f>'ПЛАН НАВЧАЛЬНОГО ПРОЦЕСУ ДЕННА'!U42</f>
        <v>0</v>
      </c>
      <c r="V42" s="229">
        <f>'ПЛАН НАВЧАЛЬНОГО ПРОЦЕСУ ДЕННА'!V42</f>
        <v>0</v>
      </c>
      <c r="W42" s="229">
        <f>'ПЛАН НАВЧАЛЬНОГО ПРОЦЕСУ ДЕННА'!W42</f>
        <v>0</v>
      </c>
      <c r="X42" s="231">
        <f>'ПЛАН НАВЧАЛЬНОГО ПРОЦЕСУ ДЕННА'!X42</f>
        <v>0</v>
      </c>
      <c r="Y42" s="127">
        <f t="shared" si="107"/>
        <v>0</v>
      </c>
      <c r="Z42" s="9"/>
      <c r="AA42" s="9"/>
      <c r="AB42" s="9"/>
      <c r="AC42" s="9"/>
      <c r="AD42" s="232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232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232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62">
        <f>'ПЛАН НАВЧАЛЬНОГО ПРОЦЕСУ ДЕННА'!AG42</f>
        <v>0</v>
      </c>
      <c r="AH42" s="232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232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232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62">
        <f>'ПЛАН НАВЧАЛЬНОГО ПРОЦЕСУ ДЕННА'!AK42</f>
        <v>0</v>
      </c>
      <c r="AL42" s="232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232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232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62">
        <f>'ПЛАН НАВЧАЛЬНОГО ПРОЦЕСУ ДЕННА'!AO42</f>
        <v>0</v>
      </c>
      <c r="AP42" s="232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232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232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62">
        <f>'ПЛАН НАВЧАЛЬНОГО ПРОЦЕСУ ДЕННА'!AS42</f>
        <v>0</v>
      </c>
      <c r="AT42" s="232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232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232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62">
        <f>'ПЛАН НАВЧАЛЬНОГО ПРОЦЕСУ ДЕННА'!AW42</f>
        <v>0</v>
      </c>
      <c r="AX42" s="232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232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232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62">
        <f>'ПЛАН НАВЧАЛЬНОГО ПРОЦЕСУ ДЕННА'!BA42</f>
        <v>0</v>
      </c>
      <c r="BB42" s="232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232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232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62">
        <f>'ПЛАН НАВЧАЛЬНОГО ПРОЦЕСУ ДЕННА'!BE42</f>
        <v>0</v>
      </c>
      <c r="BF42" s="232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232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232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62">
        <f>'ПЛАН НАВЧАЛЬНОГО ПРОЦЕСУ ДЕННА'!BI42</f>
        <v>0</v>
      </c>
      <c r="BJ42" s="56">
        <f t="shared" si="108"/>
        <v>0</v>
      </c>
      <c r="BK42" s="116" t="str">
        <f t="shared" si="109"/>
        <v/>
      </c>
      <c r="BL42" s="76">
        <f t="shared" si="110"/>
        <v>0</v>
      </c>
      <c r="BM42" s="76">
        <f t="shared" si="111"/>
        <v>0</v>
      </c>
      <c r="BN42" s="76">
        <f t="shared" si="112"/>
        <v>0</v>
      </c>
      <c r="BO42" s="76">
        <f t="shared" si="113"/>
        <v>0</v>
      </c>
      <c r="BP42" s="76">
        <f t="shared" si="114"/>
        <v>0</v>
      </c>
      <c r="BQ42" s="76">
        <f t="shared" si="115"/>
        <v>0</v>
      </c>
      <c r="BR42" s="76">
        <f t="shared" si="116"/>
        <v>0</v>
      </c>
      <c r="BS42" s="76">
        <f t="shared" si="117"/>
        <v>0</v>
      </c>
      <c r="BT42" s="80">
        <f t="shared" si="118"/>
        <v>0</v>
      </c>
      <c r="BU42" s="2"/>
      <c r="BV42" s="2"/>
      <c r="BW42" s="12">
        <f t="shared" si="119"/>
        <v>0</v>
      </c>
      <c r="BX42" s="12">
        <f t="shared" si="120"/>
        <v>0</v>
      </c>
      <c r="BY42" s="12">
        <f t="shared" si="121"/>
        <v>0</v>
      </c>
      <c r="BZ42" s="12">
        <f t="shared" si="122"/>
        <v>0</v>
      </c>
      <c r="CA42" s="12">
        <f t="shared" si="123"/>
        <v>0</v>
      </c>
      <c r="CB42" s="12">
        <f t="shared" si="124"/>
        <v>0</v>
      </c>
      <c r="CC42" s="12">
        <f t="shared" si="125"/>
        <v>0</v>
      </c>
      <c r="CD42" s="12">
        <f t="shared" si="126"/>
        <v>0</v>
      </c>
      <c r="CE42" s="171">
        <f t="shared" si="127"/>
        <v>0</v>
      </c>
      <c r="CF42" s="186">
        <f t="shared" si="128"/>
        <v>0</v>
      </c>
      <c r="CG42" s="2"/>
      <c r="CH42" s="67">
        <f t="shared" si="129"/>
        <v>0</v>
      </c>
      <c r="CI42" s="67">
        <f t="shared" si="130"/>
        <v>0</v>
      </c>
      <c r="CJ42" s="67">
        <f t="shared" si="131"/>
        <v>0</v>
      </c>
      <c r="CK42" s="67">
        <f t="shared" si="132"/>
        <v>0</v>
      </c>
      <c r="CL42" s="67">
        <f t="shared" si="133"/>
        <v>0</v>
      </c>
      <c r="CM42" s="67">
        <f t="shared" si="134"/>
        <v>0</v>
      </c>
      <c r="CN42" s="67">
        <f t="shared" si="135"/>
        <v>0</v>
      </c>
      <c r="CO42" s="67">
        <f t="shared" si="136"/>
        <v>0</v>
      </c>
      <c r="CP42" s="75">
        <f t="shared" si="137"/>
        <v>0</v>
      </c>
      <c r="CQ42" s="67">
        <f t="shared" si="138"/>
        <v>0</v>
      </c>
      <c r="CR42" s="67">
        <f t="shared" si="139"/>
        <v>0</v>
      </c>
      <c r="CS42" s="68">
        <f t="shared" si="140"/>
        <v>0</v>
      </c>
      <c r="CT42" s="67">
        <f t="shared" si="141"/>
        <v>0</v>
      </c>
      <c r="CU42" s="67">
        <f t="shared" si="142"/>
        <v>0</v>
      </c>
      <c r="CV42" s="67">
        <f t="shared" si="143"/>
        <v>0</v>
      </c>
      <c r="CW42" s="67">
        <f t="shared" si="144"/>
        <v>0</v>
      </c>
      <c r="CX42" s="67">
        <f t="shared" si="145"/>
        <v>0</v>
      </c>
      <c r="CY42" s="74">
        <f t="shared" si="146"/>
        <v>0</v>
      </c>
      <c r="CZ42" s="2"/>
      <c r="DA42" s="2"/>
      <c r="DB42" s="2"/>
      <c r="DC42" s="59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</row>
    <row r="43" spans="1:150" s="242" customFormat="1" hidden="1" x14ac:dyDescent="0.25">
      <c r="A43" s="18" t="str">
        <f>'ПЛАН НАВЧАЛЬНОГО ПРОЦЕСУ ДЕННА'!A43</f>
        <v>2.05</v>
      </c>
      <c r="B43" s="226" t="str">
        <f>'ПЛАН НАВЧАЛЬНОГО ПРОЦЕСУ ДЕННА'!B43</f>
        <v>Вибіркова дисципліна 5</v>
      </c>
      <c r="C43" s="227"/>
      <c r="D43" s="228">
        <f>'ПЛАН НАВЧАЛЬНОГО ПРОЦЕСУ ДЕННА'!D43</f>
        <v>0</v>
      </c>
      <c r="E43" s="229">
        <f>'ПЛАН НАВЧАЛЬНОГО ПРОЦЕСУ ДЕННА'!E43</f>
        <v>0</v>
      </c>
      <c r="F43" s="229">
        <f>'ПЛАН НАВЧАЛЬНОГО ПРОЦЕСУ ДЕННА'!F43</f>
        <v>0</v>
      </c>
      <c r="G43" s="230">
        <f>'ПЛАН НАВЧАЛЬНОГО ПРОЦЕСУ ДЕННА'!G43</f>
        <v>0</v>
      </c>
      <c r="H43" s="228">
        <f>'ПЛАН НАВЧАЛЬНОГО ПРОЦЕСУ ДЕННА'!H43</f>
        <v>0</v>
      </c>
      <c r="I43" s="229">
        <f>'ПЛАН НАВЧАЛЬНОГО ПРОЦЕСУ ДЕННА'!I43</f>
        <v>0</v>
      </c>
      <c r="J43" s="229">
        <f>'ПЛАН НАВЧАЛЬНОГО ПРОЦЕСУ ДЕННА'!J43</f>
        <v>0</v>
      </c>
      <c r="K43" s="229">
        <f>'ПЛАН НАВЧАЛЬНОГО ПРОЦЕСУ ДЕННА'!K43</f>
        <v>0</v>
      </c>
      <c r="L43" s="229">
        <f>'ПЛАН НАВЧАЛЬНОГО ПРОЦЕСУ ДЕННА'!L43</f>
        <v>0</v>
      </c>
      <c r="M43" s="229">
        <f>'ПЛАН НАВЧАЛЬНОГО ПРОЦЕСУ ДЕННА'!M43</f>
        <v>0</v>
      </c>
      <c r="N43" s="229">
        <f>'ПЛАН НАВЧАЛЬНОГО ПРОЦЕСУ ДЕННА'!N43</f>
        <v>0</v>
      </c>
      <c r="O43" s="213">
        <f>'ПЛАН НАВЧАЛЬНОГО ПРОЦЕСУ ДЕННА'!O43</f>
        <v>0</v>
      </c>
      <c r="P43" s="213">
        <f>'ПЛАН НАВЧАЛЬНОГО ПРОЦЕСУ ДЕННА'!P43</f>
        <v>0</v>
      </c>
      <c r="Q43" s="228">
        <f>'ПЛАН НАВЧАЛЬНОГО ПРОЦЕСУ ДЕННА'!Q43</f>
        <v>0</v>
      </c>
      <c r="R43" s="229">
        <f>'ПЛАН НАВЧАЛЬНОГО ПРОЦЕСУ ДЕННА'!R43</f>
        <v>0</v>
      </c>
      <c r="S43" s="229">
        <f>'ПЛАН НАВЧАЛЬНОГО ПРОЦЕСУ ДЕННА'!S43</f>
        <v>0</v>
      </c>
      <c r="T43" s="229">
        <f>'ПЛАН НАВЧАЛЬНОГО ПРОЦЕСУ ДЕННА'!T43</f>
        <v>0</v>
      </c>
      <c r="U43" s="229">
        <f>'ПЛАН НАВЧАЛЬНОГО ПРОЦЕСУ ДЕННА'!U43</f>
        <v>0</v>
      </c>
      <c r="V43" s="229">
        <f>'ПЛАН НАВЧАЛЬНОГО ПРОЦЕСУ ДЕННА'!V43</f>
        <v>0</v>
      </c>
      <c r="W43" s="229">
        <f>'ПЛАН НАВЧАЛЬНОГО ПРОЦЕСУ ДЕННА'!W43</f>
        <v>0</v>
      </c>
      <c r="X43" s="231">
        <f>'ПЛАН НАВЧАЛЬНОГО ПРОЦЕСУ ДЕННА'!X43</f>
        <v>0</v>
      </c>
      <c r="Y43" s="127">
        <f t="shared" si="107"/>
        <v>0</v>
      </c>
      <c r="Z43" s="9"/>
      <c r="AA43" s="9"/>
      <c r="AB43" s="9"/>
      <c r="AC43" s="9"/>
      <c r="AD43" s="232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232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232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62">
        <f>'ПЛАН НАВЧАЛЬНОГО ПРОЦЕСУ ДЕННА'!AG43</f>
        <v>0</v>
      </c>
      <c r="AH43" s="232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232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232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62">
        <f>'ПЛАН НАВЧАЛЬНОГО ПРОЦЕСУ ДЕННА'!AK43</f>
        <v>0</v>
      </c>
      <c r="AL43" s="232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232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232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62">
        <f>'ПЛАН НАВЧАЛЬНОГО ПРОЦЕСУ ДЕННА'!AO43</f>
        <v>0</v>
      </c>
      <c r="AP43" s="232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232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232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62">
        <f>'ПЛАН НАВЧАЛЬНОГО ПРОЦЕСУ ДЕННА'!AS43</f>
        <v>0</v>
      </c>
      <c r="AT43" s="232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232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232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62">
        <f>'ПЛАН НАВЧАЛЬНОГО ПРОЦЕСУ ДЕННА'!AW43</f>
        <v>0</v>
      </c>
      <c r="AX43" s="232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232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232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62">
        <f>'ПЛАН НАВЧАЛЬНОГО ПРОЦЕСУ ДЕННА'!BA43</f>
        <v>0</v>
      </c>
      <c r="BB43" s="232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232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232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62">
        <f>'ПЛАН НАВЧАЛЬНОГО ПРОЦЕСУ ДЕННА'!BE43</f>
        <v>0</v>
      </c>
      <c r="BF43" s="232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232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232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62">
        <f>'ПЛАН НАВЧАЛЬНОГО ПРОЦЕСУ ДЕННА'!BI43</f>
        <v>0</v>
      </c>
      <c r="BJ43" s="56">
        <f t="shared" si="108"/>
        <v>0</v>
      </c>
      <c r="BK43" s="116" t="str">
        <f t="shared" si="109"/>
        <v/>
      </c>
      <c r="BL43" s="76">
        <f t="shared" si="110"/>
        <v>0</v>
      </c>
      <c r="BM43" s="76">
        <f t="shared" si="111"/>
        <v>0</v>
      </c>
      <c r="BN43" s="76">
        <f t="shared" si="112"/>
        <v>0</v>
      </c>
      <c r="BO43" s="76">
        <f t="shared" si="113"/>
        <v>0</v>
      </c>
      <c r="BP43" s="76">
        <f t="shared" si="114"/>
        <v>0</v>
      </c>
      <c r="BQ43" s="76">
        <f t="shared" si="115"/>
        <v>0</v>
      </c>
      <c r="BR43" s="76">
        <f t="shared" si="116"/>
        <v>0</v>
      </c>
      <c r="BS43" s="76">
        <f t="shared" si="117"/>
        <v>0</v>
      </c>
      <c r="BT43" s="80">
        <f t="shared" si="118"/>
        <v>0</v>
      </c>
      <c r="BU43" s="2"/>
      <c r="BV43" s="2"/>
      <c r="BW43" s="12">
        <f t="shared" si="119"/>
        <v>0</v>
      </c>
      <c r="BX43" s="12">
        <f t="shared" si="120"/>
        <v>0</v>
      </c>
      <c r="BY43" s="12">
        <f t="shared" si="121"/>
        <v>0</v>
      </c>
      <c r="BZ43" s="12">
        <f t="shared" si="122"/>
        <v>0</v>
      </c>
      <c r="CA43" s="12">
        <f t="shared" si="123"/>
        <v>0</v>
      </c>
      <c r="CB43" s="12">
        <f t="shared" si="124"/>
        <v>0</v>
      </c>
      <c r="CC43" s="12">
        <f t="shared" si="125"/>
        <v>0</v>
      </c>
      <c r="CD43" s="12">
        <f t="shared" si="126"/>
        <v>0</v>
      </c>
      <c r="CE43" s="171">
        <f t="shared" si="127"/>
        <v>0</v>
      </c>
      <c r="CF43" s="186">
        <f t="shared" si="128"/>
        <v>0</v>
      </c>
      <c r="CG43" s="1"/>
      <c r="CH43" s="67">
        <f t="shared" si="129"/>
        <v>0</v>
      </c>
      <c r="CI43" s="67">
        <f t="shared" si="130"/>
        <v>0</v>
      </c>
      <c r="CJ43" s="67">
        <f t="shared" si="131"/>
        <v>0</v>
      </c>
      <c r="CK43" s="67">
        <f t="shared" si="132"/>
        <v>0</v>
      </c>
      <c r="CL43" s="67">
        <f t="shared" si="133"/>
        <v>0</v>
      </c>
      <c r="CM43" s="67">
        <f t="shared" si="134"/>
        <v>0</v>
      </c>
      <c r="CN43" s="67">
        <f t="shared" si="135"/>
        <v>0</v>
      </c>
      <c r="CO43" s="67">
        <f t="shared" si="136"/>
        <v>0</v>
      </c>
      <c r="CP43" s="75">
        <f t="shared" si="137"/>
        <v>0</v>
      </c>
      <c r="CQ43" s="67">
        <f t="shared" si="138"/>
        <v>0</v>
      </c>
      <c r="CR43" s="67">
        <f t="shared" si="139"/>
        <v>0</v>
      </c>
      <c r="CS43" s="68">
        <f t="shared" si="140"/>
        <v>0</v>
      </c>
      <c r="CT43" s="67">
        <f t="shared" si="141"/>
        <v>0</v>
      </c>
      <c r="CU43" s="67">
        <f t="shared" si="142"/>
        <v>0</v>
      </c>
      <c r="CV43" s="67">
        <f t="shared" si="143"/>
        <v>0</v>
      </c>
      <c r="CW43" s="67">
        <f t="shared" si="144"/>
        <v>0</v>
      </c>
      <c r="CX43" s="67">
        <f t="shared" si="145"/>
        <v>0</v>
      </c>
      <c r="CY43" s="74">
        <f t="shared" si="146"/>
        <v>0</v>
      </c>
      <c r="CZ43" s="1"/>
      <c r="DA43" s="1"/>
      <c r="DB43" s="1"/>
      <c r="DC43" s="59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</row>
    <row r="44" spans="1:150" s="16" customFormat="1" hidden="1" x14ac:dyDescent="0.25">
      <c r="A44" s="18" t="str">
        <f>'ПЛАН НАВЧАЛЬНОГО ПРОЦЕСУ ДЕННА'!A44</f>
        <v>2.06</v>
      </c>
      <c r="B44" s="226" t="str">
        <f>'ПЛАН НАВЧАЛЬНОГО ПРОЦЕСУ ДЕННА'!B44</f>
        <v>Вибіркова дисципліна 6</v>
      </c>
      <c r="C44" s="227"/>
      <c r="D44" s="228">
        <f>'ПЛАН НАВЧАЛЬНОГО ПРОЦЕСУ ДЕННА'!D44</f>
        <v>0</v>
      </c>
      <c r="E44" s="229">
        <f>'ПЛАН НАВЧАЛЬНОГО ПРОЦЕСУ ДЕННА'!E44</f>
        <v>0</v>
      </c>
      <c r="F44" s="229">
        <f>'ПЛАН НАВЧАЛЬНОГО ПРОЦЕСУ ДЕННА'!F44</f>
        <v>0</v>
      </c>
      <c r="G44" s="230">
        <f>'ПЛАН НАВЧАЛЬНОГО ПРОЦЕСУ ДЕННА'!G44</f>
        <v>0</v>
      </c>
      <c r="H44" s="228">
        <f>'ПЛАН НАВЧАЛЬНОГО ПРОЦЕСУ ДЕННА'!H44</f>
        <v>0</v>
      </c>
      <c r="I44" s="229">
        <f>'ПЛАН НАВЧАЛЬНОГО ПРОЦЕСУ ДЕННА'!I44</f>
        <v>0</v>
      </c>
      <c r="J44" s="229">
        <f>'ПЛАН НАВЧАЛЬНОГО ПРОЦЕСУ ДЕННА'!J44</f>
        <v>0</v>
      </c>
      <c r="K44" s="229">
        <f>'ПЛАН НАВЧАЛЬНОГО ПРОЦЕСУ ДЕННА'!K44</f>
        <v>0</v>
      </c>
      <c r="L44" s="229">
        <f>'ПЛАН НАВЧАЛЬНОГО ПРОЦЕСУ ДЕННА'!L44</f>
        <v>0</v>
      </c>
      <c r="M44" s="229">
        <f>'ПЛАН НАВЧАЛЬНОГО ПРОЦЕСУ ДЕННА'!M44</f>
        <v>0</v>
      </c>
      <c r="N44" s="229">
        <f>'ПЛАН НАВЧАЛЬНОГО ПРОЦЕСУ ДЕННА'!N44</f>
        <v>0</v>
      </c>
      <c r="O44" s="213">
        <f>'ПЛАН НАВЧАЛЬНОГО ПРОЦЕСУ ДЕННА'!O44</f>
        <v>0</v>
      </c>
      <c r="P44" s="213">
        <f>'ПЛАН НАВЧАЛЬНОГО ПРОЦЕСУ ДЕННА'!P44</f>
        <v>0</v>
      </c>
      <c r="Q44" s="228">
        <f>'ПЛАН НАВЧАЛЬНОГО ПРОЦЕСУ ДЕННА'!Q44</f>
        <v>0</v>
      </c>
      <c r="R44" s="229">
        <f>'ПЛАН НАВЧАЛЬНОГО ПРОЦЕСУ ДЕННА'!R44</f>
        <v>0</v>
      </c>
      <c r="S44" s="229">
        <f>'ПЛАН НАВЧАЛЬНОГО ПРОЦЕСУ ДЕННА'!S44</f>
        <v>0</v>
      </c>
      <c r="T44" s="229">
        <f>'ПЛАН НАВЧАЛЬНОГО ПРОЦЕСУ ДЕННА'!T44</f>
        <v>0</v>
      </c>
      <c r="U44" s="229">
        <f>'ПЛАН НАВЧАЛЬНОГО ПРОЦЕСУ ДЕННА'!U44</f>
        <v>0</v>
      </c>
      <c r="V44" s="229">
        <f>'ПЛАН НАВЧАЛЬНОГО ПРОЦЕСУ ДЕННА'!V44</f>
        <v>0</v>
      </c>
      <c r="W44" s="229">
        <f>'ПЛАН НАВЧАЛЬНОГО ПРОЦЕСУ ДЕННА'!W44</f>
        <v>0</v>
      </c>
      <c r="X44" s="231">
        <f>'ПЛАН НАВЧАЛЬНОГО ПРОЦЕСУ ДЕННА'!X44</f>
        <v>0</v>
      </c>
      <c r="Y44" s="127">
        <f t="shared" si="107"/>
        <v>0</v>
      </c>
      <c r="Z44" s="9"/>
      <c r="AA44" s="9"/>
      <c r="AB44" s="9"/>
      <c r="AC44" s="9"/>
      <c r="AD44" s="232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232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232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62">
        <f>'ПЛАН НАВЧАЛЬНОГО ПРОЦЕСУ ДЕННА'!AG44</f>
        <v>0</v>
      </c>
      <c r="AH44" s="232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232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232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62">
        <f>'ПЛАН НАВЧАЛЬНОГО ПРОЦЕСУ ДЕННА'!AK44</f>
        <v>0</v>
      </c>
      <c r="AL44" s="232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232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232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62">
        <f>'ПЛАН НАВЧАЛЬНОГО ПРОЦЕСУ ДЕННА'!AO44</f>
        <v>0</v>
      </c>
      <c r="AP44" s="232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232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232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62">
        <f>'ПЛАН НАВЧАЛЬНОГО ПРОЦЕСУ ДЕННА'!AS44</f>
        <v>0</v>
      </c>
      <c r="AT44" s="232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232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232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62">
        <f>'ПЛАН НАВЧАЛЬНОГО ПРОЦЕСУ ДЕННА'!AW44</f>
        <v>0</v>
      </c>
      <c r="AX44" s="232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232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232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62">
        <f>'ПЛАН НАВЧАЛЬНОГО ПРОЦЕСУ ДЕННА'!BA44</f>
        <v>0</v>
      </c>
      <c r="BB44" s="232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232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232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62">
        <f>'ПЛАН НАВЧАЛЬНОГО ПРОЦЕСУ ДЕННА'!BE44</f>
        <v>0</v>
      </c>
      <c r="BF44" s="232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232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232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62">
        <f>'ПЛАН НАВЧАЛЬНОГО ПРОЦЕСУ ДЕННА'!BI44</f>
        <v>0</v>
      </c>
      <c r="BJ44" s="56">
        <f t="shared" si="108"/>
        <v>0</v>
      </c>
      <c r="BK44" s="116" t="str">
        <f t="shared" si="109"/>
        <v/>
      </c>
      <c r="BL44" s="76">
        <f t="shared" si="110"/>
        <v>0</v>
      </c>
      <c r="BM44" s="76">
        <f t="shared" si="111"/>
        <v>0</v>
      </c>
      <c r="BN44" s="76">
        <f t="shared" si="112"/>
        <v>0</v>
      </c>
      <c r="BO44" s="76">
        <f t="shared" si="113"/>
        <v>0</v>
      </c>
      <c r="BP44" s="76">
        <f t="shared" si="114"/>
        <v>0</v>
      </c>
      <c r="BQ44" s="76">
        <f t="shared" si="115"/>
        <v>0</v>
      </c>
      <c r="BR44" s="76">
        <f t="shared" si="116"/>
        <v>0</v>
      </c>
      <c r="BS44" s="76">
        <f t="shared" si="117"/>
        <v>0</v>
      </c>
      <c r="BT44" s="80">
        <f t="shared" si="118"/>
        <v>0</v>
      </c>
      <c r="BU44" s="2"/>
      <c r="BV44" s="2"/>
      <c r="BW44" s="12">
        <f t="shared" si="119"/>
        <v>0</v>
      </c>
      <c r="BX44" s="12">
        <f t="shared" si="120"/>
        <v>0</v>
      </c>
      <c r="BY44" s="12">
        <f t="shared" si="121"/>
        <v>0</v>
      </c>
      <c r="BZ44" s="12">
        <f t="shared" si="122"/>
        <v>0</v>
      </c>
      <c r="CA44" s="12">
        <f t="shared" si="123"/>
        <v>0</v>
      </c>
      <c r="CB44" s="12">
        <f t="shared" si="124"/>
        <v>0</v>
      </c>
      <c r="CC44" s="12">
        <f t="shared" si="125"/>
        <v>0</v>
      </c>
      <c r="CD44" s="12">
        <f t="shared" si="126"/>
        <v>0</v>
      </c>
      <c r="CE44" s="171">
        <f t="shared" si="127"/>
        <v>0</v>
      </c>
      <c r="CF44" s="186">
        <f t="shared" si="128"/>
        <v>0</v>
      </c>
      <c r="CG44" s="2"/>
      <c r="CH44" s="67">
        <f t="shared" si="129"/>
        <v>0</v>
      </c>
      <c r="CI44" s="67">
        <f t="shared" si="130"/>
        <v>0</v>
      </c>
      <c r="CJ44" s="67">
        <f t="shared" si="131"/>
        <v>0</v>
      </c>
      <c r="CK44" s="67">
        <f t="shared" si="132"/>
        <v>0</v>
      </c>
      <c r="CL44" s="67">
        <f t="shared" si="133"/>
        <v>0</v>
      </c>
      <c r="CM44" s="67">
        <f t="shared" si="134"/>
        <v>0</v>
      </c>
      <c r="CN44" s="67">
        <f t="shared" si="135"/>
        <v>0</v>
      </c>
      <c r="CO44" s="67">
        <f t="shared" si="136"/>
        <v>0</v>
      </c>
      <c r="CP44" s="75">
        <f t="shared" si="137"/>
        <v>0</v>
      </c>
      <c r="CQ44" s="67">
        <f t="shared" si="138"/>
        <v>0</v>
      </c>
      <c r="CR44" s="67">
        <f t="shared" si="139"/>
        <v>0</v>
      </c>
      <c r="CS44" s="68">
        <f t="shared" si="140"/>
        <v>0</v>
      </c>
      <c r="CT44" s="67">
        <f t="shared" si="141"/>
        <v>0</v>
      </c>
      <c r="CU44" s="67">
        <f t="shared" si="142"/>
        <v>0</v>
      </c>
      <c r="CV44" s="67">
        <f t="shared" si="143"/>
        <v>0</v>
      </c>
      <c r="CW44" s="67">
        <f t="shared" si="144"/>
        <v>0</v>
      </c>
      <c r="CX44" s="67">
        <f t="shared" si="145"/>
        <v>0</v>
      </c>
      <c r="CY44" s="74">
        <f t="shared" si="146"/>
        <v>0</v>
      </c>
      <c r="CZ44" s="2"/>
      <c r="DA44" s="2"/>
      <c r="DB44" s="2"/>
      <c r="DC44" s="59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</row>
    <row r="45" spans="1:150" s="16" customFormat="1" hidden="1" x14ac:dyDescent="0.25">
      <c r="A45" s="18" t="str">
        <f>'ПЛАН НАВЧАЛЬНОГО ПРОЦЕСУ ДЕННА'!A45</f>
        <v>2.07</v>
      </c>
      <c r="B45" s="226" t="str">
        <f>'ПЛАН НАВЧАЛЬНОГО ПРОЦЕСУ ДЕННА'!B45</f>
        <v>Вибіркова дисципліна 7</v>
      </c>
      <c r="C45" s="227"/>
      <c r="D45" s="228">
        <f>'ПЛАН НАВЧАЛЬНОГО ПРОЦЕСУ ДЕННА'!D45</f>
        <v>0</v>
      </c>
      <c r="E45" s="229">
        <f>'ПЛАН НАВЧАЛЬНОГО ПРОЦЕСУ ДЕННА'!E45</f>
        <v>0</v>
      </c>
      <c r="F45" s="229">
        <f>'ПЛАН НАВЧАЛЬНОГО ПРОЦЕСУ ДЕННА'!F45</f>
        <v>0</v>
      </c>
      <c r="G45" s="230">
        <f>'ПЛАН НАВЧАЛЬНОГО ПРОЦЕСУ ДЕННА'!G45</f>
        <v>0</v>
      </c>
      <c r="H45" s="228">
        <f>'ПЛАН НАВЧАЛЬНОГО ПРОЦЕСУ ДЕННА'!H45</f>
        <v>0</v>
      </c>
      <c r="I45" s="229">
        <f>'ПЛАН НАВЧАЛЬНОГО ПРОЦЕСУ ДЕННА'!I45</f>
        <v>0</v>
      </c>
      <c r="J45" s="229">
        <f>'ПЛАН НАВЧАЛЬНОГО ПРОЦЕСУ ДЕННА'!J45</f>
        <v>0</v>
      </c>
      <c r="K45" s="229">
        <f>'ПЛАН НАВЧАЛЬНОГО ПРОЦЕСУ ДЕННА'!K45</f>
        <v>0</v>
      </c>
      <c r="L45" s="229">
        <f>'ПЛАН НАВЧАЛЬНОГО ПРОЦЕСУ ДЕННА'!L45</f>
        <v>0</v>
      </c>
      <c r="M45" s="229">
        <f>'ПЛАН НАВЧАЛЬНОГО ПРОЦЕСУ ДЕННА'!M45</f>
        <v>0</v>
      </c>
      <c r="N45" s="229">
        <f>'ПЛАН НАВЧАЛЬНОГО ПРОЦЕСУ ДЕННА'!N45</f>
        <v>0</v>
      </c>
      <c r="O45" s="213">
        <f>'ПЛАН НАВЧАЛЬНОГО ПРОЦЕСУ ДЕННА'!O45</f>
        <v>0</v>
      </c>
      <c r="P45" s="213">
        <f>'ПЛАН НАВЧАЛЬНОГО ПРОЦЕСУ ДЕННА'!P45</f>
        <v>0</v>
      </c>
      <c r="Q45" s="228">
        <f>'ПЛАН НАВЧАЛЬНОГО ПРОЦЕСУ ДЕННА'!Q45</f>
        <v>0</v>
      </c>
      <c r="R45" s="229">
        <f>'ПЛАН НАВЧАЛЬНОГО ПРОЦЕСУ ДЕННА'!R45</f>
        <v>0</v>
      </c>
      <c r="S45" s="229">
        <f>'ПЛАН НАВЧАЛЬНОГО ПРОЦЕСУ ДЕННА'!S45</f>
        <v>0</v>
      </c>
      <c r="T45" s="229">
        <f>'ПЛАН НАВЧАЛЬНОГО ПРОЦЕСУ ДЕННА'!T45</f>
        <v>0</v>
      </c>
      <c r="U45" s="229">
        <f>'ПЛАН НАВЧАЛЬНОГО ПРОЦЕСУ ДЕННА'!U45</f>
        <v>0</v>
      </c>
      <c r="V45" s="229">
        <f>'ПЛАН НАВЧАЛЬНОГО ПРОЦЕСУ ДЕННА'!V45</f>
        <v>0</v>
      </c>
      <c r="W45" s="229">
        <f>'ПЛАН НАВЧАЛЬНОГО ПРОЦЕСУ ДЕННА'!W45</f>
        <v>0</v>
      </c>
      <c r="X45" s="231">
        <f>'ПЛАН НАВЧАЛЬНОГО ПРОЦЕСУ ДЕННА'!X45</f>
        <v>0</v>
      </c>
      <c r="Y45" s="127">
        <f t="shared" si="107"/>
        <v>0</v>
      </c>
      <c r="Z45" s="9"/>
      <c r="AA45" s="9"/>
      <c r="AB45" s="9"/>
      <c r="AC45" s="9"/>
      <c r="AD45" s="232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232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232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62">
        <f>'ПЛАН НАВЧАЛЬНОГО ПРОЦЕСУ ДЕННА'!AG45</f>
        <v>0</v>
      </c>
      <c r="AH45" s="232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232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232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62">
        <f>'ПЛАН НАВЧАЛЬНОГО ПРОЦЕСУ ДЕННА'!AK45</f>
        <v>0</v>
      </c>
      <c r="AL45" s="232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232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232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62">
        <f>'ПЛАН НАВЧАЛЬНОГО ПРОЦЕСУ ДЕННА'!AO45</f>
        <v>0</v>
      </c>
      <c r="AP45" s="232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232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232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62">
        <f>'ПЛАН НАВЧАЛЬНОГО ПРОЦЕСУ ДЕННА'!AS45</f>
        <v>0</v>
      </c>
      <c r="AT45" s="232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232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232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62">
        <f>'ПЛАН НАВЧАЛЬНОГО ПРОЦЕСУ ДЕННА'!AW45</f>
        <v>0</v>
      </c>
      <c r="AX45" s="232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232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232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62">
        <f>'ПЛАН НАВЧАЛЬНОГО ПРОЦЕСУ ДЕННА'!BA45</f>
        <v>0</v>
      </c>
      <c r="BB45" s="232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232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232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62">
        <f>'ПЛАН НАВЧАЛЬНОГО ПРОЦЕСУ ДЕННА'!BE45</f>
        <v>0</v>
      </c>
      <c r="BF45" s="232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232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232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62">
        <f>'ПЛАН НАВЧАЛЬНОГО ПРОЦЕСУ ДЕННА'!BI45</f>
        <v>0</v>
      </c>
      <c r="BJ45" s="56">
        <f t="shared" si="108"/>
        <v>0</v>
      </c>
      <c r="BK45" s="116" t="str">
        <f t="shared" si="109"/>
        <v/>
      </c>
      <c r="BL45" s="76">
        <f t="shared" si="110"/>
        <v>0</v>
      </c>
      <c r="BM45" s="76">
        <f t="shared" si="111"/>
        <v>0</v>
      </c>
      <c r="BN45" s="76">
        <f t="shared" si="112"/>
        <v>0</v>
      </c>
      <c r="BO45" s="76">
        <f t="shared" si="113"/>
        <v>0</v>
      </c>
      <c r="BP45" s="76">
        <f t="shared" si="114"/>
        <v>0</v>
      </c>
      <c r="BQ45" s="76">
        <f t="shared" si="115"/>
        <v>0</v>
      </c>
      <c r="BR45" s="76">
        <f t="shared" si="116"/>
        <v>0</v>
      </c>
      <c r="BS45" s="76">
        <f t="shared" si="117"/>
        <v>0</v>
      </c>
      <c r="BT45" s="80">
        <f t="shared" si="118"/>
        <v>0</v>
      </c>
      <c r="BU45" s="2"/>
      <c r="BV45" s="2"/>
      <c r="BW45" s="12">
        <f t="shared" si="119"/>
        <v>0</v>
      </c>
      <c r="BX45" s="12">
        <f t="shared" si="120"/>
        <v>0</v>
      </c>
      <c r="BY45" s="12">
        <f t="shared" si="121"/>
        <v>0</v>
      </c>
      <c r="BZ45" s="12">
        <f t="shared" si="122"/>
        <v>0</v>
      </c>
      <c r="CA45" s="12">
        <f t="shared" si="123"/>
        <v>0</v>
      </c>
      <c r="CB45" s="12">
        <f t="shared" si="124"/>
        <v>0</v>
      </c>
      <c r="CC45" s="12">
        <f t="shared" si="125"/>
        <v>0</v>
      </c>
      <c r="CD45" s="12">
        <f t="shared" si="126"/>
        <v>0</v>
      </c>
      <c r="CE45" s="171">
        <f t="shared" si="127"/>
        <v>0</v>
      </c>
      <c r="CF45" s="186">
        <f t="shared" si="128"/>
        <v>0</v>
      </c>
      <c r="CG45" s="2"/>
      <c r="CH45" s="67">
        <f t="shared" si="129"/>
        <v>0</v>
      </c>
      <c r="CI45" s="67">
        <f t="shared" si="130"/>
        <v>0</v>
      </c>
      <c r="CJ45" s="67">
        <f t="shared" si="131"/>
        <v>0</v>
      </c>
      <c r="CK45" s="67">
        <f t="shared" si="132"/>
        <v>0</v>
      </c>
      <c r="CL45" s="67">
        <f t="shared" si="133"/>
        <v>0</v>
      </c>
      <c r="CM45" s="67">
        <f t="shared" si="134"/>
        <v>0</v>
      </c>
      <c r="CN45" s="67">
        <f t="shared" si="135"/>
        <v>0</v>
      </c>
      <c r="CO45" s="67">
        <f t="shared" si="136"/>
        <v>0</v>
      </c>
      <c r="CP45" s="75">
        <f t="shared" si="137"/>
        <v>0</v>
      </c>
      <c r="CQ45" s="67">
        <f t="shared" si="138"/>
        <v>0</v>
      </c>
      <c r="CR45" s="67">
        <f t="shared" si="139"/>
        <v>0</v>
      </c>
      <c r="CS45" s="68">
        <f t="shared" si="140"/>
        <v>0</v>
      </c>
      <c r="CT45" s="67">
        <f t="shared" si="141"/>
        <v>0</v>
      </c>
      <c r="CU45" s="67">
        <f t="shared" si="142"/>
        <v>0</v>
      </c>
      <c r="CV45" s="67">
        <f t="shared" si="143"/>
        <v>0</v>
      </c>
      <c r="CW45" s="67">
        <f t="shared" si="144"/>
        <v>0</v>
      </c>
      <c r="CX45" s="67">
        <f t="shared" si="145"/>
        <v>0</v>
      </c>
      <c r="CY45" s="74">
        <f t="shared" si="146"/>
        <v>0</v>
      </c>
      <c r="CZ45" s="2"/>
      <c r="DA45" s="2"/>
      <c r="DB45" s="2"/>
      <c r="DC45" s="59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</row>
    <row r="46" spans="1:150" s="16" customFormat="1" hidden="1" x14ac:dyDescent="0.25">
      <c r="A46" s="18" t="str">
        <f>'ПЛАН НАВЧАЛЬНОГО ПРОЦЕСУ ДЕННА'!A46</f>
        <v>2.08</v>
      </c>
      <c r="B46" s="226" t="str">
        <f>'ПЛАН НАВЧАЛЬНОГО ПРОЦЕСУ ДЕННА'!B46</f>
        <v>Вибіркова дисципліна 8</v>
      </c>
      <c r="C46" s="227"/>
      <c r="D46" s="228">
        <f>'ПЛАН НАВЧАЛЬНОГО ПРОЦЕСУ ДЕННА'!D46</f>
        <v>0</v>
      </c>
      <c r="E46" s="229">
        <f>'ПЛАН НАВЧАЛЬНОГО ПРОЦЕСУ ДЕННА'!E46</f>
        <v>0</v>
      </c>
      <c r="F46" s="229">
        <f>'ПЛАН НАВЧАЛЬНОГО ПРОЦЕСУ ДЕННА'!F46</f>
        <v>0</v>
      </c>
      <c r="G46" s="230">
        <f>'ПЛАН НАВЧАЛЬНОГО ПРОЦЕСУ ДЕННА'!G46</f>
        <v>0</v>
      </c>
      <c r="H46" s="228">
        <f>'ПЛАН НАВЧАЛЬНОГО ПРОЦЕСУ ДЕННА'!H46</f>
        <v>0</v>
      </c>
      <c r="I46" s="229">
        <f>'ПЛАН НАВЧАЛЬНОГО ПРОЦЕСУ ДЕННА'!I46</f>
        <v>0</v>
      </c>
      <c r="J46" s="229">
        <f>'ПЛАН НАВЧАЛЬНОГО ПРОЦЕСУ ДЕННА'!J46</f>
        <v>0</v>
      </c>
      <c r="K46" s="229">
        <f>'ПЛАН НАВЧАЛЬНОГО ПРОЦЕСУ ДЕННА'!K46</f>
        <v>0</v>
      </c>
      <c r="L46" s="229">
        <f>'ПЛАН НАВЧАЛЬНОГО ПРОЦЕСУ ДЕННА'!L46</f>
        <v>0</v>
      </c>
      <c r="M46" s="229">
        <f>'ПЛАН НАВЧАЛЬНОГО ПРОЦЕСУ ДЕННА'!M46</f>
        <v>0</v>
      </c>
      <c r="N46" s="229">
        <f>'ПЛАН НАВЧАЛЬНОГО ПРОЦЕСУ ДЕННА'!N46</f>
        <v>0</v>
      </c>
      <c r="O46" s="213">
        <f>'ПЛАН НАВЧАЛЬНОГО ПРОЦЕСУ ДЕННА'!O46</f>
        <v>0</v>
      </c>
      <c r="P46" s="213">
        <f>'ПЛАН НАВЧАЛЬНОГО ПРОЦЕСУ ДЕННА'!P46</f>
        <v>0</v>
      </c>
      <c r="Q46" s="228">
        <f>'ПЛАН НАВЧАЛЬНОГО ПРОЦЕСУ ДЕННА'!Q46</f>
        <v>0</v>
      </c>
      <c r="R46" s="229">
        <f>'ПЛАН НАВЧАЛЬНОГО ПРОЦЕСУ ДЕННА'!R46</f>
        <v>0</v>
      </c>
      <c r="S46" s="229">
        <f>'ПЛАН НАВЧАЛЬНОГО ПРОЦЕСУ ДЕННА'!S46</f>
        <v>0</v>
      </c>
      <c r="T46" s="229">
        <f>'ПЛАН НАВЧАЛЬНОГО ПРОЦЕСУ ДЕННА'!T46</f>
        <v>0</v>
      </c>
      <c r="U46" s="229">
        <f>'ПЛАН НАВЧАЛЬНОГО ПРОЦЕСУ ДЕННА'!U46</f>
        <v>0</v>
      </c>
      <c r="V46" s="229">
        <f>'ПЛАН НАВЧАЛЬНОГО ПРОЦЕСУ ДЕННА'!V46</f>
        <v>0</v>
      </c>
      <c r="W46" s="229">
        <f>'ПЛАН НАВЧАЛЬНОГО ПРОЦЕСУ ДЕННА'!W46</f>
        <v>0</v>
      </c>
      <c r="X46" s="231">
        <f>'ПЛАН НАВЧАЛЬНОГО ПРОЦЕСУ ДЕННА'!X46</f>
        <v>0</v>
      </c>
      <c r="Y46" s="127">
        <f t="shared" si="107"/>
        <v>0</v>
      </c>
      <c r="Z46" s="9"/>
      <c r="AA46" s="9"/>
      <c r="AB46" s="9"/>
      <c r="AC46" s="9"/>
      <c r="AD46" s="232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232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232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62">
        <f>'ПЛАН НАВЧАЛЬНОГО ПРОЦЕСУ ДЕННА'!AG46</f>
        <v>0</v>
      </c>
      <c r="AH46" s="232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232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232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62">
        <f>'ПЛАН НАВЧАЛЬНОГО ПРОЦЕСУ ДЕННА'!AK46</f>
        <v>0</v>
      </c>
      <c r="AL46" s="232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232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232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62">
        <f>'ПЛАН НАВЧАЛЬНОГО ПРОЦЕСУ ДЕННА'!AO46</f>
        <v>0</v>
      </c>
      <c r="AP46" s="232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232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232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62">
        <f>'ПЛАН НАВЧАЛЬНОГО ПРОЦЕСУ ДЕННА'!AS46</f>
        <v>0</v>
      </c>
      <c r="AT46" s="232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232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232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62">
        <f>'ПЛАН НАВЧАЛЬНОГО ПРОЦЕСУ ДЕННА'!AW46</f>
        <v>0</v>
      </c>
      <c r="AX46" s="232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232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232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62">
        <f>'ПЛАН НАВЧАЛЬНОГО ПРОЦЕСУ ДЕННА'!BA46</f>
        <v>0</v>
      </c>
      <c r="BB46" s="232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232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232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62">
        <f>'ПЛАН НАВЧАЛЬНОГО ПРОЦЕСУ ДЕННА'!BE46</f>
        <v>0</v>
      </c>
      <c r="BF46" s="232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232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232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62">
        <f>'ПЛАН НАВЧАЛЬНОГО ПРОЦЕСУ ДЕННА'!BI46</f>
        <v>0</v>
      </c>
      <c r="BJ46" s="56">
        <f t="shared" si="108"/>
        <v>0</v>
      </c>
      <c r="BK46" s="116" t="str">
        <f t="shared" si="109"/>
        <v/>
      </c>
      <c r="BL46" s="76">
        <f t="shared" si="110"/>
        <v>0</v>
      </c>
      <c r="BM46" s="76">
        <f t="shared" si="111"/>
        <v>0</v>
      </c>
      <c r="BN46" s="76">
        <f t="shared" si="112"/>
        <v>0</v>
      </c>
      <c r="BO46" s="76">
        <f t="shared" si="113"/>
        <v>0</v>
      </c>
      <c r="BP46" s="76">
        <f t="shared" si="114"/>
        <v>0</v>
      </c>
      <c r="BQ46" s="76">
        <f t="shared" si="115"/>
        <v>0</v>
      </c>
      <c r="BR46" s="76">
        <f t="shared" si="116"/>
        <v>0</v>
      </c>
      <c r="BS46" s="76">
        <f t="shared" si="117"/>
        <v>0</v>
      </c>
      <c r="BT46" s="80">
        <f t="shared" si="118"/>
        <v>0</v>
      </c>
      <c r="BU46" s="2"/>
      <c r="BV46" s="2"/>
      <c r="BW46" s="12">
        <f t="shared" si="119"/>
        <v>0</v>
      </c>
      <c r="BX46" s="12">
        <f t="shared" si="120"/>
        <v>0</v>
      </c>
      <c r="BY46" s="12">
        <f t="shared" si="121"/>
        <v>0</v>
      </c>
      <c r="BZ46" s="12">
        <f t="shared" si="122"/>
        <v>0</v>
      </c>
      <c r="CA46" s="12">
        <f t="shared" si="123"/>
        <v>0</v>
      </c>
      <c r="CB46" s="12">
        <f t="shared" si="124"/>
        <v>0</v>
      </c>
      <c r="CC46" s="12">
        <f t="shared" si="125"/>
        <v>0</v>
      </c>
      <c r="CD46" s="12">
        <f t="shared" si="126"/>
        <v>0</v>
      </c>
      <c r="CE46" s="171">
        <f t="shared" si="127"/>
        <v>0</v>
      </c>
      <c r="CF46" s="186">
        <f t="shared" si="128"/>
        <v>0</v>
      </c>
      <c r="CG46" s="2"/>
      <c r="CH46" s="67">
        <f t="shared" si="129"/>
        <v>0</v>
      </c>
      <c r="CI46" s="67">
        <f t="shared" si="130"/>
        <v>0</v>
      </c>
      <c r="CJ46" s="67">
        <f t="shared" si="131"/>
        <v>0</v>
      </c>
      <c r="CK46" s="67">
        <f t="shared" si="132"/>
        <v>0</v>
      </c>
      <c r="CL46" s="67">
        <f t="shared" si="133"/>
        <v>0</v>
      </c>
      <c r="CM46" s="67">
        <f t="shared" si="134"/>
        <v>0</v>
      </c>
      <c r="CN46" s="67">
        <f t="shared" si="135"/>
        <v>0</v>
      </c>
      <c r="CO46" s="67">
        <f t="shared" si="136"/>
        <v>0</v>
      </c>
      <c r="CP46" s="75">
        <f t="shared" si="137"/>
        <v>0</v>
      </c>
      <c r="CQ46" s="67">
        <f t="shared" si="138"/>
        <v>0</v>
      </c>
      <c r="CR46" s="67">
        <f t="shared" si="139"/>
        <v>0</v>
      </c>
      <c r="CS46" s="68">
        <f t="shared" si="140"/>
        <v>0</v>
      </c>
      <c r="CT46" s="67">
        <f t="shared" si="141"/>
        <v>0</v>
      </c>
      <c r="CU46" s="67">
        <f t="shared" si="142"/>
        <v>0</v>
      </c>
      <c r="CV46" s="67">
        <f t="shared" si="143"/>
        <v>0</v>
      </c>
      <c r="CW46" s="67">
        <f t="shared" si="144"/>
        <v>0</v>
      </c>
      <c r="CX46" s="67">
        <f t="shared" si="145"/>
        <v>0</v>
      </c>
      <c r="CY46" s="74">
        <f t="shared" si="146"/>
        <v>0</v>
      </c>
      <c r="CZ46" s="2"/>
      <c r="DA46" s="2"/>
      <c r="DB46" s="2"/>
      <c r="DC46" s="59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</row>
    <row r="47" spans="1:150" s="16" customFormat="1" hidden="1" x14ac:dyDescent="0.25">
      <c r="A47" s="18" t="str">
        <f>'ПЛАН НАВЧАЛЬНОГО ПРОЦЕСУ ДЕННА'!A47</f>
        <v>2.09</v>
      </c>
      <c r="B47" s="226" t="str">
        <f>'ПЛАН НАВЧАЛЬНОГО ПРОЦЕСУ ДЕННА'!B47</f>
        <v>Вибіркова дисципліна 9</v>
      </c>
      <c r="C47" s="227"/>
      <c r="D47" s="228">
        <f>'ПЛАН НАВЧАЛЬНОГО ПРОЦЕСУ ДЕННА'!D47</f>
        <v>0</v>
      </c>
      <c r="E47" s="229">
        <f>'ПЛАН НАВЧАЛЬНОГО ПРОЦЕСУ ДЕННА'!E47</f>
        <v>0</v>
      </c>
      <c r="F47" s="229">
        <f>'ПЛАН НАВЧАЛЬНОГО ПРОЦЕСУ ДЕННА'!F47</f>
        <v>0</v>
      </c>
      <c r="G47" s="230">
        <f>'ПЛАН НАВЧАЛЬНОГО ПРОЦЕСУ ДЕННА'!G47</f>
        <v>0</v>
      </c>
      <c r="H47" s="228">
        <f>'ПЛАН НАВЧАЛЬНОГО ПРОЦЕСУ ДЕННА'!H47</f>
        <v>0</v>
      </c>
      <c r="I47" s="229">
        <f>'ПЛАН НАВЧАЛЬНОГО ПРОЦЕСУ ДЕННА'!I47</f>
        <v>0</v>
      </c>
      <c r="J47" s="229">
        <f>'ПЛАН НАВЧАЛЬНОГО ПРОЦЕСУ ДЕННА'!J47</f>
        <v>0</v>
      </c>
      <c r="K47" s="229">
        <f>'ПЛАН НАВЧАЛЬНОГО ПРОЦЕСУ ДЕННА'!K47</f>
        <v>0</v>
      </c>
      <c r="L47" s="229">
        <f>'ПЛАН НАВЧАЛЬНОГО ПРОЦЕСУ ДЕННА'!L47</f>
        <v>0</v>
      </c>
      <c r="M47" s="229">
        <f>'ПЛАН НАВЧАЛЬНОГО ПРОЦЕСУ ДЕННА'!M47</f>
        <v>0</v>
      </c>
      <c r="N47" s="229">
        <f>'ПЛАН НАВЧАЛЬНОГО ПРОЦЕСУ ДЕННА'!N47</f>
        <v>0</v>
      </c>
      <c r="O47" s="213">
        <f>'ПЛАН НАВЧАЛЬНОГО ПРОЦЕСУ ДЕННА'!O47</f>
        <v>0</v>
      </c>
      <c r="P47" s="213">
        <f>'ПЛАН НАВЧАЛЬНОГО ПРОЦЕСУ ДЕННА'!P47</f>
        <v>0</v>
      </c>
      <c r="Q47" s="228">
        <f>'ПЛАН НАВЧАЛЬНОГО ПРОЦЕСУ ДЕННА'!Q47</f>
        <v>0</v>
      </c>
      <c r="R47" s="229">
        <f>'ПЛАН НАВЧАЛЬНОГО ПРОЦЕСУ ДЕННА'!R47</f>
        <v>0</v>
      </c>
      <c r="S47" s="229">
        <f>'ПЛАН НАВЧАЛЬНОГО ПРОЦЕСУ ДЕННА'!S47</f>
        <v>0</v>
      </c>
      <c r="T47" s="229">
        <f>'ПЛАН НАВЧАЛЬНОГО ПРОЦЕСУ ДЕННА'!T47</f>
        <v>0</v>
      </c>
      <c r="U47" s="229">
        <f>'ПЛАН НАВЧАЛЬНОГО ПРОЦЕСУ ДЕННА'!U47</f>
        <v>0</v>
      </c>
      <c r="V47" s="229">
        <f>'ПЛАН НАВЧАЛЬНОГО ПРОЦЕСУ ДЕННА'!V47</f>
        <v>0</v>
      </c>
      <c r="W47" s="229">
        <f>'ПЛАН НАВЧАЛЬНОГО ПРОЦЕСУ ДЕННА'!W47</f>
        <v>0</v>
      </c>
      <c r="X47" s="231">
        <f>'ПЛАН НАВЧАЛЬНОГО ПРОЦЕСУ ДЕННА'!X47</f>
        <v>0</v>
      </c>
      <c r="Y47" s="127">
        <f t="shared" si="107"/>
        <v>0</v>
      </c>
      <c r="Z47" s="9"/>
      <c r="AA47" s="9"/>
      <c r="AB47" s="9"/>
      <c r="AC47" s="9"/>
      <c r="AD47" s="232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232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232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62">
        <f>'ПЛАН НАВЧАЛЬНОГО ПРОЦЕСУ ДЕННА'!AG47</f>
        <v>0</v>
      </c>
      <c r="AH47" s="232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232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232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62">
        <f>'ПЛАН НАВЧАЛЬНОГО ПРОЦЕСУ ДЕННА'!AK47</f>
        <v>0</v>
      </c>
      <c r="AL47" s="232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232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232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62">
        <f>'ПЛАН НАВЧАЛЬНОГО ПРОЦЕСУ ДЕННА'!AO47</f>
        <v>0</v>
      </c>
      <c r="AP47" s="232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232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232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62">
        <f>'ПЛАН НАВЧАЛЬНОГО ПРОЦЕСУ ДЕННА'!AS47</f>
        <v>0</v>
      </c>
      <c r="AT47" s="232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232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232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62">
        <f>'ПЛАН НАВЧАЛЬНОГО ПРОЦЕСУ ДЕННА'!AW47</f>
        <v>0</v>
      </c>
      <c r="AX47" s="232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232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232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62">
        <f>'ПЛАН НАВЧАЛЬНОГО ПРОЦЕСУ ДЕННА'!BA47</f>
        <v>0</v>
      </c>
      <c r="BB47" s="232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232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232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62">
        <f>'ПЛАН НАВЧАЛЬНОГО ПРОЦЕСУ ДЕННА'!BE47</f>
        <v>0</v>
      </c>
      <c r="BF47" s="232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232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232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62">
        <f>'ПЛАН НАВЧАЛЬНОГО ПРОЦЕСУ ДЕННА'!BI47</f>
        <v>0</v>
      </c>
      <c r="BJ47" s="56">
        <f t="shared" si="108"/>
        <v>0</v>
      </c>
      <c r="BK47" s="116" t="str">
        <f t="shared" si="109"/>
        <v/>
      </c>
      <c r="BL47" s="76">
        <f t="shared" si="110"/>
        <v>0</v>
      </c>
      <c r="BM47" s="76">
        <f t="shared" si="111"/>
        <v>0</v>
      </c>
      <c r="BN47" s="76">
        <f t="shared" si="112"/>
        <v>0</v>
      </c>
      <c r="BO47" s="76">
        <f t="shared" si="113"/>
        <v>0</v>
      </c>
      <c r="BP47" s="76">
        <f t="shared" si="114"/>
        <v>0</v>
      </c>
      <c r="BQ47" s="76">
        <f t="shared" si="115"/>
        <v>0</v>
      </c>
      <c r="BR47" s="76">
        <f t="shared" si="116"/>
        <v>0</v>
      </c>
      <c r="BS47" s="76">
        <f t="shared" si="117"/>
        <v>0</v>
      </c>
      <c r="BT47" s="80">
        <f t="shared" si="118"/>
        <v>0</v>
      </c>
      <c r="BU47" s="2"/>
      <c r="BV47" s="2"/>
      <c r="BW47" s="12">
        <f t="shared" si="119"/>
        <v>0</v>
      </c>
      <c r="BX47" s="12">
        <f t="shared" si="120"/>
        <v>0</v>
      </c>
      <c r="BY47" s="12">
        <f t="shared" si="121"/>
        <v>0</v>
      </c>
      <c r="BZ47" s="12">
        <f t="shared" si="122"/>
        <v>0</v>
      </c>
      <c r="CA47" s="12">
        <f t="shared" si="123"/>
        <v>0</v>
      </c>
      <c r="CB47" s="12">
        <f t="shared" si="124"/>
        <v>0</v>
      </c>
      <c r="CC47" s="12">
        <f t="shared" si="125"/>
        <v>0</v>
      </c>
      <c r="CD47" s="12">
        <f t="shared" si="126"/>
        <v>0</v>
      </c>
      <c r="CE47" s="171">
        <f t="shared" si="127"/>
        <v>0</v>
      </c>
      <c r="CF47" s="186">
        <f t="shared" si="128"/>
        <v>0</v>
      </c>
      <c r="CG47" s="2"/>
      <c r="CH47" s="67">
        <f t="shared" si="129"/>
        <v>0</v>
      </c>
      <c r="CI47" s="67">
        <f t="shared" si="130"/>
        <v>0</v>
      </c>
      <c r="CJ47" s="67">
        <f t="shared" si="131"/>
        <v>0</v>
      </c>
      <c r="CK47" s="67">
        <f t="shared" si="132"/>
        <v>0</v>
      </c>
      <c r="CL47" s="67">
        <f t="shared" si="133"/>
        <v>0</v>
      </c>
      <c r="CM47" s="67">
        <f t="shared" si="134"/>
        <v>0</v>
      </c>
      <c r="CN47" s="67">
        <f t="shared" si="135"/>
        <v>0</v>
      </c>
      <c r="CO47" s="67">
        <f t="shared" si="136"/>
        <v>0</v>
      </c>
      <c r="CP47" s="75">
        <f t="shared" si="137"/>
        <v>0</v>
      </c>
      <c r="CQ47" s="67">
        <f t="shared" si="138"/>
        <v>0</v>
      </c>
      <c r="CR47" s="67">
        <f t="shared" si="139"/>
        <v>0</v>
      </c>
      <c r="CS47" s="68">
        <f t="shared" si="140"/>
        <v>0</v>
      </c>
      <c r="CT47" s="67">
        <f t="shared" si="141"/>
        <v>0</v>
      </c>
      <c r="CU47" s="67">
        <f t="shared" si="142"/>
        <v>0</v>
      </c>
      <c r="CV47" s="67">
        <f t="shared" si="143"/>
        <v>0</v>
      </c>
      <c r="CW47" s="67">
        <f t="shared" si="144"/>
        <v>0</v>
      </c>
      <c r="CX47" s="67">
        <f t="shared" si="145"/>
        <v>0</v>
      </c>
      <c r="CY47" s="74">
        <f t="shared" si="146"/>
        <v>0</v>
      </c>
      <c r="CZ47" s="2"/>
      <c r="DA47" s="2"/>
      <c r="DB47" s="2"/>
      <c r="DC47" s="59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</row>
    <row r="48" spans="1:150" s="16" customFormat="1" hidden="1" x14ac:dyDescent="0.25">
      <c r="A48" s="18" t="str">
        <f>'ПЛАН НАВЧАЛЬНОГО ПРОЦЕСУ ДЕННА'!A48</f>
        <v>2.10</v>
      </c>
      <c r="B48" s="226" t="str">
        <f>'ПЛАН НАВЧАЛЬНОГО ПРОЦЕСУ ДЕННА'!B48</f>
        <v>Вибіркова дисципліна 10</v>
      </c>
      <c r="C48" s="227"/>
      <c r="D48" s="228">
        <f>'ПЛАН НАВЧАЛЬНОГО ПРОЦЕСУ ДЕННА'!D48</f>
        <v>0</v>
      </c>
      <c r="E48" s="229">
        <f>'ПЛАН НАВЧАЛЬНОГО ПРОЦЕСУ ДЕННА'!E48</f>
        <v>0</v>
      </c>
      <c r="F48" s="229">
        <f>'ПЛАН НАВЧАЛЬНОГО ПРОЦЕСУ ДЕННА'!F48</f>
        <v>0</v>
      </c>
      <c r="G48" s="230">
        <f>'ПЛАН НАВЧАЛЬНОГО ПРОЦЕСУ ДЕННА'!G48</f>
        <v>0</v>
      </c>
      <c r="H48" s="228">
        <f>'ПЛАН НАВЧАЛЬНОГО ПРОЦЕСУ ДЕННА'!H48</f>
        <v>0</v>
      </c>
      <c r="I48" s="229">
        <f>'ПЛАН НАВЧАЛЬНОГО ПРОЦЕСУ ДЕННА'!I48</f>
        <v>0</v>
      </c>
      <c r="J48" s="229">
        <f>'ПЛАН НАВЧАЛЬНОГО ПРОЦЕСУ ДЕННА'!J48</f>
        <v>0</v>
      </c>
      <c r="K48" s="229">
        <f>'ПЛАН НАВЧАЛЬНОГО ПРОЦЕСУ ДЕННА'!K48</f>
        <v>0</v>
      </c>
      <c r="L48" s="229">
        <f>'ПЛАН НАВЧАЛЬНОГО ПРОЦЕСУ ДЕННА'!L48</f>
        <v>0</v>
      </c>
      <c r="M48" s="229">
        <f>'ПЛАН НАВЧАЛЬНОГО ПРОЦЕСУ ДЕННА'!M48</f>
        <v>0</v>
      </c>
      <c r="N48" s="229">
        <f>'ПЛАН НАВЧАЛЬНОГО ПРОЦЕСУ ДЕННА'!N48</f>
        <v>0</v>
      </c>
      <c r="O48" s="213">
        <f>'ПЛАН НАВЧАЛЬНОГО ПРОЦЕСУ ДЕННА'!O48</f>
        <v>0</v>
      </c>
      <c r="P48" s="213">
        <f>'ПЛАН НАВЧАЛЬНОГО ПРОЦЕСУ ДЕННА'!P48</f>
        <v>0</v>
      </c>
      <c r="Q48" s="228">
        <f>'ПЛАН НАВЧАЛЬНОГО ПРОЦЕСУ ДЕННА'!Q48</f>
        <v>0</v>
      </c>
      <c r="R48" s="229">
        <f>'ПЛАН НАВЧАЛЬНОГО ПРОЦЕСУ ДЕННА'!R48</f>
        <v>0</v>
      </c>
      <c r="S48" s="229">
        <f>'ПЛАН НАВЧАЛЬНОГО ПРОЦЕСУ ДЕННА'!S48</f>
        <v>0</v>
      </c>
      <c r="T48" s="229">
        <f>'ПЛАН НАВЧАЛЬНОГО ПРОЦЕСУ ДЕННА'!T48</f>
        <v>0</v>
      </c>
      <c r="U48" s="229">
        <f>'ПЛАН НАВЧАЛЬНОГО ПРОЦЕСУ ДЕННА'!U48</f>
        <v>0</v>
      </c>
      <c r="V48" s="229">
        <f>'ПЛАН НАВЧАЛЬНОГО ПРОЦЕСУ ДЕННА'!V48</f>
        <v>0</v>
      </c>
      <c r="W48" s="229">
        <f>'ПЛАН НАВЧАЛЬНОГО ПРОЦЕСУ ДЕННА'!W48</f>
        <v>0</v>
      </c>
      <c r="X48" s="231">
        <f>'ПЛАН НАВЧАЛЬНОГО ПРОЦЕСУ ДЕННА'!X48</f>
        <v>0</v>
      </c>
      <c r="Y48" s="127">
        <f t="shared" si="107"/>
        <v>0</v>
      </c>
      <c r="Z48" s="9"/>
      <c r="AA48" s="9"/>
      <c r="AB48" s="9"/>
      <c r="AC48" s="9"/>
      <c r="AD48" s="232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232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232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62">
        <f>'ПЛАН НАВЧАЛЬНОГО ПРОЦЕСУ ДЕННА'!AG48</f>
        <v>0</v>
      </c>
      <c r="AH48" s="232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232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232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62">
        <f>'ПЛАН НАВЧАЛЬНОГО ПРОЦЕСУ ДЕННА'!AK48</f>
        <v>0</v>
      </c>
      <c r="AL48" s="232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232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232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62">
        <f>'ПЛАН НАВЧАЛЬНОГО ПРОЦЕСУ ДЕННА'!AO48</f>
        <v>0</v>
      </c>
      <c r="AP48" s="232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232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232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62">
        <f>'ПЛАН НАВЧАЛЬНОГО ПРОЦЕСУ ДЕННА'!AS48</f>
        <v>0</v>
      </c>
      <c r="AT48" s="232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232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232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62">
        <f>'ПЛАН НАВЧАЛЬНОГО ПРОЦЕСУ ДЕННА'!AW48</f>
        <v>0</v>
      </c>
      <c r="AX48" s="232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232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232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62">
        <f>'ПЛАН НАВЧАЛЬНОГО ПРОЦЕСУ ДЕННА'!BA48</f>
        <v>0</v>
      </c>
      <c r="BB48" s="232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232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232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62">
        <f>'ПЛАН НАВЧАЛЬНОГО ПРОЦЕСУ ДЕННА'!BE48</f>
        <v>0</v>
      </c>
      <c r="BF48" s="232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232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232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62">
        <f>'ПЛАН НАВЧАЛЬНОГО ПРОЦЕСУ ДЕННА'!BI48</f>
        <v>0</v>
      </c>
      <c r="BJ48" s="56">
        <f t="shared" si="108"/>
        <v>0</v>
      </c>
      <c r="BK48" s="116" t="str">
        <f t="shared" si="109"/>
        <v/>
      </c>
      <c r="BL48" s="76">
        <f t="shared" si="110"/>
        <v>0</v>
      </c>
      <c r="BM48" s="76">
        <f t="shared" si="111"/>
        <v>0</v>
      </c>
      <c r="BN48" s="76">
        <f t="shared" si="112"/>
        <v>0</v>
      </c>
      <c r="BO48" s="76">
        <f t="shared" si="113"/>
        <v>0</v>
      </c>
      <c r="BP48" s="76">
        <f t="shared" si="114"/>
        <v>0</v>
      </c>
      <c r="BQ48" s="76">
        <f t="shared" si="115"/>
        <v>0</v>
      </c>
      <c r="BR48" s="76">
        <f t="shared" si="116"/>
        <v>0</v>
      </c>
      <c r="BS48" s="76">
        <f t="shared" si="117"/>
        <v>0</v>
      </c>
      <c r="BT48" s="80">
        <f t="shared" si="118"/>
        <v>0</v>
      </c>
      <c r="BU48" s="2"/>
      <c r="BV48" s="2"/>
      <c r="BW48" s="12">
        <f t="shared" si="119"/>
        <v>0</v>
      </c>
      <c r="BX48" s="12">
        <f t="shared" si="120"/>
        <v>0</v>
      </c>
      <c r="BY48" s="12">
        <f t="shared" si="121"/>
        <v>0</v>
      </c>
      <c r="BZ48" s="12">
        <f t="shared" si="122"/>
        <v>0</v>
      </c>
      <c r="CA48" s="12">
        <f t="shared" si="123"/>
        <v>0</v>
      </c>
      <c r="CB48" s="12">
        <f t="shared" si="124"/>
        <v>0</v>
      </c>
      <c r="CC48" s="12">
        <f t="shared" si="125"/>
        <v>0</v>
      </c>
      <c r="CD48" s="12">
        <f t="shared" si="126"/>
        <v>0</v>
      </c>
      <c r="CE48" s="171">
        <f t="shared" si="127"/>
        <v>0</v>
      </c>
      <c r="CF48" s="186">
        <f t="shared" si="128"/>
        <v>0</v>
      </c>
      <c r="CG48" s="2"/>
      <c r="CH48" s="67">
        <f t="shared" si="129"/>
        <v>0</v>
      </c>
      <c r="CI48" s="67">
        <f t="shared" si="130"/>
        <v>0</v>
      </c>
      <c r="CJ48" s="67">
        <f t="shared" si="131"/>
        <v>0</v>
      </c>
      <c r="CK48" s="67">
        <f t="shared" si="132"/>
        <v>0</v>
      </c>
      <c r="CL48" s="67">
        <f t="shared" si="133"/>
        <v>0</v>
      </c>
      <c r="CM48" s="67">
        <f t="shared" si="134"/>
        <v>0</v>
      </c>
      <c r="CN48" s="67">
        <f t="shared" si="135"/>
        <v>0</v>
      </c>
      <c r="CO48" s="67">
        <f t="shared" si="136"/>
        <v>0</v>
      </c>
      <c r="CP48" s="75">
        <f t="shared" si="137"/>
        <v>0</v>
      </c>
      <c r="CQ48" s="67">
        <f t="shared" si="138"/>
        <v>0</v>
      </c>
      <c r="CR48" s="67">
        <f t="shared" si="139"/>
        <v>0</v>
      </c>
      <c r="CS48" s="68">
        <f t="shared" si="140"/>
        <v>0</v>
      </c>
      <c r="CT48" s="67">
        <f t="shared" si="141"/>
        <v>0</v>
      </c>
      <c r="CU48" s="67">
        <f t="shared" si="142"/>
        <v>0</v>
      </c>
      <c r="CV48" s="67">
        <f t="shared" si="143"/>
        <v>0</v>
      </c>
      <c r="CW48" s="67">
        <f t="shared" si="144"/>
        <v>0</v>
      </c>
      <c r="CX48" s="67">
        <f t="shared" si="145"/>
        <v>0</v>
      </c>
      <c r="CY48" s="74">
        <f t="shared" si="146"/>
        <v>0</v>
      </c>
      <c r="CZ48" s="2"/>
      <c r="DA48" s="2"/>
      <c r="DB48" s="2"/>
      <c r="DC48" s="59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</row>
    <row r="49" spans="1:150" s="16" customFormat="1" hidden="1" x14ac:dyDescent="0.25">
      <c r="A49" s="18" t="str">
        <f>'ПЛАН НАВЧАЛЬНОГО ПРОЦЕСУ ДЕННА'!A49</f>
        <v>2.11</v>
      </c>
      <c r="B49" s="226" t="str">
        <f>'ПЛАН НАВЧАЛЬНОГО ПРОЦЕСУ ДЕННА'!B49</f>
        <v>Вибіркова дисципліна 11</v>
      </c>
      <c r="C49" s="227"/>
      <c r="D49" s="228">
        <f>'ПЛАН НАВЧАЛЬНОГО ПРОЦЕСУ ДЕННА'!D49</f>
        <v>0</v>
      </c>
      <c r="E49" s="229">
        <f>'ПЛАН НАВЧАЛЬНОГО ПРОЦЕСУ ДЕННА'!E49</f>
        <v>0</v>
      </c>
      <c r="F49" s="229">
        <f>'ПЛАН НАВЧАЛЬНОГО ПРОЦЕСУ ДЕННА'!F49</f>
        <v>0</v>
      </c>
      <c r="G49" s="230">
        <f>'ПЛАН НАВЧАЛЬНОГО ПРОЦЕСУ ДЕННА'!G49</f>
        <v>0</v>
      </c>
      <c r="H49" s="228">
        <f>'ПЛАН НАВЧАЛЬНОГО ПРОЦЕСУ ДЕННА'!H49</f>
        <v>0</v>
      </c>
      <c r="I49" s="229">
        <f>'ПЛАН НАВЧАЛЬНОГО ПРОЦЕСУ ДЕННА'!I49</f>
        <v>0</v>
      </c>
      <c r="J49" s="229">
        <f>'ПЛАН НАВЧАЛЬНОГО ПРОЦЕСУ ДЕННА'!J49</f>
        <v>0</v>
      </c>
      <c r="K49" s="229">
        <f>'ПЛАН НАВЧАЛЬНОГО ПРОЦЕСУ ДЕННА'!K49</f>
        <v>0</v>
      </c>
      <c r="L49" s="229">
        <f>'ПЛАН НАВЧАЛЬНОГО ПРОЦЕСУ ДЕННА'!L49</f>
        <v>0</v>
      </c>
      <c r="M49" s="229">
        <f>'ПЛАН НАВЧАЛЬНОГО ПРОЦЕСУ ДЕННА'!M49</f>
        <v>0</v>
      </c>
      <c r="N49" s="229">
        <f>'ПЛАН НАВЧАЛЬНОГО ПРОЦЕСУ ДЕННА'!N49</f>
        <v>0</v>
      </c>
      <c r="O49" s="213">
        <f>'ПЛАН НАВЧАЛЬНОГО ПРОЦЕСУ ДЕННА'!O49</f>
        <v>0</v>
      </c>
      <c r="P49" s="213">
        <f>'ПЛАН НАВЧАЛЬНОГО ПРОЦЕСУ ДЕННА'!P49</f>
        <v>0</v>
      </c>
      <c r="Q49" s="228">
        <f>'ПЛАН НАВЧАЛЬНОГО ПРОЦЕСУ ДЕННА'!Q49</f>
        <v>0</v>
      </c>
      <c r="R49" s="229">
        <f>'ПЛАН НАВЧАЛЬНОГО ПРОЦЕСУ ДЕННА'!R49</f>
        <v>0</v>
      </c>
      <c r="S49" s="229">
        <f>'ПЛАН НАВЧАЛЬНОГО ПРОЦЕСУ ДЕННА'!S49</f>
        <v>0</v>
      </c>
      <c r="T49" s="229">
        <f>'ПЛАН НАВЧАЛЬНОГО ПРОЦЕСУ ДЕННА'!T49</f>
        <v>0</v>
      </c>
      <c r="U49" s="229">
        <f>'ПЛАН НАВЧАЛЬНОГО ПРОЦЕСУ ДЕННА'!U49</f>
        <v>0</v>
      </c>
      <c r="V49" s="229">
        <f>'ПЛАН НАВЧАЛЬНОГО ПРОЦЕСУ ДЕННА'!V49</f>
        <v>0</v>
      </c>
      <c r="W49" s="229">
        <f>'ПЛАН НАВЧАЛЬНОГО ПРОЦЕСУ ДЕННА'!W49</f>
        <v>0</v>
      </c>
      <c r="X49" s="231">
        <f>'ПЛАН НАВЧАЛЬНОГО ПРОЦЕСУ ДЕННА'!X49</f>
        <v>0</v>
      </c>
      <c r="Y49" s="127">
        <f t="shared" si="107"/>
        <v>0</v>
      </c>
      <c r="Z49" s="9"/>
      <c r="AA49" s="9"/>
      <c r="AB49" s="9"/>
      <c r="AC49" s="9"/>
      <c r="AD49" s="232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232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232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62">
        <f>'ПЛАН НАВЧАЛЬНОГО ПРОЦЕСУ ДЕННА'!AG49</f>
        <v>0</v>
      </c>
      <c r="AH49" s="232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232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232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62">
        <f>'ПЛАН НАВЧАЛЬНОГО ПРОЦЕСУ ДЕННА'!AK49</f>
        <v>0</v>
      </c>
      <c r="AL49" s="232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232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232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62">
        <f>'ПЛАН НАВЧАЛЬНОГО ПРОЦЕСУ ДЕННА'!AO49</f>
        <v>0</v>
      </c>
      <c r="AP49" s="232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232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232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62">
        <f>'ПЛАН НАВЧАЛЬНОГО ПРОЦЕСУ ДЕННА'!AS49</f>
        <v>0</v>
      </c>
      <c r="AT49" s="232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232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232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62">
        <f>'ПЛАН НАВЧАЛЬНОГО ПРОЦЕСУ ДЕННА'!AW49</f>
        <v>0</v>
      </c>
      <c r="AX49" s="232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232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232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62">
        <f>'ПЛАН НАВЧАЛЬНОГО ПРОЦЕСУ ДЕННА'!BA49</f>
        <v>0</v>
      </c>
      <c r="BB49" s="232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232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232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62">
        <f>'ПЛАН НАВЧАЛЬНОГО ПРОЦЕСУ ДЕННА'!BE49</f>
        <v>0</v>
      </c>
      <c r="BF49" s="232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232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232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62">
        <f>'ПЛАН НАВЧАЛЬНОГО ПРОЦЕСУ ДЕННА'!BI49</f>
        <v>0</v>
      </c>
      <c r="BJ49" s="56">
        <f t="shared" si="108"/>
        <v>0</v>
      </c>
      <c r="BK49" s="116" t="str">
        <f t="shared" si="109"/>
        <v/>
      </c>
      <c r="BL49" s="76">
        <f t="shared" si="110"/>
        <v>0</v>
      </c>
      <c r="BM49" s="76">
        <f t="shared" si="111"/>
        <v>0</v>
      </c>
      <c r="BN49" s="76">
        <f t="shared" si="112"/>
        <v>0</v>
      </c>
      <c r="BO49" s="76">
        <f t="shared" si="113"/>
        <v>0</v>
      </c>
      <c r="BP49" s="76">
        <f t="shared" si="114"/>
        <v>0</v>
      </c>
      <c r="BQ49" s="76">
        <f t="shared" si="115"/>
        <v>0</v>
      </c>
      <c r="BR49" s="76">
        <f t="shared" si="116"/>
        <v>0</v>
      </c>
      <c r="BS49" s="76">
        <f t="shared" si="117"/>
        <v>0</v>
      </c>
      <c r="BT49" s="80">
        <f t="shared" si="118"/>
        <v>0</v>
      </c>
      <c r="BU49" s="2"/>
      <c r="BV49" s="2"/>
      <c r="BW49" s="12">
        <f t="shared" si="119"/>
        <v>0</v>
      </c>
      <c r="BX49" s="12">
        <f t="shared" si="120"/>
        <v>0</v>
      </c>
      <c r="BY49" s="12">
        <f t="shared" si="121"/>
        <v>0</v>
      </c>
      <c r="BZ49" s="12">
        <f t="shared" si="122"/>
        <v>0</v>
      </c>
      <c r="CA49" s="12">
        <f t="shared" si="123"/>
        <v>0</v>
      </c>
      <c r="CB49" s="12">
        <f t="shared" si="124"/>
        <v>0</v>
      </c>
      <c r="CC49" s="12">
        <f t="shared" si="125"/>
        <v>0</v>
      </c>
      <c r="CD49" s="12">
        <f t="shared" si="126"/>
        <v>0</v>
      </c>
      <c r="CE49" s="171">
        <f t="shared" si="127"/>
        <v>0</v>
      </c>
      <c r="CF49" s="186">
        <f t="shared" si="128"/>
        <v>0</v>
      </c>
      <c r="CG49" s="2"/>
      <c r="CH49" s="67">
        <f t="shared" si="129"/>
        <v>0</v>
      </c>
      <c r="CI49" s="67">
        <f t="shared" si="130"/>
        <v>0</v>
      </c>
      <c r="CJ49" s="67">
        <f t="shared" si="131"/>
        <v>0</v>
      </c>
      <c r="CK49" s="67">
        <f t="shared" si="132"/>
        <v>0</v>
      </c>
      <c r="CL49" s="67">
        <f t="shared" si="133"/>
        <v>0</v>
      </c>
      <c r="CM49" s="67">
        <f t="shared" si="134"/>
        <v>0</v>
      </c>
      <c r="CN49" s="67">
        <f t="shared" si="135"/>
        <v>0</v>
      </c>
      <c r="CO49" s="67">
        <f t="shared" si="136"/>
        <v>0</v>
      </c>
      <c r="CP49" s="75">
        <f t="shared" si="137"/>
        <v>0</v>
      </c>
      <c r="CQ49" s="67">
        <f t="shared" si="138"/>
        <v>0</v>
      </c>
      <c r="CR49" s="67">
        <f t="shared" si="139"/>
        <v>0</v>
      </c>
      <c r="CS49" s="68">
        <f t="shared" si="140"/>
        <v>0</v>
      </c>
      <c r="CT49" s="67">
        <f t="shared" si="141"/>
        <v>0</v>
      </c>
      <c r="CU49" s="67">
        <f t="shared" si="142"/>
        <v>0</v>
      </c>
      <c r="CV49" s="67">
        <f t="shared" si="143"/>
        <v>0</v>
      </c>
      <c r="CW49" s="67">
        <f t="shared" si="144"/>
        <v>0</v>
      </c>
      <c r="CX49" s="67">
        <f t="shared" si="145"/>
        <v>0</v>
      </c>
      <c r="CY49" s="74">
        <f t="shared" si="146"/>
        <v>0</v>
      </c>
      <c r="CZ49" s="2"/>
      <c r="DA49" s="2"/>
      <c r="DB49" s="2"/>
      <c r="DC49" s="59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</row>
    <row r="50" spans="1:150" s="16" customFormat="1" hidden="1" x14ac:dyDescent="0.25">
      <c r="A50" s="18" t="str">
        <f>'ПЛАН НАВЧАЛЬНОГО ПРОЦЕСУ ДЕННА'!A50</f>
        <v>2.12</v>
      </c>
      <c r="B50" s="226" t="str">
        <f>'ПЛАН НАВЧАЛЬНОГО ПРОЦЕСУ ДЕННА'!B50</f>
        <v>Вибіркова дисципліна 12</v>
      </c>
      <c r="C50" s="227"/>
      <c r="D50" s="228">
        <f>'ПЛАН НАВЧАЛЬНОГО ПРОЦЕСУ ДЕННА'!D50</f>
        <v>0</v>
      </c>
      <c r="E50" s="229">
        <f>'ПЛАН НАВЧАЛЬНОГО ПРОЦЕСУ ДЕННА'!E50</f>
        <v>0</v>
      </c>
      <c r="F50" s="229">
        <f>'ПЛАН НАВЧАЛЬНОГО ПРОЦЕСУ ДЕННА'!F50</f>
        <v>0</v>
      </c>
      <c r="G50" s="230">
        <f>'ПЛАН НАВЧАЛЬНОГО ПРОЦЕСУ ДЕННА'!G50</f>
        <v>0</v>
      </c>
      <c r="H50" s="228">
        <f>'ПЛАН НАВЧАЛЬНОГО ПРОЦЕСУ ДЕННА'!H50</f>
        <v>0</v>
      </c>
      <c r="I50" s="229">
        <f>'ПЛАН НАВЧАЛЬНОГО ПРОЦЕСУ ДЕННА'!I50</f>
        <v>0</v>
      </c>
      <c r="J50" s="229">
        <f>'ПЛАН НАВЧАЛЬНОГО ПРОЦЕСУ ДЕННА'!J50</f>
        <v>0</v>
      </c>
      <c r="K50" s="229">
        <f>'ПЛАН НАВЧАЛЬНОГО ПРОЦЕСУ ДЕННА'!K50</f>
        <v>0</v>
      </c>
      <c r="L50" s="229">
        <f>'ПЛАН НАВЧАЛЬНОГО ПРОЦЕСУ ДЕННА'!L50</f>
        <v>0</v>
      </c>
      <c r="M50" s="229">
        <f>'ПЛАН НАВЧАЛЬНОГО ПРОЦЕСУ ДЕННА'!M50</f>
        <v>0</v>
      </c>
      <c r="N50" s="229">
        <f>'ПЛАН НАВЧАЛЬНОГО ПРОЦЕСУ ДЕННА'!N50</f>
        <v>0</v>
      </c>
      <c r="O50" s="213">
        <f>'ПЛАН НАВЧАЛЬНОГО ПРОЦЕСУ ДЕННА'!O50</f>
        <v>0</v>
      </c>
      <c r="P50" s="213">
        <f>'ПЛАН НАВЧАЛЬНОГО ПРОЦЕСУ ДЕННА'!P50</f>
        <v>0</v>
      </c>
      <c r="Q50" s="228">
        <f>'ПЛАН НАВЧАЛЬНОГО ПРОЦЕСУ ДЕННА'!Q50</f>
        <v>0</v>
      </c>
      <c r="R50" s="229">
        <f>'ПЛАН НАВЧАЛЬНОГО ПРОЦЕСУ ДЕННА'!R50</f>
        <v>0</v>
      </c>
      <c r="S50" s="229">
        <f>'ПЛАН НАВЧАЛЬНОГО ПРОЦЕСУ ДЕННА'!S50</f>
        <v>0</v>
      </c>
      <c r="T50" s="229">
        <f>'ПЛАН НАВЧАЛЬНОГО ПРОЦЕСУ ДЕННА'!T50</f>
        <v>0</v>
      </c>
      <c r="U50" s="229">
        <f>'ПЛАН НАВЧАЛЬНОГО ПРОЦЕСУ ДЕННА'!U50</f>
        <v>0</v>
      </c>
      <c r="V50" s="229">
        <f>'ПЛАН НАВЧАЛЬНОГО ПРОЦЕСУ ДЕННА'!V50</f>
        <v>0</v>
      </c>
      <c r="W50" s="229">
        <f>'ПЛАН НАВЧАЛЬНОГО ПРОЦЕСУ ДЕННА'!W50</f>
        <v>0</v>
      </c>
      <c r="X50" s="231">
        <f>'ПЛАН НАВЧАЛЬНОГО ПРОЦЕСУ ДЕННА'!X50</f>
        <v>0</v>
      </c>
      <c r="Y50" s="127">
        <f t="shared" si="107"/>
        <v>0</v>
      </c>
      <c r="Z50" s="9"/>
      <c r="AA50" s="9"/>
      <c r="AB50" s="9"/>
      <c r="AC50" s="9"/>
      <c r="AD50" s="232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232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232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62">
        <f>'ПЛАН НАВЧАЛЬНОГО ПРОЦЕСУ ДЕННА'!AG50</f>
        <v>0</v>
      </c>
      <c r="AH50" s="232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232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232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62">
        <f>'ПЛАН НАВЧАЛЬНОГО ПРОЦЕСУ ДЕННА'!AK50</f>
        <v>0</v>
      </c>
      <c r="AL50" s="232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232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232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62">
        <f>'ПЛАН НАВЧАЛЬНОГО ПРОЦЕСУ ДЕННА'!AO50</f>
        <v>0</v>
      </c>
      <c r="AP50" s="232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232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232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62">
        <f>'ПЛАН НАВЧАЛЬНОГО ПРОЦЕСУ ДЕННА'!AS50</f>
        <v>0</v>
      </c>
      <c r="AT50" s="232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232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232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62">
        <f>'ПЛАН НАВЧАЛЬНОГО ПРОЦЕСУ ДЕННА'!AW50</f>
        <v>0</v>
      </c>
      <c r="AX50" s="232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232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232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62">
        <f>'ПЛАН НАВЧАЛЬНОГО ПРОЦЕСУ ДЕННА'!BA50</f>
        <v>0</v>
      </c>
      <c r="BB50" s="232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232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232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62">
        <f>'ПЛАН НАВЧАЛЬНОГО ПРОЦЕСУ ДЕННА'!BE50</f>
        <v>0</v>
      </c>
      <c r="BF50" s="232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232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232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62">
        <f>'ПЛАН НАВЧАЛЬНОГО ПРОЦЕСУ ДЕННА'!BI50</f>
        <v>0</v>
      </c>
      <c r="BJ50" s="56">
        <f t="shared" si="108"/>
        <v>0</v>
      </c>
      <c r="BK50" s="116" t="str">
        <f t="shared" si="109"/>
        <v/>
      </c>
      <c r="BL50" s="76">
        <f t="shared" si="110"/>
        <v>0</v>
      </c>
      <c r="BM50" s="76">
        <f t="shared" si="111"/>
        <v>0</v>
      </c>
      <c r="BN50" s="76">
        <f t="shared" si="112"/>
        <v>0</v>
      </c>
      <c r="BO50" s="76">
        <f t="shared" si="113"/>
        <v>0</v>
      </c>
      <c r="BP50" s="76">
        <f t="shared" si="114"/>
        <v>0</v>
      </c>
      <c r="BQ50" s="76">
        <f t="shared" si="115"/>
        <v>0</v>
      </c>
      <c r="BR50" s="76">
        <f t="shared" si="116"/>
        <v>0</v>
      </c>
      <c r="BS50" s="76">
        <f t="shared" si="117"/>
        <v>0</v>
      </c>
      <c r="BT50" s="80">
        <f t="shared" si="118"/>
        <v>0</v>
      </c>
      <c r="BU50" s="2"/>
      <c r="BV50" s="2"/>
      <c r="BW50" s="12">
        <f t="shared" si="119"/>
        <v>0</v>
      </c>
      <c r="BX50" s="12">
        <f t="shared" si="120"/>
        <v>0</v>
      </c>
      <c r="BY50" s="12">
        <f t="shared" si="121"/>
        <v>0</v>
      </c>
      <c r="BZ50" s="12">
        <f t="shared" si="122"/>
        <v>0</v>
      </c>
      <c r="CA50" s="12">
        <f t="shared" si="123"/>
        <v>0</v>
      </c>
      <c r="CB50" s="12">
        <f t="shared" si="124"/>
        <v>0</v>
      </c>
      <c r="CC50" s="12">
        <f t="shared" si="125"/>
        <v>0</v>
      </c>
      <c r="CD50" s="12">
        <f t="shared" si="126"/>
        <v>0</v>
      </c>
      <c r="CE50" s="171">
        <f t="shared" si="127"/>
        <v>0</v>
      </c>
      <c r="CF50" s="186">
        <f t="shared" si="128"/>
        <v>0</v>
      </c>
      <c r="CG50" s="2"/>
      <c r="CH50" s="67">
        <f t="shared" si="129"/>
        <v>0</v>
      </c>
      <c r="CI50" s="67">
        <f t="shared" si="130"/>
        <v>0</v>
      </c>
      <c r="CJ50" s="67">
        <f t="shared" si="131"/>
        <v>0</v>
      </c>
      <c r="CK50" s="67">
        <f t="shared" si="132"/>
        <v>0</v>
      </c>
      <c r="CL50" s="67">
        <f t="shared" si="133"/>
        <v>0</v>
      </c>
      <c r="CM50" s="67">
        <f t="shared" si="134"/>
        <v>0</v>
      </c>
      <c r="CN50" s="67">
        <f t="shared" si="135"/>
        <v>0</v>
      </c>
      <c r="CO50" s="67">
        <f t="shared" si="136"/>
        <v>0</v>
      </c>
      <c r="CP50" s="75">
        <f t="shared" si="137"/>
        <v>0</v>
      </c>
      <c r="CQ50" s="67">
        <f t="shared" si="138"/>
        <v>0</v>
      </c>
      <c r="CR50" s="67">
        <f t="shared" si="139"/>
        <v>0</v>
      </c>
      <c r="CS50" s="68">
        <f t="shared" si="140"/>
        <v>0</v>
      </c>
      <c r="CT50" s="67">
        <f t="shared" si="141"/>
        <v>0</v>
      </c>
      <c r="CU50" s="67">
        <f t="shared" si="142"/>
        <v>0</v>
      </c>
      <c r="CV50" s="67">
        <f t="shared" si="143"/>
        <v>0</v>
      </c>
      <c r="CW50" s="67">
        <f t="shared" si="144"/>
        <v>0</v>
      </c>
      <c r="CX50" s="67">
        <f t="shared" si="145"/>
        <v>0</v>
      </c>
      <c r="CY50" s="74">
        <f t="shared" si="146"/>
        <v>0</v>
      </c>
      <c r="CZ50" s="2"/>
      <c r="DA50" s="2"/>
      <c r="DB50" s="2"/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</row>
    <row r="51" spans="1:150" s="16" customFormat="1" hidden="1" x14ac:dyDescent="0.25">
      <c r="A51" s="18" t="str">
        <f>'ПЛАН НАВЧАЛЬНОГО ПРОЦЕСУ ДЕННА'!A51</f>
        <v>2.13</v>
      </c>
      <c r="B51" s="226" t="str">
        <f>'ПЛАН НАВЧАЛЬНОГО ПРОЦЕСУ ДЕННА'!B51</f>
        <v>Вибіркова дисципліна 13</v>
      </c>
      <c r="C51" s="227"/>
      <c r="D51" s="228">
        <f>'ПЛАН НАВЧАЛЬНОГО ПРОЦЕСУ ДЕННА'!D51</f>
        <v>0</v>
      </c>
      <c r="E51" s="229">
        <f>'ПЛАН НАВЧАЛЬНОГО ПРОЦЕСУ ДЕННА'!E51</f>
        <v>0</v>
      </c>
      <c r="F51" s="229">
        <f>'ПЛАН НАВЧАЛЬНОГО ПРОЦЕСУ ДЕННА'!F51</f>
        <v>0</v>
      </c>
      <c r="G51" s="230">
        <f>'ПЛАН НАВЧАЛЬНОГО ПРОЦЕСУ ДЕННА'!G51</f>
        <v>0</v>
      </c>
      <c r="H51" s="228">
        <f>'ПЛАН НАВЧАЛЬНОГО ПРОЦЕСУ ДЕННА'!H51</f>
        <v>0</v>
      </c>
      <c r="I51" s="229">
        <f>'ПЛАН НАВЧАЛЬНОГО ПРОЦЕСУ ДЕННА'!I51</f>
        <v>0</v>
      </c>
      <c r="J51" s="229">
        <f>'ПЛАН НАВЧАЛЬНОГО ПРОЦЕСУ ДЕННА'!J51</f>
        <v>0</v>
      </c>
      <c r="K51" s="229">
        <f>'ПЛАН НАВЧАЛЬНОГО ПРОЦЕСУ ДЕННА'!K51</f>
        <v>0</v>
      </c>
      <c r="L51" s="229">
        <f>'ПЛАН НАВЧАЛЬНОГО ПРОЦЕСУ ДЕННА'!L51</f>
        <v>0</v>
      </c>
      <c r="M51" s="229">
        <f>'ПЛАН НАВЧАЛЬНОГО ПРОЦЕСУ ДЕННА'!M51</f>
        <v>0</v>
      </c>
      <c r="N51" s="229">
        <f>'ПЛАН НАВЧАЛЬНОГО ПРОЦЕСУ ДЕННА'!N51</f>
        <v>0</v>
      </c>
      <c r="O51" s="213">
        <f>'ПЛАН НАВЧАЛЬНОГО ПРОЦЕСУ ДЕННА'!O51</f>
        <v>0</v>
      </c>
      <c r="P51" s="213">
        <f>'ПЛАН НАВЧАЛЬНОГО ПРОЦЕСУ ДЕННА'!P51</f>
        <v>0</v>
      </c>
      <c r="Q51" s="228">
        <f>'ПЛАН НАВЧАЛЬНОГО ПРОЦЕСУ ДЕННА'!Q51</f>
        <v>0</v>
      </c>
      <c r="R51" s="229">
        <f>'ПЛАН НАВЧАЛЬНОГО ПРОЦЕСУ ДЕННА'!R51</f>
        <v>0</v>
      </c>
      <c r="S51" s="229">
        <f>'ПЛАН НАВЧАЛЬНОГО ПРОЦЕСУ ДЕННА'!S51</f>
        <v>0</v>
      </c>
      <c r="T51" s="229">
        <f>'ПЛАН НАВЧАЛЬНОГО ПРОЦЕСУ ДЕННА'!T51</f>
        <v>0</v>
      </c>
      <c r="U51" s="229">
        <f>'ПЛАН НАВЧАЛЬНОГО ПРОЦЕСУ ДЕННА'!U51</f>
        <v>0</v>
      </c>
      <c r="V51" s="229">
        <f>'ПЛАН НАВЧАЛЬНОГО ПРОЦЕСУ ДЕННА'!V51</f>
        <v>0</v>
      </c>
      <c r="W51" s="229">
        <f>'ПЛАН НАВЧАЛЬНОГО ПРОЦЕСУ ДЕННА'!W51</f>
        <v>0</v>
      </c>
      <c r="X51" s="231">
        <f>'ПЛАН НАВЧАЛЬНОГО ПРОЦЕСУ ДЕННА'!X51</f>
        <v>0</v>
      </c>
      <c r="Y51" s="127">
        <f t="shared" si="107"/>
        <v>0</v>
      </c>
      <c r="Z51" s="9"/>
      <c r="AA51" s="9"/>
      <c r="AB51" s="9"/>
      <c r="AC51" s="9"/>
      <c r="AD51" s="232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232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232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62">
        <f>'ПЛАН НАВЧАЛЬНОГО ПРОЦЕСУ ДЕННА'!AG51</f>
        <v>0</v>
      </c>
      <c r="AH51" s="232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232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232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62">
        <f>'ПЛАН НАВЧАЛЬНОГО ПРОЦЕСУ ДЕННА'!AK51</f>
        <v>0</v>
      </c>
      <c r="AL51" s="232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232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232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62">
        <f>'ПЛАН НАВЧАЛЬНОГО ПРОЦЕСУ ДЕННА'!AO51</f>
        <v>0</v>
      </c>
      <c r="AP51" s="232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232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232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62">
        <f>'ПЛАН НАВЧАЛЬНОГО ПРОЦЕСУ ДЕННА'!AS51</f>
        <v>0</v>
      </c>
      <c r="AT51" s="232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232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232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62">
        <f>'ПЛАН НАВЧАЛЬНОГО ПРОЦЕСУ ДЕННА'!AW51</f>
        <v>0</v>
      </c>
      <c r="AX51" s="232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232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232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62">
        <f>'ПЛАН НАВЧАЛЬНОГО ПРОЦЕСУ ДЕННА'!BA51</f>
        <v>0</v>
      </c>
      <c r="BB51" s="232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232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232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62">
        <f>'ПЛАН НАВЧАЛЬНОГО ПРОЦЕСУ ДЕННА'!BE51</f>
        <v>0</v>
      </c>
      <c r="BF51" s="232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232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232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62">
        <f>'ПЛАН НАВЧАЛЬНОГО ПРОЦЕСУ ДЕННА'!BI51</f>
        <v>0</v>
      </c>
      <c r="BJ51" s="56">
        <f t="shared" si="108"/>
        <v>0</v>
      </c>
      <c r="BK51" s="116" t="str">
        <f t="shared" si="109"/>
        <v/>
      </c>
      <c r="BL51" s="12">
        <f t="shared" ref="BL51:BL57" si="147">IF(AND($DC51=0,$DL51=0),0,IF(AND($CP51=0,$CY51=0,DD51&lt;&gt;0),DD51, IF(AND(BK51&lt;CF51,$CE51&lt;&gt;$Y51,BW51=$CF51),BW51+$Y51-$CE51,BW51)))</f>
        <v>0</v>
      </c>
      <c r="BM51" s="76">
        <f t="shared" si="111"/>
        <v>0</v>
      </c>
      <c r="BN51" s="12">
        <f t="shared" ref="BN51:BN57" si="148">IF(AND($DC51=0,$DL51=0),0,IF(AND($CP51=0,$CY51=0,DF51&lt;&gt;0),DF51, IF(AND(BM51&lt;CF51,$CE51&lt;&gt;$Y51,BY51=$CF51),BY51+$Y51-$CE51,BY51)))</f>
        <v>0</v>
      </c>
      <c r="BO51" s="12">
        <f t="shared" ref="BO51:BO57" si="149">IF(AND($DC51=0,$DL51=0),0,IF(AND($CP51=0,$CY51=0,DG51&lt;&gt;0),DG51, IF(AND(BN51&lt;CF51,$CE51&lt;&gt;$Y51,BZ51=$CF51),BZ51+$Y51-$CE51,BZ51)))</f>
        <v>0</v>
      </c>
      <c r="BP51" s="12">
        <f t="shared" ref="BP51:BP57" si="150">IF(AND($DC51=0,$DL51=0),0,IF(AND($CP51=0,$CY51=0,DH51&lt;&gt;0),DH51, IF(AND(BO51&lt;CF51,$CE51&lt;&gt;$Y51,CA51=$CF51),CA51+$Y51-$CE51,CA51)))</f>
        <v>0</v>
      </c>
      <c r="BQ51" s="12">
        <f t="shared" ref="BQ51:BQ57" si="151">IF(AND($DC51=0,$DL51=0),0,IF(AND($CP51=0,$CY51=0,DI51&lt;&gt;0),DI51, IF(AND(BP51&lt;CF51,$CE51&lt;&gt;$Y51,CB51=$CF51),CB51+$Y51-$CE51,CB51)))</f>
        <v>0</v>
      </c>
      <c r="BR51" s="12">
        <f t="shared" ref="BR51:BR57" si="152">IF(AND($DC51=0,$DL51=0),0,IF(AND($CP51=0,$CY51=0,DJ51&lt;&gt;0),DJ51, IF(AND(BQ51&lt;CF51,$CE51&lt;&gt;$Y51,CC51=$CF51),CC51+$Y51-$CE51,CC51)))</f>
        <v>0</v>
      </c>
      <c r="BS51" s="12">
        <f t="shared" ref="BS51:BS58" si="153">IF(AND($DC51=0,$DL51=0),0,IF(AND($CP51=0,$CY51=0,DK51&lt;&gt;0),DK51, IF(AND(BR51&lt;CF51,$CE51&lt;&gt;$Y51,CD51=$CF51),CD51+$Y51-$CE51,CD51)))</f>
        <v>0</v>
      </c>
      <c r="BT51" s="80">
        <f t="shared" si="118"/>
        <v>0</v>
      </c>
      <c r="BU51" s="2"/>
      <c r="BV51" s="2"/>
      <c r="BW51" s="12">
        <f t="shared" si="119"/>
        <v>0</v>
      </c>
      <c r="BX51" s="12">
        <f t="shared" ref="BX51:BX57" si="154">IF($DC51=0,0,ROUND(4*($Y51-$DL51)*SUM(AH51:AH51)/$DC51,0)/4)+DE51+DN51</f>
        <v>0</v>
      </c>
      <c r="BY51" s="12">
        <f t="shared" ref="BY51:BY57" si="155">IF($DC51=0,0,ROUND(4*($Y51-$DL51)*SUM(AL51:AL51)/$DC51,0)/4)+DF51+DO51</f>
        <v>0</v>
      </c>
      <c r="BZ51" s="12">
        <f t="shared" ref="BZ51:BZ57" si="156">IF($DC51=0,0,ROUND(4*($Y51-$DL51)*SUM(AP51:AP51)/$DC51,0)/4)+DG51++DP51</f>
        <v>0</v>
      </c>
      <c r="CA51" s="12">
        <f t="shared" ref="CA51:CA57" si="157">IF($DC51=0,0,ROUND(4*($Y51-$DL51)*SUM(AT51:AT51)/$DC51,0)/4)+DH51+DQ51</f>
        <v>0</v>
      </c>
      <c r="CB51" s="12">
        <f t="shared" ref="CB51:CB57" si="158">IF($DC51=0,0,ROUND(4*($Y51-$DL51)*(SUM(AX51:AX51))/$DC51,0)/4)+DI51+DR51</f>
        <v>0</v>
      </c>
      <c r="CC51" s="12">
        <f t="shared" ref="CC51:CC57" si="159">IF($DC51=0,0,ROUND(4*($Y51-$DL51)*(SUM(BB51:BB51))/$DC51,0)/4)+DJ51+DS51</f>
        <v>0</v>
      </c>
      <c r="CD51" s="12">
        <f t="shared" ref="CD51:CD58" si="160">IF($DC51=0,0,ROUND(4*($Y51-$DL51)*(SUM(BF51:BF51))/$DC51,0)/4)+DK51+DT51</f>
        <v>0</v>
      </c>
      <c r="CE51" s="171">
        <f t="shared" si="127"/>
        <v>0</v>
      </c>
      <c r="CF51" s="186">
        <f t="shared" si="128"/>
        <v>0</v>
      </c>
      <c r="CG51" s="2"/>
      <c r="CH51" s="67">
        <f t="shared" si="129"/>
        <v>0</v>
      </c>
      <c r="CI51" s="67">
        <f t="shared" si="130"/>
        <v>0</v>
      </c>
      <c r="CJ51" s="67">
        <f t="shared" si="131"/>
        <v>0</v>
      </c>
      <c r="CK51" s="67">
        <f t="shared" si="132"/>
        <v>0</v>
      </c>
      <c r="CL51" s="67">
        <f t="shared" si="133"/>
        <v>0</v>
      </c>
      <c r="CM51" s="67">
        <f t="shared" si="134"/>
        <v>0</v>
      </c>
      <c r="CN51" s="67">
        <f t="shared" si="135"/>
        <v>0</v>
      </c>
      <c r="CO51" s="67">
        <f t="shared" si="136"/>
        <v>0</v>
      </c>
      <c r="CP51" s="75">
        <f t="shared" si="137"/>
        <v>0</v>
      </c>
      <c r="CQ51" s="67">
        <f t="shared" si="138"/>
        <v>0</v>
      </c>
      <c r="CR51" s="67">
        <f t="shared" si="139"/>
        <v>0</v>
      </c>
      <c r="CS51" s="68">
        <f t="shared" si="140"/>
        <v>0</v>
      </c>
      <c r="CT51" s="67">
        <f t="shared" si="141"/>
        <v>0</v>
      </c>
      <c r="CU51" s="67">
        <f t="shared" si="142"/>
        <v>0</v>
      </c>
      <c r="CV51" s="67">
        <f t="shared" si="143"/>
        <v>0</v>
      </c>
      <c r="CW51" s="67">
        <f t="shared" si="144"/>
        <v>0</v>
      </c>
      <c r="CX51" s="67">
        <f t="shared" si="145"/>
        <v>0</v>
      </c>
      <c r="CY51" s="74">
        <f t="shared" si="146"/>
        <v>0</v>
      </c>
      <c r="CZ51" s="2"/>
      <c r="DA51" s="2"/>
      <c r="DB51" s="2"/>
      <c r="DC51" s="59">
        <f t="shared" ref="DC51:DC58" si="161">SUM($AD51:$AD51)+SUM($AH51:$AH51)+SUM($AL51:$AL51)+SUM($AP51:$AP51)+SUM($AT51:$AT51)+SUM($AX51:$AX51)+SUM($BB51:$BB51)+SUM($BF51:$BF51)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</row>
    <row r="52" spans="1:150" s="16" customFormat="1" hidden="1" x14ac:dyDescent="0.25">
      <c r="A52" s="18" t="str">
        <f>'ПЛАН НАВЧАЛЬНОГО ПРОЦЕСУ ДЕННА'!A52</f>
        <v>2.14</v>
      </c>
      <c r="B52" s="226" t="str">
        <f>'ПЛАН НАВЧАЛЬНОГО ПРОЦЕСУ ДЕННА'!B52</f>
        <v>Вибіркова дисципліна 14</v>
      </c>
      <c r="C52" s="227"/>
      <c r="D52" s="228">
        <f>'ПЛАН НАВЧАЛЬНОГО ПРОЦЕСУ ДЕННА'!D52</f>
        <v>0</v>
      </c>
      <c r="E52" s="229">
        <f>'ПЛАН НАВЧАЛЬНОГО ПРОЦЕСУ ДЕННА'!E52</f>
        <v>0</v>
      </c>
      <c r="F52" s="229">
        <f>'ПЛАН НАВЧАЛЬНОГО ПРОЦЕСУ ДЕННА'!F52</f>
        <v>0</v>
      </c>
      <c r="G52" s="230">
        <f>'ПЛАН НАВЧАЛЬНОГО ПРОЦЕСУ ДЕННА'!G52</f>
        <v>0</v>
      </c>
      <c r="H52" s="228">
        <f>'ПЛАН НАВЧАЛЬНОГО ПРОЦЕСУ ДЕННА'!H52</f>
        <v>0</v>
      </c>
      <c r="I52" s="229">
        <f>'ПЛАН НАВЧАЛЬНОГО ПРОЦЕСУ ДЕННА'!I52</f>
        <v>0</v>
      </c>
      <c r="J52" s="229">
        <f>'ПЛАН НАВЧАЛЬНОГО ПРОЦЕСУ ДЕННА'!J52</f>
        <v>0</v>
      </c>
      <c r="K52" s="229">
        <f>'ПЛАН НАВЧАЛЬНОГО ПРОЦЕСУ ДЕННА'!K52</f>
        <v>0</v>
      </c>
      <c r="L52" s="229">
        <f>'ПЛАН НАВЧАЛЬНОГО ПРОЦЕСУ ДЕННА'!L52</f>
        <v>0</v>
      </c>
      <c r="M52" s="229">
        <f>'ПЛАН НАВЧАЛЬНОГО ПРОЦЕСУ ДЕННА'!M52</f>
        <v>0</v>
      </c>
      <c r="N52" s="229">
        <f>'ПЛАН НАВЧАЛЬНОГО ПРОЦЕСУ ДЕННА'!N52</f>
        <v>0</v>
      </c>
      <c r="O52" s="213">
        <f>'ПЛАН НАВЧАЛЬНОГО ПРОЦЕСУ ДЕННА'!O52</f>
        <v>0</v>
      </c>
      <c r="P52" s="213">
        <f>'ПЛАН НАВЧАЛЬНОГО ПРОЦЕСУ ДЕННА'!P52</f>
        <v>0</v>
      </c>
      <c r="Q52" s="228">
        <f>'ПЛАН НАВЧАЛЬНОГО ПРОЦЕСУ ДЕННА'!Q52</f>
        <v>0</v>
      </c>
      <c r="R52" s="229">
        <f>'ПЛАН НАВЧАЛЬНОГО ПРОЦЕСУ ДЕННА'!R52</f>
        <v>0</v>
      </c>
      <c r="S52" s="229">
        <f>'ПЛАН НАВЧАЛЬНОГО ПРОЦЕСУ ДЕННА'!S52</f>
        <v>0</v>
      </c>
      <c r="T52" s="229">
        <f>'ПЛАН НАВЧАЛЬНОГО ПРОЦЕСУ ДЕННА'!T52</f>
        <v>0</v>
      </c>
      <c r="U52" s="229">
        <f>'ПЛАН НАВЧАЛЬНОГО ПРОЦЕСУ ДЕННА'!U52</f>
        <v>0</v>
      </c>
      <c r="V52" s="229">
        <f>'ПЛАН НАВЧАЛЬНОГО ПРОЦЕСУ ДЕННА'!V52</f>
        <v>0</v>
      </c>
      <c r="W52" s="229">
        <f>'ПЛАН НАВЧАЛЬНОГО ПРОЦЕСУ ДЕННА'!W52</f>
        <v>0</v>
      </c>
      <c r="X52" s="231">
        <f>'ПЛАН НАВЧАЛЬНОГО ПРОЦЕСУ ДЕННА'!X52</f>
        <v>0</v>
      </c>
      <c r="Y52" s="127">
        <f t="shared" si="107"/>
        <v>0</v>
      </c>
      <c r="Z52" s="9"/>
      <c r="AA52" s="9"/>
      <c r="AB52" s="9"/>
      <c r="AC52" s="9"/>
      <c r="AD52" s="232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232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232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62">
        <f>'ПЛАН НАВЧАЛЬНОГО ПРОЦЕСУ ДЕННА'!AG52</f>
        <v>0</v>
      </c>
      <c r="AH52" s="232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232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232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62">
        <f>'ПЛАН НАВЧАЛЬНОГО ПРОЦЕСУ ДЕННА'!AK52</f>
        <v>0</v>
      </c>
      <c r="AL52" s="232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232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232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62">
        <f>'ПЛАН НАВЧАЛЬНОГО ПРОЦЕСУ ДЕННА'!AO52</f>
        <v>0</v>
      </c>
      <c r="AP52" s="232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232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232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62">
        <f>'ПЛАН НАВЧАЛЬНОГО ПРОЦЕСУ ДЕННА'!AS52</f>
        <v>0</v>
      </c>
      <c r="AT52" s="232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232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232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62">
        <f>'ПЛАН НАВЧАЛЬНОГО ПРОЦЕСУ ДЕННА'!AW52</f>
        <v>0</v>
      </c>
      <c r="AX52" s="232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232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232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62">
        <f>'ПЛАН НАВЧАЛЬНОГО ПРОЦЕСУ ДЕННА'!BA52</f>
        <v>0</v>
      </c>
      <c r="BB52" s="232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232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232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62">
        <f>'ПЛАН НАВЧАЛЬНОГО ПРОЦЕСУ ДЕННА'!BE52</f>
        <v>0</v>
      </c>
      <c r="BF52" s="232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232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232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62">
        <f>'ПЛАН НАВЧАЛЬНОГО ПРОЦЕСУ ДЕННА'!BI52</f>
        <v>0</v>
      </c>
      <c r="BJ52" s="56">
        <f t="shared" si="108"/>
        <v>0</v>
      </c>
      <c r="BK52" s="116" t="str">
        <f t="shared" si="109"/>
        <v/>
      </c>
      <c r="BL52" s="12">
        <f t="shared" si="147"/>
        <v>0</v>
      </c>
      <c r="BM52" s="76">
        <f t="shared" si="111"/>
        <v>0</v>
      </c>
      <c r="BN52" s="12">
        <f t="shared" si="148"/>
        <v>0</v>
      </c>
      <c r="BO52" s="12">
        <f t="shared" si="149"/>
        <v>0</v>
      </c>
      <c r="BP52" s="12">
        <f t="shared" si="150"/>
        <v>0</v>
      </c>
      <c r="BQ52" s="12">
        <f t="shared" si="151"/>
        <v>0</v>
      </c>
      <c r="BR52" s="12">
        <f t="shared" si="152"/>
        <v>0</v>
      </c>
      <c r="BS52" s="12">
        <f t="shared" si="153"/>
        <v>0</v>
      </c>
      <c r="BT52" s="80">
        <f t="shared" si="118"/>
        <v>0</v>
      </c>
      <c r="BU52" s="2"/>
      <c r="BV52" s="2"/>
      <c r="BW52" s="12">
        <f t="shared" si="119"/>
        <v>0</v>
      </c>
      <c r="BX52" s="12">
        <f t="shared" si="154"/>
        <v>0</v>
      </c>
      <c r="BY52" s="12">
        <f t="shared" si="155"/>
        <v>0</v>
      </c>
      <c r="BZ52" s="12">
        <f t="shared" si="156"/>
        <v>0</v>
      </c>
      <c r="CA52" s="12">
        <f t="shared" si="157"/>
        <v>0</v>
      </c>
      <c r="CB52" s="12">
        <f t="shared" si="158"/>
        <v>0</v>
      </c>
      <c r="CC52" s="12">
        <f t="shared" si="159"/>
        <v>0</v>
      </c>
      <c r="CD52" s="12">
        <f t="shared" si="160"/>
        <v>0</v>
      </c>
      <c r="CE52" s="171">
        <f t="shared" si="127"/>
        <v>0</v>
      </c>
      <c r="CF52" s="186">
        <f t="shared" si="128"/>
        <v>0</v>
      </c>
      <c r="CG52" s="2"/>
      <c r="CH52" s="67">
        <f t="shared" si="129"/>
        <v>0</v>
      </c>
      <c r="CI52" s="67">
        <f t="shared" si="130"/>
        <v>0</v>
      </c>
      <c r="CJ52" s="67">
        <f t="shared" si="131"/>
        <v>0</v>
      </c>
      <c r="CK52" s="67">
        <f t="shared" si="132"/>
        <v>0</v>
      </c>
      <c r="CL52" s="67">
        <f t="shared" si="133"/>
        <v>0</v>
      </c>
      <c r="CM52" s="67">
        <f t="shared" si="134"/>
        <v>0</v>
      </c>
      <c r="CN52" s="67">
        <f t="shared" si="135"/>
        <v>0</v>
      </c>
      <c r="CO52" s="67">
        <f t="shared" si="136"/>
        <v>0</v>
      </c>
      <c r="CP52" s="75">
        <f t="shared" si="137"/>
        <v>0</v>
      </c>
      <c r="CQ52" s="67">
        <f t="shared" si="138"/>
        <v>0</v>
      </c>
      <c r="CR52" s="67">
        <f t="shared" si="139"/>
        <v>0</v>
      </c>
      <c r="CS52" s="68">
        <f t="shared" si="140"/>
        <v>0</v>
      </c>
      <c r="CT52" s="67">
        <f t="shared" si="141"/>
        <v>0</v>
      </c>
      <c r="CU52" s="67">
        <f t="shared" si="142"/>
        <v>0</v>
      </c>
      <c r="CV52" s="67">
        <f t="shared" si="143"/>
        <v>0</v>
      </c>
      <c r="CW52" s="67">
        <f t="shared" si="144"/>
        <v>0</v>
      </c>
      <c r="CX52" s="67">
        <f t="shared" si="145"/>
        <v>0</v>
      </c>
      <c r="CY52" s="74">
        <f t="shared" si="146"/>
        <v>0</v>
      </c>
      <c r="CZ52" s="2"/>
      <c r="DA52" s="2"/>
      <c r="DB52" s="2"/>
      <c r="DC52" s="59">
        <f t="shared" si="161"/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</row>
    <row r="53" spans="1:150" s="16" customFormat="1" hidden="1" x14ac:dyDescent="0.25">
      <c r="A53" s="18" t="str">
        <f>'ПЛАН НАВЧАЛЬНОГО ПРОЦЕСУ ДЕННА'!A53</f>
        <v>2.15</v>
      </c>
      <c r="B53" s="226" t="str">
        <f>'ПЛАН НАВЧАЛЬНОГО ПРОЦЕСУ ДЕННА'!B53</f>
        <v>Вибіркова дисципліна 15</v>
      </c>
      <c r="C53" s="227"/>
      <c r="D53" s="228">
        <f>'ПЛАН НАВЧАЛЬНОГО ПРОЦЕСУ ДЕННА'!D53</f>
        <v>0</v>
      </c>
      <c r="E53" s="229">
        <f>'ПЛАН НАВЧАЛЬНОГО ПРОЦЕСУ ДЕННА'!E53</f>
        <v>0</v>
      </c>
      <c r="F53" s="229">
        <f>'ПЛАН НАВЧАЛЬНОГО ПРОЦЕСУ ДЕННА'!F53</f>
        <v>0</v>
      </c>
      <c r="G53" s="230">
        <f>'ПЛАН НАВЧАЛЬНОГО ПРОЦЕСУ ДЕННА'!G53</f>
        <v>0</v>
      </c>
      <c r="H53" s="228">
        <f>'ПЛАН НАВЧАЛЬНОГО ПРОЦЕСУ ДЕННА'!H53</f>
        <v>0</v>
      </c>
      <c r="I53" s="229">
        <f>'ПЛАН НАВЧАЛЬНОГО ПРОЦЕСУ ДЕННА'!I53</f>
        <v>0</v>
      </c>
      <c r="J53" s="229">
        <f>'ПЛАН НАВЧАЛЬНОГО ПРОЦЕСУ ДЕННА'!J53</f>
        <v>0</v>
      </c>
      <c r="K53" s="229">
        <f>'ПЛАН НАВЧАЛЬНОГО ПРОЦЕСУ ДЕННА'!K53</f>
        <v>0</v>
      </c>
      <c r="L53" s="229">
        <f>'ПЛАН НАВЧАЛЬНОГО ПРОЦЕСУ ДЕННА'!L53</f>
        <v>0</v>
      </c>
      <c r="M53" s="229">
        <f>'ПЛАН НАВЧАЛЬНОГО ПРОЦЕСУ ДЕННА'!M53</f>
        <v>0</v>
      </c>
      <c r="N53" s="229">
        <f>'ПЛАН НАВЧАЛЬНОГО ПРОЦЕСУ ДЕННА'!N53</f>
        <v>0</v>
      </c>
      <c r="O53" s="213">
        <f>'ПЛАН НАВЧАЛЬНОГО ПРОЦЕСУ ДЕННА'!O53</f>
        <v>0</v>
      </c>
      <c r="P53" s="213">
        <f>'ПЛАН НАВЧАЛЬНОГО ПРОЦЕСУ ДЕННА'!P53</f>
        <v>0</v>
      </c>
      <c r="Q53" s="228">
        <f>'ПЛАН НАВЧАЛЬНОГО ПРОЦЕСУ ДЕННА'!Q53</f>
        <v>0</v>
      </c>
      <c r="R53" s="229">
        <f>'ПЛАН НАВЧАЛЬНОГО ПРОЦЕСУ ДЕННА'!R53</f>
        <v>0</v>
      </c>
      <c r="S53" s="229">
        <f>'ПЛАН НАВЧАЛЬНОГО ПРОЦЕСУ ДЕННА'!S53</f>
        <v>0</v>
      </c>
      <c r="T53" s="229">
        <f>'ПЛАН НАВЧАЛЬНОГО ПРОЦЕСУ ДЕННА'!T53</f>
        <v>0</v>
      </c>
      <c r="U53" s="229">
        <f>'ПЛАН НАВЧАЛЬНОГО ПРОЦЕСУ ДЕННА'!U53</f>
        <v>0</v>
      </c>
      <c r="V53" s="229">
        <f>'ПЛАН НАВЧАЛЬНОГО ПРОЦЕСУ ДЕННА'!V53</f>
        <v>0</v>
      </c>
      <c r="W53" s="229">
        <f>'ПЛАН НАВЧАЛЬНОГО ПРОЦЕСУ ДЕННА'!W53</f>
        <v>0</v>
      </c>
      <c r="X53" s="231">
        <f>'ПЛАН НАВЧАЛЬНОГО ПРОЦЕСУ ДЕННА'!X53</f>
        <v>0</v>
      </c>
      <c r="Y53" s="127">
        <f t="shared" si="107"/>
        <v>0</v>
      </c>
      <c r="Z53" s="9"/>
      <c r="AA53" s="9"/>
      <c r="AB53" s="9"/>
      <c r="AC53" s="9"/>
      <c r="AD53" s="232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232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232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62">
        <f>'ПЛАН НАВЧАЛЬНОГО ПРОЦЕСУ ДЕННА'!AG53</f>
        <v>0</v>
      </c>
      <c r="AH53" s="232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232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232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62">
        <f>'ПЛАН НАВЧАЛЬНОГО ПРОЦЕСУ ДЕННА'!AK53</f>
        <v>0</v>
      </c>
      <c r="AL53" s="232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232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232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62">
        <f>'ПЛАН НАВЧАЛЬНОГО ПРОЦЕСУ ДЕННА'!AO53</f>
        <v>0</v>
      </c>
      <c r="AP53" s="232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232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232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62">
        <f>'ПЛАН НАВЧАЛЬНОГО ПРОЦЕСУ ДЕННА'!AS53</f>
        <v>0</v>
      </c>
      <c r="AT53" s="232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232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232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62">
        <f>'ПЛАН НАВЧАЛЬНОГО ПРОЦЕСУ ДЕННА'!AW53</f>
        <v>0</v>
      </c>
      <c r="AX53" s="232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232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232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62">
        <f>'ПЛАН НАВЧАЛЬНОГО ПРОЦЕСУ ДЕННА'!BA53</f>
        <v>0</v>
      </c>
      <c r="BB53" s="232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232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232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62">
        <f>'ПЛАН НАВЧАЛЬНОГО ПРОЦЕСУ ДЕННА'!BE53</f>
        <v>0</v>
      </c>
      <c r="BF53" s="232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232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232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62">
        <f>'ПЛАН НАВЧАЛЬНОГО ПРОЦЕСУ ДЕННА'!BI53</f>
        <v>0</v>
      </c>
      <c r="BJ53" s="56">
        <f t="shared" si="108"/>
        <v>0</v>
      </c>
      <c r="BK53" s="116" t="str">
        <f t="shared" si="109"/>
        <v/>
      </c>
      <c r="BL53" s="12">
        <f t="shared" si="147"/>
        <v>0</v>
      </c>
      <c r="BM53" s="76">
        <f t="shared" si="111"/>
        <v>0</v>
      </c>
      <c r="BN53" s="12">
        <f t="shared" si="148"/>
        <v>0</v>
      </c>
      <c r="BO53" s="12">
        <f t="shared" si="149"/>
        <v>0</v>
      </c>
      <c r="BP53" s="12">
        <f t="shared" si="150"/>
        <v>0</v>
      </c>
      <c r="BQ53" s="12">
        <f t="shared" si="151"/>
        <v>0</v>
      </c>
      <c r="BR53" s="12">
        <f t="shared" si="152"/>
        <v>0</v>
      </c>
      <c r="BS53" s="12">
        <f t="shared" si="153"/>
        <v>0</v>
      </c>
      <c r="BT53" s="80">
        <f t="shared" si="118"/>
        <v>0</v>
      </c>
      <c r="BU53" s="2"/>
      <c r="BV53" s="2"/>
      <c r="BW53" s="12">
        <f t="shared" si="119"/>
        <v>0</v>
      </c>
      <c r="BX53" s="12">
        <f t="shared" si="154"/>
        <v>0</v>
      </c>
      <c r="BY53" s="12">
        <f t="shared" si="155"/>
        <v>0</v>
      </c>
      <c r="BZ53" s="12">
        <f t="shared" si="156"/>
        <v>0</v>
      </c>
      <c r="CA53" s="12">
        <f t="shared" si="157"/>
        <v>0</v>
      </c>
      <c r="CB53" s="12">
        <f t="shared" si="158"/>
        <v>0</v>
      </c>
      <c r="CC53" s="12">
        <f t="shared" si="159"/>
        <v>0</v>
      </c>
      <c r="CD53" s="12">
        <f t="shared" si="160"/>
        <v>0</v>
      </c>
      <c r="CE53" s="171">
        <f t="shared" si="127"/>
        <v>0</v>
      </c>
      <c r="CF53" s="186">
        <f t="shared" si="128"/>
        <v>0</v>
      </c>
      <c r="CG53" s="2"/>
      <c r="CH53" s="67">
        <f t="shared" si="129"/>
        <v>0</v>
      </c>
      <c r="CI53" s="67">
        <f t="shared" si="130"/>
        <v>0</v>
      </c>
      <c r="CJ53" s="67">
        <f t="shared" si="131"/>
        <v>0</v>
      </c>
      <c r="CK53" s="67">
        <f t="shared" si="132"/>
        <v>0</v>
      </c>
      <c r="CL53" s="67">
        <f t="shared" si="133"/>
        <v>0</v>
      </c>
      <c r="CM53" s="67">
        <f t="shared" si="134"/>
        <v>0</v>
      </c>
      <c r="CN53" s="67">
        <f t="shared" si="135"/>
        <v>0</v>
      </c>
      <c r="CO53" s="67">
        <f t="shared" si="136"/>
        <v>0</v>
      </c>
      <c r="CP53" s="75">
        <f t="shared" si="137"/>
        <v>0</v>
      </c>
      <c r="CQ53" s="67">
        <f t="shared" si="138"/>
        <v>0</v>
      </c>
      <c r="CR53" s="67">
        <f t="shared" si="139"/>
        <v>0</v>
      </c>
      <c r="CS53" s="68">
        <f t="shared" si="140"/>
        <v>0</v>
      </c>
      <c r="CT53" s="67">
        <f t="shared" si="141"/>
        <v>0</v>
      </c>
      <c r="CU53" s="67">
        <f t="shared" si="142"/>
        <v>0</v>
      </c>
      <c r="CV53" s="67">
        <f t="shared" si="143"/>
        <v>0</v>
      </c>
      <c r="CW53" s="67">
        <f t="shared" si="144"/>
        <v>0</v>
      </c>
      <c r="CX53" s="67">
        <f t="shared" si="145"/>
        <v>0</v>
      </c>
      <c r="CY53" s="74">
        <f t="shared" si="146"/>
        <v>0</v>
      </c>
      <c r="CZ53" s="2"/>
      <c r="DA53" s="2"/>
      <c r="DB53" s="2"/>
      <c r="DC53" s="59">
        <f t="shared" si="161"/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</row>
    <row r="54" spans="1:150" s="16" customFormat="1" hidden="1" x14ac:dyDescent="0.25">
      <c r="A54" s="18" t="str">
        <f>'ПЛАН НАВЧАЛЬНОГО ПРОЦЕСУ ДЕННА'!A54</f>
        <v>2.16</v>
      </c>
      <c r="B54" s="226" t="str">
        <f>'ПЛАН НАВЧАЛЬНОГО ПРОЦЕСУ ДЕННА'!B54</f>
        <v>Вибіркова дисципліна 16</v>
      </c>
      <c r="C54" s="227"/>
      <c r="D54" s="228">
        <f>'ПЛАН НАВЧАЛЬНОГО ПРОЦЕСУ ДЕННА'!D54</f>
        <v>0</v>
      </c>
      <c r="E54" s="229">
        <f>'ПЛАН НАВЧАЛЬНОГО ПРОЦЕСУ ДЕННА'!E54</f>
        <v>0</v>
      </c>
      <c r="F54" s="229">
        <f>'ПЛАН НАВЧАЛЬНОГО ПРОЦЕСУ ДЕННА'!F54</f>
        <v>0</v>
      </c>
      <c r="G54" s="230">
        <f>'ПЛАН НАВЧАЛЬНОГО ПРОЦЕСУ ДЕННА'!G54</f>
        <v>0</v>
      </c>
      <c r="H54" s="228">
        <f>'ПЛАН НАВЧАЛЬНОГО ПРОЦЕСУ ДЕННА'!H54</f>
        <v>0</v>
      </c>
      <c r="I54" s="229">
        <f>'ПЛАН НАВЧАЛЬНОГО ПРОЦЕСУ ДЕННА'!I54</f>
        <v>0</v>
      </c>
      <c r="J54" s="229">
        <f>'ПЛАН НАВЧАЛЬНОГО ПРОЦЕСУ ДЕННА'!J54</f>
        <v>0</v>
      </c>
      <c r="K54" s="229">
        <f>'ПЛАН НАВЧАЛЬНОГО ПРОЦЕСУ ДЕННА'!K54</f>
        <v>0</v>
      </c>
      <c r="L54" s="229">
        <f>'ПЛАН НАВЧАЛЬНОГО ПРОЦЕСУ ДЕННА'!L54</f>
        <v>0</v>
      </c>
      <c r="M54" s="229">
        <f>'ПЛАН НАВЧАЛЬНОГО ПРОЦЕСУ ДЕННА'!M54</f>
        <v>0</v>
      </c>
      <c r="N54" s="229">
        <f>'ПЛАН НАВЧАЛЬНОГО ПРОЦЕСУ ДЕННА'!N54</f>
        <v>0</v>
      </c>
      <c r="O54" s="213">
        <f>'ПЛАН НАВЧАЛЬНОГО ПРОЦЕСУ ДЕННА'!O54</f>
        <v>0</v>
      </c>
      <c r="P54" s="213">
        <f>'ПЛАН НАВЧАЛЬНОГО ПРОЦЕСУ ДЕННА'!P54</f>
        <v>0</v>
      </c>
      <c r="Q54" s="228">
        <f>'ПЛАН НАВЧАЛЬНОГО ПРОЦЕСУ ДЕННА'!Q54</f>
        <v>0</v>
      </c>
      <c r="R54" s="229">
        <f>'ПЛАН НАВЧАЛЬНОГО ПРОЦЕСУ ДЕННА'!R54</f>
        <v>0</v>
      </c>
      <c r="S54" s="229">
        <f>'ПЛАН НАВЧАЛЬНОГО ПРОЦЕСУ ДЕННА'!S54</f>
        <v>0</v>
      </c>
      <c r="T54" s="229">
        <f>'ПЛАН НАВЧАЛЬНОГО ПРОЦЕСУ ДЕННА'!T54</f>
        <v>0</v>
      </c>
      <c r="U54" s="229">
        <f>'ПЛАН НАВЧАЛЬНОГО ПРОЦЕСУ ДЕННА'!U54</f>
        <v>0</v>
      </c>
      <c r="V54" s="229">
        <f>'ПЛАН НАВЧАЛЬНОГО ПРОЦЕСУ ДЕННА'!V54</f>
        <v>0</v>
      </c>
      <c r="W54" s="229">
        <f>'ПЛАН НАВЧАЛЬНОГО ПРОЦЕСУ ДЕННА'!W54</f>
        <v>0</v>
      </c>
      <c r="X54" s="231">
        <f>'ПЛАН НАВЧАЛЬНОГО ПРОЦЕСУ ДЕННА'!X54</f>
        <v>0</v>
      </c>
      <c r="Y54" s="127">
        <f t="shared" si="107"/>
        <v>0</v>
      </c>
      <c r="Z54" s="9"/>
      <c r="AA54" s="9"/>
      <c r="AB54" s="9"/>
      <c r="AC54" s="9"/>
      <c r="AD54" s="232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232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232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62">
        <f>'ПЛАН НАВЧАЛЬНОГО ПРОЦЕСУ ДЕННА'!AG54</f>
        <v>0</v>
      </c>
      <c r="AH54" s="232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232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232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62">
        <f>'ПЛАН НАВЧАЛЬНОГО ПРОЦЕСУ ДЕННА'!AK54</f>
        <v>0</v>
      </c>
      <c r="AL54" s="232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232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232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62">
        <f>'ПЛАН НАВЧАЛЬНОГО ПРОЦЕСУ ДЕННА'!AO54</f>
        <v>0</v>
      </c>
      <c r="AP54" s="232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232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232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62">
        <f>'ПЛАН НАВЧАЛЬНОГО ПРОЦЕСУ ДЕННА'!AS54</f>
        <v>0</v>
      </c>
      <c r="AT54" s="232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232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232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62">
        <f>'ПЛАН НАВЧАЛЬНОГО ПРОЦЕСУ ДЕННА'!AW54</f>
        <v>0</v>
      </c>
      <c r="AX54" s="232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232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232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62">
        <f>'ПЛАН НАВЧАЛЬНОГО ПРОЦЕСУ ДЕННА'!BA54</f>
        <v>0</v>
      </c>
      <c r="BB54" s="232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232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232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62">
        <f>'ПЛАН НАВЧАЛЬНОГО ПРОЦЕСУ ДЕННА'!BE54</f>
        <v>0</v>
      </c>
      <c r="BF54" s="232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232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232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62">
        <f>'ПЛАН НАВЧАЛЬНОГО ПРОЦЕСУ ДЕННА'!BI54</f>
        <v>0</v>
      </c>
      <c r="BJ54" s="56">
        <f t="shared" si="108"/>
        <v>0</v>
      </c>
      <c r="BK54" s="116" t="str">
        <f t="shared" si="109"/>
        <v/>
      </c>
      <c r="BL54" s="12">
        <f t="shared" si="147"/>
        <v>0</v>
      </c>
      <c r="BM54" s="76">
        <f t="shared" si="111"/>
        <v>0</v>
      </c>
      <c r="BN54" s="12">
        <f t="shared" si="148"/>
        <v>0</v>
      </c>
      <c r="BO54" s="12">
        <f t="shared" si="149"/>
        <v>0</v>
      </c>
      <c r="BP54" s="12">
        <f t="shared" si="150"/>
        <v>0</v>
      </c>
      <c r="BQ54" s="12">
        <f t="shared" si="151"/>
        <v>0</v>
      </c>
      <c r="BR54" s="12">
        <f t="shared" si="152"/>
        <v>0</v>
      </c>
      <c r="BS54" s="12">
        <f t="shared" si="153"/>
        <v>0</v>
      </c>
      <c r="BT54" s="80">
        <f t="shared" si="118"/>
        <v>0</v>
      </c>
      <c r="BU54" s="2"/>
      <c r="BV54" s="2"/>
      <c r="BW54" s="12">
        <f t="shared" si="119"/>
        <v>0</v>
      </c>
      <c r="BX54" s="12">
        <f t="shared" si="154"/>
        <v>0</v>
      </c>
      <c r="BY54" s="12">
        <f t="shared" si="155"/>
        <v>0</v>
      </c>
      <c r="BZ54" s="12">
        <f t="shared" si="156"/>
        <v>0</v>
      </c>
      <c r="CA54" s="12">
        <f t="shared" si="157"/>
        <v>0</v>
      </c>
      <c r="CB54" s="12">
        <f t="shared" si="158"/>
        <v>0</v>
      </c>
      <c r="CC54" s="12">
        <f t="shared" si="159"/>
        <v>0</v>
      </c>
      <c r="CD54" s="12">
        <f t="shared" si="160"/>
        <v>0</v>
      </c>
      <c r="CE54" s="171">
        <f t="shared" si="127"/>
        <v>0</v>
      </c>
      <c r="CF54" s="186">
        <f t="shared" si="128"/>
        <v>0</v>
      </c>
      <c r="CG54" s="2"/>
      <c r="CH54" s="67">
        <f t="shared" si="129"/>
        <v>0</v>
      </c>
      <c r="CI54" s="67">
        <f t="shared" si="130"/>
        <v>0</v>
      </c>
      <c r="CJ54" s="67">
        <f t="shared" si="131"/>
        <v>0</v>
      </c>
      <c r="CK54" s="67">
        <f t="shared" si="132"/>
        <v>0</v>
      </c>
      <c r="CL54" s="67">
        <f t="shared" si="133"/>
        <v>0</v>
      </c>
      <c r="CM54" s="67">
        <f t="shared" si="134"/>
        <v>0</v>
      </c>
      <c r="CN54" s="67">
        <f t="shared" si="135"/>
        <v>0</v>
      </c>
      <c r="CO54" s="67">
        <f t="shared" si="136"/>
        <v>0</v>
      </c>
      <c r="CP54" s="75">
        <f t="shared" si="137"/>
        <v>0</v>
      </c>
      <c r="CQ54" s="67">
        <f t="shared" si="138"/>
        <v>0</v>
      </c>
      <c r="CR54" s="67">
        <f t="shared" si="139"/>
        <v>0</v>
      </c>
      <c r="CS54" s="68">
        <f t="shared" si="140"/>
        <v>0</v>
      </c>
      <c r="CT54" s="67">
        <f t="shared" si="141"/>
        <v>0</v>
      </c>
      <c r="CU54" s="67">
        <f t="shared" si="142"/>
        <v>0</v>
      </c>
      <c r="CV54" s="67">
        <f t="shared" si="143"/>
        <v>0</v>
      </c>
      <c r="CW54" s="67">
        <f t="shared" si="144"/>
        <v>0</v>
      </c>
      <c r="CX54" s="67">
        <f t="shared" si="145"/>
        <v>0</v>
      </c>
      <c r="CY54" s="74">
        <f t="shared" si="146"/>
        <v>0</v>
      </c>
      <c r="CZ54" s="2"/>
      <c r="DA54" s="2"/>
      <c r="DB54" s="2"/>
      <c r="DC54" s="59">
        <f t="shared" si="161"/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</row>
    <row r="55" spans="1:150" s="16" customFormat="1" hidden="1" x14ac:dyDescent="0.25">
      <c r="A55" s="18" t="str">
        <f>'ПЛАН НАВЧАЛЬНОГО ПРОЦЕСУ ДЕННА'!A55</f>
        <v>2.17</v>
      </c>
      <c r="B55" s="226" t="str">
        <f>'ПЛАН НАВЧАЛЬНОГО ПРОЦЕСУ ДЕННА'!B55</f>
        <v>Вибіркова дисципліна 17</v>
      </c>
      <c r="C55" s="227"/>
      <c r="D55" s="228">
        <f>'ПЛАН НАВЧАЛЬНОГО ПРОЦЕСУ ДЕННА'!D55</f>
        <v>0</v>
      </c>
      <c r="E55" s="229">
        <f>'ПЛАН НАВЧАЛЬНОГО ПРОЦЕСУ ДЕННА'!E55</f>
        <v>0</v>
      </c>
      <c r="F55" s="229">
        <f>'ПЛАН НАВЧАЛЬНОГО ПРОЦЕСУ ДЕННА'!F55</f>
        <v>0</v>
      </c>
      <c r="G55" s="230">
        <f>'ПЛАН НАВЧАЛЬНОГО ПРОЦЕСУ ДЕННА'!G55</f>
        <v>0</v>
      </c>
      <c r="H55" s="228">
        <f>'ПЛАН НАВЧАЛЬНОГО ПРОЦЕСУ ДЕННА'!H55</f>
        <v>0</v>
      </c>
      <c r="I55" s="229">
        <f>'ПЛАН НАВЧАЛЬНОГО ПРОЦЕСУ ДЕННА'!I55</f>
        <v>0</v>
      </c>
      <c r="J55" s="229">
        <f>'ПЛАН НАВЧАЛЬНОГО ПРОЦЕСУ ДЕННА'!J55</f>
        <v>0</v>
      </c>
      <c r="K55" s="229">
        <f>'ПЛАН НАВЧАЛЬНОГО ПРОЦЕСУ ДЕННА'!K55</f>
        <v>0</v>
      </c>
      <c r="L55" s="229">
        <f>'ПЛАН НАВЧАЛЬНОГО ПРОЦЕСУ ДЕННА'!L55</f>
        <v>0</v>
      </c>
      <c r="M55" s="229">
        <f>'ПЛАН НАВЧАЛЬНОГО ПРОЦЕСУ ДЕННА'!M55</f>
        <v>0</v>
      </c>
      <c r="N55" s="229">
        <f>'ПЛАН НАВЧАЛЬНОГО ПРОЦЕСУ ДЕННА'!N55</f>
        <v>0</v>
      </c>
      <c r="O55" s="213">
        <f>'ПЛАН НАВЧАЛЬНОГО ПРОЦЕСУ ДЕННА'!O55</f>
        <v>0</v>
      </c>
      <c r="P55" s="213">
        <f>'ПЛАН НАВЧАЛЬНОГО ПРОЦЕСУ ДЕННА'!P55</f>
        <v>0</v>
      </c>
      <c r="Q55" s="228">
        <f>'ПЛАН НАВЧАЛЬНОГО ПРОЦЕСУ ДЕННА'!Q55</f>
        <v>0</v>
      </c>
      <c r="R55" s="229">
        <f>'ПЛАН НАВЧАЛЬНОГО ПРОЦЕСУ ДЕННА'!R55</f>
        <v>0</v>
      </c>
      <c r="S55" s="229">
        <f>'ПЛАН НАВЧАЛЬНОГО ПРОЦЕСУ ДЕННА'!S55</f>
        <v>0</v>
      </c>
      <c r="T55" s="229">
        <f>'ПЛАН НАВЧАЛЬНОГО ПРОЦЕСУ ДЕННА'!T55</f>
        <v>0</v>
      </c>
      <c r="U55" s="229">
        <f>'ПЛАН НАВЧАЛЬНОГО ПРОЦЕСУ ДЕННА'!U55</f>
        <v>0</v>
      </c>
      <c r="V55" s="229">
        <f>'ПЛАН НАВЧАЛЬНОГО ПРОЦЕСУ ДЕННА'!V55</f>
        <v>0</v>
      </c>
      <c r="W55" s="229">
        <f>'ПЛАН НАВЧАЛЬНОГО ПРОЦЕСУ ДЕННА'!W55</f>
        <v>0</v>
      </c>
      <c r="X55" s="231">
        <f>'ПЛАН НАВЧАЛЬНОГО ПРОЦЕСУ ДЕННА'!X55</f>
        <v>0</v>
      </c>
      <c r="Y55" s="127">
        <f t="shared" si="107"/>
        <v>0</v>
      </c>
      <c r="Z55" s="9"/>
      <c r="AA55" s="9"/>
      <c r="AB55" s="9"/>
      <c r="AC55" s="9"/>
      <c r="AD55" s="232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232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232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62">
        <f>'ПЛАН НАВЧАЛЬНОГО ПРОЦЕСУ ДЕННА'!AG55</f>
        <v>0</v>
      </c>
      <c r="AH55" s="232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232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232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62">
        <f>'ПЛАН НАВЧАЛЬНОГО ПРОЦЕСУ ДЕННА'!AK55</f>
        <v>0</v>
      </c>
      <c r="AL55" s="232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232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232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62">
        <f>'ПЛАН НАВЧАЛЬНОГО ПРОЦЕСУ ДЕННА'!AO55</f>
        <v>0</v>
      </c>
      <c r="AP55" s="232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232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232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62">
        <f>'ПЛАН НАВЧАЛЬНОГО ПРОЦЕСУ ДЕННА'!AS55</f>
        <v>0</v>
      </c>
      <c r="AT55" s="232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232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232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62">
        <f>'ПЛАН НАВЧАЛЬНОГО ПРОЦЕСУ ДЕННА'!AW55</f>
        <v>0</v>
      </c>
      <c r="AX55" s="232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232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232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62">
        <f>'ПЛАН НАВЧАЛЬНОГО ПРОЦЕСУ ДЕННА'!BA55</f>
        <v>0</v>
      </c>
      <c r="BB55" s="232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232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232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62">
        <f>'ПЛАН НАВЧАЛЬНОГО ПРОЦЕСУ ДЕННА'!BE55</f>
        <v>0</v>
      </c>
      <c r="BF55" s="232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232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232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62">
        <f>'ПЛАН НАВЧАЛЬНОГО ПРОЦЕСУ ДЕННА'!BI55</f>
        <v>0</v>
      </c>
      <c r="BJ55" s="56">
        <f t="shared" si="108"/>
        <v>0</v>
      </c>
      <c r="BK55" s="116" t="str">
        <f t="shared" si="109"/>
        <v/>
      </c>
      <c r="BL55" s="12">
        <f t="shared" si="147"/>
        <v>0</v>
      </c>
      <c r="BM55" s="76">
        <f t="shared" si="111"/>
        <v>0</v>
      </c>
      <c r="BN55" s="12">
        <f t="shared" si="148"/>
        <v>0</v>
      </c>
      <c r="BO55" s="12">
        <f t="shared" si="149"/>
        <v>0</v>
      </c>
      <c r="BP55" s="12">
        <f t="shared" si="150"/>
        <v>0</v>
      </c>
      <c r="BQ55" s="12">
        <f t="shared" si="151"/>
        <v>0</v>
      </c>
      <c r="BR55" s="12">
        <f t="shared" si="152"/>
        <v>0</v>
      </c>
      <c r="BS55" s="12">
        <f t="shared" si="153"/>
        <v>0</v>
      </c>
      <c r="BT55" s="80">
        <f t="shared" si="118"/>
        <v>0</v>
      </c>
      <c r="BU55" s="2"/>
      <c r="BV55" s="2"/>
      <c r="BW55" s="12">
        <f t="shared" si="119"/>
        <v>0</v>
      </c>
      <c r="BX55" s="12">
        <f t="shared" si="154"/>
        <v>0</v>
      </c>
      <c r="BY55" s="12">
        <f t="shared" si="155"/>
        <v>0</v>
      </c>
      <c r="BZ55" s="12">
        <f t="shared" si="156"/>
        <v>0</v>
      </c>
      <c r="CA55" s="12">
        <f t="shared" si="157"/>
        <v>0</v>
      </c>
      <c r="CB55" s="12">
        <f t="shared" si="158"/>
        <v>0</v>
      </c>
      <c r="CC55" s="12">
        <f t="shared" si="159"/>
        <v>0</v>
      </c>
      <c r="CD55" s="12">
        <f t="shared" si="160"/>
        <v>0</v>
      </c>
      <c r="CE55" s="171">
        <f t="shared" si="127"/>
        <v>0</v>
      </c>
      <c r="CF55" s="186">
        <f t="shared" si="128"/>
        <v>0</v>
      </c>
      <c r="CG55" s="2"/>
      <c r="CH55" s="67">
        <f t="shared" si="129"/>
        <v>0</v>
      </c>
      <c r="CI55" s="67">
        <f t="shared" si="130"/>
        <v>0</v>
      </c>
      <c r="CJ55" s="67">
        <f t="shared" si="131"/>
        <v>0</v>
      </c>
      <c r="CK55" s="67">
        <f t="shared" si="132"/>
        <v>0</v>
      </c>
      <c r="CL55" s="67">
        <f t="shared" si="133"/>
        <v>0</v>
      </c>
      <c r="CM55" s="67">
        <f t="shared" si="134"/>
        <v>0</v>
      </c>
      <c r="CN55" s="67">
        <f t="shared" si="135"/>
        <v>0</v>
      </c>
      <c r="CO55" s="67">
        <f t="shared" si="136"/>
        <v>0</v>
      </c>
      <c r="CP55" s="75">
        <f t="shared" si="137"/>
        <v>0</v>
      </c>
      <c r="CQ55" s="67">
        <f t="shared" si="138"/>
        <v>0</v>
      </c>
      <c r="CR55" s="67">
        <f t="shared" si="139"/>
        <v>0</v>
      </c>
      <c r="CS55" s="68">
        <f t="shared" si="140"/>
        <v>0</v>
      </c>
      <c r="CT55" s="67">
        <f t="shared" si="141"/>
        <v>0</v>
      </c>
      <c r="CU55" s="67">
        <f t="shared" si="142"/>
        <v>0</v>
      </c>
      <c r="CV55" s="67">
        <f t="shared" si="143"/>
        <v>0</v>
      </c>
      <c r="CW55" s="67">
        <f t="shared" si="144"/>
        <v>0</v>
      </c>
      <c r="CX55" s="67">
        <f t="shared" si="145"/>
        <v>0</v>
      </c>
      <c r="CY55" s="74">
        <f t="shared" si="146"/>
        <v>0</v>
      </c>
      <c r="CZ55" s="2"/>
      <c r="DA55" s="2"/>
      <c r="DB55" s="2"/>
      <c r="DC55" s="59">
        <f t="shared" si="161"/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</row>
    <row r="56" spans="1:150" s="16" customFormat="1" hidden="1" x14ac:dyDescent="0.25">
      <c r="A56" s="18" t="str">
        <f>'ПЛАН НАВЧАЛЬНОГО ПРОЦЕСУ ДЕННА'!A56</f>
        <v>2.18</v>
      </c>
      <c r="B56" s="226" t="str">
        <f>'ПЛАН НАВЧАЛЬНОГО ПРОЦЕСУ ДЕННА'!B56</f>
        <v>Вибіркова дисципліна 18</v>
      </c>
      <c r="C56" s="227"/>
      <c r="D56" s="228">
        <f>'ПЛАН НАВЧАЛЬНОГО ПРОЦЕСУ ДЕННА'!D56</f>
        <v>0</v>
      </c>
      <c r="E56" s="229">
        <f>'ПЛАН НАВЧАЛЬНОГО ПРОЦЕСУ ДЕННА'!E56</f>
        <v>0</v>
      </c>
      <c r="F56" s="229">
        <f>'ПЛАН НАВЧАЛЬНОГО ПРОЦЕСУ ДЕННА'!F56</f>
        <v>0</v>
      </c>
      <c r="G56" s="230">
        <f>'ПЛАН НАВЧАЛЬНОГО ПРОЦЕСУ ДЕННА'!G56</f>
        <v>0</v>
      </c>
      <c r="H56" s="228">
        <f>'ПЛАН НАВЧАЛЬНОГО ПРОЦЕСУ ДЕННА'!H56</f>
        <v>0</v>
      </c>
      <c r="I56" s="229">
        <f>'ПЛАН НАВЧАЛЬНОГО ПРОЦЕСУ ДЕННА'!I56</f>
        <v>0</v>
      </c>
      <c r="J56" s="229">
        <f>'ПЛАН НАВЧАЛЬНОГО ПРОЦЕСУ ДЕННА'!J56</f>
        <v>0</v>
      </c>
      <c r="K56" s="229">
        <f>'ПЛАН НАВЧАЛЬНОГО ПРОЦЕСУ ДЕННА'!K56</f>
        <v>0</v>
      </c>
      <c r="L56" s="229">
        <f>'ПЛАН НАВЧАЛЬНОГО ПРОЦЕСУ ДЕННА'!L56</f>
        <v>0</v>
      </c>
      <c r="M56" s="229">
        <f>'ПЛАН НАВЧАЛЬНОГО ПРОЦЕСУ ДЕННА'!M56</f>
        <v>0</v>
      </c>
      <c r="N56" s="229">
        <f>'ПЛАН НАВЧАЛЬНОГО ПРОЦЕСУ ДЕННА'!N56</f>
        <v>0</v>
      </c>
      <c r="O56" s="213">
        <f>'ПЛАН НАВЧАЛЬНОГО ПРОЦЕСУ ДЕННА'!O56</f>
        <v>0</v>
      </c>
      <c r="P56" s="213">
        <f>'ПЛАН НАВЧАЛЬНОГО ПРОЦЕСУ ДЕННА'!P56</f>
        <v>0</v>
      </c>
      <c r="Q56" s="228">
        <f>'ПЛАН НАВЧАЛЬНОГО ПРОЦЕСУ ДЕННА'!Q56</f>
        <v>0</v>
      </c>
      <c r="R56" s="229">
        <f>'ПЛАН НАВЧАЛЬНОГО ПРОЦЕСУ ДЕННА'!R56</f>
        <v>0</v>
      </c>
      <c r="S56" s="229">
        <f>'ПЛАН НАВЧАЛЬНОГО ПРОЦЕСУ ДЕННА'!S56</f>
        <v>0</v>
      </c>
      <c r="T56" s="229">
        <f>'ПЛАН НАВЧАЛЬНОГО ПРОЦЕСУ ДЕННА'!T56</f>
        <v>0</v>
      </c>
      <c r="U56" s="229">
        <f>'ПЛАН НАВЧАЛЬНОГО ПРОЦЕСУ ДЕННА'!U56</f>
        <v>0</v>
      </c>
      <c r="V56" s="229">
        <f>'ПЛАН НАВЧАЛЬНОГО ПРОЦЕСУ ДЕННА'!V56</f>
        <v>0</v>
      </c>
      <c r="W56" s="229">
        <f>'ПЛАН НАВЧАЛЬНОГО ПРОЦЕСУ ДЕННА'!W56</f>
        <v>0</v>
      </c>
      <c r="X56" s="231">
        <f>'ПЛАН НАВЧАЛЬНОГО ПРОЦЕСУ ДЕННА'!X56</f>
        <v>0</v>
      </c>
      <c r="Y56" s="127">
        <f t="shared" si="107"/>
        <v>0</v>
      </c>
      <c r="Z56" s="9"/>
      <c r="AA56" s="9"/>
      <c r="AB56" s="9"/>
      <c r="AC56" s="9"/>
      <c r="AD56" s="232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232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232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62">
        <f>'ПЛАН НАВЧАЛЬНОГО ПРОЦЕСУ ДЕННА'!AG56</f>
        <v>0</v>
      </c>
      <c r="AH56" s="232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232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232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62">
        <f>'ПЛАН НАВЧАЛЬНОГО ПРОЦЕСУ ДЕННА'!AK56</f>
        <v>0</v>
      </c>
      <c r="AL56" s="232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232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232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62">
        <f>'ПЛАН НАВЧАЛЬНОГО ПРОЦЕСУ ДЕННА'!AO56</f>
        <v>0</v>
      </c>
      <c r="AP56" s="232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232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232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62">
        <f>'ПЛАН НАВЧАЛЬНОГО ПРОЦЕСУ ДЕННА'!AS56</f>
        <v>0</v>
      </c>
      <c r="AT56" s="232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232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232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62">
        <f>'ПЛАН НАВЧАЛЬНОГО ПРОЦЕСУ ДЕННА'!AW56</f>
        <v>0</v>
      </c>
      <c r="AX56" s="232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232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232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62">
        <f>'ПЛАН НАВЧАЛЬНОГО ПРОЦЕСУ ДЕННА'!BA56</f>
        <v>0</v>
      </c>
      <c r="BB56" s="232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232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232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62">
        <f>'ПЛАН НАВЧАЛЬНОГО ПРОЦЕСУ ДЕННА'!BE56</f>
        <v>0</v>
      </c>
      <c r="BF56" s="232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232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232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62">
        <f>'ПЛАН НАВЧАЛЬНОГО ПРОЦЕСУ ДЕННА'!BI56</f>
        <v>0</v>
      </c>
      <c r="BJ56" s="56">
        <f t="shared" si="108"/>
        <v>0</v>
      </c>
      <c r="BK56" s="116" t="str">
        <f t="shared" si="109"/>
        <v/>
      </c>
      <c r="BL56" s="12">
        <f t="shared" si="147"/>
        <v>0</v>
      </c>
      <c r="BM56" s="76">
        <f t="shared" si="111"/>
        <v>0</v>
      </c>
      <c r="BN56" s="12">
        <f t="shared" si="148"/>
        <v>0</v>
      </c>
      <c r="BO56" s="12">
        <f t="shared" si="149"/>
        <v>0</v>
      </c>
      <c r="BP56" s="12">
        <f t="shared" si="150"/>
        <v>0</v>
      </c>
      <c r="BQ56" s="12">
        <f t="shared" si="151"/>
        <v>0</v>
      </c>
      <c r="BR56" s="12">
        <f t="shared" si="152"/>
        <v>0</v>
      </c>
      <c r="BS56" s="12">
        <f t="shared" si="153"/>
        <v>0</v>
      </c>
      <c r="BT56" s="80">
        <f t="shared" si="118"/>
        <v>0</v>
      </c>
      <c r="BU56" s="2"/>
      <c r="BV56" s="2"/>
      <c r="BW56" s="12">
        <f t="shared" si="119"/>
        <v>0</v>
      </c>
      <c r="BX56" s="12">
        <f t="shared" si="154"/>
        <v>0</v>
      </c>
      <c r="BY56" s="12">
        <f t="shared" si="155"/>
        <v>0</v>
      </c>
      <c r="BZ56" s="12">
        <f t="shared" si="156"/>
        <v>0</v>
      </c>
      <c r="CA56" s="12">
        <f t="shared" si="157"/>
        <v>0</v>
      </c>
      <c r="CB56" s="12">
        <f t="shared" si="158"/>
        <v>0</v>
      </c>
      <c r="CC56" s="12">
        <f t="shared" si="159"/>
        <v>0</v>
      </c>
      <c r="CD56" s="12">
        <f t="shared" si="160"/>
        <v>0</v>
      </c>
      <c r="CE56" s="171">
        <f t="shared" si="127"/>
        <v>0</v>
      </c>
      <c r="CF56" s="186">
        <f t="shared" si="128"/>
        <v>0</v>
      </c>
      <c r="CG56" s="2"/>
      <c r="CH56" s="67">
        <f t="shared" si="129"/>
        <v>0</v>
      </c>
      <c r="CI56" s="67">
        <f t="shared" si="130"/>
        <v>0</v>
      </c>
      <c r="CJ56" s="67">
        <f t="shared" si="131"/>
        <v>0</v>
      </c>
      <c r="CK56" s="67">
        <f t="shared" si="132"/>
        <v>0</v>
      </c>
      <c r="CL56" s="67">
        <f t="shared" si="133"/>
        <v>0</v>
      </c>
      <c r="CM56" s="67">
        <f t="shared" si="134"/>
        <v>0</v>
      </c>
      <c r="CN56" s="67">
        <f t="shared" si="135"/>
        <v>0</v>
      </c>
      <c r="CO56" s="67">
        <f t="shared" si="136"/>
        <v>0</v>
      </c>
      <c r="CP56" s="75">
        <f t="shared" si="137"/>
        <v>0</v>
      </c>
      <c r="CQ56" s="67">
        <f t="shared" si="138"/>
        <v>0</v>
      </c>
      <c r="CR56" s="67">
        <f t="shared" si="139"/>
        <v>0</v>
      </c>
      <c r="CS56" s="68">
        <f t="shared" si="140"/>
        <v>0</v>
      </c>
      <c r="CT56" s="67">
        <f t="shared" si="141"/>
        <v>0</v>
      </c>
      <c r="CU56" s="67">
        <f t="shared" si="142"/>
        <v>0</v>
      </c>
      <c r="CV56" s="67">
        <f t="shared" si="143"/>
        <v>0</v>
      </c>
      <c r="CW56" s="67">
        <f t="shared" si="144"/>
        <v>0</v>
      </c>
      <c r="CX56" s="67">
        <f t="shared" si="145"/>
        <v>0</v>
      </c>
      <c r="CY56" s="74">
        <f t="shared" si="146"/>
        <v>0</v>
      </c>
      <c r="CZ56" s="2"/>
      <c r="DA56" s="2"/>
      <c r="DB56" s="2"/>
      <c r="DC56" s="59">
        <f t="shared" si="161"/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</row>
    <row r="57" spans="1:150" s="16" customFormat="1" hidden="1" x14ac:dyDescent="0.25">
      <c r="A57" s="18" t="str">
        <f>'ПЛАН НАВЧАЛЬНОГО ПРОЦЕСУ ДЕННА'!A57</f>
        <v>2.19</v>
      </c>
      <c r="B57" s="226" t="str">
        <f>'ПЛАН НАВЧАЛЬНОГО ПРОЦЕСУ ДЕННА'!B57</f>
        <v>Вибіркова дисципліна 19</v>
      </c>
      <c r="C57" s="227"/>
      <c r="D57" s="228">
        <f>'ПЛАН НАВЧАЛЬНОГО ПРОЦЕСУ ДЕННА'!D57</f>
        <v>0</v>
      </c>
      <c r="E57" s="229">
        <f>'ПЛАН НАВЧАЛЬНОГО ПРОЦЕСУ ДЕННА'!E57</f>
        <v>0</v>
      </c>
      <c r="F57" s="229">
        <f>'ПЛАН НАВЧАЛЬНОГО ПРОЦЕСУ ДЕННА'!F57</f>
        <v>0</v>
      </c>
      <c r="G57" s="230">
        <f>'ПЛАН НАВЧАЛЬНОГО ПРОЦЕСУ ДЕННА'!G57</f>
        <v>0</v>
      </c>
      <c r="H57" s="228">
        <f>'ПЛАН НАВЧАЛЬНОГО ПРОЦЕСУ ДЕННА'!H57</f>
        <v>0</v>
      </c>
      <c r="I57" s="229">
        <f>'ПЛАН НАВЧАЛЬНОГО ПРОЦЕСУ ДЕННА'!I57</f>
        <v>0</v>
      </c>
      <c r="J57" s="229">
        <f>'ПЛАН НАВЧАЛЬНОГО ПРОЦЕСУ ДЕННА'!J57</f>
        <v>0</v>
      </c>
      <c r="K57" s="229">
        <f>'ПЛАН НАВЧАЛЬНОГО ПРОЦЕСУ ДЕННА'!K57</f>
        <v>0</v>
      </c>
      <c r="L57" s="229">
        <f>'ПЛАН НАВЧАЛЬНОГО ПРОЦЕСУ ДЕННА'!L57</f>
        <v>0</v>
      </c>
      <c r="M57" s="229">
        <f>'ПЛАН НАВЧАЛЬНОГО ПРОЦЕСУ ДЕННА'!M57</f>
        <v>0</v>
      </c>
      <c r="N57" s="229">
        <f>'ПЛАН НАВЧАЛЬНОГО ПРОЦЕСУ ДЕННА'!N57</f>
        <v>0</v>
      </c>
      <c r="O57" s="213">
        <f>'ПЛАН НАВЧАЛЬНОГО ПРОЦЕСУ ДЕННА'!O57</f>
        <v>0</v>
      </c>
      <c r="P57" s="213">
        <f>'ПЛАН НАВЧАЛЬНОГО ПРОЦЕСУ ДЕННА'!P57</f>
        <v>0</v>
      </c>
      <c r="Q57" s="228">
        <f>'ПЛАН НАВЧАЛЬНОГО ПРОЦЕСУ ДЕННА'!Q57</f>
        <v>0</v>
      </c>
      <c r="R57" s="229">
        <f>'ПЛАН НАВЧАЛЬНОГО ПРОЦЕСУ ДЕННА'!R57</f>
        <v>0</v>
      </c>
      <c r="S57" s="229">
        <f>'ПЛАН НАВЧАЛЬНОГО ПРОЦЕСУ ДЕННА'!S57</f>
        <v>0</v>
      </c>
      <c r="T57" s="229">
        <f>'ПЛАН НАВЧАЛЬНОГО ПРОЦЕСУ ДЕННА'!T57</f>
        <v>0</v>
      </c>
      <c r="U57" s="229">
        <f>'ПЛАН НАВЧАЛЬНОГО ПРОЦЕСУ ДЕННА'!U57</f>
        <v>0</v>
      </c>
      <c r="V57" s="229">
        <f>'ПЛАН НАВЧАЛЬНОГО ПРОЦЕСУ ДЕННА'!V57</f>
        <v>0</v>
      </c>
      <c r="W57" s="229">
        <f>'ПЛАН НАВЧАЛЬНОГО ПРОЦЕСУ ДЕННА'!W57</f>
        <v>0</v>
      </c>
      <c r="X57" s="231">
        <f>'ПЛАН НАВЧАЛЬНОГО ПРОЦЕСУ ДЕННА'!X57</f>
        <v>0</v>
      </c>
      <c r="Y57" s="127">
        <f t="shared" si="107"/>
        <v>0</v>
      </c>
      <c r="Z57" s="9"/>
      <c r="AA57" s="9"/>
      <c r="AB57" s="9"/>
      <c r="AC57" s="9"/>
      <c r="AD57" s="232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232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232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62">
        <f>'ПЛАН НАВЧАЛЬНОГО ПРОЦЕСУ ДЕННА'!AG57</f>
        <v>0</v>
      </c>
      <c r="AH57" s="232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232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232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62">
        <f>'ПЛАН НАВЧАЛЬНОГО ПРОЦЕСУ ДЕННА'!AK57</f>
        <v>0</v>
      </c>
      <c r="AL57" s="232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232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232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62">
        <f>'ПЛАН НАВЧАЛЬНОГО ПРОЦЕСУ ДЕННА'!AO57</f>
        <v>0</v>
      </c>
      <c r="AP57" s="232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232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232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62">
        <f>'ПЛАН НАВЧАЛЬНОГО ПРОЦЕСУ ДЕННА'!AS57</f>
        <v>0</v>
      </c>
      <c r="AT57" s="232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232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232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62">
        <f>'ПЛАН НАВЧАЛЬНОГО ПРОЦЕСУ ДЕННА'!AW57</f>
        <v>0</v>
      </c>
      <c r="AX57" s="232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232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232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62">
        <f>'ПЛАН НАВЧАЛЬНОГО ПРОЦЕСУ ДЕННА'!BA57</f>
        <v>0</v>
      </c>
      <c r="BB57" s="232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232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232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62">
        <f>'ПЛАН НАВЧАЛЬНОГО ПРОЦЕСУ ДЕННА'!BE57</f>
        <v>0</v>
      </c>
      <c r="BF57" s="232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232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232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62">
        <f>'ПЛАН НАВЧАЛЬНОГО ПРОЦЕСУ ДЕННА'!BI57</f>
        <v>0</v>
      </c>
      <c r="BJ57" s="56">
        <f t="shared" si="108"/>
        <v>0</v>
      </c>
      <c r="BK57" s="116" t="str">
        <f t="shared" si="109"/>
        <v/>
      </c>
      <c r="BL57" s="12">
        <f t="shared" si="147"/>
        <v>0</v>
      </c>
      <c r="BM57" s="76">
        <f t="shared" si="111"/>
        <v>0</v>
      </c>
      <c r="BN57" s="12">
        <f t="shared" si="148"/>
        <v>0</v>
      </c>
      <c r="BO57" s="12">
        <f t="shared" si="149"/>
        <v>0</v>
      </c>
      <c r="BP57" s="12">
        <f t="shared" si="150"/>
        <v>0</v>
      </c>
      <c r="BQ57" s="12">
        <f t="shared" si="151"/>
        <v>0</v>
      </c>
      <c r="BR57" s="12">
        <f t="shared" si="152"/>
        <v>0</v>
      </c>
      <c r="BS57" s="12">
        <f t="shared" si="153"/>
        <v>0</v>
      </c>
      <c r="BT57" s="80">
        <f t="shared" si="118"/>
        <v>0</v>
      </c>
      <c r="BU57" s="2"/>
      <c r="BV57" s="2"/>
      <c r="BW57" s="12">
        <f t="shared" si="119"/>
        <v>0</v>
      </c>
      <c r="BX57" s="12">
        <f t="shared" si="154"/>
        <v>0</v>
      </c>
      <c r="BY57" s="12">
        <f t="shared" si="155"/>
        <v>0</v>
      </c>
      <c r="BZ57" s="12">
        <f t="shared" si="156"/>
        <v>0</v>
      </c>
      <c r="CA57" s="12">
        <f t="shared" si="157"/>
        <v>0</v>
      </c>
      <c r="CB57" s="12">
        <f t="shared" si="158"/>
        <v>0</v>
      </c>
      <c r="CC57" s="12">
        <f t="shared" si="159"/>
        <v>0</v>
      </c>
      <c r="CD57" s="12">
        <f t="shared" si="160"/>
        <v>0</v>
      </c>
      <c r="CE57" s="171">
        <f t="shared" si="127"/>
        <v>0</v>
      </c>
      <c r="CF57" s="186">
        <f t="shared" si="128"/>
        <v>0</v>
      </c>
      <c r="CG57" s="2"/>
      <c r="CH57" s="67">
        <f t="shared" si="129"/>
        <v>0</v>
      </c>
      <c r="CI57" s="67">
        <f t="shared" si="130"/>
        <v>0</v>
      </c>
      <c r="CJ57" s="67">
        <f t="shared" si="131"/>
        <v>0</v>
      </c>
      <c r="CK57" s="67">
        <f t="shared" si="132"/>
        <v>0</v>
      </c>
      <c r="CL57" s="67">
        <f t="shared" si="133"/>
        <v>0</v>
      </c>
      <c r="CM57" s="67">
        <f t="shared" si="134"/>
        <v>0</v>
      </c>
      <c r="CN57" s="67">
        <f t="shared" si="135"/>
        <v>0</v>
      </c>
      <c r="CO57" s="67">
        <f t="shared" si="136"/>
        <v>0</v>
      </c>
      <c r="CP57" s="75">
        <f t="shared" si="137"/>
        <v>0</v>
      </c>
      <c r="CQ57" s="67">
        <f t="shared" si="138"/>
        <v>0</v>
      </c>
      <c r="CR57" s="67">
        <f t="shared" si="139"/>
        <v>0</v>
      </c>
      <c r="CS57" s="68">
        <f t="shared" si="140"/>
        <v>0</v>
      </c>
      <c r="CT57" s="67">
        <f t="shared" si="141"/>
        <v>0</v>
      </c>
      <c r="CU57" s="67">
        <f t="shared" si="142"/>
        <v>0</v>
      </c>
      <c r="CV57" s="67">
        <f t="shared" si="143"/>
        <v>0</v>
      </c>
      <c r="CW57" s="67">
        <f t="shared" si="144"/>
        <v>0</v>
      </c>
      <c r="CX57" s="67">
        <f t="shared" si="145"/>
        <v>0</v>
      </c>
      <c r="CY57" s="74">
        <f t="shared" si="146"/>
        <v>0</v>
      </c>
      <c r="CZ57" s="2"/>
      <c r="DA57" s="2"/>
      <c r="DB57" s="2"/>
      <c r="DC57" s="59">
        <f t="shared" si="161"/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</row>
    <row r="58" spans="1:150" s="16" customFormat="1" hidden="1" x14ac:dyDescent="0.25">
      <c r="A58" s="18" t="str">
        <f>'ПЛАН НАВЧАЛЬНОГО ПРОЦЕСУ ДЕННА'!A58</f>
        <v>2.20</v>
      </c>
      <c r="B58" s="226" t="str">
        <f>'ПЛАН НАВЧАЛЬНОГО ПРОЦЕСУ ДЕННА'!B58</f>
        <v>Вибіркова дисципліна 20</v>
      </c>
      <c r="C58" s="227"/>
      <c r="D58" s="228">
        <f>'ПЛАН НАВЧАЛЬНОГО ПРОЦЕСУ ДЕННА'!D58</f>
        <v>0</v>
      </c>
      <c r="E58" s="229">
        <f>'ПЛАН НАВЧАЛЬНОГО ПРОЦЕСУ ДЕННА'!E58</f>
        <v>0</v>
      </c>
      <c r="F58" s="229">
        <f>'ПЛАН НАВЧАЛЬНОГО ПРОЦЕСУ ДЕННА'!F58</f>
        <v>0</v>
      </c>
      <c r="G58" s="230">
        <f>'ПЛАН НАВЧАЛЬНОГО ПРОЦЕСУ ДЕННА'!G58</f>
        <v>0</v>
      </c>
      <c r="H58" s="228">
        <f>'ПЛАН НАВЧАЛЬНОГО ПРОЦЕСУ ДЕННА'!H58</f>
        <v>0</v>
      </c>
      <c r="I58" s="229">
        <f>'ПЛАН НАВЧАЛЬНОГО ПРОЦЕСУ ДЕННА'!I58</f>
        <v>0</v>
      </c>
      <c r="J58" s="229">
        <f>'ПЛАН НАВЧАЛЬНОГО ПРОЦЕСУ ДЕННА'!J58</f>
        <v>0</v>
      </c>
      <c r="K58" s="229">
        <f>'ПЛАН НАВЧАЛЬНОГО ПРОЦЕСУ ДЕННА'!K58</f>
        <v>0</v>
      </c>
      <c r="L58" s="229">
        <f>'ПЛАН НАВЧАЛЬНОГО ПРОЦЕСУ ДЕННА'!L58</f>
        <v>0</v>
      </c>
      <c r="M58" s="229">
        <f>'ПЛАН НАВЧАЛЬНОГО ПРОЦЕСУ ДЕННА'!M58</f>
        <v>0</v>
      </c>
      <c r="N58" s="229">
        <f>'ПЛАН НАВЧАЛЬНОГО ПРОЦЕСУ ДЕННА'!N58</f>
        <v>0</v>
      </c>
      <c r="O58" s="213">
        <f>'ПЛАН НАВЧАЛЬНОГО ПРОЦЕСУ ДЕННА'!O58</f>
        <v>0</v>
      </c>
      <c r="P58" s="213">
        <f>'ПЛАН НАВЧАЛЬНОГО ПРОЦЕСУ ДЕННА'!P58</f>
        <v>0</v>
      </c>
      <c r="Q58" s="228">
        <f>'ПЛАН НАВЧАЛЬНОГО ПРОЦЕСУ ДЕННА'!Q58</f>
        <v>0</v>
      </c>
      <c r="R58" s="229">
        <f>'ПЛАН НАВЧАЛЬНОГО ПРОЦЕСУ ДЕННА'!R58</f>
        <v>0</v>
      </c>
      <c r="S58" s="229">
        <f>'ПЛАН НАВЧАЛЬНОГО ПРОЦЕСУ ДЕННА'!S58</f>
        <v>0</v>
      </c>
      <c r="T58" s="229">
        <f>'ПЛАН НАВЧАЛЬНОГО ПРОЦЕСУ ДЕННА'!T58</f>
        <v>0</v>
      </c>
      <c r="U58" s="229">
        <f>'ПЛАН НАВЧАЛЬНОГО ПРОЦЕСУ ДЕННА'!U58</f>
        <v>0</v>
      </c>
      <c r="V58" s="229">
        <f>'ПЛАН НАВЧАЛЬНОГО ПРОЦЕСУ ДЕННА'!V58</f>
        <v>0</v>
      </c>
      <c r="W58" s="229">
        <f>'ПЛАН НАВЧАЛЬНОГО ПРОЦЕСУ ДЕННА'!W58</f>
        <v>0</v>
      </c>
      <c r="X58" s="231">
        <f>'ПЛАН НАВЧАЛЬНОГО ПРОЦЕСУ ДЕННА'!X58</f>
        <v>0</v>
      </c>
      <c r="Y58" s="127">
        <f t="shared" si="107"/>
        <v>0</v>
      </c>
      <c r="Z58" s="9"/>
      <c r="AA58" s="9"/>
      <c r="AB58" s="9"/>
      <c r="AC58" s="9"/>
      <c r="AD58" s="232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232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232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62">
        <f>'ПЛАН НАВЧАЛЬНОГО ПРОЦЕСУ ДЕННА'!AG58</f>
        <v>0</v>
      </c>
      <c r="AH58" s="232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232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232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62">
        <f>'ПЛАН НАВЧАЛЬНОГО ПРОЦЕСУ ДЕННА'!AK58</f>
        <v>0</v>
      </c>
      <c r="AL58" s="232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232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232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62">
        <f>'ПЛАН НАВЧАЛЬНОГО ПРОЦЕСУ ДЕННА'!AO58</f>
        <v>0</v>
      </c>
      <c r="AP58" s="232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232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232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62">
        <f>'ПЛАН НАВЧАЛЬНОГО ПРОЦЕСУ ДЕННА'!AS58</f>
        <v>0</v>
      </c>
      <c r="AT58" s="232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232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232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62">
        <f>'ПЛАН НАВЧАЛЬНОГО ПРОЦЕСУ ДЕННА'!AW58</f>
        <v>0</v>
      </c>
      <c r="AX58" s="232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232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232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62">
        <f>'ПЛАН НАВЧАЛЬНОГО ПРОЦЕСУ ДЕННА'!BA58</f>
        <v>0</v>
      </c>
      <c r="BB58" s="232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232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232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62">
        <f>'ПЛАН НАВЧАЛЬНОГО ПРОЦЕСУ ДЕННА'!BE58</f>
        <v>0</v>
      </c>
      <c r="BF58" s="232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232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232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62">
        <f>'ПЛАН НАВЧАЛЬНОГО ПРОЦЕСУ ДЕННА'!BI58</f>
        <v>0</v>
      </c>
      <c r="BJ58" s="56">
        <f t="shared" si="108"/>
        <v>0</v>
      </c>
      <c r="BK58" s="116" t="str">
        <f t="shared" si="109"/>
        <v/>
      </c>
      <c r="BL58" s="12">
        <f>IF(AND($DC58=0,$DL58=0),0,IF(AND($CP58=0,$CY58=0,DE59&lt;&gt;0),DE59, IF(AND(BK58&lt;CF58,$CE58&lt;&gt;$Y58,BW58=$CF58),BW58+$Y58-$CE58,BW58)))</f>
        <v>0</v>
      </c>
      <c r="BM58" s="76">
        <f t="shared" si="111"/>
        <v>0</v>
      </c>
      <c r="BN58" s="12">
        <f>IF(AND($DC58=0,$DL58=0),0,IF(AND($CP58=0,$CY58=0,DG59&lt;&gt;0),DG59, IF(AND(BM58&lt;CF58,$CE58&lt;&gt;$Y58,BY58=$CF58),BY58+$Y58-$CE58,BY58)))</f>
        <v>0</v>
      </c>
      <c r="BO58" s="12">
        <f>IF(AND($DC58=0,$DL58=0),0,IF(AND($CP58=0,$CY58=0,DH59&lt;&gt;0),DH59, IF(AND(BN58&lt;CF58,$CE58&lt;&gt;$Y58,BZ58=$CF58),BZ58+$Y58-$CE58,BZ58)))</f>
        <v>0</v>
      </c>
      <c r="BP58" s="12">
        <f>IF(AND($DC58=0,$DL58=0),0,IF(AND($CP58=0,$CY58=0,DI59&lt;&gt;0),DI59, IF(AND(BO58&lt;CF58,$CE58&lt;&gt;$Y58,CA58=$CF58),CA58+$Y58-$CE58,CA58)))</f>
        <v>0</v>
      </c>
      <c r="BQ58" s="12">
        <f>IF(AND($DC58=0,$DL58=0),0,IF(AND($CP58=0,$CY58=0,DJ59&lt;&gt;0),DJ59, IF(AND(BP58&lt;CF58,$CE58&lt;&gt;$Y58,CB58=$CF58),CB58+$Y58-$CE58,CB58)))</f>
        <v>0</v>
      </c>
      <c r="BR58" s="12">
        <f>IF(AND($DC58=0,$DL58=0),0,IF(AND($CP58=0,$CY58=0,DK59&lt;&gt;0),DK59, IF(AND(BQ58&lt;CF58,$CE58&lt;&gt;$Y58,CC58=$CF58),CC58+$Y58-$CE58,CC58)))</f>
        <v>0</v>
      </c>
      <c r="BS58" s="12">
        <f t="shared" si="153"/>
        <v>0</v>
      </c>
      <c r="BT58" s="80">
        <f t="shared" si="118"/>
        <v>0</v>
      </c>
      <c r="BU58" s="2"/>
      <c r="BV58" s="2"/>
      <c r="BW58" s="12">
        <f t="shared" si="119"/>
        <v>0</v>
      </c>
      <c r="BX58" s="12">
        <f>IF($DC58=0,0,ROUND(4*($Y58-$DL58)*SUM(AH58:AH58)/$DC58,0)/4)+DF59+DN58</f>
        <v>0</v>
      </c>
      <c r="BY58" s="12">
        <f>IF($DC58=0,0,ROUND(4*($Y58-$DL58)*SUM(AL58:AL58)/$DC58,0)/4)+DG59+DO58</f>
        <v>0</v>
      </c>
      <c r="BZ58" s="12">
        <f>IF($DC58=0,0,ROUND(4*($Y58-$DL58)*SUM(AP58:AP58)/$DC58,0)/4)+DH59++DP58</f>
        <v>0</v>
      </c>
      <c r="CA58" s="12">
        <f>IF($DC58=0,0,ROUND(4*($Y58-$DL58)*SUM(AT58:AT58)/$DC58,0)/4)+DI59+DQ58</f>
        <v>0</v>
      </c>
      <c r="CB58" s="12">
        <f>IF($DC58=0,0,ROUND(4*($Y58-$DL58)*(SUM(AX58:AX58))/$DC58,0)/4)+DJ59+DR58</f>
        <v>0</v>
      </c>
      <c r="CC58" s="12">
        <f>IF($DC58=0,0,ROUND(4*($Y58-$DL58)*(SUM(BB58:BB58))/$DC58,0)/4)+DK59+DS58</f>
        <v>0</v>
      </c>
      <c r="CD58" s="12">
        <f t="shared" si="160"/>
        <v>0</v>
      </c>
      <c r="CE58" s="171">
        <f t="shared" si="127"/>
        <v>0</v>
      </c>
      <c r="CF58" s="186">
        <f t="shared" si="128"/>
        <v>0</v>
      </c>
      <c r="CG58" s="2"/>
      <c r="CH58" s="67">
        <f t="shared" si="129"/>
        <v>0</v>
      </c>
      <c r="CI58" s="67">
        <f t="shared" si="130"/>
        <v>0</v>
      </c>
      <c r="CJ58" s="67">
        <f t="shared" si="131"/>
        <v>0</v>
      </c>
      <c r="CK58" s="67">
        <f t="shared" si="132"/>
        <v>0</v>
      </c>
      <c r="CL58" s="67">
        <f t="shared" si="133"/>
        <v>0</v>
      </c>
      <c r="CM58" s="67">
        <f t="shared" si="134"/>
        <v>0</v>
      </c>
      <c r="CN58" s="67">
        <f t="shared" si="135"/>
        <v>0</v>
      </c>
      <c r="CO58" s="67">
        <f t="shared" si="136"/>
        <v>0</v>
      </c>
      <c r="CP58" s="75">
        <f t="shared" si="137"/>
        <v>0</v>
      </c>
      <c r="CQ58" s="67">
        <f t="shared" si="138"/>
        <v>0</v>
      </c>
      <c r="CR58" s="67">
        <f t="shared" si="139"/>
        <v>0</v>
      </c>
      <c r="CS58" s="68">
        <f t="shared" si="140"/>
        <v>0</v>
      </c>
      <c r="CT58" s="67">
        <f t="shared" si="141"/>
        <v>0</v>
      </c>
      <c r="CU58" s="67">
        <f t="shared" si="142"/>
        <v>0</v>
      </c>
      <c r="CV58" s="67">
        <f t="shared" si="143"/>
        <v>0</v>
      </c>
      <c r="CW58" s="67">
        <f t="shared" si="144"/>
        <v>0</v>
      </c>
      <c r="CX58" s="67">
        <f t="shared" si="145"/>
        <v>0</v>
      </c>
      <c r="CY58" s="74">
        <f t="shared" si="146"/>
        <v>0</v>
      </c>
      <c r="CZ58" s="2"/>
      <c r="DA58" s="2"/>
      <c r="DB58" s="2"/>
      <c r="DC58" s="59">
        <f t="shared" si="161"/>
        <v>0</v>
      </c>
      <c r="DD58" s="2"/>
      <c r="DE58" s="2"/>
      <c r="DF58" s="2"/>
      <c r="DG58" s="2"/>
      <c r="DH58" s="2"/>
      <c r="DI58" s="2"/>
      <c r="DJ58" s="2"/>
      <c r="DK58" s="83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</row>
    <row r="59" spans="1:150" s="16" customFormat="1" ht="15" x14ac:dyDescent="0.25">
      <c r="A59" s="243" t="s">
        <v>22</v>
      </c>
      <c r="B59" s="236" t="str">
        <f>'ПЛАН НАВЧАЛЬНОГО ПРОЦЕСУ ДЕННА'!B59</f>
        <v xml:space="preserve">Вибіркові компоненти разом: </v>
      </c>
      <c r="C59" s="235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2"/>
      <c r="X59" s="200">
        <f t="shared" ref="X59:Y59" si="162">SUMIF($A39:$A58,"&gt;'#'",X39:X58)</f>
        <v>300</v>
      </c>
      <c r="Y59" s="200">
        <f t="shared" si="162"/>
        <v>10</v>
      </c>
      <c r="Z59" s="200"/>
      <c r="AA59" s="200"/>
      <c r="AB59" s="200"/>
      <c r="AC59" s="200"/>
      <c r="AD59" s="194"/>
      <c r="AE59" s="194"/>
      <c r="AF59" s="194"/>
      <c r="AG59" s="62">
        <f>SUM(AG39:AG58)</f>
        <v>0</v>
      </c>
      <c r="AH59" s="194"/>
      <c r="AI59" s="194"/>
      <c r="AJ59" s="194"/>
      <c r="AK59" s="62">
        <f t="shared" ref="AK59:BI59" si="163">SUM(AK39:AK58)</f>
        <v>0</v>
      </c>
      <c r="AL59" s="194"/>
      <c r="AM59" s="194"/>
      <c r="AN59" s="194"/>
      <c r="AO59" s="62">
        <f t="shared" si="163"/>
        <v>10</v>
      </c>
      <c r="AP59" s="194"/>
      <c r="AQ59" s="194"/>
      <c r="AR59" s="194"/>
      <c r="AS59" s="62">
        <f t="shared" si="163"/>
        <v>0</v>
      </c>
      <c r="AT59" s="194">
        <f t="shared" si="163"/>
        <v>0</v>
      </c>
      <c r="AU59" s="194">
        <f t="shared" si="163"/>
        <v>0</v>
      </c>
      <c r="AV59" s="194">
        <f t="shared" si="163"/>
        <v>0</v>
      </c>
      <c r="AW59" s="62">
        <f t="shared" si="163"/>
        <v>0</v>
      </c>
      <c r="AX59" s="194">
        <f t="shared" si="163"/>
        <v>0</v>
      </c>
      <c r="AY59" s="194">
        <f t="shared" si="163"/>
        <v>0</v>
      </c>
      <c r="AZ59" s="194">
        <f t="shared" si="163"/>
        <v>0</v>
      </c>
      <c r="BA59" s="62">
        <f t="shared" si="163"/>
        <v>0</v>
      </c>
      <c r="BB59" s="194">
        <f t="shared" si="163"/>
        <v>0</v>
      </c>
      <c r="BC59" s="194">
        <f t="shared" si="163"/>
        <v>0</v>
      </c>
      <c r="BD59" s="194">
        <f t="shared" si="163"/>
        <v>0</v>
      </c>
      <c r="BE59" s="62">
        <f t="shared" si="163"/>
        <v>0</v>
      </c>
      <c r="BF59" s="194">
        <f t="shared" si="163"/>
        <v>0</v>
      </c>
      <c r="BG59" s="194">
        <f t="shared" si="163"/>
        <v>0</v>
      </c>
      <c r="BH59" s="194">
        <f t="shared" si="163"/>
        <v>0</v>
      </c>
      <c r="BI59" s="62">
        <f t="shared" si="163"/>
        <v>0</v>
      </c>
      <c r="BJ59" s="57">
        <f t="shared" si="108"/>
        <v>0</v>
      </c>
      <c r="BK59" s="32"/>
      <c r="BL59" s="73">
        <f t="shared" ref="BL59:BS59" si="164">SUM(BL39:BL58)</f>
        <v>0</v>
      </c>
      <c r="BM59" s="73">
        <f t="shared" si="164"/>
        <v>0</v>
      </c>
      <c r="BN59" s="73">
        <f t="shared" si="164"/>
        <v>10</v>
      </c>
      <c r="BO59" s="73">
        <f t="shared" si="164"/>
        <v>0</v>
      </c>
      <c r="BP59" s="73">
        <f t="shared" si="164"/>
        <v>0</v>
      </c>
      <c r="BQ59" s="73">
        <f t="shared" si="164"/>
        <v>0</v>
      </c>
      <c r="BR59" s="73">
        <f t="shared" si="164"/>
        <v>0</v>
      </c>
      <c r="BS59" s="73">
        <f t="shared" si="164"/>
        <v>0</v>
      </c>
      <c r="BT59" s="73">
        <f>SUM(BT39:BT50)</f>
        <v>10</v>
      </c>
      <c r="BW59" s="33">
        <f t="shared" ref="BW59:CE59" si="165">SUM(BW39:BW58)</f>
        <v>0</v>
      </c>
      <c r="BX59" s="33">
        <f t="shared" si="165"/>
        <v>0</v>
      </c>
      <c r="BY59" s="33">
        <f t="shared" si="165"/>
        <v>0</v>
      </c>
      <c r="BZ59" s="33">
        <f t="shared" si="165"/>
        <v>0</v>
      </c>
      <c r="CA59" s="33">
        <f t="shared" si="165"/>
        <v>0</v>
      </c>
      <c r="CB59" s="33">
        <f t="shared" si="165"/>
        <v>0</v>
      </c>
      <c r="CC59" s="33">
        <f t="shared" si="165"/>
        <v>0</v>
      </c>
      <c r="CD59" s="33">
        <f t="shared" si="165"/>
        <v>0</v>
      </c>
      <c r="CE59" s="173">
        <f t="shared" si="165"/>
        <v>0</v>
      </c>
      <c r="CF59" s="187"/>
      <c r="CG59" s="19" t="s">
        <v>25</v>
      </c>
      <c r="CH59" s="69">
        <f t="shared" ref="CH59:CY59" si="166">SUM(CH39:CH58)</f>
        <v>0</v>
      </c>
      <c r="CI59" s="69">
        <f t="shared" si="166"/>
        <v>0</v>
      </c>
      <c r="CJ59" s="69">
        <f t="shared" si="166"/>
        <v>0</v>
      </c>
      <c r="CK59" s="69">
        <f t="shared" si="166"/>
        <v>0</v>
      </c>
      <c r="CL59" s="69">
        <f t="shared" si="166"/>
        <v>0</v>
      </c>
      <c r="CM59" s="69">
        <f t="shared" si="166"/>
        <v>0</v>
      </c>
      <c r="CN59" s="69">
        <f t="shared" si="166"/>
        <v>0</v>
      </c>
      <c r="CO59" s="69">
        <f t="shared" si="166"/>
        <v>0</v>
      </c>
      <c r="CP59" s="77">
        <f t="shared" si="166"/>
        <v>0</v>
      </c>
      <c r="CQ59" s="70">
        <f t="shared" si="166"/>
        <v>0</v>
      </c>
      <c r="CR59" s="70">
        <f t="shared" si="166"/>
        <v>0</v>
      </c>
      <c r="CS59" s="70">
        <f t="shared" si="166"/>
        <v>2</v>
      </c>
      <c r="CT59" s="70">
        <f t="shared" si="166"/>
        <v>0</v>
      </c>
      <c r="CU59" s="70">
        <f t="shared" si="166"/>
        <v>0</v>
      </c>
      <c r="CV59" s="70">
        <f t="shared" si="166"/>
        <v>0</v>
      </c>
      <c r="CW59" s="70">
        <f t="shared" si="166"/>
        <v>0</v>
      </c>
      <c r="CX59" s="70">
        <f t="shared" si="166"/>
        <v>0</v>
      </c>
      <c r="CY59" s="77">
        <f t="shared" si="166"/>
        <v>2</v>
      </c>
      <c r="DD59" s="83"/>
      <c r="DE59" s="83"/>
      <c r="DF59" s="83"/>
      <c r="DG59" s="83"/>
      <c r="DH59" s="83"/>
      <c r="DI59" s="83"/>
      <c r="DJ59" s="83"/>
      <c r="DK59" s="83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50" s="16" customFormat="1" x14ac:dyDescent="0.25">
      <c r="A60" s="238"/>
      <c r="B60" s="238"/>
      <c r="C60" s="239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31"/>
      <c r="BK60" s="20"/>
      <c r="BL60" s="44"/>
      <c r="BM60" s="44"/>
      <c r="BN60" s="44"/>
      <c r="BO60" s="44"/>
      <c r="BP60" s="44"/>
      <c r="BQ60" s="44"/>
      <c r="BR60" s="44"/>
      <c r="BS60" s="44"/>
      <c r="BT60" s="44"/>
      <c r="CE60" s="172"/>
      <c r="CF60" s="187"/>
      <c r="DD60" s="46"/>
      <c r="DE60" s="46"/>
      <c r="DF60" s="46"/>
      <c r="DG60" s="46"/>
      <c r="DH60" s="46"/>
      <c r="DI60" s="46"/>
      <c r="DJ60" s="46"/>
      <c r="DK60" s="46"/>
    </row>
    <row r="61" spans="1:150" s="16" customFormat="1" x14ac:dyDescent="0.25">
      <c r="A61" s="238"/>
      <c r="B61" s="238"/>
      <c r="C61" s="239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31"/>
      <c r="BK61" s="20"/>
      <c r="BL61" s="44"/>
      <c r="BM61" s="44"/>
      <c r="BN61" s="44"/>
      <c r="BO61" s="44"/>
      <c r="BP61" s="44"/>
      <c r="BQ61" s="44"/>
      <c r="BR61" s="44"/>
      <c r="BS61" s="44"/>
      <c r="BT61" s="44"/>
      <c r="CE61" s="172"/>
      <c r="CF61" s="187"/>
      <c r="DD61" s="46"/>
      <c r="DE61" s="46"/>
      <c r="DF61" s="46"/>
      <c r="DG61" s="46"/>
      <c r="DH61" s="46"/>
      <c r="DI61" s="46"/>
      <c r="DJ61" s="46"/>
      <c r="DK61" s="46"/>
    </row>
    <row r="62" spans="1:150" s="16" customFormat="1" ht="10.199999999999999" x14ac:dyDescent="0.2">
      <c r="A62" s="237" t="s">
        <v>22</v>
      </c>
      <c r="B62" s="244" t="str">
        <f>CONCATENATE("Підготовка ",'Титул денна'!AX1,"а разом:")</f>
        <v>Підготовка а разом:</v>
      </c>
      <c r="C62" s="245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246"/>
      <c r="P62" s="247"/>
      <c r="Q62" s="141"/>
      <c r="R62" s="141"/>
      <c r="S62" s="141"/>
      <c r="T62" s="141"/>
      <c r="U62" s="141"/>
      <c r="V62" s="141"/>
      <c r="W62" s="141"/>
      <c r="X62" s="142">
        <f>X$59+X$36</f>
        <v>1290</v>
      </c>
      <c r="Y62" s="142">
        <f>Y$59+Y$36</f>
        <v>43</v>
      </c>
      <c r="Z62" s="201"/>
      <c r="AA62" s="201"/>
      <c r="AB62" s="201"/>
      <c r="AC62" s="201"/>
      <c r="AD62" s="201"/>
      <c r="AE62" s="201"/>
      <c r="AF62" s="201"/>
      <c r="AG62" s="143">
        <f>AG$36+AG$59</f>
        <v>15</v>
      </c>
      <c r="AH62" s="201"/>
      <c r="AI62" s="201"/>
      <c r="AJ62" s="201"/>
      <c r="AK62" s="143">
        <f t="shared" ref="AK62" si="167">AK$36+AK$59</f>
        <v>9</v>
      </c>
      <c r="AL62" s="201"/>
      <c r="AM62" s="201"/>
      <c r="AN62" s="201"/>
      <c r="AO62" s="143">
        <f t="shared" ref="AO62" si="168">AO$36+AO$59</f>
        <v>13</v>
      </c>
      <c r="AP62" s="201"/>
      <c r="AQ62" s="201"/>
      <c r="AR62" s="201"/>
      <c r="AS62" s="143">
        <f t="shared" ref="AS62" si="169">AS$36+AS$59</f>
        <v>0</v>
      </c>
      <c r="AT62" s="201">
        <f t="shared" ref="AT62:BH62" si="170">AT$59+AT$36</f>
        <v>0</v>
      </c>
      <c r="AU62" s="201">
        <f t="shared" si="170"/>
        <v>0</v>
      </c>
      <c r="AV62" s="201">
        <f t="shared" si="170"/>
        <v>0</v>
      </c>
      <c r="AW62" s="143">
        <f t="shared" ref="AW62" si="171">AW$36+AW$59</f>
        <v>0</v>
      </c>
      <c r="AX62" s="201">
        <f t="shared" si="170"/>
        <v>0</v>
      </c>
      <c r="AY62" s="201">
        <f t="shared" si="170"/>
        <v>0</v>
      </c>
      <c r="AZ62" s="201">
        <f t="shared" si="170"/>
        <v>0</v>
      </c>
      <c r="BA62" s="143">
        <f t="shared" ref="BA62" si="172">BA$36+BA$59</f>
        <v>0</v>
      </c>
      <c r="BB62" s="201">
        <f t="shared" si="170"/>
        <v>0</v>
      </c>
      <c r="BC62" s="201">
        <f t="shared" si="170"/>
        <v>0</v>
      </c>
      <c r="BD62" s="201">
        <f t="shared" si="170"/>
        <v>0</v>
      </c>
      <c r="BE62" s="143">
        <f t="shared" ref="BE62" si="173">BE$36+BE$59</f>
        <v>0</v>
      </c>
      <c r="BF62" s="201">
        <f t="shared" si="170"/>
        <v>0</v>
      </c>
      <c r="BG62" s="201">
        <f t="shared" si="170"/>
        <v>0</v>
      </c>
      <c r="BH62" s="201">
        <f t="shared" si="170"/>
        <v>0</v>
      </c>
      <c r="BI62" s="143">
        <f t="shared" ref="BI62" si="174">BI$36+BI$59</f>
        <v>0</v>
      </c>
      <c r="BJ62" s="57">
        <f>IF(ISERROR(AC62/X62),0,AC62/X62)</f>
        <v>0</v>
      </c>
      <c r="BK62" s="34"/>
      <c r="BL62" s="30">
        <f t="shared" ref="BL62:BT62" si="175">BL$59+BL$36</f>
        <v>0</v>
      </c>
      <c r="BM62" s="30">
        <f t="shared" si="175"/>
        <v>0</v>
      </c>
      <c r="BN62" s="30">
        <f t="shared" si="175"/>
        <v>10</v>
      </c>
      <c r="BO62" s="30">
        <f t="shared" si="175"/>
        <v>0</v>
      </c>
      <c r="BP62" s="30">
        <f t="shared" si="175"/>
        <v>0</v>
      </c>
      <c r="BQ62" s="30">
        <f t="shared" si="175"/>
        <v>0</v>
      </c>
      <c r="BR62" s="30">
        <f t="shared" si="175"/>
        <v>0</v>
      </c>
      <c r="BS62" s="30">
        <f t="shared" si="175"/>
        <v>0</v>
      </c>
      <c r="BT62" s="209">
        <f t="shared" si="175"/>
        <v>10</v>
      </c>
      <c r="BW62" s="35" t="e">
        <f>BW33+BW59+#REF!</f>
        <v>#REF!</v>
      </c>
      <c r="BX62" s="35" t="e">
        <f>BX33+BX59+#REF!</f>
        <v>#REF!</v>
      </c>
      <c r="BY62" s="35" t="e">
        <f>BY33+BY59+#REF!</f>
        <v>#REF!</v>
      </c>
      <c r="BZ62" s="35" t="e">
        <f>BZ33+BZ59+#REF!</f>
        <v>#REF!</v>
      </c>
      <c r="CA62" s="35" t="e">
        <f>CA33+CA59+#REF!</f>
        <v>#REF!</v>
      </c>
      <c r="CB62" s="35" t="e">
        <f>CB33+CB59+#REF!</f>
        <v>#REF!</v>
      </c>
      <c r="CC62" s="35" t="e">
        <f>CC33+CC59+#REF!</f>
        <v>#REF!</v>
      </c>
      <c r="CD62" s="35" t="e">
        <f>CD33+CD59+#REF!</f>
        <v>#REF!</v>
      </c>
      <c r="CE62" s="175" t="e">
        <f>CE33+CE59+#REF!</f>
        <v>#REF!</v>
      </c>
      <c r="CF62" s="187"/>
      <c r="DD62" s="46"/>
      <c r="DE62" s="46"/>
      <c r="DF62" s="46"/>
      <c r="DG62" s="46"/>
      <c r="DH62" s="46"/>
      <c r="DI62" s="46"/>
      <c r="DJ62" s="46"/>
      <c r="DK62" s="46"/>
    </row>
    <row r="63" spans="1:150" s="16" customFormat="1" x14ac:dyDescent="0.25">
      <c r="A63" s="113"/>
      <c r="B63" s="248"/>
      <c r="C63" s="113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49"/>
      <c r="BI63" s="249"/>
      <c r="BJ63" s="113"/>
      <c r="BK63" s="113"/>
      <c r="BL63"/>
      <c r="BM63"/>
      <c r="BN63"/>
      <c r="BO63"/>
      <c r="BP63"/>
      <c r="BQ63"/>
      <c r="BR63"/>
      <c r="BS63"/>
      <c r="BT63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167"/>
      <c r="CF63" s="181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47"/>
      <c r="DE63" s="47"/>
      <c r="DF63" s="47"/>
      <c r="DG63" s="47"/>
      <c r="DH63" s="47"/>
      <c r="DI63" s="47"/>
      <c r="DJ63" s="47"/>
      <c r="DK63" s="47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</row>
    <row r="64" spans="1:150" s="206" customFormat="1" x14ac:dyDescent="0.25">
      <c r="A64" s="249"/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05"/>
      <c r="BK64" s="207"/>
      <c r="BL64" s="12">
        <f>IF(AND($DC64=0,$DL64=0),0,IF(AND($CP64=0,$CY64=0,DD64&lt;&gt;0),DD64, IF(AND(BK64&lt;CF64,$CE64&lt;&gt;$Y64,BW64=$CF64),BW64+$Y64-$CE64,BW64)))</f>
        <v>0</v>
      </c>
      <c r="BM64" s="12">
        <f>IF(AND($DC64=0,$DL64=0),0,IF(AND($CP64=0,$CY64=0,DE64&lt;&gt;0),DE64, IF(AND(BL64&lt;CF64,$CE64&lt;&gt;$Y64,BX64=$CF64),BX64+$Y64-$CE64,BX64)))</f>
        <v>0</v>
      </c>
      <c r="BN64" s="12">
        <f>IF(AND($DC64=0,$DL64=0),0,IF(AND($CP64=0,$CY64=0,DF64&lt;&gt;0),DF64, IF(AND(BM64&lt;CF64,$CE64&lt;&gt;$Y64,BY64=$CF64),BY64+$Y64-$CE64,BY64)))</f>
        <v>0</v>
      </c>
      <c r="BO64" s="12">
        <f>IF(AND($DC64=0,$DL64=0),0,IF(AND($CP64=0,$CY64=0,DG64&lt;&gt;0),DG64, IF(AND(BN64&lt;CF64,$CE64&lt;&gt;$Y64,BZ64=$CF64),BZ64+$Y64-$CE64,BZ64)))</f>
        <v>0</v>
      </c>
      <c r="BP64" s="12">
        <f>IF(AND($DC64=0,$DL64=0),0,IF(AND($CP64=0,$CY64=0,DH64&lt;&gt;0),DH64, IF(AND(BO64&lt;CF64,$CE64&lt;&gt;$Y64,CA64=$CF64),CA64+$Y64-$CE64,CA64)))</f>
        <v>0</v>
      </c>
      <c r="BQ64" s="12">
        <f>IF(AND($DC64=0,$DL64=0),0,IF(AND($CP64=0,$CY64=0,DI64&lt;&gt;0),DI64, IF(AND(BP64&lt;CF64,$CE64&lt;&gt;$Y64,CB64=$CF64),CB64+$Y64-$CE64,CB64)))</f>
        <v>0</v>
      </c>
      <c r="BR64" s="12">
        <f>IF(AND($DC64=0,$DL64=0),0,IF(AND($CP64=0,$CY64=0,DJ64&lt;&gt;0),DJ64, IF(AND(BQ64&lt;CF64,$CE64&lt;&gt;$Y64,CC64=$CF64),CC64+$Y64-$CE64,CC64)))</f>
        <v>0</v>
      </c>
      <c r="BS64" s="12">
        <f>IF(AND($DC64=0,$DL64=0),0,IF(AND($CP64=0,$CY64=0,DK64&lt;&gt;0),DK64, IF(AND(BR64&lt;CF64,$CE64&lt;&gt;$Y64,CD64=$CF64),CD64+$Y64-$CE64,CD64)))</f>
        <v>0</v>
      </c>
      <c r="BT64" s="72">
        <f>SUM(BL64:BS64)</f>
        <v>0</v>
      </c>
      <c r="BU64" s="2"/>
      <c r="BV64" s="2"/>
      <c r="BW64" s="12">
        <f>IF($DC64=0,0,ROUND(4*($Y64-$DL64)*SUM(AD64:AD64)/$DC64,0)/4)+DD64+DM64</f>
        <v>0</v>
      </c>
      <c r="BX64" s="12">
        <f>IF($DC64=0,0,ROUND(4*($Y64-$DL64)*SUM(AH64:AH64)/$DC64,0)/4)+DE64+DN64</f>
        <v>0</v>
      </c>
      <c r="BY64" s="12">
        <f>IF($DC64=0,0,ROUND(4*($Y64-$DL64)*SUM(AL64:AL64)/$DC64,0)/4)+DF64+DO64</f>
        <v>0</v>
      </c>
      <c r="BZ64" s="12">
        <f>IF($DC64=0,0,ROUND(4*($Y64-$DL64)*SUM(AP64:AP64)/$DC64,0)/4)+DG64++DP64</f>
        <v>0</v>
      </c>
      <c r="CA64" s="12">
        <f>IF($DC64=0,0,ROUND(4*($Y64-$DL64)*SUM(AT64:AT64)/$DC64,0)/4)+DH64+DQ64</f>
        <v>0</v>
      </c>
      <c r="CB64" s="12">
        <f>IF($DC64=0,0,ROUND(4*($Y64-$DL64)*(SUM(AX64:AX64))/$DC64,0)/4)+DI64+DR64</f>
        <v>0</v>
      </c>
      <c r="CC64" s="12">
        <f>IF($DC64=0,0,ROUND(4*($Y64-$DL64)*(SUM(BB64:BB64))/$DC64,0)/4)+DJ64+DS64</f>
        <v>0</v>
      </c>
      <c r="CD64" s="12">
        <f>IF($DC64=0,0,ROUND(4*($Y64-$DL64)*(SUM(BF64:BF64))/$DC64,0)/4)+DK64+DT64</f>
        <v>0</v>
      </c>
      <c r="CE64" s="171">
        <f>SUM(BW64:CD64)</f>
        <v>0</v>
      </c>
      <c r="CF64" s="186">
        <f>MAX(BW64:CD64)</f>
        <v>0</v>
      </c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59">
        <f>SUM($AD64:$AD64)+SUM($AH64:$AH64)+SUM($AL64:$AL64)+SUM($AP64:$AP64)+SUM($AT64:$AT64)+SUM($AX64:$AX64)+SUM($BB64:$BB64)+SUM($BF64:$BF64)</f>
        <v>0</v>
      </c>
      <c r="DD64" s="84">
        <f>IF($O64=1,BP$6,0)+IF($P64=1,BL$6,0)</f>
        <v>0</v>
      </c>
      <c r="DE64" s="84">
        <f>IF(($O64)=2,BP$6,0)+IF(($P64)=2,BL$6,0)</f>
        <v>0</v>
      </c>
      <c r="DF64" s="84">
        <f>IF(($O64)=3,BP$6,0)+IF(($P64)=3,BL$6,0)</f>
        <v>0</v>
      </c>
      <c r="DG64" s="84">
        <f>IF(($O64)=4,BP$6,0)+IF(($P64)=4,BL$6,0)</f>
        <v>0</v>
      </c>
      <c r="DH64" s="84">
        <f>IF(($O64)=5,BP$6,0)+IF(($P64)=5,BL$6,0)</f>
        <v>0</v>
      </c>
      <c r="DI64" s="84">
        <f>IF(($O64)=6,BP$6,0)+IF(($P64)=6,BL$6,0)</f>
        <v>0</v>
      </c>
      <c r="DJ64" s="84">
        <f>IF(($O64)=7,BP$6,0)+IF(($P64)=7,BL$6,0)</f>
        <v>0</v>
      </c>
      <c r="DK64" s="84">
        <f>IF(($O64)=8,BP$6,0)+IF(($P64)=8,BL$6,0)</f>
        <v>0</v>
      </c>
      <c r="DL64" s="60">
        <f>SUM(DD64:DK64)</f>
        <v>0</v>
      </c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</row>
    <row r="65" spans="1:255" s="206" customFormat="1" ht="13.8" x14ac:dyDescent="0.25">
      <c r="A65" s="249"/>
      <c r="B65" s="337" t="str">
        <f>'ПЛАН НАВЧАЛЬНОГО ПРОЦЕСУ ДЕННА'!B65</f>
        <v>План складено у відповідності до</v>
      </c>
      <c r="C65" s="582" t="str">
        <f>'ПЛАН НАВЧАЛЬНОГО ПРОЦЕСУ ДЕННА'!C65</f>
        <v>Освітні, педагогічні науки</v>
      </c>
      <c r="D65" s="583"/>
      <c r="E65" s="583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3"/>
      <c r="R65" s="583"/>
      <c r="S65" s="583"/>
      <c r="T65" s="583"/>
      <c r="U65" s="583"/>
      <c r="V65" s="583"/>
      <c r="W65" s="583"/>
      <c r="X65" s="583"/>
      <c r="Y65" s="583"/>
      <c r="Z65" s="583"/>
      <c r="AA65" s="583"/>
      <c r="AB65" s="583"/>
      <c r="AC65" s="583"/>
      <c r="AD65" s="583"/>
      <c r="AE65" s="583"/>
      <c r="AF65" s="583"/>
      <c r="AG65" s="583"/>
      <c r="AH65" s="583"/>
      <c r="AI65" s="583"/>
      <c r="AJ65" s="583"/>
      <c r="AK65" s="583"/>
      <c r="AL65" s="583"/>
      <c r="AM65" s="583"/>
      <c r="AN65" s="583"/>
      <c r="AO65" s="583"/>
      <c r="AP65" s="583"/>
      <c r="AQ65" s="583"/>
      <c r="AR65" s="583"/>
      <c r="AS65" s="583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05"/>
      <c r="BK65" s="207"/>
      <c r="BL65" s="144">
        <f>COUNTIF($S$14:$S$19,1)+COUNTIF($S$39:$S$58,1)</f>
        <v>0</v>
      </c>
      <c r="BM65" s="144">
        <f>COUNTIF($S$14:$S$19,2)+COUNTIF($S$39:$S$58,2)</f>
        <v>0</v>
      </c>
      <c r="BN65" s="144">
        <f>COUNTIF($S$14:$S$19,3)+COUNTIF($S$39:$S$58,3)</f>
        <v>0</v>
      </c>
      <c r="BO65" s="144">
        <f>COUNTIF($S$14:$S$19,4)+COUNTIF($S$39:$S$58,4)</f>
        <v>0</v>
      </c>
      <c r="BP65" s="144">
        <f>COUNTIF($S$14:$S$19,5)+COUNTIF($S$39:$S$58,5)</f>
        <v>0</v>
      </c>
      <c r="BQ65" s="144">
        <f>COUNTIF($S$14:$S$19,6)+COUNTIF($S$39:$S$58,6)</f>
        <v>0</v>
      </c>
      <c r="BR65" s="144">
        <f>COUNTIF($S$14:$S$19,7)+COUNTIF($S$39:$S$58,7)</f>
        <v>0</v>
      </c>
      <c r="BS65" s="144">
        <f>COUNTIF($S$14:$S$19,8)+COUNTIF($S$39:$S$58,8)</f>
        <v>0</v>
      </c>
      <c r="BT65" s="387"/>
      <c r="BU65" s="344"/>
      <c r="BV65" s="344"/>
      <c r="BW65" s="387"/>
      <c r="BX65" s="387"/>
      <c r="BY65" s="387"/>
      <c r="BZ65" s="387"/>
      <c r="CA65" s="387"/>
      <c r="CB65" s="387"/>
      <c r="CC65" s="387"/>
      <c r="CD65" s="387"/>
      <c r="CE65" s="345"/>
      <c r="CF65" s="346"/>
      <c r="CG65" s="387"/>
      <c r="CH65" s="387"/>
      <c r="CI65" s="387"/>
      <c r="CJ65" s="387"/>
      <c r="CK65" s="387"/>
      <c r="CL65" s="387"/>
      <c r="CM65" s="387"/>
      <c r="CN65" s="387"/>
      <c r="CO65" s="387"/>
      <c r="CP65" s="387"/>
      <c r="CQ65" s="387"/>
      <c r="CR65" s="387"/>
      <c r="CS65" s="387"/>
      <c r="CT65" s="387"/>
      <c r="CU65" s="344"/>
      <c r="CV65" s="344"/>
      <c r="CW65" s="344"/>
      <c r="CX65" s="344"/>
      <c r="CY65" s="344"/>
      <c r="CZ65" s="344"/>
      <c r="DA65" s="344"/>
      <c r="DB65" s="344"/>
      <c r="DC65" s="387"/>
      <c r="DD65" s="388"/>
      <c r="DE65" s="388"/>
      <c r="DF65" s="388"/>
      <c r="DG65" s="388"/>
      <c r="DH65" s="388"/>
      <c r="DI65" s="388"/>
      <c r="DJ65" s="388"/>
      <c r="DK65" s="388"/>
      <c r="DL65" s="387"/>
      <c r="DM65" s="387"/>
      <c r="DN65" s="387"/>
      <c r="DO65" s="387"/>
      <c r="DP65" s="387"/>
      <c r="DQ65" s="387"/>
      <c r="DR65" s="387"/>
      <c r="DS65" s="387"/>
      <c r="DT65" s="387"/>
      <c r="DU65" s="344"/>
      <c r="DV65" s="344"/>
      <c r="DW65" s="344"/>
      <c r="DX65" s="344"/>
      <c r="DY65" s="344"/>
      <c r="DZ65" s="344"/>
      <c r="EA65" s="344"/>
      <c r="EB65" s="344"/>
      <c r="EC65" s="344"/>
      <c r="ED65" s="344"/>
      <c r="EE65" s="344"/>
      <c r="EF65" s="344"/>
      <c r="EG65" s="344"/>
      <c r="EH65" s="344"/>
      <c r="EI65" s="344"/>
      <c r="EJ65" s="344"/>
      <c r="EK65" s="344"/>
      <c r="EL65" s="344"/>
      <c r="EM65" s="344"/>
      <c r="EN65" s="344"/>
      <c r="EO65" s="344"/>
      <c r="EP65" s="344"/>
      <c r="EQ65" s="344"/>
      <c r="ER65" s="344"/>
      <c r="ES65" s="344"/>
      <c r="ET65" s="344"/>
    </row>
    <row r="66" spans="1:255" s="206" customFormat="1" x14ac:dyDescent="0.25">
      <c r="A66" s="249"/>
      <c r="B66" s="337"/>
      <c r="C66" s="584" t="str">
        <f>'ПЛАН НАВЧАЛЬНОГО ПРОЦЕСУ ДЕННА'!C66:AS66</f>
        <v xml:space="preserve"> (назва освітньо-наукової програми)</v>
      </c>
      <c r="D66" s="585"/>
      <c r="E66" s="585"/>
      <c r="F66" s="585"/>
      <c r="G66" s="585"/>
      <c r="H66" s="585"/>
      <c r="I66" s="585"/>
      <c r="J66" s="585"/>
      <c r="K66" s="585"/>
      <c r="L66" s="585"/>
      <c r="M66" s="585"/>
      <c r="N66" s="585"/>
      <c r="O66" s="585"/>
      <c r="P66" s="585"/>
      <c r="Q66" s="585"/>
      <c r="R66" s="585"/>
      <c r="S66" s="585"/>
      <c r="T66" s="585"/>
      <c r="U66" s="585"/>
      <c r="V66" s="585"/>
      <c r="W66" s="585"/>
      <c r="X66" s="585"/>
      <c r="Y66" s="585"/>
      <c r="Z66" s="585"/>
      <c r="AA66" s="585"/>
      <c r="AB66" s="585"/>
      <c r="AC66" s="585"/>
      <c r="AD66" s="585"/>
      <c r="AE66" s="585"/>
      <c r="AF66" s="585"/>
      <c r="AG66" s="585"/>
      <c r="AH66" s="585"/>
      <c r="AI66" s="585"/>
      <c r="AJ66" s="585"/>
      <c r="AK66" s="585"/>
      <c r="AL66" s="586"/>
      <c r="AM66" s="586"/>
      <c r="AN66" s="586"/>
      <c r="AO66" s="586"/>
      <c r="AP66" s="586"/>
      <c r="AQ66" s="586"/>
      <c r="AR66" s="586"/>
      <c r="AS66" s="586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05"/>
      <c r="BK66" s="207"/>
      <c r="BL66" s="144">
        <f>COUNTIF($T$14:$T$19,1)+COUNTIF($T$39:$T$58,1)</f>
        <v>0</v>
      </c>
      <c r="BM66" s="144">
        <f>COUNTIF($T$14:$T$19,2)+COUNTIF($T$39:$T$58,2)</f>
        <v>0</v>
      </c>
      <c r="BN66" s="144">
        <f>COUNTIF($T$14:$T$19,3)+COUNTIF($T$39:$T$58,3)</f>
        <v>0</v>
      </c>
      <c r="BO66" s="144">
        <f>COUNTIF($T$14:$T$19,4)+COUNTIF($T$39:$T$58,4)</f>
        <v>0</v>
      </c>
      <c r="BP66" s="144">
        <f>COUNTIF($T$14:$T$19,5)+COUNTIF($T$39:$T$58,5)</f>
        <v>0</v>
      </c>
      <c r="BQ66" s="144">
        <f>COUNTIF($T$14:$T$19,6)+COUNTIF($T$39:$T$58,6)</f>
        <v>0</v>
      </c>
      <c r="BR66" s="144">
        <f>COUNTIF($T$14:$T$19,7)+COUNTIF($T$39:$T$58,7)</f>
        <v>0</v>
      </c>
      <c r="BS66" s="144">
        <f>COUNTIF($T$14:$T$19,8)+COUNTIF($T$39:$T$58,8)</f>
        <v>0</v>
      </c>
      <c r="BT66" s="343"/>
      <c r="BU66" s="344"/>
      <c r="BV66" s="344"/>
      <c r="BW66" s="343"/>
      <c r="BX66" s="343"/>
      <c r="BY66" s="343"/>
      <c r="BZ66" s="343"/>
      <c r="CA66" s="343"/>
      <c r="CB66" s="343"/>
      <c r="CC66" s="343"/>
      <c r="CD66" s="343"/>
      <c r="CE66" s="345"/>
      <c r="CF66" s="346"/>
      <c r="CG66" s="343"/>
      <c r="CH66" s="343"/>
      <c r="CI66" s="343"/>
      <c r="CJ66" s="343"/>
      <c r="CK66" s="343"/>
      <c r="CL66" s="343"/>
      <c r="CM66" s="343"/>
      <c r="CN66" s="343"/>
      <c r="CO66" s="343"/>
      <c r="CP66" s="343"/>
      <c r="CQ66" s="343"/>
      <c r="CR66" s="343"/>
      <c r="CS66" s="343"/>
      <c r="CT66" s="343"/>
      <c r="CU66" s="344"/>
      <c r="CV66" s="344"/>
      <c r="CW66" s="344"/>
      <c r="CX66" s="344"/>
      <c r="CY66" s="344"/>
      <c r="CZ66" s="344"/>
      <c r="DA66" s="344"/>
      <c r="DB66" s="344"/>
      <c r="DC66" s="343"/>
      <c r="DD66" s="347"/>
      <c r="DE66" s="347"/>
      <c r="DF66" s="347"/>
      <c r="DG66" s="347"/>
      <c r="DH66" s="347"/>
      <c r="DI66" s="347"/>
      <c r="DJ66" s="347"/>
      <c r="DK66" s="347"/>
      <c r="DL66" s="343"/>
      <c r="DM66" s="343"/>
      <c r="DN66" s="343"/>
      <c r="DO66" s="343"/>
      <c r="DP66" s="343"/>
      <c r="DQ66" s="343"/>
      <c r="DR66" s="343"/>
      <c r="DS66" s="343"/>
      <c r="DT66" s="343"/>
      <c r="DU66" s="344"/>
      <c r="DV66" s="344"/>
      <c r="DW66" s="344"/>
      <c r="DX66" s="344"/>
      <c r="DY66" s="344"/>
      <c r="DZ66" s="344"/>
      <c r="EA66" s="344"/>
      <c r="EB66" s="344"/>
      <c r="EC66" s="344"/>
      <c r="ED66" s="344"/>
      <c r="EE66" s="344"/>
      <c r="EF66" s="344"/>
      <c r="EG66" s="344"/>
      <c r="EH66" s="344"/>
      <c r="EI66" s="344"/>
      <c r="EJ66" s="344"/>
      <c r="EK66" s="344"/>
      <c r="EL66" s="344"/>
      <c r="EM66" s="344"/>
      <c r="EN66" s="344"/>
      <c r="EO66" s="344"/>
      <c r="EP66" s="344"/>
      <c r="EQ66" s="344"/>
      <c r="ER66" s="344"/>
      <c r="ES66" s="344"/>
      <c r="ET66" s="344"/>
    </row>
    <row r="67" spans="1:255" s="208" customFormat="1" ht="13.8" x14ac:dyDescent="0.25">
      <c r="A67" s="249"/>
      <c r="B67" s="338" t="str">
        <f>'ПЛАН НАВЧАЛЬНОГО ПРОЦЕСУ ДЕННА'!B67</f>
        <v>а також згідно вимог</v>
      </c>
      <c r="C67" s="582">
        <f>'ПЛАН НАВЧАЛЬНОГО ПРОЦЕСУ ДЕННА'!C67</f>
        <v>0</v>
      </c>
      <c r="D67" s="583"/>
      <c r="E67" s="583"/>
      <c r="F67" s="583"/>
      <c r="G67" s="583"/>
      <c r="H67" s="583"/>
      <c r="I67" s="583"/>
      <c r="J67" s="583"/>
      <c r="K67" s="583"/>
      <c r="L67" s="583"/>
      <c r="M67" s="583"/>
      <c r="N67" s="583"/>
      <c r="O67" s="583"/>
      <c r="P67" s="583"/>
      <c r="Q67" s="583"/>
      <c r="R67" s="583"/>
      <c r="S67" s="583"/>
      <c r="T67" s="583"/>
      <c r="U67" s="583"/>
      <c r="V67" s="583"/>
      <c r="W67" s="583"/>
      <c r="X67" s="583"/>
      <c r="Y67" s="583"/>
      <c r="Z67" s="583"/>
      <c r="AA67" s="583"/>
      <c r="AB67" s="583"/>
      <c r="AC67" s="583"/>
      <c r="AD67" s="583"/>
      <c r="AE67" s="583"/>
      <c r="AF67" s="583"/>
      <c r="AG67" s="583"/>
      <c r="AH67" s="583"/>
      <c r="AI67" s="583"/>
      <c r="AJ67" s="583"/>
      <c r="AK67" s="583"/>
      <c r="AL67" s="583"/>
      <c r="AM67" s="583"/>
      <c r="AN67" s="583"/>
      <c r="AO67" s="583"/>
      <c r="AP67" s="583"/>
      <c r="AQ67" s="583"/>
      <c r="AR67" s="583"/>
      <c r="AS67" s="583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51"/>
      <c r="BL67" s="144">
        <f>COUNTIF($U$14:$U$19,1)+COUNTIF($U$39:$U$58,1)</f>
        <v>0</v>
      </c>
      <c r="BM67" s="144">
        <f>COUNTIF($U$14:$U$19,2)+COUNTIF($U$39:$U$58,2)</f>
        <v>0</v>
      </c>
      <c r="BN67" s="144">
        <f>COUNTIF($U$14:$U$19,3)+COUNTIF($U$39:$U$58,3)</f>
        <v>0</v>
      </c>
      <c r="BO67" s="144">
        <f>COUNTIF($U$14:$U$19,4)+COUNTIF($U$39:$U$58,4)</f>
        <v>0</v>
      </c>
      <c r="BP67" s="144">
        <f>COUNTIF($U$14:$U$19,5)+COUNTIF($U$39:$U$58,5)</f>
        <v>0</v>
      </c>
      <c r="BQ67" s="144">
        <f>COUNTIF($U$14:$U$19,6)+COUNTIF($U$39:$U$58,6)</f>
        <v>0</v>
      </c>
      <c r="BR67" s="144">
        <f>COUNTIF($U$14:$U$19,7)+COUNTIF($U$39:$U$58,7)</f>
        <v>0</v>
      </c>
      <c r="BS67" s="144">
        <f>COUNTIF($U$14:$U$19,8)+COUNTIF($U$39:$U$58,8)</f>
        <v>0</v>
      </c>
      <c r="BT67" s="359"/>
      <c r="BU67" s="344"/>
      <c r="BV67" s="344"/>
      <c r="BW67" s="387"/>
      <c r="BX67" s="387"/>
      <c r="BY67" s="387"/>
      <c r="BZ67" s="387"/>
      <c r="CA67" s="387"/>
      <c r="CB67" s="387"/>
      <c r="CC67" s="387"/>
      <c r="CD67" s="387"/>
      <c r="CE67" s="345"/>
      <c r="CF67" s="346"/>
      <c r="CG67" s="344"/>
      <c r="CH67" s="387"/>
      <c r="CI67" s="387"/>
      <c r="CJ67" s="387"/>
      <c r="CK67" s="387"/>
      <c r="CL67" s="387"/>
      <c r="CM67" s="387"/>
      <c r="CN67" s="387"/>
      <c r="CO67" s="387"/>
      <c r="CP67" s="387"/>
      <c r="CQ67" s="387"/>
      <c r="CR67" s="387"/>
      <c r="CS67" s="387"/>
      <c r="CT67" s="387"/>
      <c r="CU67" s="344"/>
      <c r="CV67" s="344"/>
      <c r="CW67" s="344"/>
      <c r="CX67" s="344"/>
      <c r="CY67" s="344"/>
      <c r="CZ67" s="344"/>
      <c r="DA67" s="344"/>
      <c r="DB67" s="344"/>
      <c r="DC67" s="387"/>
      <c r="DD67" s="388"/>
      <c r="DE67" s="388"/>
      <c r="DF67" s="388"/>
      <c r="DG67" s="388"/>
      <c r="DH67" s="388"/>
      <c r="DI67" s="388"/>
      <c r="DJ67" s="388"/>
      <c r="DK67" s="388"/>
      <c r="DL67" s="387"/>
      <c r="DM67" s="387"/>
      <c r="DN67" s="387"/>
      <c r="DO67" s="387"/>
      <c r="DP67" s="387"/>
      <c r="DQ67" s="387"/>
      <c r="DR67" s="387"/>
      <c r="DS67" s="387"/>
      <c r="DT67" s="387"/>
      <c r="DU67" s="387"/>
      <c r="DV67" s="387"/>
      <c r="DW67" s="387"/>
      <c r="DX67" s="387"/>
      <c r="DY67" s="387"/>
      <c r="DZ67" s="387"/>
      <c r="EA67" s="387"/>
      <c r="EB67" s="387"/>
      <c r="EC67" s="387"/>
      <c r="ED67" s="387"/>
      <c r="EE67" s="387"/>
      <c r="EF67" s="387"/>
      <c r="EG67" s="387"/>
      <c r="EH67" s="387"/>
      <c r="EI67" s="387"/>
      <c r="EJ67" s="387"/>
      <c r="EK67" s="387"/>
      <c r="EL67" s="387"/>
      <c r="EM67" s="387"/>
      <c r="EN67" s="387"/>
      <c r="EO67" s="387"/>
      <c r="EP67" s="387"/>
      <c r="EQ67" s="387"/>
      <c r="ER67" s="387"/>
      <c r="ES67" s="387"/>
      <c r="ET67" s="387"/>
      <c r="EU67" s="250"/>
      <c r="EV67" s="250"/>
      <c r="EW67" s="250"/>
      <c r="EX67" s="250"/>
      <c r="EY67" s="250"/>
      <c r="EZ67" s="250"/>
      <c r="FA67" s="250"/>
      <c r="FB67" s="250"/>
      <c r="FC67" s="250"/>
      <c r="FD67" s="250"/>
      <c r="FE67" s="250"/>
      <c r="FF67" s="250"/>
      <c r="FG67" s="250"/>
      <c r="FH67" s="250"/>
      <c r="FI67" s="250"/>
      <c r="FJ67" s="250"/>
      <c r="FK67" s="250"/>
      <c r="FL67" s="250"/>
      <c r="FM67" s="250"/>
      <c r="FN67" s="250"/>
      <c r="FO67" s="250"/>
      <c r="FP67" s="250"/>
      <c r="FQ67" s="250"/>
      <c r="FR67" s="250"/>
      <c r="FS67" s="250"/>
      <c r="FT67" s="250"/>
      <c r="FU67" s="250"/>
      <c r="FV67" s="250"/>
      <c r="FW67" s="250"/>
      <c r="FX67" s="250"/>
      <c r="FY67" s="250"/>
      <c r="FZ67" s="250"/>
      <c r="GA67" s="250"/>
      <c r="GB67" s="250"/>
      <c r="GC67" s="250"/>
      <c r="GD67" s="250"/>
      <c r="GE67" s="250"/>
      <c r="GF67" s="250"/>
      <c r="GG67" s="250"/>
      <c r="GH67" s="250"/>
      <c r="GI67" s="250"/>
      <c r="GJ67" s="250"/>
      <c r="GK67" s="250"/>
      <c r="GL67" s="250"/>
      <c r="GM67" s="250"/>
      <c r="GN67" s="250"/>
      <c r="GO67" s="250"/>
      <c r="GP67" s="250"/>
      <c r="GQ67" s="250"/>
      <c r="GR67" s="250"/>
      <c r="GS67" s="250"/>
      <c r="GT67" s="250"/>
      <c r="GU67" s="250"/>
      <c r="GV67" s="250"/>
      <c r="GW67" s="250"/>
      <c r="GX67" s="250"/>
      <c r="GY67" s="250"/>
      <c r="GZ67" s="250"/>
      <c r="HA67" s="250"/>
      <c r="HB67" s="250"/>
      <c r="HC67" s="250"/>
      <c r="HD67" s="250"/>
      <c r="HE67" s="250"/>
      <c r="HF67" s="250"/>
      <c r="HG67" s="250"/>
      <c r="HH67" s="250"/>
      <c r="HI67" s="250"/>
      <c r="HJ67" s="250"/>
      <c r="HK67" s="250"/>
      <c r="HL67" s="250"/>
      <c r="HM67" s="250"/>
      <c r="HN67" s="250"/>
      <c r="HO67" s="250"/>
      <c r="HP67" s="250"/>
      <c r="HQ67" s="250"/>
      <c r="HR67" s="250"/>
      <c r="HS67" s="250"/>
      <c r="HT67" s="250"/>
      <c r="HU67" s="250"/>
      <c r="HV67" s="250"/>
      <c r="HW67" s="250"/>
      <c r="HX67" s="250"/>
      <c r="HY67" s="250"/>
      <c r="HZ67" s="250"/>
      <c r="IA67" s="250"/>
      <c r="IB67" s="250"/>
      <c r="IC67" s="250"/>
      <c r="ID67" s="250"/>
      <c r="IE67" s="250"/>
      <c r="IF67" s="250"/>
      <c r="IG67" s="250"/>
      <c r="IH67" s="250"/>
      <c r="II67" s="250"/>
      <c r="IJ67" s="250"/>
      <c r="IK67" s="250"/>
      <c r="IL67" s="250"/>
      <c r="IM67" s="250"/>
      <c r="IN67" s="250"/>
      <c r="IO67" s="250"/>
      <c r="IP67" s="250"/>
      <c r="IQ67" s="250"/>
      <c r="IR67" s="250"/>
      <c r="IS67" s="250"/>
      <c r="IT67" s="250"/>
      <c r="IU67" s="250"/>
    </row>
    <row r="68" spans="1:255" s="208" customFormat="1" x14ac:dyDescent="0.25">
      <c r="A68" s="249"/>
      <c r="B68" s="252"/>
      <c r="C68" s="584" t="str">
        <f>'ПЛАН НАВЧАЛЬНОГО ПРОЦЕСУ ДЕННА'!C68:AS68</f>
        <v xml:space="preserve"> (назва стандарту, за наявності)</v>
      </c>
      <c r="D68" s="585"/>
      <c r="E68" s="585"/>
      <c r="F68" s="585"/>
      <c r="G68" s="585"/>
      <c r="H68" s="585"/>
      <c r="I68" s="585"/>
      <c r="J68" s="585"/>
      <c r="K68" s="585"/>
      <c r="L68" s="585"/>
      <c r="M68" s="585"/>
      <c r="N68" s="585"/>
      <c r="O68" s="585"/>
      <c r="P68" s="585"/>
      <c r="Q68" s="585"/>
      <c r="R68" s="585"/>
      <c r="S68" s="585"/>
      <c r="T68" s="585"/>
      <c r="U68" s="585"/>
      <c r="V68" s="585"/>
      <c r="W68" s="585"/>
      <c r="X68" s="585"/>
      <c r="Y68" s="585"/>
      <c r="Z68" s="585"/>
      <c r="AA68" s="585"/>
      <c r="AB68" s="585"/>
      <c r="AC68" s="585"/>
      <c r="AD68" s="585"/>
      <c r="AE68" s="585"/>
      <c r="AF68" s="585"/>
      <c r="AG68" s="585"/>
      <c r="AH68" s="585"/>
      <c r="AI68" s="585"/>
      <c r="AJ68" s="585"/>
      <c r="AK68" s="585"/>
      <c r="AL68" s="586"/>
      <c r="AM68" s="586"/>
      <c r="AN68" s="586"/>
      <c r="AO68" s="586"/>
      <c r="AP68" s="586"/>
      <c r="AQ68" s="586"/>
      <c r="AR68" s="586"/>
      <c r="AS68" s="586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51"/>
      <c r="BK68" s="250"/>
      <c r="BL68" s="144">
        <f>COUNTIF($V$14:$V$19,1)+COUNTIF($V$39:$V$58,1)</f>
        <v>0</v>
      </c>
      <c r="BM68" s="144">
        <f>COUNTIF($V$14:$V$19,2)+COUNTIF($V$39:$V$58,2)</f>
        <v>0</v>
      </c>
      <c r="BN68" s="144">
        <f>COUNTIF($V$14:$V$19,3)+COUNTIF($V$39:$V$58,3)</f>
        <v>0</v>
      </c>
      <c r="BO68" s="144">
        <f>COUNTIF($V$14:$V$19,4)+COUNTIF($V$39:$V$58,4)</f>
        <v>0</v>
      </c>
      <c r="BP68" s="144">
        <f>COUNTIF($V$14:$V$19,5)+COUNTIF($V$39:$V$58,5)</f>
        <v>0</v>
      </c>
      <c r="BQ68" s="144">
        <f>COUNTIF($V$14:$V$19,6)+COUNTIF($V$39:$V$58,6)</f>
        <v>0</v>
      </c>
      <c r="BR68" s="144">
        <f>COUNTIF($V$14:$V$19,7)+COUNTIF($V$39:$V$58,7)</f>
        <v>0</v>
      </c>
      <c r="BS68" s="144">
        <f>COUNTIF($V$14:$V$19,8)+COUNTIF($V$39:$V$58,8)</f>
        <v>0</v>
      </c>
      <c r="BT68" s="343"/>
      <c r="BU68" s="350"/>
      <c r="BV68" s="350"/>
      <c r="BW68" s="343"/>
      <c r="BX68" s="343"/>
      <c r="BY68" s="343"/>
      <c r="BZ68" s="343"/>
      <c r="CA68" s="343"/>
      <c r="CB68" s="343"/>
      <c r="CC68" s="343"/>
      <c r="CD68" s="343"/>
      <c r="CE68" s="351"/>
      <c r="CF68" s="352"/>
      <c r="CG68" s="343"/>
      <c r="CH68" s="343"/>
      <c r="CI68" s="343"/>
      <c r="CJ68" s="343"/>
      <c r="CK68" s="343"/>
      <c r="CL68" s="343"/>
      <c r="CM68" s="343"/>
      <c r="CN68" s="343"/>
      <c r="CO68" s="343"/>
      <c r="CP68" s="343"/>
      <c r="CQ68" s="343"/>
      <c r="CR68" s="343"/>
      <c r="CS68" s="343"/>
      <c r="CT68" s="343"/>
      <c r="CU68" s="350"/>
      <c r="CV68" s="350"/>
      <c r="CW68" s="350"/>
      <c r="CX68" s="350"/>
      <c r="CY68" s="350"/>
      <c r="CZ68" s="350"/>
      <c r="DA68" s="350"/>
      <c r="DB68" s="350"/>
      <c r="DC68" s="343"/>
      <c r="DD68" s="347"/>
      <c r="DE68" s="347"/>
      <c r="DF68" s="347"/>
      <c r="DG68" s="347"/>
      <c r="DH68" s="347"/>
      <c r="DI68" s="347"/>
      <c r="DJ68" s="347"/>
      <c r="DK68" s="347"/>
      <c r="DL68" s="343"/>
      <c r="DM68" s="343"/>
      <c r="DN68" s="343"/>
      <c r="DO68" s="343"/>
      <c r="DP68" s="343"/>
      <c r="DQ68" s="343"/>
      <c r="DR68" s="343"/>
      <c r="DS68" s="343"/>
      <c r="DT68" s="343"/>
      <c r="DU68" s="343"/>
      <c r="DV68" s="343"/>
      <c r="DW68" s="343"/>
      <c r="DX68" s="343"/>
      <c r="DY68" s="343"/>
      <c r="DZ68" s="343"/>
      <c r="EA68" s="343"/>
      <c r="EB68" s="343"/>
      <c r="EC68" s="343"/>
      <c r="ED68" s="343"/>
      <c r="EE68" s="343"/>
      <c r="EF68" s="343"/>
      <c r="EG68" s="343"/>
      <c r="EH68" s="343"/>
      <c r="EI68" s="343"/>
      <c r="EJ68" s="343"/>
      <c r="EK68" s="343"/>
      <c r="EL68" s="343"/>
      <c r="EM68" s="343"/>
      <c r="EN68" s="343"/>
      <c r="EO68" s="343"/>
      <c r="EP68" s="343"/>
      <c r="EQ68" s="343"/>
      <c r="ER68" s="343"/>
      <c r="ES68" s="343"/>
      <c r="ET68" s="343"/>
      <c r="EU68" s="250"/>
      <c r="EV68" s="250"/>
      <c r="EW68" s="250"/>
      <c r="EX68" s="250"/>
      <c r="EY68" s="250"/>
      <c r="EZ68" s="250"/>
      <c r="FA68" s="250"/>
      <c r="FB68" s="250"/>
      <c r="FC68" s="250"/>
      <c r="FD68" s="250"/>
      <c r="FE68" s="250"/>
      <c r="FF68" s="250"/>
      <c r="FG68" s="250"/>
      <c r="FH68" s="250"/>
      <c r="FI68" s="250"/>
      <c r="FJ68" s="250"/>
      <c r="FK68" s="250"/>
      <c r="FL68" s="250"/>
      <c r="FM68" s="250"/>
      <c r="FN68" s="250"/>
      <c r="FO68" s="250"/>
      <c r="FP68" s="250"/>
      <c r="FQ68" s="250"/>
      <c r="FR68" s="250"/>
      <c r="FS68" s="250"/>
      <c r="FT68" s="250"/>
      <c r="FU68" s="250"/>
      <c r="FV68" s="250"/>
      <c r="FW68" s="250"/>
      <c r="FX68" s="250"/>
      <c r="FY68" s="250"/>
      <c r="FZ68" s="250"/>
      <c r="GA68" s="250"/>
      <c r="GB68" s="250"/>
      <c r="GC68" s="250"/>
      <c r="GD68" s="250"/>
      <c r="GE68" s="250"/>
      <c r="GF68" s="250"/>
      <c r="GG68" s="250"/>
      <c r="GH68" s="250"/>
      <c r="GI68" s="250"/>
      <c r="GJ68" s="250"/>
      <c r="GK68" s="250"/>
      <c r="GL68" s="250"/>
      <c r="GM68" s="250"/>
      <c r="GN68" s="250"/>
      <c r="GO68" s="250"/>
      <c r="GP68" s="250"/>
      <c r="GQ68" s="250"/>
      <c r="GR68" s="250"/>
      <c r="GS68" s="250"/>
      <c r="GT68" s="250"/>
      <c r="GU68" s="250"/>
      <c r="GV68" s="250"/>
      <c r="GW68" s="250"/>
      <c r="GX68" s="250"/>
      <c r="GY68" s="250"/>
      <c r="GZ68" s="250"/>
      <c r="HA68" s="250"/>
      <c r="HB68" s="250"/>
      <c r="HC68" s="250"/>
      <c r="HD68" s="250"/>
      <c r="HE68" s="250"/>
      <c r="HF68" s="250"/>
      <c r="HG68" s="250"/>
      <c r="HH68" s="250"/>
      <c r="HI68" s="250"/>
      <c r="HJ68" s="250"/>
      <c r="HK68" s="250"/>
      <c r="HL68" s="250"/>
      <c r="HM68" s="250"/>
      <c r="HN68" s="250"/>
      <c r="HO68" s="250"/>
      <c r="HP68" s="250"/>
      <c r="HQ68" s="250"/>
      <c r="HR68" s="250"/>
      <c r="HS68" s="250"/>
      <c r="HT68" s="250"/>
      <c r="HU68" s="250"/>
      <c r="HV68" s="250"/>
      <c r="HW68" s="250"/>
      <c r="HX68" s="250"/>
      <c r="HY68" s="250"/>
      <c r="HZ68" s="250"/>
      <c r="IA68" s="250"/>
      <c r="IB68" s="250"/>
      <c r="IC68" s="250"/>
      <c r="ID68" s="250"/>
      <c r="IE68" s="250"/>
      <c r="IF68" s="250"/>
      <c r="IG68" s="250"/>
      <c r="IH68" s="250"/>
      <c r="II68" s="250"/>
      <c r="IJ68" s="250"/>
      <c r="IK68" s="250"/>
      <c r="IL68" s="250"/>
      <c r="IM68" s="250"/>
      <c r="IN68" s="250"/>
      <c r="IO68" s="250"/>
      <c r="IP68" s="250"/>
      <c r="IQ68" s="250"/>
      <c r="IR68" s="250"/>
      <c r="IS68" s="250"/>
      <c r="IT68" s="250"/>
      <c r="IU68" s="250"/>
    </row>
    <row r="69" spans="1:255" x14ac:dyDescent="0.25">
      <c r="A69" s="113"/>
      <c r="B69" s="253" t="str">
        <f>'ПЛАН НАВЧАЛЬНОГО ПРОЦЕСУ ДЕННА'!B69</f>
        <v xml:space="preserve">Керівник проектної групи (гарант ОНП) </v>
      </c>
      <c r="C69" s="624"/>
      <c r="D69" s="624"/>
      <c r="E69" s="624"/>
      <c r="F69" s="624"/>
      <c r="G69" s="624"/>
      <c r="H69" s="624"/>
      <c r="J69" s="625" t="str">
        <f>'ПЛАН НАВЧАЛЬНОГО ПРОЦЕСУ ДЕННА'!J69:W69</f>
        <v>доктор педагогічних наук, професор Шевченко Г.П.</v>
      </c>
      <c r="K69" s="625"/>
      <c r="L69" s="625"/>
      <c r="M69" s="625"/>
      <c r="N69" s="625"/>
      <c r="O69" s="625"/>
      <c r="P69" s="625"/>
      <c r="Q69" s="625"/>
      <c r="R69" s="625"/>
      <c r="S69" s="625"/>
      <c r="T69" s="625"/>
      <c r="U69" s="625"/>
      <c r="V69" s="625"/>
      <c r="W69" s="625"/>
      <c r="X69" s="626"/>
      <c r="Y69" s="626"/>
      <c r="Z69" s="626"/>
      <c r="AA69" s="626"/>
      <c r="AB69" s="249"/>
      <c r="AC69" s="249"/>
      <c r="AD69" s="255" t="str">
        <f>'ПЛАН НАВЧАЛЬНОГО ПРОЦЕСУ ДЕННА'!AD69</f>
        <v>Кафедра</v>
      </c>
      <c r="AE69" s="254"/>
      <c r="AF69" s="629" t="str">
        <f>'ПЛАН НАВЧАЛЬНОГО ПРОЦЕСУ ДЕННА'!AF69:AP69</f>
        <v>педагогіки</v>
      </c>
      <c r="AG69" s="630"/>
      <c r="AH69" s="630"/>
      <c r="AI69" s="630"/>
      <c r="AJ69" s="630"/>
      <c r="AK69" s="630"/>
      <c r="AL69" s="630"/>
      <c r="AM69" s="630"/>
      <c r="AN69" s="630"/>
      <c r="AO69" s="630"/>
      <c r="AP69" s="630"/>
      <c r="AQ69" s="631"/>
      <c r="AR69" s="631"/>
      <c r="AS69" s="631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56"/>
      <c r="BK69" s="113"/>
      <c r="BL69" s="144">
        <f>COUNTIF($W$14:$W$19,1)+COUNTIF($W$39:$W$58,1)</f>
        <v>0</v>
      </c>
      <c r="BM69" s="144">
        <f>COUNTIF($W$14:$W$19,2)+COUNTIF($W$39:$W$58,2)</f>
        <v>0</v>
      </c>
      <c r="BN69" s="144">
        <f>COUNTIF($W$14:$W$19,3)+COUNTIF($W$39:$W$58,3)</f>
        <v>0</v>
      </c>
      <c r="BO69" s="144">
        <f>COUNTIF($W$14:$W$19,4)+COUNTIF($W$39:$W$58,4)</f>
        <v>0</v>
      </c>
      <c r="BP69" s="144">
        <f>COUNTIF($W$14:$W$19,5)+COUNTIF($W$39:$W$58,5)</f>
        <v>0</v>
      </c>
      <c r="BQ69" s="144">
        <f>COUNTIF($W$14:$W$19,6)+COUNTIF($W$39:$W$58,6)</f>
        <v>0</v>
      </c>
      <c r="BR69" s="144">
        <f>COUNTIF($W$14:$W$19,7)+COUNTIF($W$39:$W$58,7)</f>
        <v>0</v>
      </c>
      <c r="BS69" s="144">
        <f>COUNTIF($W$14:$W$19,8)+COUNTIF($W$39:$W$58,8)</f>
        <v>0</v>
      </c>
      <c r="BT69" s="359"/>
      <c r="BU69" s="359"/>
      <c r="BV69" s="359"/>
      <c r="BW69" s="387"/>
      <c r="BX69" s="387"/>
      <c r="BY69" s="387"/>
      <c r="BZ69" s="387"/>
      <c r="CA69" s="387"/>
      <c r="CB69" s="387"/>
      <c r="CC69" s="387"/>
      <c r="CD69" s="387"/>
      <c r="CE69" s="360"/>
      <c r="CF69" s="361"/>
      <c r="CG69" s="344"/>
      <c r="CH69" s="387"/>
      <c r="CI69" s="387"/>
      <c r="CJ69" s="387"/>
      <c r="CK69" s="387"/>
      <c r="CL69" s="387"/>
      <c r="CM69" s="387"/>
      <c r="CN69" s="387"/>
      <c r="CO69" s="387"/>
      <c r="CP69" s="387"/>
      <c r="CQ69" s="387"/>
      <c r="CR69" s="387"/>
      <c r="CS69" s="387"/>
      <c r="CT69" s="387"/>
      <c r="CU69" s="344"/>
      <c r="CV69" s="344"/>
      <c r="CW69" s="344"/>
      <c r="CX69" s="344"/>
      <c r="CY69" s="344"/>
      <c r="CZ69" s="344"/>
      <c r="DA69" s="344"/>
      <c r="DB69" s="344"/>
      <c r="DC69" s="387"/>
      <c r="DD69" s="387"/>
      <c r="DE69" s="387"/>
      <c r="DF69" s="387"/>
      <c r="DG69" s="387"/>
      <c r="DH69" s="387"/>
      <c r="DI69" s="387"/>
      <c r="DJ69" s="387"/>
      <c r="DK69" s="387"/>
      <c r="DL69" s="387"/>
      <c r="DM69" s="387"/>
      <c r="DN69" s="387"/>
      <c r="DO69" s="387"/>
      <c r="DP69" s="387"/>
      <c r="DQ69" s="387"/>
      <c r="DR69" s="387"/>
      <c r="DS69" s="387"/>
      <c r="DT69" s="387"/>
      <c r="DU69" s="387"/>
      <c r="DV69" s="387"/>
      <c r="DW69" s="387"/>
      <c r="DX69" s="387"/>
      <c r="DY69" s="387"/>
      <c r="DZ69" s="387"/>
      <c r="EA69" s="387"/>
      <c r="EB69" s="387"/>
      <c r="EC69" s="387"/>
      <c r="ED69" s="387"/>
      <c r="EE69" s="387"/>
      <c r="EF69" s="387"/>
      <c r="EG69" s="387"/>
      <c r="EH69" s="387"/>
      <c r="EI69" s="387"/>
      <c r="EJ69" s="387"/>
      <c r="EK69" s="387"/>
      <c r="EL69" s="387"/>
      <c r="EM69" s="387"/>
      <c r="EN69" s="387"/>
      <c r="EO69" s="387"/>
      <c r="EP69" s="387"/>
      <c r="EQ69" s="387"/>
      <c r="ER69" s="387"/>
      <c r="ES69" s="387"/>
      <c r="ET69" s="387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</row>
    <row r="70" spans="1:255" s="259" customFormat="1" ht="15" x14ac:dyDescent="0.25">
      <c r="A70" s="257"/>
      <c r="B70" s="258"/>
      <c r="C70" s="627" t="str">
        <f>'ПЛАН НАВЧАЛЬНОГО ПРОЦЕСУ ДЕННА'!C70:H70</f>
        <v>(підпис)</v>
      </c>
      <c r="D70" s="627"/>
      <c r="E70" s="627"/>
      <c r="F70" s="627"/>
      <c r="G70" s="627"/>
      <c r="H70" s="628"/>
      <c r="J70" s="585" t="str">
        <f>'ПЛАН НАВЧАЛЬНОГО ПРОЦЕСУ ДЕННА'!J70:AA70</f>
        <v>(вчений ступінь, вчене звання, прізвище та ініціали)</v>
      </c>
      <c r="K70" s="585"/>
      <c r="L70" s="585"/>
      <c r="M70" s="585"/>
      <c r="N70" s="585"/>
      <c r="O70" s="585"/>
      <c r="P70" s="585"/>
      <c r="Q70" s="585"/>
      <c r="R70" s="585"/>
      <c r="S70" s="585"/>
      <c r="T70" s="585"/>
      <c r="U70" s="585"/>
      <c r="V70" s="585"/>
      <c r="W70" s="585"/>
      <c r="X70" s="628"/>
      <c r="Y70" s="628"/>
      <c r="Z70" s="628"/>
      <c r="AA70" s="628"/>
      <c r="AL70" s="132"/>
      <c r="AM70" s="132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  <c r="BG70" s="260"/>
      <c r="BH70" s="260"/>
      <c r="BI70" s="260"/>
      <c r="BJ70" s="64"/>
      <c r="BK70" s="19" t="s">
        <v>25</v>
      </c>
      <c r="BL70" s="367">
        <f t="shared" ref="BL70:BS70" ca="1" si="176">SUM(BL65:BL69)+BW$70</f>
        <v>0</v>
      </c>
      <c r="BM70" s="367">
        <f t="shared" ca="1" si="176"/>
        <v>0</v>
      </c>
      <c r="BN70" s="367">
        <f t="shared" ca="1" si="176"/>
        <v>0</v>
      </c>
      <c r="BO70" s="367">
        <f t="shared" ca="1" si="176"/>
        <v>0</v>
      </c>
      <c r="BP70" s="367">
        <f t="shared" ca="1" si="176"/>
        <v>0</v>
      </c>
      <c r="BQ70" s="367">
        <f t="shared" ca="1" si="176"/>
        <v>0</v>
      </c>
      <c r="BR70" s="367">
        <f t="shared" ca="1" si="176"/>
        <v>0</v>
      </c>
      <c r="BS70" s="367">
        <f t="shared" ca="1" si="176"/>
        <v>0</v>
      </c>
      <c r="BT70" s="359"/>
      <c r="BU70" s="344"/>
      <c r="BV70" s="344"/>
      <c r="BW70" s="368">
        <f t="shared" ref="BW70:CD70" ca="1" si="177">INDIRECT(ADDRESS(287+9*($BK$63-1),COLUMN(BW70),1,1))</f>
        <v>0</v>
      </c>
      <c r="BX70" s="368">
        <f t="shared" ca="1" si="177"/>
        <v>0</v>
      </c>
      <c r="BY70" s="368">
        <f t="shared" ca="1" si="177"/>
        <v>0</v>
      </c>
      <c r="BZ70" s="368">
        <f t="shared" ca="1" si="177"/>
        <v>0</v>
      </c>
      <c r="CA70" s="368">
        <f t="shared" ca="1" si="177"/>
        <v>0</v>
      </c>
      <c r="CB70" s="368">
        <f t="shared" ca="1" si="177"/>
        <v>0</v>
      </c>
      <c r="CC70" s="368">
        <f t="shared" ca="1" si="177"/>
        <v>0</v>
      </c>
      <c r="CD70" s="368">
        <f t="shared" ca="1" si="177"/>
        <v>0</v>
      </c>
      <c r="CE70" s="345"/>
      <c r="CF70" s="346"/>
      <c r="CG70" s="344"/>
      <c r="CH70" s="343"/>
      <c r="CI70" s="343"/>
      <c r="CJ70" s="343"/>
      <c r="CK70" s="343"/>
      <c r="CL70" s="343"/>
      <c r="CM70" s="343"/>
      <c r="CN70" s="343"/>
      <c r="CO70" s="343"/>
      <c r="CP70" s="343"/>
      <c r="CQ70" s="343"/>
      <c r="CR70" s="343"/>
      <c r="CS70" s="343"/>
      <c r="CT70" s="343"/>
      <c r="CU70" s="363"/>
      <c r="CV70" s="363"/>
      <c r="CW70" s="363"/>
      <c r="CX70" s="363"/>
      <c r="CY70" s="363"/>
      <c r="CZ70" s="363"/>
      <c r="DA70" s="363"/>
      <c r="DB70" s="363"/>
      <c r="DC70" s="343"/>
      <c r="DD70" s="343"/>
      <c r="DE70" s="343"/>
      <c r="DF70" s="343"/>
      <c r="DG70" s="343"/>
      <c r="DH70" s="343"/>
      <c r="DI70" s="343"/>
      <c r="DJ70" s="343"/>
      <c r="DK70" s="343"/>
      <c r="DL70" s="343"/>
      <c r="DM70" s="343"/>
      <c r="DN70" s="343"/>
      <c r="DO70" s="343"/>
      <c r="DP70" s="343"/>
      <c r="DQ70" s="343"/>
      <c r="DR70" s="343"/>
      <c r="DS70" s="343"/>
      <c r="DT70" s="343"/>
      <c r="DU70" s="363"/>
      <c r="DV70" s="363"/>
      <c r="DW70" s="363"/>
      <c r="DX70" s="363"/>
      <c r="DY70" s="363"/>
      <c r="DZ70" s="363"/>
      <c r="EA70" s="363"/>
      <c r="EB70" s="363"/>
      <c r="EC70" s="363"/>
      <c r="ED70" s="363"/>
      <c r="EE70" s="363"/>
      <c r="EF70" s="363"/>
      <c r="EG70" s="363"/>
      <c r="EH70" s="363"/>
      <c r="EI70" s="363"/>
      <c r="EJ70" s="363"/>
      <c r="EK70" s="363"/>
      <c r="EL70" s="363"/>
      <c r="EM70" s="363"/>
      <c r="EN70" s="363"/>
      <c r="EO70" s="363"/>
      <c r="EP70" s="363"/>
      <c r="EQ70" s="363"/>
      <c r="ER70" s="363"/>
      <c r="ES70" s="363"/>
      <c r="ET70" s="363"/>
    </row>
    <row r="71" spans="1:255" s="16" customFormat="1" ht="13.8" x14ac:dyDescent="0.25">
      <c r="B71" s="253" t="str">
        <f>'ПЛАН НАВЧАЛЬНОГО ПРОЦЕСУ ДЕННА'!B71</f>
        <v xml:space="preserve">Завідувач кафедри </v>
      </c>
      <c r="C71" s="623"/>
      <c r="D71" s="624"/>
      <c r="E71" s="624"/>
      <c r="F71" s="624"/>
      <c r="G71" s="624"/>
      <c r="H71" s="624"/>
      <c r="I71" s="252"/>
      <c r="J71" s="625" t="str">
        <f>'ПЛАН НАВЧАЛЬНОГО ПРОЦЕСУ ДЕННА'!J71:W71</f>
        <v>доктор педагогічних наук, професор Шевченко Г.П.</v>
      </c>
      <c r="K71" s="625"/>
      <c r="L71" s="625"/>
      <c r="M71" s="625"/>
      <c r="N71" s="625"/>
      <c r="O71" s="625"/>
      <c r="P71" s="625"/>
      <c r="Q71" s="625"/>
      <c r="R71" s="625"/>
      <c r="S71" s="625"/>
      <c r="T71" s="625"/>
      <c r="U71" s="625"/>
      <c r="V71" s="625"/>
      <c r="W71" s="625"/>
      <c r="X71" s="626"/>
      <c r="Y71" s="626"/>
      <c r="Z71" s="626"/>
      <c r="AA71" s="626"/>
      <c r="AD71" s="253" t="str">
        <f>'ПЛАН НАВЧАЛЬНОГО ПРОЦЕСУ ДЕННА'!AD71</f>
        <v>Декан факультету гуманітарних наук, психології та педагогіки  _____________   Федорова А.В.</v>
      </c>
      <c r="AL71" s="261"/>
      <c r="AM71" s="261"/>
      <c r="AN71" s="262"/>
      <c r="AO71" s="249"/>
      <c r="AP71" s="262"/>
      <c r="AQ71" s="262"/>
      <c r="AR71" s="262"/>
      <c r="AS71" s="249"/>
      <c r="AT71" s="262"/>
      <c r="AU71" s="262"/>
      <c r="AV71" s="262"/>
      <c r="AW71" s="249"/>
      <c r="AX71" s="262"/>
      <c r="AY71" s="262"/>
      <c r="AZ71" s="262"/>
      <c r="BA71" s="249"/>
      <c r="BB71" s="262"/>
      <c r="BC71" s="262"/>
      <c r="BD71" s="262"/>
      <c r="BE71" s="249"/>
      <c r="BF71" s="262"/>
      <c r="BG71" s="262"/>
      <c r="BH71" s="262"/>
      <c r="BI71" s="249"/>
      <c r="BJ71" s="45"/>
      <c r="BK71" s="113"/>
      <c r="BL71" s="387"/>
      <c r="BM71" s="387"/>
      <c r="BN71" s="387"/>
      <c r="BO71" s="387"/>
      <c r="BP71" s="387"/>
      <c r="BQ71" s="387"/>
      <c r="BR71" s="387"/>
      <c r="BS71" s="387"/>
      <c r="BT71" s="359"/>
      <c r="BU71" s="344"/>
      <c r="BV71" s="344"/>
      <c r="BW71" s="387"/>
      <c r="BX71" s="387"/>
      <c r="BY71" s="387"/>
      <c r="BZ71" s="387"/>
      <c r="CA71" s="387"/>
      <c r="CB71" s="387"/>
      <c r="CC71" s="387"/>
      <c r="CD71" s="387"/>
      <c r="CE71" s="345"/>
      <c r="CF71" s="346"/>
      <c r="CG71" s="344"/>
      <c r="CH71" s="387"/>
      <c r="CI71" s="387"/>
      <c r="CJ71" s="387"/>
      <c r="CK71" s="387"/>
      <c r="CL71" s="387"/>
      <c r="CM71" s="387"/>
      <c r="CN71" s="387"/>
      <c r="CO71" s="387"/>
      <c r="CP71" s="387"/>
      <c r="CQ71" s="387"/>
      <c r="CR71" s="387"/>
      <c r="CS71" s="387"/>
      <c r="CT71" s="387"/>
      <c r="CU71" s="344"/>
      <c r="CV71" s="344"/>
      <c r="CW71" s="344"/>
      <c r="CX71" s="344"/>
      <c r="CY71" s="344"/>
      <c r="CZ71" s="344"/>
      <c r="DA71" s="344"/>
      <c r="DB71" s="344"/>
      <c r="DC71" s="387"/>
      <c r="DD71" s="344"/>
      <c r="DE71" s="344"/>
      <c r="DF71" s="344"/>
      <c r="DG71" s="344"/>
      <c r="DH71" s="344"/>
      <c r="DI71" s="344"/>
      <c r="DJ71" s="344"/>
      <c r="DK71" s="344"/>
      <c r="DL71" s="387"/>
      <c r="DM71" s="387"/>
      <c r="DN71" s="387"/>
      <c r="DO71" s="387"/>
      <c r="DP71" s="387"/>
      <c r="DQ71" s="387"/>
      <c r="DR71" s="387"/>
      <c r="DS71" s="387"/>
      <c r="DT71" s="387"/>
      <c r="DU71" s="344"/>
      <c r="DV71" s="344"/>
      <c r="DW71" s="344"/>
      <c r="DX71" s="344"/>
      <c r="DY71" s="344"/>
      <c r="DZ71" s="344"/>
      <c r="EA71" s="344"/>
      <c r="EB71" s="344"/>
      <c r="EC71" s="344"/>
      <c r="ED71" s="344"/>
      <c r="EE71" s="344"/>
      <c r="EF71" s="344"/>
      <c r="EG71" s="344"/>
      <c r="EH71" s="344"/>
      <c r="EI71" s="344"/>
      <c r="EJ71" s="344"/>
      <c r="EK71" s="344"/>
      <c r="EL71" s="344"/>
      <c r="EM71" s="344"/>
      <c r="EN71" s="344"/>
      <c r="EO71" s="344"/>
      <c r="EP71" s="344"/>
      <c r="EQ71" s="344"/>
      <c r="ER71" s="344"/>
      <c r="ES71" s="344"/>
      <c r="ET71" s="344"/>
    </row>
    <row r="72" spans="1:255" ht="13.8" x14ac:dyDescent="0.25">
      <c r="C72" s="627" t="str">
        <f>'ПЛАН НАВЧАЛЬНОГО ПРОЦЕСУ ДЕННА'!C72:H72</f>
        <v>(підпис)</v>
      </c>
      <c r="D72" s="627"/>
      <c r="E72" s="627"/>
      <c r="F72" s="627"/>
      <c r="G72" s="627"/>
      <c r="H72" s="628"/>
      <c r="J72" s="585" t="str">
        <f>'ПЛАН НАВЧАЛЬНОГО ПРОЦЕСУ ДЕННА'!J72:AA72</f>
        <v>(вчений ступінь, вчене звання, прізвище та ініціали)</v>
      </c>
      <c r="K72" s="585"/>
      <c r="L72" s="585"/>
      <c r="M72" s="585"/>
      <c r="N72" s="585"/>
      <c r="O72" s="585"/>
      <c r="P72" s="585"/>
      <c r="Q72" s="585"/>
      <c r="R72" s="585"/>
      <c r="S72" s="585"/>
      <c r="T72" s="585"/>
      <c r="U72" s="585"/>
      <c r="V72" s="585"/>
      <c r="W72" s="585"/>
      <c r="X72" s="628"/>
      <c r="Y72" s="628"/>
      <c r="Z72" s="628"/>
      <c r="AA72" s="628"/>
      <c r="AL72" s="261"/>
      <c r="AM72" s="261"/>
      <c r="AN72" s="262"/>
      <c r="AO72" s="249"/>
      <c r="AP72" s="262"/>
      <c r="AQ72" s="262"/>
      <c r="AR72" s="262"/>
      <c r="AS72" s="249"/>
      <c r="AT72" s="262"/>
      <c r="AU72" s="262"/>
      <c r="AV72" s="262"/>
      <c r="AW72" s="249"/>
      <c r="AX72" s="262"/>
      <c r="AY72" s="262"/>
      <c r="AZ72" s="262"/>
      <c r="BA72" s="249"/>
      <c r="BB72" s="262"/>
      <c r="BC72" s="262"/>
      <c r="BD72" s="262"/>
      <c r="BE72" s="249"/>
      <c r="BF72" s="262"/>
      <c r="BG72" s="262"/>
      <c r="BH72" s="262"/>
      <c r="BI72" s="249"/>
      <c r="BK72" s="113"/>
      <c r="BL72" s="343"/>
      <c r="BM72" s="343"/>
      <c r="BN72" s="343"/>
      <c r="BO72" s="343"/>
      <c r="BP72" s="343"/>
      <c r="BQ72" s="343"/>
      <c r="BR72" s="343"/>
      <c r="BS72" s="343"/>
      <c r="BT72" s="349"/>
      <c r="BU72" s="350"/>
      <c r="BV72" s="350"/>
      <c r="BW72" s="343"/>
      <c r="BX72" s="343"/>
      <c r="BY72" s="343"/>
      <c r="BZ72" s="343"/>
      <c r="CA72" s="343"/>
      <c r="CB72" s="343"/>
      <c r="CC72" s="343"/>
      <c r="CD72" s="343"/>
      <c r="CE72" s="351"/>
      <c r="CF72" s="352"/>
      <c r="CG72" s="350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CU72" s="350"/>
      <c r="CV72" s="350"/>
      <c r="CW72" s="350"/>
      <c r="CX72" s="350"/>
      <c r="CY72" s="350"/>
      <c r="CZ72" s="350"/>
      <c r="DA72" s="350"/>
      <c r="DB72" s="350"/>
      <c r="DC72" s="343"/>
      <c r="DD72" s="375"/>
      <c r="DE72" s="375"/>
      <c r="DF72" s="375"/>
      <c r="DG72" s="375"/>
      <c r="DH72" s="375"/>
      <c r="DI72" s="375"/>
      <c r="DJ72" s="375"/>
      <c r="DK72" s="375"/>
      <c r="DL72" s="343"/>
      <c r="DM72" s="343"/>
      <c r="DN72" s="343"/>
      <c r="DO72" s="343"/>
      <c r="DP72" s="343"/>
      <c r="DQ72" s="343"/>
      <c r="DR72" s="343"/>
      <c r="DS72" s="343"/>
      <c r="DT72" s="343"/>
      <c r="DU72" s="350"/>
      <c r="DV72" s="350"/>
      <c r="DW72" s="350"/>
      <c r="DX72" s="350"/>
      <c r="DY72" s="350"/>
      <c r="DZ72" s="350"/>
      <c r="EA72" s="350"/>
      <c r="EB72" s="350"/>
      <c r="EC72" s="350"/>
      <c r="ED72" s="350"/>
      <c r="EE72" s="350"/>
      <c r="EF72" s="350"/>
      <c r="EG72" s="350"/>
      <c r="EH72" s="350"/>
      <c r="EI72" s="350"/>
      <c r="EJ72" s="350"/>
      <c r="EK72" s="350"/>
      <c r="EL72" s="350"/>
      <c r="EM72" s="350"/>
      <c r="EN72" s="350"/>
      <c r="EO72" s="350"/>
      <c r="EP72" s="350"/>
      <c r="EQ72" s="350"/>
      <c r="ER72" s="350"/>
      <c r="ES72" s="350"/>
      <c r="ET72" s="350"/>
    </row>
    <row r="73" spans="1:255" s="344" customFormat="1" ht="13.5" customHeight="1" x14ac:dyDescent="0.2">
      <c r="A73" s="395"/>
      <c r="B73" s="197" t="str">
        <f>'ПЛАН НАВЧАЛЬНОГО ПРОЦЕСУ ДЕННА'!B73</f>
        <v>Директор центру організаційно-методичного забезпечення освітньої діяльності</v>
      </c>
      <c r="C73" s="383"/>
      <c r="D73" s="355"/>
      <c r="E73" s="355"/>
      <c r="F73" s="355"/>
      <c r="G73" s="355"/>
      <c r="H73" s="355"/>
      <c r="I73" s="396"/>
      <c r="J73" s="373"/>
      <c r="K73" s="373"/>
      <c r="L73" s="373"/>
      <c r="M73" s="373"/>
      <c r="N73" s="397"/>
      <c r="O73" s="442"/>
      <c r="P73" s="442"/>
      <c r="Q73" s="442"/>
      <c r="R73" s="442"/>
      <c r="S73" s="442"/>
      <c r="T73" s="442"/>
      <c r="U73" s="442"/>
      <c r="W73" s="212"/>
      <c r="X73" s="212" t="str">
        <f>'ПЛАН НАВЧАЛЬНОГО ПРОЦЕСУ ДЕННА'!X73</f>
        <v>Боровік П.В.</v>
      </c>
      <c r="Y73" s="396"/>
      <c r="Z73" s="396"/>
      <c r="AA73" s="391"/>
      <c r="AB73" s="391"/>
      <c r="AC73" s="391"/>
      <c r="AD73" s="391"/>
      <c r="AE73" s="391"/>
      <c r="AF73" s="391"/>
      <c r="AG73" s="391"/>
      <c r="AH73" s="391"/>
      <c r="AL73" s="391"/>
      <c r="AN73" s="391"/>
      <c r="AO73" s="390"/>
      <c r="AP73" s="390"/>
      <c r="AQ73" s="391"/>
      <c r="AR73" s="393"/>
      <c r="AS73" s="393"/>
      <c r="AT73" s="393"/>
      <c r="AU73" s="393"/>
      <c r="AV73" s="393"/>
      <c r="AW73" s="393"/>
      <c r="AX73" s="393"/>
      <c r="AY73" s="393"/>
      <c r="AZ73" s="393"/>
      <c r="BA73" s="393"/>
      <c r="BB73" s="393"/>
      <c r="BC73" s="393"/>
      <c r="BD73" s="393"/>
      <c r="BE73" s="393"/>
      <c r="BF73" s="393"/>
      <c r="BG73" s="393"/>
      <c r="BH73" s="393"/>
      <c r="BI73" s="393"/>
      <c r="BJ73" s="374"/>
      <c r="BK73" s="387"/>
      <c r="BL73" s="387"/>
      <c r="BM73" s="387"/>
      <c r="BN73" s="387"/>
      <c r="BO73" s="387"/>
      <c r="BP73" s="387"/>
      <c r="BQ73" s="387"/>
      <c r="BR73" s="387"/>
      <c r="BS73" s="387"/>
      <c r="BT73" s="359"/>
      <c r="BU73" s="359"/>
      <c r="BV73" s="359"/>
      <c r="BW73" s="387"/>
      <c r="BX73" s="387"/>
      <c r="BY73" s="387"/>
      <c r="BZ73" s="387"/>
      <c r="CA73" s="387"/>
      <c r="CB73" s="387"/>
      <c r="CC73" s="387"/>
      <c r="CD73" s="387"/>
      <c r="CE73" s="360"/>
      <c r="CF73" s="361"/>
      <c r="CH73" s="387"/>
      <c r="CI73" s="387"/>
      <c r="CJ73" s="387"/>
      <c r="CK73" s="387"/>
      <c r="CL73" s="387"/>
      <c r="CM73" s="387"/>
      <c r="CN73" s="387"/>
      <c r="CO73" s="387"/>
      <c r="CP73" s="387"/>
      <c r="CQ73" s="387"/>
      <c r="CR73" s="387"/>
      <c r="CS73" s="387"/>
      <c r="CT73" s="387"/>
      <c r="DC73" s="387"/>
      <c r="DD73" s="398"/>
      <c r="DE73" s="398"/>
      <c r="DF73" s="398"/>
      <c r="DG73" s="398"/>
      <c r="DH73" s="398"/>
      <c r="DI73" s="398"/>
      <c r="DJ73" s="398"/>
      <c r="DK73" s="398"/>
      <c r="DL73" s="387"/>
      <c r="DM73" s="387"/>
      <c r="DN73" s="387"/>
      <c r="DO73" s="387"/>
      <c r="DP73" s="387"/>
      <c r="DQ73" s="387"/>
      <c r="DR73" s="387"/>
      <c r="DS73" s="387"/>
      <c r="DT73" s="387"/>
    </row>
    <row r="74" spans="1:255" s="376" customFormat="1" ht="13.5" customHeight="1" x14ac:dyDescent="0.25">
      <c r="A74" s="138"/>
      <c r="B74" s="362"/>
      <c r="C74" s="383"/>
      <c r="D74" s="355"/>
      <c r="E74" s="355"/>
      <c r="F74" s="355"/>
      <c r="G74" s="355"/>
      <c r="H74" s="355"/>
      <c r="I74" s="373"/>
      <c r="J74" s="373"/>
      <c r="K74" s="373"/>
      <c r="L74" s="373"/>
      <c r="M74" s="373"/>
      <c r="N74" s="440"/>
      <c r="O74" s="441"/>
      <c r="P74" s="441"/>
      <c r="Q74" s="443" t="s">
        <v>195</v>
      </c>
      <c r="R74" s="444"/>
      <c r="S74" s="444"/>
      <c r="T74" s="444"/>
      <c r="U74" s="444"/>
      <c r="AL74" s="358"/>
      <c r="AM74" s="358"/>
      <c r="AN74" s="358"/>
      <c r="AO74" s="35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377"/>
      <c r="BK74" s="378"/>
      <c r="BL74" s="378"/>
      <c r="BM74" s="378"/>
      <c r="BN74" s="378"/>
      <c r="BO74" s="378"/>
      <c r="BP74" s="378"/>
      <c r="BQ74" s="378"/>
      <c r="BR74" s="378"/>
      <c r="BS74" s="378"/>
      <c r="BT74" s="379"/>
      <c r="BU74" s="380"/>
      <c r="BV74" s="380"/>
      <c r="BW74" s="378"/>
      <c r="BX74" s="378"/>
      <c r="BY74" s="378"/>
      <c r="BZ74" s="378"/>
      <c r="CA74" s="378"/>
      <c r="CB74" s="378"/>
      <c r="CC74" s="378"/>
      <c r="CD74" s="378"/>
      <c r="CE74" s="381"/>
      <c r="CF74" s="382"/>
      <c r="CG74" s="380"/>
      <c r="CH74" s="378"/>
      <c r="CI74" s="378"/>
      <c r="CJ74" s="378"/>
      <c r="CK74" s="378"/>
      <c r="CL74" s="378"/>
      <c r="CM74" s="378"/>
      <c r="CN74" s="378"/>
      <c r="CO74" s="378"/>
      <c r="CP74" s="378"/>
      <c r="CQ74" s="378"/>
      <c r="CR74" s="378"/>
      <c r="CS74" s="378"/>
      <c r="CT74" s="378"/>
      <c r="DC74" s="378"/>
      <c r="DD74" s="353"/>
      <c r="DE74" s="353"/>
      <c r="DF74" s="353"/>
      <c r="DG74" s="353"/>
      <c r="DH74" s="353"/>
      <c r="DI74" s="353"/>
      <c r="DJ74" s="353"/>
      <c r="DK74" s="353"/>
      <c r="DL74" s="378"/>
      <c r="DM74" s="378"/>
      <c r="DN74" s="378"/>
      <c r="DO74" s="378"/>
      <c r="DP74" s="378"/>
      <c r="DQ74" s="378"/>
      <c r="DR74" s="378"/>
      <c r="DS74" s="378"/>
      <c r="DT74" s="378"/>
    </row>
    <row r="75" spans="1:255" x14ac:dyDescent="0.25">
      <c r="X75" s="267"/>
      <c r="AL75" s="254"/>
      <c r="AM75" s="254"/>
      <c r="BK75" s="113"/>
      <c r="BL75" s="343"/>
      <c r="BM75" s="343"/>
      <c r="BN75" s="343"/>
      <c r="BO75" s="343"/>
      <c r="BP75" s="343"/>
      <c r="BQ75" s="343"/>
      <c r="BR75" s="343"/>
      <c r="BS75" s="343"/>
      <c r="BT75" s="359"/>
      <c r="BU75" s="344"/>
      <c r="BV75" s="344"/>
      <c r="BW75" s="343"/>
      <c r="BX75" s="343"/>
      <c r="BY75" s="343"/>
      <c r="BZ75" s="343"/>
      <c r="CA75" s="343"/>
      <c r="CB75" s="343"/>
      <c r="CC75" s="343"/>
      <c r="CD75" s="343"/>
      <c r="CE75" s="345"/>
      <c r="CF75" s="346"/>
      <c r="CG75" s="344"/>
      <c r="CH75" s="343"/>
      <c r="CI75" s="343"/>
      <c r="CJ75" s="343"/>
      <c r="CK75" s="343"/>
      <c r="CL75" s="343"/>
      <c r="CM75" s="343"/>
      <c r="CN75" s="343"/>
      <c r="CO75" s="343"/>
      <c r="CP75" s="343"/>
      <c r="CQ75" s="343"/>
      <c r="CR75" s="343"/>
      <c r="CS75" s="343"/>
      <c r="CT75" s="343"/>
      <c r="CU75" s="350"/>
      <c r="CV75" s="350"/>
      <c r="CW75" s="350"/>
      <c r="CX75" s="350"/>
      <c r="CY75" s="350"/>
      <c r="CZ75" s="350"/>
      <c r="DA75" s="350"/>
      <c r="DB75" s="350"/>
      <c r="DC75" s="343"/>
      <c r="DD75" s="375"/>
      <c r="DE75" s="375"/>
      <c r="DF75" s="375"/>
      <c r="DG75" s="375"/>
      <c r="DH75" s="375"/>
      <c r="DI75" s="375"/>
      <c r="DJ75" s="375"/>
      <c r="DK75" s="375"/>
      <c r="DL75" s="343"/>
      <c r="DM75" s="343"/>
      <c r="DN75" s="343"/>
      <c r="DO75" s="343"/>
      <c r="DP75" s="343"/>
      <c r="DQ75" s="343"/>
      <c r="DR75" s="343"/>
      <c r="DS75" s="343"/>
      <c r="DT75" s="343"/>
      <c r="DU75" s="350"/>
      <c r="DV75" s="350"/>
      <c r="DW75" s="350"/>
      <c r="DX75" s="350"/>
      <c r="DY75" s="350"/>
      <c r="DZ75" s="350"/>
      <c r="EA75" s="350"/>
      <c r="EB75" s="350"/>
      <c r="EC75" s="350"/>
      <c r="ED75" s="350"/>
      <c r="EE75" s="350"/>
      <c r="EF75" s="350"/>
      <c r="EG75" s="350"/>
      <c r="EH75" s="350"/>
      <c r="EI75" s="350"/>
      <c r="EJ75" s="350"/>
      <c r="EK75" s="350"/>
      <c r="EL75" s="350"/>
      <c r="EM75" s="350"/>
      <c r="EN75" s="350"/>
      <c r="EO75" s="350"/>
      <c r="EP75" s="350"/>
      <c r="EQ75" s="350"/>
      <c r="ER75" s="350"/>
      <c r="ES75" s="350"/>
      <c r="ET75" s="350"/>
    </row>
    <row r="76" spans="1:255" x14ac:dyDescent="0.25">
      <c r="B76" s="268" t="str">
        <f>'ПЛАН НАВЧАЛЬНОГО ПРОЦЕСУ ДЕННА'!B76</f>
        <v>Схвалено:</v>
      </c>
      <c r="X76" s="269"/>
      <c r="Y76" s="269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BL76" s="359"/>
      <c r="BM76" s="359"/>
      <c r="BN76" s="359"/>
      <c r="BO76" s="359"/>
      <c r="BP76" s="359"/>
      <c r="BQ76" s="359"/>
      <c r="BR76" s="359"/>
      <c r="BS76" s="359"/>
      <c r="BT76" s="359"/>
      <c r="BU76" s="359"/>
      <c r="BV76" s="359"/>
      <c r="BW76" s="387"/>
      <c r="BX76" s="387"/>
      <c r="BY76" s="387"/>
      <c r="BZ76" s="387"/>
      <c r="CA76" s="387"/>
      <c r="CB76" s="387"/>
      <c r="CC76" s="387"/>
      <c r="CD76" s="387"/>
      <c r="CE76" s="360"/>
      <c r="CF76" s="361"/>
      <c r="CG76" s="344"/>
      <c r="CH76" s="387"/>
      <c r="CI76" s="387"/>
      <c r="CJ76" s="387"/>
      <c r="CK76" s="387"/>
      <c r="CL76" s="387"/>
      <c r="CM76" s="387"/>
      <c r="CN76" s="387"/>
      <c r="CO76" s="387"/>
      <c r="CP76" s="387"/>
      <c r="CQ76" s="387"/>
      <c r="CR76" s="387"/>
      <c r="CS76" s="387"/>
      <c r="CT76" s="344"/>
      <c r="CU76" s="344"/>
      <c r="CV76" s="344"/>
      <c r="CW76" s="344"/>
      <c r="CX76" s="344"/>
      <c r="CY76" s="344"/>
      <c r="CZ76" s="344"/>
      <c r="DA76" s="344"/>
      <c r="DB76" s="344"/>
      <c r="DC76" s="344"/>
      <c r="DD76" s="398"/>
      <c r="DE76" s="398"/>
      <c r="DF76" s="398"/>
      <c r="DG76" s="398"/>
      <c r="DH76" s="398"/>
      <c r="DI76" s="398"/>
      <c r="DJ76" s="398"/>
      <c r="DK76" s="398"/>
      <c r="DL76" s="344"/>
      <c r="DM76" s="344"/>
      <c r="DN76" s="344"/>
      <c r="DO76" s="344"/>
      <c r="DP76" s="344"/>
      <c r="DQ76" s="344"/>
      <c r="DR76" s="344"/>
      <c r="DS76" s="344"/>
      <c r="DT76" s="344"/>
      <c r="DU76" s="344"/>
      <c r="DV76" s="344"/>
      <c r="DW76" s="344"/>
      <c r="DX76" s="344"/>
      <c r="DY76" s="344"/>
      <c r="DZ76" s="344"/>
      <c r="EA76" s="344"/>
      <c r="EB76" s="344"/>
      <c r="EC76" s="344"/>
      <c r="ED76" s="344"/>
      <c r="EE76" s="344"/>
      <c r="EF76" s="344"/>
      <c r="EG76" s="344"/>
      <c r="EH76" s="344"/>
      <c r="EI76" s="344"/>
      <c r="EJ76" s="344"/>
      <c r="EK76" s="344"/>
      <c r="EL76" s="344"/>
      <c r="EM76" s="344"/>
      <c r="EN76" s="344"/>
      <c r="EO76" s="344"/>
      <c r="EP76" s="344"/>
      <c r="EQ76" s="344"/>
      <c r="ER76" s="344"/>
      <c r="ES76" s="344"/>
      <c r="ET76" s="344"/>
    </row>
    <row r="77" spans="1:255" x14ac:dyDescent="0.25">
      <c r="B77" s="268" t="str">
        <f>'ПЛАН НАВЧАЛЬНОГО ПРОЦЕСУ ДЕННА'!B77</f>
        <v>Вченою радою Східноукраїнського національного університету імені Володимира Даля, протокол № _____ від "___"_______2021р.</v>
      </c>
      <c r="C77" s="248"/>
      <c r="D77" s="248"/>
      <c r="E77" s="248"/>
      <c r="F77" s="248"/>
      <c r="G77" s="248"/>
      <c r="H77" s="248"/>
      <c r="X77" s="254"/>
      <c r="Y77" s="254"/>
      <c r="AA77" s="254"/>
      <c r="AB77" s="254"/>
      <c r="AC77" s="268" t="str">
        <f>'ПЛАН НАВЧАЛЬНОГО ПРОЦЕСУ ДЕННА'!AC77</f>
        <v>Голова Вченої ради_______________ проф. Поркуян О.В.</v>
      </c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BL77" s="359"/>
      <c r="BM77" s="359"/>
      <c r="BN77" s="359"/>
      <c r="BO77" s="359"/>
      <c r="BP77" s="359"/>
      <c r="BQ77" s="359"/>
      <c r="BR77" s="359"/>
      <c r="BS77" s="359"/>
      <c r="BT77" s="386"/>
      <c r="BU77" s="398"/>
      <c r="BV77" s="398"/>
      <c r="BW77" s="387"/>
      <c r="BX77" s="387"/>
      <c r="BY77" s="387"/>
      <c r="BZ77" s="387"/>
      <c r="CA77" s="387"/>
      <c r="CB77" s="387"/>
      <c r="CC77" s="387"/>
      <c r="CD77" s="387"/>
      <c r="CE77" s="401"/>
      <c r="CF77" s="402"/>
      <c r="CG77" s="398"/>
      <c r="CH77" s="344"/>
      <c r="CI77" s="344"/>
      <c r="CJ77" s="344"/>
      <c r="CK77" s="344"/>
      <c r="CL77" s="344"/>
      <c r="CM77" s="344"/>
      <c r="CN77" s="344"/>
      <c r="CO77" s="344"/>
      <c r="CP77" s="344"/>
      <c r="CQ77" s="344"/>
      <c r="CR77" s="344"/>
      <c r="CS77" s="344"/>
      <c r="CT77" s="359"/>
      <c r="CU77" s="344"/>
      <c r="CV77" s="344"/>
      <c r="CW77" s="344"/>
      <c r="CX77" s="344"/>
      <c r="CY77" s="344"/>
      <c r="CZ77" s="344"/>
      <c r="DA77" s="344"/>
      <c r="DB77" s="344"/>
      <c r="DC77" s="398"/>
      <c r="DD77" s="398"/>
      <c r="DE77" s="398"/>
      <c r="DF77" s="398"/>
      <c r="DG77" s="398"/>
      <c r="DH77" s="398"/>
      <c r="DI77" s="398"/>
      <c r="DJ77" s="398"/>
      <c r="DK77" s="398"/>
      <c r="DL77" s="359"/>
      <c r="DM77" s="344"/>
      <c r="DN77" s="344"/>
      <c r="DO77" s="344"/>
      <c r="DP77" s="344"/>
      <c r="DQ77" s="344"/>
      <c r="DR77" s="344"/>
      <c r="DS77" s="344"/>
      <c r="DT77" s="344"/>
      <c r="DU77" s="344"/>
      <c r="DV77" s="344"/>
      <c r="DW77" s="344"/>
      <c r="DX77" s="344"/>
      <c r="DY77" s="344"/>
      <c r="DZ77" s="344"/>
      <c r="EA77" s="344"/>
      <c r="EB77" s="344"/>
      <c r="EC77" s="344"/>
      <c r="ED77" s="344"/>
      <c r="EE77" s="344"/>
      <c r="EF77" s="344"/>
      <c r="EG77" s="344"/>
      <c r="EH77" s="344"/>
      <c r="EI77" s="344"/>
      <c r="EJ77" s="344"/>
      <c r="EK77" s="344"/>
      <c r="EL77" s="344"/>
      <c r="EM77" s="344"/>
      <c r="EN77" s="344"/>
      <c r="EO77" s="344"/>
      <c r="EP77" s="344"/>
      <c r="EQ77" s="344"/>
      <c r="ER77" s="344"/>
      <c r="ES77" s="344"/>
      <c r="ET77" s="344"/>
    </row>
    <row r="78" spans="1:255" x14ac:dyDescent="0.25">
      <c r="B78" s="248"/>
      <c r="C78" s="248"/>
      <c r="D78" s="248"/>
      <c r="E78" s="248"/>
      <c r="F78" s="248"/>
      <c r="G78" s="248"/>
      <c r="H78" s="248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BT78" s="48"/>
      <c r="BU78" s="49"/>
      <c r="BV78" s="49"/>
      <c r="BW78"/>
      <c r="BX78"/>
      <c r="BY78"/>
      <c r="BZ78"/>
      <c r="CA78"/>
      <c r="CB78"/>
      <c r="CC78"/>
      <c r="CD78"/>
      <c r="CE78" s="177"/>
      <c r="CF78" s="189"/>
      <c r="CG78" s="49"/>
      <c r="CT78" s="16"/>
      <c r="DC78" s="49"/>
      <c r="DL78" s="16"/>
    </row>
    <row r="79" spans="1:255" x14ac:dyDescent="0.25">
      <c r="X79" s="254"/>
      <c r="Y79" s="254"/>
      <c r="Z79" s="254"/>
      <c r="AA79" s="254"/>
      <c r="AB79" s="254"/>
      <c r="AC79" s="254"/>
      <c r="AD79" s="254"/>
      <c r="AE79" s="254"/>
      <c r="AF79" s="254"/>
      <c r="AL79" s="254"/>
      <c r="AM79" s="254"/>
      <c r="BT79" s="48"/>
      <c r="BU79" s="49"/>
      <c r="BV79" s="49"/>
      <c r="BW79"/>
      <c r="BX79"/>
      <c r="BY79"/>
      <c r="BZ79"/>
      <c r="CA79"/>
      <c r="CB79"/>
      <c r="CC79"/>
      <c r="CD79"/>
      <c r="CE79" s="177"/>
      <c r="CF79" s="189"/>
      <c r="CG79" s="49"/>
      <c r="CT79" s="16"/>
      <c r="DC79" s="49"/>
      <c r="DL79" s="16"/>
    </row>
    <row r="80" spans="1:255" x14ac:dyDescent="0.25">
      <c r="X80" s="254"/>
      <c r="Y80" s="254"/>
      <c r="Z80" s="254"/>
      <c r="AA80" s="254"/>
      <c r="AB80" s="254"/>
      <c r="AC80" s="254"/>
      <c r="AD80" s="254"/>
      <c r="AE80" s="254"/>
      <c r="AF80" s="254"/>
      <c r="AL80" s="254"/>
      <c r="AM80" s="254"/>
      <c r="BT80" s="48"/>
      <c r="BU80" s="49"/>
      <c r="BV80" s="49"/>
      <c r="BW80"/>
      <c r="BX80"/>
      <c r="BY80"/>
      <c r="BZ80"/>
      <c r="CA80"/>
      <c r="CB80"/>
      <c r="CC80"/>
      <c r="CD80"/>
      <c r="CE80" s="177"/>
      <c r="CF80" s="189"/>
      <c r="CG80" s="49"/>
      <c r="CT80" s="49"/>
      <c r="DC80" s="49"/>
      <c r="DL80" s="49"/>
    </row>
    <row r="81" spans="1:116" x14ac:dyDescent="0.25">
      <c r="C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BL81" s="48"/>
      <c r="BM81" s="48"/>
      <c r="BN81" s="48"/>
      <c r="BO81" s="48"/>
      <c r="BP81" s="48"/>
      <c r="BQ81" s="48"/>
      <c r="BR81" s="48"/>
      <c r="BS81" s="48"/>
      <c r="BT81" s="48"/>
      <c r="BU81" s="49"/>
      <c r="BV81" s="49"/>
      <c r="BW81"/>
      <c r="BX81"/>
      <c r="BY81"/>
      <c r="BZ81"/>
      <c r="CA81"/>
      <c r="CB81"/>
      <c r="CC81"/>
      <c r="CD81"/>
      <c r="CE81" s="177"/>
      <c r="CF81" s="189"/>
      <c r="CG81" s="49"/>
      <c r="CH81" s="49"/>
      <c r="CI81" s="49"/>
      <c r="CJ81" s="49"/>
      <c r="CK81" s="49"/>
      <c r="CP81" s="49"/>
      <c r="CQ81" s="49"/>
      <c r="CR81" s="49"/>
      <c r="CS81" s="49"/>
      <c r="CT81" s="49"/>
    </row>
    <row r="82" spans="1:116" x14ac:dyDescent="0.25">
      <c r="C82" s="254"/>
      <c r="X82" s="254"/>
      <c r="Y82" s="254"/>
      <c r="Z82" s="254"/>
      <c r="AA82" s="254"/>
      <c r="AB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BW82"/>
      <c r="BX82"/>
      <c r="BY82"/>
      <c r="BZ82"/>
      <c r="CA82"/>
      <c r="CB82"/>
      <c r="CC82"/>
      <c r="CD82"/>
    </row>
    <row r="83" spans="1:116" x14ac:dyDescent="0.25">
      <c r="BW83"/>
      <c r="BX83"/>
      <c r="BY83"/>
      <c r="BZ83"/>
      <c r="CA83"/>
      <c r="CB83"/>
      <c r="CC83"/>
      <c r="CD83"/>
    </row>
    <row r="84" spans="1:116" x14ac:dyDescent="0.25">
      <c r="BW84"/>
      <c r="BX84"/>
      <c r="BY84"/>
      <c r="BZ84"/>
      <c r="CA84"/>
      <c r="CB84"/>
      <c r="CC84"/>
      <c r="CD84"/>
    </row>
    <row r="85" spans="1:116" x14ac:dyDescent="0.25">
      <c r="BW85"/>
      <c r="BX85"/>
      <c r="BY85"/>
      <c r="BZ85"/>
      <c r="CA85"/>
      <c r="CB85"/>
      <c r="CC85"/>
      <c r="CD85"/>
    </row>
    <row r="86" spans="1:116" x14ac:dyDescent="0.25">
      <c r="BW86"/>
      <c r="BX86"/>
      <c r="BY86"/>
      <c r="BZ86"/>
      <c r="CA86"/>
      <c r="CB86"/>
      <c r="CC86"/>
      <c r="CD86"/>
    </row>
    <row r="87" spans="1:116" x14ac:dyDescent="0.25">
      <c r="BW87"/>
      <c r="BX87"/>
      <c r="BY87"/>
      <c r="BZ87"/>
      <c r="CA87"/>
      <c r="CB87"/>
      <c r="CC87"/>
      <c r="CD87"/>
    </row>
    <row r="88" spans="1:116" x14ac:dyDescent="0.25">
      <c r="BW88"/>
      <c r="BX88"/>
      <c r="BY88"/>
      <c r="BZ88"/>
      <c r="CA88"/>
      <c r="CB88"/>
      <c r="CC88"/>
      <c r="CD88"/>
    </row>
    <row r="89" spans="1:116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L89" s="11"/>
      <c r="BM89" s="11"/>
      <c r="BN89" s="11"/>
      <c r="BO89" s="11"/>
      <c r="BP89" s="11"/>
      <c r="BQ89" s="11"/>
      <c r="BR89" s="11"/>
      <c r="BS89" s="11"/>
      <c r="BW89"/>
      <c r="BX89"/>
      <c r="BY89"/>
      <c r="BZ89"/>
      <c r="CA89"/>
      <c r="CB89"/>
      <c r="CC89"/>
      <c r="CD89"/>
    </row>
    <row r="90" spans="1:116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L90" s="11"/>
      <c r="BM90" s="11"/>
      <c r="BN90" s="11"/>
      <c r="BO90" s="11"/>
      <c r="BP90" s="11"/>
      <c r="BQ90" s="11"/>
      <c r="BR90" s="11"/>
      <c r="BS90" s="11"/>
      <c r="BW90"/>
      <c r="BX90"/>
      <c r="BY90"/>
      <c r="BZ90"/>
      <c r="CA90"/>
      <c r="CB90"/>
      <c r="CC90"/>
      <c r="CD90"/>
    </row>
    <row r="91" spans="1:116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L91" s="11"/>
      <c r="BM91" s="11"/>
      <c r="BN91" s="11"/>
      <c r="BO91" s="11"/>
      <c r="BP91" s="11"/>
      <c r="BQ91" s="11"/>
      <c r="BR91" s="11"/>
      <c r="BS91" s="11"/>
      <c r="BW91"/>
      <c r="BX91"/>
      <c r="BY91"/>
      <c r="BZ91"/>
      <c r="CA91"/>
      <c r="CB91"/>
      <c r="CC91"/>
      <c r="CD91"/>
    </row>
    <row r="92" spans="1:116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L92" s="11"/>
      <c r="BM92" s="11"/>
      <c r="BN92" s="11"/>
      <c r="BO92" s="11"/>
      <c r="BP92" s="11"/>
      <c r="BQ92" s="11"/>
      <c r="BR92" s="11"/>
      <c r="BS92" s="11"/>
      <c r="BW92"/>
      <c r="BX92"/>
      <c r="BY92"/>
      <c r="BZ92"/>
      <c r="CA92"/>
      <c r="CB92"/>
      <c r="CC92"/>
      <c r="CD92"/>
    </row>
    <row r="93" spans="1:116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L93" s="11"/>
      <c r="BM93" s="11"/>
      <c r="BN93" s="11"/>
      <c r="BO93" s="11"/>
      <c r="BP93" s="11"/>
      <c r="BQ93" s="11"/>
      <c r="BR93" s="11"/>
      <c r="BS93" s="11"/>
      <c r="BW93"/>
      <c r="BX93"/>
      <c r="BY93"/>
      <c r="BZ93"/>
      <c r="CA93"/>
      <c r="CB93"/>
      <c r="CC93"/>
      <c r="CD93"/>
    </row>
    <row r="94" spans="1:116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L94" s="11"/>
      <c r="BM94" s="11"/>
      <c r="BN94" s="11"/>
      <c r="BO94" s="11"/>
      <c r="BP94" s="11"/>
      <c r="BQ94" s="11"/>
      <c r="BR94" s="11"/>
      <c r="BS94" s="11"/>
      <c r="BW94"/>
      <c r="BX94"/>
      <c r="BY94"/>
      <c r="BZ94"/>
      <c r="CA94"/>
      <c r="CB94"/>
      <c r="CC94"/>
      <c r="CD94"/>
    </row>
    <row r="95" spans="1:116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L95" s="11"/>
      <c r="BM95" s="11"/>
      <c r="BN95" s="11"/>
      <c r="BO95" s="11"/>
      <c r="BP95" s="11"/>
      <c r="BQ95" s="11"/>
      <c r="BR95" s="11"/>
      <c r="BS95" s="11"/>
      <c r="BT95" s="46"/>
      <c r="BU95" s="47"/>
      <c r="BV95" s="47"/>
      <c r="BW95"/>
      <c r="BX95"/>
      <c r="BY95"/>
      <c r="BZ95"/>
      <c r="CA95"/>
      <c r="CB95"/>
      <c r="CC95"/>
      <c r="CD95"/>
      <c r="CE95" s="178"/>
      <c r="CF95" s="190"/>
      <c r="CG95" s="47"/>
      <c r="CH95"/>
      <c r="CI95"/>
      <c r="CJ95"/>
      <c r="CK95"/>
      <c r="CL95"/>
      <c r="CM95"/>
      <c r="CN95"/>
      <c r="CO95"/>
      <c r="CP95"/>
      <c r="CQ95"/>
      <c r="CR95"/>
      <c r="CS95"/>
      <c r="CT95" s="16"/>
      <c r="DC95" s="47"/>
      <c r="DL95" s="16"/>
    </row>
    <row r="96" spans="1:116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L96" s="11"/>
      <c r="BM96" s="11"/>
      <c r="BN96" s="11"/>
      <c r="BO96" s="11"/>
      <c r="BP96" s="11"/>
      <c r="BQ96" s="11"/>
      <c r="BR96" s="11"/>
      <c r="BS96" s="11"/>
      <c r="BW96"/>
      <c r="BX96"/>
      <c r="BY96"/>
      <c r="BZ96"/>
      <c r="CA96"/>
      <c r="CB96"/>
      <c r="CC96"/>
      <c r="CD96"/>
    </row>
    <row r="97" spans="1:115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L97" s="11"/>
      <c r="BM97" s="11"/>
      <c r="BN97" s="11"/>
      <c r="BO97" s="11"/>
      <c r="BP97" s="11"/>
      <c r="BQ97" s="11"/>
      <c r="BR97" s="11"/>
      <c r="BS97" s="11"/>
      <c r="BW97"/>
      <c r="BX97"/>
      <c r="BY97"/>
      <c r="BZ97"/>
      <c r="CA97"/>
      <c r="CB97"/>
      <c r="CC97"/>
      <c r="CD97"/>
    </row>
    <row r="98" spans="1:115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L98" s="11"/>
      <c r="BM98" s="11"/>
      <c r="BN98" s="11"/>
      <c r="BO98" s="11"/>
      <c r="BP98" s="11"/>
      <c r="BQ98" s="11"/>
      <c r="BR98" s="11"/>
      <c r="BS98" s="11"/>
      <c r="BW98"/>
      <c r="BX98"/>
      <c r="BY98"/>
      <c r="BZ98"/>
      <c r="CA98"/>
      <c r="CB98"/>
      <c r="CC98"/>
      <c r="CD98"/>
    </row>
    <row r="99" spans="1:115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5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5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5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5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5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5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L105" s="11"/>
      <c r="BM105" s="11"/>
      <c r="BN105" s="11"/>
      <c r="BO105" s="11"/>
      <c r="BP105" s="11"/>
      <c r="BQ105" s="11"/>
      <c r="BR105" s="11"/>
      <c r="BS105" s="11"/>
      <c r="BT105" s="11"/>
      <c r="BW105"/>
      <c r="BX105"/>
      <c r="BY105"/>
      <c r="BZ105"/>
      <c r="CA105"/>
      <c r="CB105"/>
      <c r="CC105"/>
      <c r="CD105"/>
      <c r="CE105" s="11"/>
      <c r="CF105" s="11"/>
      <c r="DD105" s="11"/>
      <c r="DE105" s="11"/>
      <c r="DF105" s="11"/>
      <c r="DG105" s="11"/>
      <c r="DH105" s="11"/>
      <c r="DI105" s="11"/>
      <c r="DJ105" s="11"/>
      <c r="DK105" s="11"/>
    </row>
    <row r="106" spans="1:115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L106" s="11"/>
      <c r="BM106" s="11"/>
      <c r="BN106" s="11"/>
      <c r="BO106" s="11"/>
      <c r="BP106" s="11"/>
      <c r="BQ106" s="11"/>
      <c r="BR106" s="11"/>
      <c r="BS106" s="11"/>
      <c r="BT106" s="11"/>
      <c r="BW106"/>
      <c r="BX106"/>
      <c r="BY106"/>
      <c r="BZ106"/>
      <c r="CA106"/>
      <c r="CB106"/>
      <c r="CC106"/>
      <c r="CD106"/>
      <c r="CE106" s="11"/>
      <c r="CF106" s="11"/>
      <c r="DD106" s="11"/>
      <c r="DE106" s="11"/>
      <c r="DF106" s="11"/>
      <c r="DG106" s="11"/>
      <c r="DH106" s="11"/>
      <c r="DI106" s="11"/>
      <c r="DJ106" s="11"/>
      <c r="DK106" s="11"/>
    </row>
    <row r="107" spans="1:115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L107" s="11"/>
      <c r="BM107" s="11"/>
      <c r="BN107" s="11"/>
      <c r="BO107" s="11"/>
      <c r="BP107" s="11"/>
      <c r="BQ107" s="11"/>
      <c r="BR107" s="11"/>
      <c r="BS107" s="11"/>
      <c r="BT107" s="11"/>
      <c r="BW107"/>
      <c r="BX107"/>
      <c r="BY107"/>
      <c r="BZ107"/>
      <c r="CA107"/>
      <c r="CB107"/>
      <c r="CC107"/>
      <c r="CD107"/>
      <c r="CE107" s="11"/>
      <c r="CF107" s="11"/>
      <c r="DD107" s="11"/>
      <c r="DE107" s="11"/>
      <c r="DF107" s="11"/>
      <c r="DG107" s="11"/>
      <c r="DH107" s="11"/>
      <c r="DI107" s="11"/>
      <c r="DJ107" s="11"/>
      <c r="DK107" s="11"/>
    </row>
    <row r="108" spans="1:115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L108" s="11"/>
      <c r="BM108" s="11"/>
      <c r="BN108" s="11"/>
      <c r="BO108" s="11"/>
      <c r="BP108" s="11"/>
      <c r="BQ108" s="11"/>
      <c r="BR108" s="11"/>
      <c r="BS108" s="11"/>
      <c r="BT108" s="11"/>
      <c r="BW108"/>
      <c r="BX108"/>
      <c r="BY108"/>
      <c r="BZ108"/>
      <c r="CA108"/>
      <c r="CB108"/>
      <c r="CC108"/>
      <c r="CD108"/>
      <c r="CE108" s="11"/>
      <c r="CF108" s="11"/>
      <c r="DD108" s="11"/>
      <c r="DE108" s="11"/>
      <c r="DF108" s="11"/>
      <c r="DG108" s="11"/>
      <c r="DH108" s="11"/>
      <c r="DI108" s="11"/>
      <c r="DJ108" s="11"/>
      <c r="DK108" s="11"/>
    </row>
    <row r="109" spans="1:115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L109" s="11"/>
      <c r="BM109" s="11"/>
      <c r="BN109" s="11"/>
      <c r="BO109" s="11"/>
      <c r="BP109" s="11"/>
      <c r="BQ109" s="11"/>
      <c r="BR109" s="11"/>
      <c r="BS109" s="11"/>
      <c r="BT109" s="11"/>
      <c r="BW109"/>
      <c r="BX109"/>
      <c r="BY109"/>
      <c r="BZ109"/>
      <c r="CA109"/>
      <c r="CB109"/>
      <c r="CC109"/>
      <c r="CD109"/>
      <c r="CE109" s="11"/>
      <c r="CF109" s="11"/>
      <c r="DD109" s="11"/>
      <c r="DE109" s="11"/>
      <c r="DF109" s="11"/>
      <c r="DG109" s="11"/>
      <c r="DH109" s="11"/>
      <c r="DI109" s="11"/>
      <c r="DJ109" s="11"/>
      <c r="DK109" s="11"/>
    </row>
    <row r="110" spans="1:115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L110" s="11"/>
      <c r="BM110" s="11"/>
      <c r="BN110" s="11"/>
      <c r="BO110" s="11"/>
      <c r="BP110" s="11"/>
      <c r="BQ110" s="11"/>
      <c r="BR110" s="11"/>
      <c r="BS110" s="11"/>
      <c r="BT110" s="11"/>
      <c r="BW110"/>
      <c r="BX110"/>
      <c r="BY110"/>
      <c r="BZ110"/>
      <c r="CA110"/>
      <c r="CB110"/>
      <c r="CC110"/>
      <c r="CD110"/>
      <c r="CE110" s="11"/>
      <c r="CF110" s="11"/>
      <c r="DD110" s="11"/>
      <c r="DE110" s="11"/>
      <c r="DF110" s="11"/>
      <c r="DG110" s="11"/>
      <c r="DH110" s="11"/>
      <c r="DI110" s="11"/>
      <c r="DJ110" s="11"/>
      <c r="DK110" s="11"/>
    </row>
    <row r="111" spans="1:115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L111" s="11"/>
      <c r="BM111" s="11"/>
      <c r="BN111" s="11"/>
      <c r="BO111" s="11"/>
      <c r="BP111" s="11"/>
      <c r="BQ111" s="11"/>
      <c r="BR111" s="11"/>
      <c r="BS111" s="11"/>
      <c r="BT111" s="11"/>
      <c r="BW111"/>
      <c r="BX111"/>
      <c r="BY111"/>
      <c r="BZ111"/>
      <c r="CA111"/>
      <c r="CB111"/>
      <c r="CC111"/>
      <c r="CD111"/>
      <c r="CE111" s="11"/>
      <c r="CF111" s="11"/>
      <c r="DD111" s="11"/>
      <c r="DE111" s="11"/>
      <c r="DF111" s="11"/>
      <c r="DG111" s="11"/>
      <c r="DH111" s="11"/>
      <c r="DI111" s="11"/>
      <c r="DJ111" s="11"/>
      <c r="DK111" s="11"/>
    </row>
    <row r="112" spans="1:115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L112" s="11"/>
      <c r="BM112" s="11"/>
      <c r="BN112" s="11"/>
      <c r="BO112" s="11"/>
      <c r="BP112" s="11"/>
      <c r="BQ112" s="11"/>
      <c r="BR112" s="11"/>
      <c r="BS112" s="11"/>
      <c r="BT112" s="11"/>
      <c r="BW112"/>
      <c r="BX112"/>
      <c r="BY112"/>
      <c r="BZ112"/>
      <c r="CA112"/>
      <c r="CB112"/>
      <c r="CC112"/>
      <c r="CD112"/>
      <c r="CE112" s="11"/>
      <c r="CF112" s="11"/>
      <c r="DD112" s="11"/>
      <c r="DE112" s="11"/>
      <c r="DF112" s="11"/>
      <c r="DG112" s="11"/>
      <c r="DH112" s="11"/>
      <c r="DI112" s="11"/>
      <c r="DJ112" s="11"/>
      <c r="DK112" s="11"/>
    </row>
    <row r="113" spans="1:115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L113" s="11"/>
      <c r="BM113" s="11"/>
      <c r="BN113" s="11"/>
      <c r="BO113" s="11"/>
      <c r="BP113" s="11"/>
      <c r="BQ113" s="11"/>
      <c r="BR113" s="11"/>
      <c r="BS113" s="11"/>
      <c r="BT113" s="11"/>
      <c r="BW113"/>
      <c r="BX113"/>
      <c r="BY113"/>
      <c r="BZ113"/>
      <c r="CA113"/>
      <c r="CB113"/>
      <c r="CC113"/>
      <c r="CD113"/>
      <c r="CE113" s="11"/>
      <c r="CF113" s="11"/>
      <c r="DD113" s="11"/>
      <c r="DE113" s="11"/>
      <c r="DF113" s="11"/>
      <c r="DG113" s="11"/>
      <c r="DH113" s="11"/>
      <c r="DI113" s="11"/>
      <c r="DJ113" s="11"/>
      <c r="DK113" s="11"/>
    </row>
    <row r="114" spans="1:115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L114" s="11"/>
      <c r="BM114" s="11"/>
      <c r="BN114" s="11"/>
      <c r="BO114" s="11"/>
      <c r="BP114" s="11"/>
      <c r="BQ114" s="11"/>
      <c r="BR114" s="11"/>
      <c r="BS114" s="11"/>
      <c r="BT114" s="11"/>
      <c r="BW114"/>
      <c r="BX114"/>
      <c r="BY114"/>
      <c r="BZ114"/>
      <c r="CA114"/>
      <c r="CB114"/>
      <c r="CC114"/>
      <c r="CD114"/>
      <c r="CE114" s="11"/>
      <c r="CF114" s="11"/>
      <c r="DD114" s="11"/>
      <c r="DE114" s="11"/>
      <c r="DF114" s="11"/>
      <c r="DG114" s="11"/>
      <c r="DH114" s="11"/>
      <c r="DI114" s="11"/>
      <c r="DJ114" s="11"/>
      <c r="DK114" s="11"/>
    </row>
    <row r="115" spans="1:115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L115" s="11"/>
      <c r="BM115" s="11"/>
      <c r="BN115" s="11"/>
      <c r="BO115" s="11"/>
      <c r="BP115" s="11"/>
      <c r="BQ115" s="11"/>
      <c r="BR115" s="11"/>
      <c r="BS115" s="11"/>
      <c r="BT115" s="11"/>
      <c r="BW115"/>
      <c r="BX115"/>
      <c r="BY115"/>
      <c r="BZ115"/>
      <c r="CA115"/>
      <c r="CB115"/>
      <c r="CC115"/>
      <c r="CD115"/>
      <c r="CE115" s="11"/>
      <c r="CF115" s="11"/>
      <c r="DD115" s="11"/>
      <c r="DE115" s="11"/>
      <c r="DF115" s="11"/>
      <c r="DG115" s="11"/>
      <c r="DH115" s="11"/>
      <c r="DI115" s="11"/>
      <c r="DJ115" s="11"/>
      <c r="DK115" s="11"/>
    </row>
    <row r="123" spans="1:115" ht="12.6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L123" s="11"/>
      <c r="BM123" s="11"/>
      <c r="BN123" s="11"/>
      <c r="BO123" s="11"/>
      <c r="BP123" s="11"/>
      <c r="BQ123" s="11"/>
      <c r="BR123" s="11"/>
      <c r="BS123" s="11"/>
      <c r="BT123" s="11"/>
      <c r="CE123" s="11"/>
      <c r="CF123" s="11"/>
      <c r="DD123" s="11"/>
      <c r="DE123" s="11"/>
      <c r="DF123" s="11"/>
      <c r="DG123" s="11"/>
      <c r="DH123" s="11"/>
      <c r="DI123" s="11"/>
      <c r="DJ123" s="11"/>
      <c r="DK123" s="11"/>
    </row>
  </sheetData>
  <sheetProtection algorithmName="SHA-512" hashValue="yOTMQ/o356oYVcELToyQq7o3ROeWGBOB8bfJkEQNSctcv/5Dd8ttUDl74Q2hzHwh/PZUZzf+HSginE/1YQ8oyA==" saltValue="XJduf/9FKX4BYDVKUnnS+A==" spinCount="100000" sheet="1" formatCells="0" formatColumns="0" formatRows="0"/>
  <mergeCells count="72">
    <mergeCell ref="AL11:AN11"/>
    <mergeCell ref="C71:H71"/>
    <mergeCell ref="J71:AA71"/>
    <mergeCell ref="C72:H72"/>
    <mergeCell ref="J72:AA72"/>
    <mergeCell ref="C68:AS68"/>
    <mergeCell ref="AF69:AS69"/>
    <mergeCell ref="J69:AA69"/>
    <mergeCell ref="J70:AA70"/>
    <mergeCell ref="C69:H69"/>
    <mergeCell ref="C70:H70"/>
    <mergeCell ref="D11:G11"/>
    <mergeCell ref="H11:N11"/>
    <mergeCell ref="Q11:W11"/>
    <mergeCell ref="AD11:AF11"/>
    <mergeCell ref="AH11:AJ11"/>
    <mergeCell ref="BL10:BS10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X7:BA7"/>
    <mergeCell ref="AL7:AO7"/>
    <mergeCell ref="AP7:AS7"/>
    <mergeCell ref="BB7:BE7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A6:AA10"/>
    <mergeCell ref="AB6:AB10"/>
    <mergeCell ref="C65:AS65"/>
    <mergeCell ref="C66:AS66"/>
    <mergeCell ref="C67:AS67"/>
    <mergeCell ref="X6:Y6"/>
    <mergeCell ref="Z6:Z10"/>
    <mergeCell ref="D6:G10"/>
    <mergeCell ref="H6:N10"/>
    <mergeCell ref="O6:O10"/>
    <mergeCell ref="P6:P10"/>
    <mergeCell ref="Q6:W10"/>
    <mergeCell ref="AC6:AC10"/>
    <mergeCell ref="AD6:AK6"/>
    <mergeCell ref="AL6:AS6"/>
    <mergeCell ref="AD10:BI10"/>
  </mergeCells>
  <conditionalFormatting sqref="Y62">
    <cfRule type="cellIs" dxfId="33" priority="84" operator="greaterThan">
      <formula>240</formula>
    </cfRule>
  </conditionalFormatting>
  <conditionalFormatting sqref="AD14:AF35">
    <cfRule type="expression" dxfId="32" priority="80">
      <formula>MOD(AD14,2)&lt;&gt;0</formula>
    </cfRule>
  </conditionalFormatting>
  <conditionalFormatting sqref="AH14:AJ35">
    <cfRule type="expression" dxfId="31" priority="79">
      <formula>MOD(AH14,2)&lt;&gt;0</formula>
    </cfRule>
  </conditionalFormatting>
  <conditionalFormatting sqref="AL14:AN35">
    <cfRule type="expression" dxfId="30" priority="78">
      <formula>MOD(AL14,2)&lt;&gt;0</formula>
    </cfRule>
  </conditionalFormatting>
  <conditionalFormatting sqref="AP14:AR35">
    <cfRule type="expression" dxfId="29" priority="77">
      <formula>MOD(AP14,2)&lt;&gt;0</formula>
    </cfRule>
  </conditionalFormatting>
  <conditionalFormatting sqref="AT14:AV19">
    <cfRule type="expression" dxfId="28" priority="76">
      <formula>MOD(AT14,2)&lt;&gt;0</formula>
    </cfRule>
  </conditionalFormatting>
  <conditionalFormatting sqref="AX14:AZ19">
    <cfRule type="expression" dxfId="27" priority="75">
      <formula>MOD(AX14,2)&lt;&gt;0</formula>
    </cfRule>
  </conditionalFormatting>
  <conditionalFormatting sqref="BB14:BD19">
    <cfRule type="expression" dxfId="26" priority="74">
      <formula>MOD(BB14,2)&lt;&gt;0</formula>
    </cfRule>
  </conditionalFormatting>
  <conditionalFormatting sqref="BF14:BH19">
    <cfRule type="expression" dxfId="25" priority="73">
      <formula>MOD(BF14,2)&lt;&gt;0</formula>
    </cfRule>
  </conditionalFormatting>
  <conditionalFormatting sqref="AX21:AZ23 AT21:AV23 BB21:BD23 BF21:BH23">
    <cfRule type="expression" dxfId="24" priority="56">
      <formula>MOD(AT21,2)&lt;&gt;0</formula>
    </cfRule>
  </conditionalFormatting>
  <conditionalFormatting sqref="AX26:AZ27">
    <cfRule type="expression" dxfId="23" priority="54">
      <formula>MOD(AX26,2)&lt;&gt;0</formula>
    </cfRule>
  </conditionalFormatting>
  <conditionalFormatting sqref="AT26:AV27">
    <cfRule type="expression" dxfId="22" priority="49">
      <formula>MOD(AT26,2)&lt;&gt;0</formula>
    </cfRule>
  </conditionalFormatting>
  <conditionalFormatting sqref="BB26:BD27">
    <cfRule type="expression" dxfId="21" priority="48">
      <formula>MOD(BB26,2)&lt;&gt;0</formula>
    </cfRule>
  </conditionalFormatting>
  <conditionalFormatting sqref="BF26:BH27">
    <cfRule type="expression" dxfId="20" priority="47">
      <formula>MOD(BF26,2)&lt;&gt;0</formula>
    </cfRule>
  </conditionalFormatting>
  <conditionalFormatting sqref="AX28:AZ30 AX34:AZ34">
    <cfRule type="expression" dxfId="19" priority="46">
      <formula>MOD(AX28,2)&lt;&gt;0</formula>
    </cfRule>
  </conditionalFormatting>
  <conditionalFormatting sqref="AT28:AV30 AT34:AV34">
    <cfRule type="expression" dxfId="18" priority="41">
      <formula>MOD(AT28,2)&lt;&gt;0</formula>
    </cfRule>
  </conditionalFormatting>
  <conditionalFormatting sqref="BB28:BD30 BB34:BD34">
    <cfRule type="expression" dxfId="17" priority="40">
      <formula>MOD(BB28,2)&lt;&gt;0</formula>
    </cfRule>
  </conditionalFormatting>
  <conditionalFormatting sqref="BF28:BH30 BF34:BH34">
    <cfRule type="expression" dxfId="16" priority="39">
      <formula>MOD(BF28,2)&lt;&gt;0</formula>
    </cfRule>
  </conditionalFormatting>
  <conditionalFormatting sqref="AX24:AZ25">
    <cfRule type="expression" dxfId="15" priority="37">
      <formula>MOD(AX24,2)&lt;&gt;0</formula>
    </cfRule>
  </conditionalFormatting>
  <conditionalFormatting sqref="AT24:AV25">
    <cfRule type="expression" dxfId="14" priority="32">
      <formula>MOD(AT24,2)&lt;&gt;0</formula>
    </cfRule>
  </conditionalFormatting>
  <conditionalFormatting sqref="BB24:BD25">
    <cfRule type="expression" dxfId="13" priority="31">
      <formula>MOD(BB24,2)&lt;&gt;0</formula>
    </cfRule>
  </conditionalFormatting>
  <conditionalFormatting sqref="BF24:BH25">
    <cfRule type="expression" dxfId="12" priority="30">
      <formula>MOD(BF24,2)&lt;&gt;0</formula>
    </cfRule>
  </conditionalFormatting>
  <conditionalFormatting sqref="AX32:AZ32">
    <cfRule type="expression" dxfId="11" priority="27">
      <formula>MOD(AX32,2)&lt;&gt;0</formula>
    </cfRule>
  </conditionalFormatting>
  <conditionalFormatting sqref="AT32:AV32">
    <cfRule type="expression" dxfId="10" priority="22">
      <formula>MOD(AT32,2)&lt;&gt;0</formula>
    </cfRule>
  </conditionalFormatting>
  <conditionalFormatting sqref="BB32:BD32">
    <cfRule type="expression" dxfId="9" priority="21">
      <formula>MOD(BB32,2)&lt;&gt;0</formula>
    </cfRule>
  </conditionalFormatting>
  <conditionalFormatting sqref="BF32:BH32">
    <cfRule type="expression" dxfId="8" priority="20">
      <formula>MOD(BF32,2)&lt;&gt;0</formula>
    </cfRule>
  </conditionalFormatting>
  <conditionalFormatting sqref="AX31:AZ31">
    <cfRule type="expression" dxfId="7" priority="18">
      <formula>MOD(AX31,2)&lt;&gt;0</formula>
    </cfRule>
  </conditionalFormatting>
  <conditionalFormatting sqref="AT31:AV31">
    <cfRule type="expression" dxfId="6" priority="13">
      <formula>MOD(AT31,2)&lt;&gt;0</formula>
    </cfRule>
  </conditionalFormatting>
  <conditionalFormatting sqref="BB31:BD31">
    <cfRule type="expression" dxfId="5" priority="12">
      <formula>MOD(BB31,2)&lt;&gt;0</formula>
    </cfRule>
  </conditionalFormatting>
  <conditionalFormatting sqref="BF31:BH31">
    <cfRule type="expression" dxfId="4" priority="11">
      <formula>MOD(BF31,2)&lt;&gt;0</formula>
    </cfRule>
  </conditionalFormatting>
  <conditionalFormatting sqref="AX33:AZ33">
    <cfRule type="expression" dxfId="3" priority="9">
      <formula>MOD(AX33,2)&lt;&gt;0</formula>
    </cfRule>
  </conditionalFormatting>
  <conditionalFormatting sqref="AT33:AV33">
    <cfRule type="expression" dxfId="2" priority="4">
      <formula>MOD(AT33,2)&lt;&gt;0</formula>
    </cfRule>
  </conditionalFormatting>
  <conditionalFormatting sqref="BB33:BD33">
    <cfRule type="expression" dxfId="1" priority="3">
      <formula>MOD(BB33,2)&lt;&gt;0</formula>
    </cfRule>
  </conditionalFormatting>
  <conditionalFormatting sqref="BF33:BH33">
    <cfRule type="expression" dxfId="0" priority="2">
      <formula>MOD(BF33,2)&lt;&gt;0</formula>
    </cfRule>
  </conditionalFormatting>
  <dataValidations count="3">
    <dataValidation type="list" errorStyle="warning" allowBlank="1" showInputMessage="1" showErrorMessage="1" sqref="C38 C51:C62">
      <formula1>$BW$2:$DC$2</formula1>
    </dataValidation>
    <dataValidation errorStyle="warning" allowBlank="1" showInputMessage="1" showErrorMessage="1" sqref="C20 C39:C50"/>
    <dataValidation type="list" errorStyle="warning" allowBlank="1" showInputMessage="1" showErrorMessage="1" sqref="C21:C35">
      <formula1>$BW$2:$DB$2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headerFooter>
    <oddFooter>&amp;F</oddFooter>
  </headerFooter>
  <rowBreaks count="1" manualBreakCount="1">
    <brk id="77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admin</cp:lastModifiedBy>
  <cp:lastPrinted>2020-09-04T14:26:33Z</cp:lastPrinted>
  <dcterms:created xsi:type="dcterms:W3CDTF">2015-02-21T19:13:15Z</dcterms:created>
  <dcterms:modified xsi:type="dcterms:W3CDTF">2021-10-10T18:09:46Z</dcterms:modified>
</cp:coreProperties>
</file>