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PRG\ЦОМЗОД\Навчальні плани по спеціальностям\2023\Плани МПМ\"/>
    </mc:Choice>
  </mc:AlternateContent>
  <xr:revisionPtr revIDLastSave="0" documentId="13_ncr:1_{19BC7EC5-A25D-4833-B31F-76EE3FE1CF62}" xr6:coauthVersionLast="47" xr6:coauthVersionMax="47" xr10:uidLastSave="{00000000-0000-0000-0000-000000000000}"/>
  <bookViews>
    <workbookView xWindow="-108" yWindow="-108" windowWidth="23256" windowHeight="12456" tabRatio="592" firstSheet="1" activeTab="1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BM123" i="3" s="1"/>
  <c r="AO123" i="3"/>
  <c r="AS123" i="3"/>
  <c r="AW123" i="3"/>
  <c r="BA123" i="3"/>
  <c r="BE123" i="3"/>
  <c r="BI123" i="3"/>
  <c r="BK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C154" i="4"/>
  <c r="CD154" i="4"/>
  <c r="BZ154" i="4"/>
  <c r="BX154" i="4"/>
  <c r="BW154" i="4"/>
  <c r="CA154" i="4"/>
  <c r="CB154" i="4"/>
  <c r="BY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BA78" i="4" s="1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Z131" i="4" l="1"/>
  <c r="DZ64" i="4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64" i="4" l="1"/>
  <c r="BI64" i="4" s="1"/>
  <c r="BT20" i="4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CD133" i="3" s="1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C154" i="3"/>
  <c r="CB154" i="3"/>
  <c r="CD154" i="3"/>
  <c r="BZ154" i="3"/>
  <c r="BW154" i="3"/>
  <c r="CA154" i="3"/>
  <c r="BY154" i="3"/>
  <c r="CD132" i="3" l="1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<sst xmlns="http://schemas.openxmlformats.org/spreadsheetml/2006/main" count="729" uniqueCount="381">
  <si>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</si>
  <si>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</si>
  <si>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</si>
  <si>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</si>
  <si>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</si>
  <si>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</si>
  <si>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</si>
  <si>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</si>
  <si>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</si>
  <si>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</si>
  <si>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</si>
  <si>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</si>
  <si>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</si>
  <si>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</si>
  <si>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</si>
  <si>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</si>
  <si>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</si>
  <si>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</si>
  <si>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</si>
  <si>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</si>
  <si>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</si>
  <si>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</si>
  <si>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</si>
  <si>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</si>
  <si>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</si>
  <si>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</si>
  <si>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</si>
  <si>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</si>
  <si>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</si>
  <si>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</si>
  <si>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</si>
  <si>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</si>
  <si>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</si>
  <si>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</si>
  <si>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</si>
  <si>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</si>
  <si>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</si>
  <si>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</si>
  <si>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</si>
  <si>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</si>
  <si>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</si>
  <si>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</si>
  <si>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</si>
  <si>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</si>
  <si>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</si>
  <si>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</si>
  <si>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</si>
  <si>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</si>
  <si>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</si>
  <si>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</si>
  <si>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</si>
  <si>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</si>
  <si>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</si>
  <si>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</si>
  <si>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</si>
  <si>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</si>
  <si>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</si>
  <si>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</si>
  <si>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</si>
  <si>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</si>
  <si>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</si>
  <si>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</si>
  <si>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</si>
  <si>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</si>
  <si>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</si>
  <si>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</si>
  <si>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</si>
  <si>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</si>
  <si>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</si>
  <si>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</si>
  <si>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</si>
  <si>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</si>
  <si>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</si>
  <si>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</si>
  <si>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</si>
  <si>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</si>
  <si>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</si>
  <si>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</si>
  <si>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</si>
  <si>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</si>
  <si>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</si>
  <si>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</si>
  <si>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</si>
  <si>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</si>
  <si>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</si>
  <si>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</si>
  <si>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</si>
  <si>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</si>
  <si>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</si>
  <si>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</si>
  <si>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</si>
  <si>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</si>
  <si>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</si>
  <si>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</si>
  <si>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</si>
  <si>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</si>
  <si>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</si>
  <si>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</si>
  <si>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</si>
  <si>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</si>
  <si>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</si>
  <si>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</si>
  <si>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</si>
  <si>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</si>
  <si>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</si>
  <si>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</si>
  <si>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</si>
  <si>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</si>
  <si>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</si>
  <si>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</si>
  <si>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</si>
  <si>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</si>
  <si>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</si>
  <si>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</si>
  <si>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</si>
  <si>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</si>
  <si>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</si>
  <si>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</si>
  <si>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</si>
  <si>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</si>
  <si>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</si>
  <si>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</si>
  <si>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</si>
  <si>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</si>
  <si>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</si>
  <si>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</si>
  <si>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</si>
  <si>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</si>
  <si>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</si>
  <si>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</si>
  <si>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</si>
  <si>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</si>
  <si>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</si>
  <si>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</si>
  <si>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</si>
  <si>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</si>
  <si>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</si>
  <si>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</si>
  <si>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</si>
  <si>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</si>
  <si>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</si>
  <si>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</si>
  <si>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</si>
  <si>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</si>
  <si>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</si>
  <si>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</si>
  <si>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</si>
  <si>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</si>
  <si>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</si>
  <si>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</si>
  <si>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</si>
  <si>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</si>
  <si>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</si>
  <si>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</si>
  <si>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</si>
  <si>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</si>
  <si>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</si>
  <si>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</si>
  <si>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</si>
  <si>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</si>
  <si>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</si>
  <si>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</si>
  <si>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</si>
  <si>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</si>
  <si>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</si>
  <si>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</si>
  <si>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</si>
  <si>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</si>
  <si>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</si>
  <si>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</si>
  <si>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</si>
  <si>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</si>
  <si>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</si>
  <si>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</si>
  <si>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</si>
  <si>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</si>
  <si>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</si>
  <si>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</si>
  <si>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</si>
  <si>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</si>
  <si>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</si>
  <si>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</si>
  <si>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</si>
  <si>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</si>
  <si>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</si>
  <si>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</si>
  <si>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</si>
  <si>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</si>
  <si>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</si>
  <si>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</si>
  <si>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</si>
  <si>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</si>
  <si>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</si>
  <si>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</si>
  <si>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</si>
  <si>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</si>
  <si>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</si>
  <si>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</si>
  <si>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</si>
  <si>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</si>
  <si>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</si>
  <si>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</si>
  <si>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</si>
  <si>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</si>
  <si>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</si>
  <si>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</si>
  <si>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</si>
  <si>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</si>
  <si>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</si>
  <si>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</si>
  <si>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</si>
  <si>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</si>
  <si>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</si>
  <si>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</si>
  <si>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</si>
  <si>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</si>
  <si>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</si>
  <si>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</si>
  <si>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</si>
  <si>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</si>
  <si>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</si>
  <si>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</si>
  <si>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</si>
  <si>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</si>
  <si>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</si>
  <si>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</si>
  <si>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</si>
  <si>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</si>
  <si>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</si>
  <si>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</si>
  <si>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</si>
  <si>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</si>
  <si>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</si>
  <si>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</si>
  <si>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</si>
  <si>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</si>
  <si>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</si>
  <si>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</si>
  <si>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</si>
  <si>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</si>
  <si>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</si>
  <si>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</si>
  <si>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</si>
  <si>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</si>
  <si>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</si>
  <si>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</si>
  <si>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</si>
  <si>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</si>
  <si>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</si>
  <si>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</si>
  <si>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</si>
  <si>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</si>
  <si>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</si>
  <si>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</si>
  <si>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</si>
  <si>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</si>
  <si>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</si>
  <si>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</si>
  <si>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</si>
  <si>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</si>
  <si>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</si>
  <si>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</si>
  <si>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</si>
  <si>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</si>
  <si>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</si>
  <si>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</si>
  <si>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</si>
  <si>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</si>
  <si>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</si>
  <si>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</si>
  <si>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</si>
  <si>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</si>
  <si>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</si>
  <si>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</si>
  <si>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</si>
  <si>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</si>
  <si>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</si>
  <si>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</si>
  <si>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</si>
  <si>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</si>
  <si>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</si>
  <si>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</si>
  <si>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</si>
  <si>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</si>
  <si>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</si>
  <si>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</si>
  <si>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</si>
  <si>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</si>
  <si>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</si>
  <si>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</si>
  <si>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</si>
  <si>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</si>
  <si>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</si>
  <si>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</si>
  <si>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</si>
  <si>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</si>
  <si>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</si>
  <si>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</si>
  <si>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</si>
  <si>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</si>
  <si>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</si>
  <si>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</si>
  <si>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</si>
  <si>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</si>
  <si>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</si>
  <si>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</si>
  <si>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</si>
  <si>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</si>
  <si>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</si>
  <si>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</si>
  <si>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</si>
  <si>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</si>
  <si>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</si>
  <si>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</si>
  <si>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</si>
  <si>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</si>
  <si>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</si>
  <si>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</si>
  <si>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</si>
  <si>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</si>
  <si>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</si>
  <si>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</si>
  <si>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</si>
  <si>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</si>
  <si>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</si>
  <si>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</si>
  <si>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</si>
  <si>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</si>
  <si>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</si>
  <si>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</si>
  <si>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</si>
  <si>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</si>
  <si>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</si>
  <si>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</si>
  <si>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</si>
  <si>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</si>
  <si>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</si>
  <si>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</si>
  <si>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</si>
  <si>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</si>
  <si>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</si>
  <si>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</si>
  <si>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</si>
  <si>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</si>
  <si>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</si>
  <si>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</si>
  <si>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</si>
  <si>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</si>
  <si>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</si>
  <si>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</si>
  <si>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</si>
  <si>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</si>
  <si>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</si>
  <si>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</si>
  <si>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</si>
  <si>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</si>
  <si>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</si>
  <si>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 xml:space="preserve">Охорона праці в галузі </t>
  </si>
  <si>
    <t>Математичне моделювання технологічних систем</t>
  </si>
  <si>
    <t xml:space="preserve"> CAD/CAM/CAE</t>
  </si>
  <si>
    <t xml:space="preserve">Конструювання, розрахунок та САПР машин і обладнання </t>
  </si>
  <si>
    <t>1</t>
  </si>
  <si>
    <t>Методи оптимізації технологічних систем</t>
  </si>
  <si>
    <t>Інтегровані технології машинобудування</t>
  </si>
  <si>
    <t>Мехатронні системи в машинобудуванні</t>
  </si>
  <si>
    <t>Гнучкі виробничі системи</t>
  </si>
  <si>
    <t>Основи інженерного консалтингу</t>
  </si>
  <si>
    <t>Переддипломна (з відривом від теоретичного навчання)</t>
  </si>
  <si>
    <t>3д</t>
  </si>
  <si>
    <t>Підготовка кваліфікаційної роботи магістра</t>
  </si>
  <si>
    <t>Захист кваліфікаційної роботи магістра</t>
  </si>
  <si>
    <t xml:space="preserve"> освітньої програми спеціальності 131 "Прикладна механіка"</t>
  </si>
  <si>
    <t xml:space="preserve">  к.т.н., доц. Романченко О.В.</t>
  </si>
  <si>
    <t xml:space="preserve">В.о. завідувача кафедри </t>
  </si>
  <si>
    <t>машинобудування та прикладної механіки</t>
  </si>
  <si>
    <t>Механічна інженерія</t>
  </si>
  <si>
    <t>Прикладна механіка</t>
  </si>
  <si>
    <t>13</t>
  </si>
  <si>
    <t>131</t>
  </si>
  <si>
    <t>П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</si>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</sst>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62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1" fillId="0" borderId="4" xfId="49" applyFont="1" applyBorder="1" applyAlignment="1">
      <alignment horizontal="center" vertical="center"/>
      <protection locked="0"/>
    </xf>
    <xf numFmtId="0" fontId="1" fillId="0" borderId="5" xfId="49" applyFont="1" applyBorder="1" applyAlignment="1">
      <alignment horizontal="center" vertical="center"/>
      <protection locked="0"/>
    </xf>
    <xf numFmtId="172" fontId="1" fillId="0" borderId="3" xfId="49" applyNumberFormat="1" applyFont="1" applyBorder="1" applyAlignment="1">
      <alignment horizontal="center" vertical="center"/>
      <protection locked="0"/>
    </xf>
    <xf numFmtId="0" fontId="1" fillId="0" borderId="3" xfId="49" applyFont="1" applyBorder="1" applyAlignment="1">
      <alignment horizontal="left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17" fillId="0" borderId="0" xfId="49" applyFont="1" applyAlignment="1">
      <alignment horizontal="left" vertical="center"/>
      <protection locked="0"/>
    </xf>
    <xf numFmtId="0" fontId="17" fillId="0" borderId="0" xfId="0" applyFo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50" fillId="0" borderId="0" xfId="46" applyFont="1" applyAlignment="1" applyProtection="1">
      <alignment horizontal="right"/>
      <protection locked="0"/>
    </xf>
    <xf numFmtId="0" fontId="87" fillId="0" borderId="27" xfId="0" applyFont="1" applyBorder="1" applyAlignment="1">
      <alignment horizontal="center" vertical="top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463" customWidth="1"/>
    <col min="2" max="2" width="5.6640625" style="460" customWidth="1"/>
    <col min="3" max="3" width="130.6640625" style="460" customWidth="1"/>
    <col min="4" max="10" width="2.88671875" style="460" customWidth="1"/>
    <col min="11" max="11" width="3.33203125" style="460" customWidth="1"/>
    <col min="12" max="12" width="3.109375" style="460" customWidth="1"/>
    <col min="13" max="16" width="9.109375" style="460"/>
    <col min="17" max="17" width="13" style="460" customWidth="1"/>
    <col min="18" max="16384" width="9.109375" style="460"/>
  </cols>
  <sheetData>
    <row r="1" spans="1:14" ht="15.6" x14ac:dyDescent="0.3">
      <c r="A1" s="472" t="s">
        <v>284</v>
      </c>
    </row>
    <row r="2" spans="1:14" x14ac:dyDescent="0.25">
      <c r="A2" s="473"/>
    </row>
    <row r="3" spans="1:14" ht="30" x14ac:dyDescent="0.25">
      <c r="A3" s="463" t="s">
        <v>285</v>
      </c>
    </row>
    <row r="4" spans="1:14" ht="30" x14ac:dyDescent="0.25">
      <c r="A4" s="463" t="s">
        <v>288</v>
      </c>
    </row>
    <row r="5" spans="1:14" ht="45" x14ac:dyDescent="0.25">
      <c r="A5" s="463" t="s">
        <v>308</v>
      </c>
    </row>
    <row r="6" spans="1:14" ht="30" x14ac:dyDescent="0.25">
      <c r="A6" s="463" t="s">
        <v>295</v>
      </c>
    </row>
    <row r="7" spans="1:14" x14ac:dyDescent="0.25">
      <c r="A7" s="463" t="s">
        <v>286</v>
      </c>
    </row>
    <row r="8" spans="1:14" x14ac:dyDescent="0.25">
      <c r="A8" s="466" t="s">
        <v>287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0" x14ac:dyDescent="0.25">
      <c r="A9" s="466" t="s">
        <v>296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0" x14ac:dyDescent="0.25">
      <c r="A10" s="463" t="s">
        <v>297</v>
      </c>
    </row>
    <row r="11" spans="1:14" ht="30" x14ac:dyDescent="0.25">
      <c r="A11" s="463" t="s">
        <v>298</v>
      </c>
    </row>
    <row r="12" spans="1:14" x14ac:dyDescent="0.25">
      <c r="A12" s="463" t="s">
        <v>299</v>
      </c>
    </row>
    <row r="13" spans="1:14" ht="15.6" x14ac:dyDescent="0.3">
      <c r="A13" s="464"/>
    </row>
    <row r="14" spans="1:14" ht="15.6" x14ac:dyDescent="0.3">
      <c r="A14" s="464"/>
    </row>
    <row r="15" spans="1:14" ht="15.6" x14ac:dyDescent="0.3">
      <c r="A15" s="464"/>
    </row>
    <row r="18" spans="1:31" x14ac:dyDescent="0.25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 ht="15.6" x14ac:dyDescent="0.3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 ht="15.6" x14ac:dyDescent="0.3">
      <c r="A23" s="469"/>
      <c r="AD23" s="460"/>
      <c r="AE23" s="460"/>
    </row>
    <row r="30" spans="1:31" x14ac:dyDescent="0.25">
      <c r="A30" s="463" t="s">
        <v>300</v>
      </c>
    </row>
    <row r="46" spans="1:1" x14ac:dyDescent="0.25">
      <c r="A46" s="463" t="s">
        <v>305</v>
      </c>
    </row>
    <row r="54" spans="1:1" x14ac:dyDescent="0.25">
      <c r="A54" s="463" t="s">
        <v>306</v>
      </c>
    </row>
    <row r="63" spans="1:1" ht="30" x14ac:dyDescent="0.25">
      <c r="A63" s="463" t="s">
        <v>307</v>
      </c>
    </row>
    <row r="68" spans="1:1" ht="30" x14ac:dyDescent="0.25">
      <c r="A68" s="463" t="s">
        <v>301</v>
      </c>
    </row>
    <row r="69" spans="1:1" ht="45" x14ac:dyDescent="0.25">
      <c r="A69" s="463" t="s">
        <v>302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tabSelected="1" view="pageBreakPreview" topLeftCell="A16" zoomScaleNormal="145" zoomScaleSheetLayoutView="100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2.88671875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69" width="7" style="42"/>
    <col min="70" max="70" width="38.44140625" style="42" customWidth="1"/>
    <col min="71" max="16384" width="7" style="42"/>
  </cols>
  <sheetData>
    <row r="1" spans="1:70" s="43" customFormat="1" ht="21" customHeight="1" x14ac:dyDescent="0.4">
      <c r="A1" s="42"/>
      <c r="B1" s="370"/>
      <c r="C1" s="370"/>
      <c r="D1" s="370"/>
      <c r="E1" s="370"/>
      <c r="F1" s="370"/>
      <c r="G1" s="370"/>
      <c r="H1" s="551" t="s">
        <v>41</v>
      </c>
      <c r="I1" s="551"/>
      <c r="J1" s="551"/>
      <c r="K1" s="551"/>
      <c r="L1" s="551"/>
      <c r="M1" s="551"/>
      <c r="N1" s="551"/>
      <c r="O1" s="551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52" t="s">
        <v>303</v>
      </c>
      <c r="AY1" s="553"/>
      <c r="AZ1" s="553"/>
      <c r="BA1" s="553"/>
      <c r="BB1" s="553"/>
      <c r="BC1" s="370"/>
      <c r="BD1" s="372"/>
      <c r="BE1" s="372"/>
      <c r="BF1" s="372"/>
      <c r="BG1" s="372"/>
      <c r="BH1" s="372"/>
      <c r="BI1" s="372"/>
    </row>
    <row r="2" spans="1:70" s="43" customFormat="1" ht="20.25" customHeight="1" x14ac:dyDescent="0.4">
      <c r="A2" s="42"/>
      <c r="B2" s="551" t="s">
        <v>42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AQ2"/>
      <c r="AR2"/>
      <c r="AS2"/>
      <c r="AT2"/>
      <c r="AU2"/>
      <c r="AV2"/>
      <c r="AW2"/>
      <c r="AX2" s="372"/>
    </row>
    <row r="3" spans="1:70" s="43" customFormat="1" ht="21.75" customHeight="1" x14ac:dyDescent="0.4">
      <c r="A3" s="42"/>
      <c r="B3" s="559" t="s">
        <v>81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70" s="43" customFormat="1" ht="23.25" customHeight="1" x14ac:dyDescent="0.4">
      <c r="A4" s="376"/>
      <c r="B4" s="488"/>
      <c r="C4" s="488" t="s">
        <v>320</v>
      </c>
      <c r="D4" s="492"/>
      <c r="E4" s="492"/>
      <c r="F4" s="373" t="s">
        <v>320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559">
        <f>AI18</f>
        <v>2023</v>
      </c>
      <c r="S4" s="560"/>
      <c r="T4" s="488" t="s">
        <v>321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70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70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70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70" s="43" customFormat="1" ht="23.4" x14ac:dyDescent="0.4">
      <c r="C8" s="379"/>
      <c r="F8" s="379"/>
      <c r="AP8" s="378"/>
    </row>
    <row r="9" spans="1:70" s="44" customFormat="1" ht="16.2" x14ac:dyDescent="0.3">
      <c r="C9" s="380"/>
      <c r="F9" s="380"/>
      <c r="AZ9" s="381"/>
    </row>
    <row r="10" spans="1:70" s="44" customFormat="1" ht="18" x14ac:dyDescent="0.35">
      <c r="C10" s="380"/>
      <c r="F10" s="380"/>
      <c r="M10" s="563" t="s">
        <v>43</v>
      </c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  <c r="BB10" s="563"/>
    </row>
    <row r="11" spans="1:70" s="43" customFormat="1" ht="24.9" customHeight="1" x14ac:dyDescent="0.4">
      <c r="M11" s="564" t="s">
        <v>123</v>
      </c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4"/>
      <c r="AV11" s="564"/>
      <c r="AW11" s="564"/>
      <c r="AX11" s="564"/>
      <c r="AY11" s="564"/>
      <c r="AZ11" s="564"/>
      <c r="BA11" s="564"/>
      <c r="BB11" s="564"/>
    </row>
    <row r="12" spans="1:70" s="43" customFormat="1" ht="27" customHeight="1" x14ac:dyDescent="0.5">
      <c r="Y12" s="565" t="s">
        <v>184</v>
      </c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5"/>
      <c r="AP12" s="565"/>
      <c r="AQ12" s="565"/>
      <c r="AR12" s="565"/>
      <c r="AS12" s="565"/>
      <c r="AT12" s="565"/>
      <c r="BR12" s="389" t="s">
        <v>116</v>
      </c>
    </row>
    <row r="13" spans="1:70" s="43" customFormat="1" ht="21" x14ac:dyDescent="0.4">
      <c r="M13" s="564" t="s">
        <v>122</v>
      </c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  <c r="BR13" s="389" t="s">
        <v>59</v>
      </c>
    </row>
    <row r="14" spans="1:70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57" t="s">
        <v>4</v>
      </c>
      <c r="P14" s="558"/>
      <c r="Q14" s="554" t="s">
        <v>377</v>
      </c>
      <c r="R14" s="555"/>
      <c r="S14" s="555"/>
      <c r="T14" s="555"/>
      <c r="U14" s="555"/>
      <c r="V14" s="555"/>
      <c r="W14" s="556"/>
      <c r="X14" s="382"/>
      <c r="AB14" s="383" t="s">
        <v>5</v>
      </c>
      <c r="AC14" s="383"/>
      <c r="AD14" s="525" t="s">
        <v>375</v>
      </c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26"/>
      <c r="AT14" s="526"/>
      <c r="AU14" s="526"/>
      <c r="AV14" s="526"/>
      <c r="AW14" s="526"/>
      <c r="AX14" s="526"/>
      <c r="AY14" s="526"/>
      <c r="AZ14" s="526"/>
      <c r="BA14" s="526"/>
      <c r="BB14" s="526"/>
      <c r="BC14" s="526"/>
      <c r="BD14" s="526"/>
      <c r="BE14" s="526"/>
      <c r="BF14" s="527"/>
      <c r="BR14" s="389" t="s">
        <v>26</v>
      </c>
    </row>
    <row r="15" spans="1:70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57" t="s">
        <v>4</v>
      </c>
      <c r="P15" s="558"/>
      <c r="Q15" s="554" t="s">
        <v>378</v>
      </c>
      <c r="R15" s="555"/>
      <c r="S15" s="555"/>
      <c r="T15" s="555"/>
      <c r="U15" s="555"/>
      <c r="V15" s="555"/>
      <c r="W15" s="556"/>
      <c r="X15" s="384"/>
      <c r="Y15" s="385"/>
      <c r="Z15" s="385"/>
      <c r="AA15" s="385"/>
      <c r="AB15" s="383" t="s">
        <v>5</v>
      </c>
      <c r="AC15" s="383"/>
      <c r="AD15" s="525" t="s">
        <v>376</v>
      </c>
      <c r="AE15" s="526"/>
      <c r="AF15" s="526"/>
      <c r="AG15" s="526"/>
      <c r="AH15" s="526"/>
      <c r="AI15" s="526"/>
      <c r="AJ15" s="526"/>
      <c r="AK15" s="526"/>
      <c r="AL15" s="526"/>
      <c r="AM15" s="526"/>
      <c r="AN15" s="526"/>
      <c r="AO15" s="526"/>
      <c r="AP15" s="526"/>
      <c r="AQ15" s="526"/>
      <c r="AR15" s="526"/>
      <c r="AS15" s="526"/>
      <c r="AT15" s="526"/>
      <c r="AU15" s="526"/>
      <c r="AV15" s="526"/>
      <c r="AW15" s="526"/>
      <c r="AX15" s="526"/>
      <c r="AY15" s="526"/>
      <c r="AZ15" s="526"/>
      <c r="BA15" s="526"/>
      <c r="BB15" s="526"/>
      <c r="BC15" s="526"/>
      <c r="BD15" s="526"/>
      <c r="BE15" s="526"/>
      <c r="BF15" s="527"/>
      <c r="BR15" s="389" t="s">
        <v>309</v>
      </c>
    </row>
    <row r="16" spans="1:70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61" t="str">
        <f>IF(Q16&gt;0,"шифр"," ")</f>
        <v xml:space="preserve"> </v>
      </c>
      <c r="P16" s="562"/>
      <c r="Q16" s="554"/>
      <c r="R16" s="555"/>
      <c r="S16" s="555"/>
      <c r="T16" s="555"/>
      <c r="U16" s="555"/>
      <c r="V16" s="555"/>
      <c r="W16" s="556"/>
      <c r="X16" s="386"/>
      <c r="Y16" s="387"/>
      <c r="Z16" s="387"/>
      <c r="AA16" s="387"/>
      <c r="AB16" s="388" t="s">
        <v>5</v>
      </c>
      <c r="AC16" s="388"/>
      <c r="AD16" s="566"/>
      <c r="AE16" s="567"/>
      <c r="AF16" s="567"/>
      <c r="AG16" s="567"/>
      <c r="AH16" s="567"/>
      <c r="AI16" s="567"/>
      <c r="AJ16" s="567"/>
      <c r="AK16" s="567"/>
      <c r="AL16" s="567"/>
      <c r="AM16" s="567"/>
      <c r="AN16" s="567"/>
      <c r="AO16" s="567"/>
      <c r="AP16" s="567"/>
      <c r="AQ16" s="567"/>
      <c r="AR16" s="567"/>
      <c r="AS16" s="567"/>
      <c r="AT16" s="567"/>
      <c r="AU16" s="567"/>
      <c r="AV16" s="567"/>
      <c r="AW16" s="567"/>
      <c r="AX16" s="567"/>
      <c r="AY16" s="567"/>
      <c r="AZ16" s="567"/>
      <c r="BA16" s="567"/>
      <c r="BB16" s="567"/>
      <c r="BC16" s="567"/>
      <c r="BD16" s="567"/>
      <c r="BE16" s="567"/>
      <c r="BF16" s="568"/>
      <c r="BR16" s="389" t="s">
        <v>310</v>
      </c>
    </row>
    <row r="17" spans="1:70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24"/>
      <c r="P17" s="524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525" t="s">
        <v>376</v>
      </c>
      <c r="AE17" s="526"/>
      <c r="AF17" s="526"/>
      <c r="AG17" s="526"/>
      <c r="AH17" s="526"/>
      <c r="AI17" s="526"/>
      <c r="AJ17" s="526"/>
      <c r="AK17" s="526"/>
      <c r="AL17" s="526"/>
      <c r="AM17" s="526"/>
      <c r="AN17" s="526"/>
      <c r="AO17" s="526"/>
      <c r="AP17" s="526"/>
      <c r="AQ17" s="526"/>
      <c r="AR17" s="526"/>
      <c r="AS17" s="526"/>
      <c r="AT17" s="526"/>
      <c r="AU17" s="526"/>
      <c r="AV17" s="526"/>
      <c r="AW17" s="526"/>
      <c r="AX17" s="526"/>
      <c r="AY17" s="526"/>
      <c r="AZ17" s="526"/>
      <c r="BA17" s="526"/>
      <c r="BB17" s="526"/>
      <c r="BC17" s="526"/>
      <c r="BD17" s="526"/>
      <c r="BE17" s="526"/>
      <c r="BF17" s="527"/>
      <c r="BR17" s="389" t="s">
        <v>33</v>
      </c>
    </row>
    <row r="18" spans="1:70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36" t="s">
        <v>6</v>
      </c>
      <c r="R18" s="537"/>
      <c r="S18" s="537"/>
      <c r="T18" s="537"/>
      <c r="U18" s="537"/>
      <c r="V18" s="537"/>
      <c r="W18" s="537"/>
      <c r="X18" s="537"/>
      <c r="Y18" s="537"/>
      <c r="Z18" s="537"/>
      <c r="AA18" s="538"/>
      <c r="AB18" s="389" t="s">
        <v>82</v>
      </c>
      <c r="AC18" s="389"/>
      <c r="AD18" s="389"/>
      <c r="AE18" s="389"/>
      <c r="AF18" s="389"/>
      <c r="AG18" s="389"/>
      <c r="AH18" s="391"/>
      <c r="AI18" s="539">
        <v>2023</v>
      </c>
      <c r="AJ18" s="540"/>
      <c r="AK18" s="540"/>
      <c r="AL18" s="540"/>
      <c r="AM18" s="540"/>
      <c r="AN18" s="541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70" s="43" customFormat="1" ht="32.25" customHeight="1" x14ac:dyDescent="0.4">
      <c r="A19" s="392" t="s">
        <v>185</v>
      </c>
      <c r="BB19" s="535" t="s">
        <v>44</v>
      </c>
      <c r="BC19" s="535"/>
      <c r="BD19" s="535"/>
      <c r="BE19" s="535"/>
      <c r="BF19" s="535"/>
      <c r="BG19" s="535"/>
      <c r="BH19" s="535"/>
      <c r="BI19" s="535"/>
    </row>
    <row r="20" spans="1:70" s="228" customFormat="1" ht="42" customHeight="1" x14ac:dyDescent="0.3">
      <c r="A20" s="544" t="s">
        <v>45</v>
      </c>
      <c r="B20" s="530" t="s">
        <v>46</v>
      </c>
      <c r="C20" s="531"/>
      <c r="D20" s="531"/>
      <c r="E20" s="532"/>
      <c r="F20" s="547" t="s">
        <v>47</v>
      </c>
      <c r="G20" s="548"/>
      <c r="H20" s="548"/>
      <c r="I20" s="548"/>
      <c r="J20" s="504"/>
      <c r="K20" s="530" t="s">
        <v>48</v>
      </c>
      <c r="L20" s="531"/>
      <c r="M20" s="531"/>
      <c r="N20" s="532"/>
      <c r="O20" s="547" t="s">
        <v>49</v>
      </c>
      <c r="P20" s="548"/>
      <c r="Q20" s="548"/>
      <c r="R20" s="548"/>
      <c r="S20" s="530" t="s">
        <v>50</v>
      </c>
      <c r="T20" s="549"/>
      <c r="U20" s="549"/>
      <c r="V20" s="550"/>
      <c r="W20" s="503"/>
      <c r="X20" s="530" t="s">
        <v>51</v>
      </c>
      <c r="Y20" s="531"/>
      <c r="Z20" s="531"/>
      <c r="AA20" s="546"/>
      <c r="AB20" s="547" t="s">
        <v>52</v>
      </c>
      <c r="AC20" s="548"/>
      <c r="AD20" s="548"/>
      <c r="AE20" s="548"/>
      <c r="AF20" s="547" t="s">
        <v>53</v>
      </c>
      <c r="AG20" s="548"/>
      <c r="AH20" s="548"/>
      <c r="AI20" s="548"/>
      <c r="AJ20" s="504"/>
      <c r="AK20" s="530" t="s">
        <v>54</v>
      </c>
      <c r="AL20" s="531"/>
      <c r="AM20" s="531"/>
      <c r="AN20" s="532"/>
      <c r="AO20" s="547" t="s">
        <v>55</v>
      </c>
      <c r="AP20" s="548"/>
      <c r="AQ20" s="548"/>
      <c r="AR20" s="548"/>
      <c r="AS20" s="530" t="s">
        <v>56</v>
      </c>
      <c r="AT20" s="549"/>
      <c r="AU20" s="549"/>
      <c r="AV20" s="550"/>
      <c r="AW20" s="503"/>
      <c r="AX20" s="530" t="s">
        <v>57</v>
      </c>
      <c r="AY20" s="531"/>
      <c r="AZ20" s="531"/>
      <c r="BA20" s="532"/>
      <c r="BB20" s="528" t="s">
        <v>58</v>
      </c>
      <c r="BC20" s="528" t="s">
        <v>292</v>
      </c>
      <c r="BD20" s="528" t="s">
        <v>291</v>
      </c>
      <c r="BE20" s="533" t="s">
        <v>116</v>
      </c>
      <c r="BF20" s="533" t="s">
        <v>310</v>
      </c>
      <c r="BG20" s="533" t="s">
        <v>33</v>
      </c>
      <c r="BH20" s="528" t="s">
        <v>60</v>
      </c>
      <c r="BI20" s="528" t="s">
        <v>61</v>
      </c>
    </row>
    <row r="21" spans="1:70" s="45" customFormat="1" ht="24" customHeight="1" x14ac:dyDescent="0.3">
      <c r="A21" s="545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529"/>
      <c r="BC21" s="529"/>
      <c r="BD21" s="529"/>
      <c r="BE21" s="534"/>
      <c r="BF21" s="534"/>
      <c r="BG21" s="534"/>
      <c r="BH21" s="529"/>
      <c r="BI21" s="529"/>
    </row>
    <row r="22" spans="1:70" s="46" customFormat="1" ht="21" x14ac:dyDescent="0.25">
      <c r="A22" s="394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8">
        <f>SUM(BB22:BH22)</f>
        <v>52</v>
      </c>
    </row>
    <row r="23" spans="1:70" s="46" customFormat="1" ht="21" x14ac:dyDescent="0.25">
      <c r="A23" s="394" t="s">
        <v>63</v>
      </c>
      <c r="B23" s="120"/>
      <c r="C23" s="120"/>
      <c r="D23" s="120"/>
      <c r="E23" s="120"/>
      <c r="F23" s="120"/>
      <c r="G23" s="100" t="s">
        <v>65</v>
      </c>
      <c r="H23" s="120" t="s">
        <v>379</v>
      </c>
      <c r="I23" s="120" t="s">
        <v>379</v>
      </c>
      <c r="J23" s="471" t="s">
        <v>379</v>
      </c>
      <c r="K23" s="471" t="s">
        <v>379</v>
      </c>
      <c r="L23" s="471" t="s">
        <v>68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127" t="s">
        <v>380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5</v>
      </c>
      <c r="BC23" s="99">
        <v>1</v>
      </c>
      <c r="BD23" s="99"/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70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39</v>
      </c>
      <c r="BC24" s="407">
        <f t="shared" si="1"/>
        <v>5</v>
      </c>
      <c r="BD24" s="407">
        <f t="shared" si="1"/>
        <v>0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14</v>
      </c>
      <c r="BI24" s="408">
        <f>SUM(BB24:BH24)</f>
        <v>69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00000000000001" customHeight="1" x14ac:dyDescent="0.3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294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6" x14ac:dyDescent="0.3">
      <c r="A29" s="542" t="s">
        <v>289</v>
      </c>
      <c r="B29" s="543"/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  <c r="AJ29" s="543"/>
      <c r="AK29" s="543"/>
      <c r="AL29" s="543"/>
      <c r="AM29" s="543"/>
      <c r="AN29" s="543"/>
      <c r="AO29" s="543"/>
      <c r="AP29" s="543"/>
      <c r="AQ29" s="543"/>
      <c r="AR29" s="543"/>
      <c r="AS29" s="543"/>
      <c r="AT29" s="543"/>
      <c r="AU29" s="543"/>
      <c r="AV29" s="543"/>
      <c r="AW29" s="543"/>
      <c r="AX29" s="543"/>
      <c r="AY29" s="543"/>
      <c r="AZ29" s="543"/>
      <c r="BA29" s="543"/>
      <c r="BB29" s="543"/>
      <c r="BC29" s="543"/>
      <c r="BD29" s="543"/>
      <c r="BE29" s="543"/>
      <c r="BF29" s="543"/>
      <c r="BG29" s="543"/>
      <c r="BH29" s="543"/>
      <c r="BI29" s="543"/>
    </row>
    <row r="30" spans="1:70" ht="33" customHeight="1" x14ac:dyDescent="0.3">
      <c r="A30" s="403" t="s">
        <v>120</v>
      </c>
      <c r="AC30" s="523" t="s">
        <v>130</v>
      </c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  <c r="BB30" s="523"/>
      <c r="BC30" s="523"/>
      <c r="BD30" s="523"/>
      <c r="BE30" s="523"/>
      <c r="BF30" s="523"/>
      <c r="BG30" s="523"/>
      <c r="BH30" s="523"/>
      <c r="BI30" s="523"/>
    </row>
    <row r="31" spans="1:70" ht="15.6" x14ac:dyDescent="0.3">
      <c r="A31" s="404" t="s">
        <v>121</v>
      </c>
    </row>
    <row r="32" spans="1:70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view="pageBreakPreview" topLeftCell="A147" zoomScale="115" zoomScaleNormal="115" zoomScaleSheetLayoutView="115" workbookViewId="0">
      <selection activeCell="AD155" sqref="AD155:AR155"/>
    </sheetView>
  </sheetViews>
  <sheetFormatPr defaultColWidth="9.109375" defaultRowHeight="13.2" x14ac:dyDescent="0.25"/>
  <cols>
    <col min="1" max="1" width="7.44140625" style="15" bestFit="1" customWidth="1"/>
    <col min="2" max="2" width="28" style="163" customWidth="1"/>
    <col min="3" max="3" width="5.44140625" style="69" customWidth="1"/>
    <col min="4" max="14" width="2.44140625" style="174" customWidth="1"/>
    <col min="15" max="16" width="2" style="174" customWidth="1"/>
    <col min="17" max="17" width="2.109375" style="174" customWidth="1"/>
    <col min="18" max="18" width="2" style="174" customWidth="1"/>
    <col min="19" max="19" width="1.88671875" style="174" customWidth="1"/>
    <col min="20" max="20" width="2.109375" style="174" customWidth="1"/>
    <col min="21" max="23" width="2.44140625" style="174" customWidth="1"/>
    <col min="24" max="24" width="6" style="174" customWidth="1"/>
    <col min="25" max="25" width="5.33203125" style="174" customWidth="1"/>
    <col min="26" max="28" width="4.5546875" style="174" customWidth="1"/>
    <col min="29" max="29" width="5.6640625" style="174" customWidth="1"/>
    <col min="30" max="40" width="4.5546875" style="174" customWidth="1"/>
    <col min="41" max="41" width="4.88671875" style="174" customWidth="1"/>
    <col min="42" max="61" width="4.5546875" style="174" hidden="1" customWidth="1"/>
    <col min="62" max="62" width="5.6640625" style="65" bestFit="1" customWidth="1"/>
    <col min="63" max="63" width="4.5546875" style="33" customWidth="1"/>
    <col min="64" max="64" width="9.5546875" style="33" customWidth="1"/>
    <col min="65" max="65" width="8.109375" style="33" customWidth="1"/>
    <col min="66" max="66" width="5" style="33" customWidth="1"/>
    <col min="67" max="67" width="5.33203125" style="33" customWidth="1"/>
    <col min="68" max="68" width="5.109375" style="33" customWidth="1"/>
    <col min="69" max="69" width="5" style="33" customWidth="1"/>
    <col min="70" max="70" width="5.44140625" style="33" customWidth="1"/>
    <col min="71" max="71" width="5.6640625" style="33" customWidth="1"/>
    <col min="72" max="72" width="6" style="33" customWidth="1"/>
    <col min="73" max="73" width="6.44140625" style="12" customWidth="1"/>
    <col min="74" max="74" width="4.6640625" style="12" customWidth="1"/>
    <col min="75" max="82" width="5.6640625" style="12" customWidth="1"/>
    <col min="83" max="83" width="5.6640625" style="215" customWidth="1"/>
    <col min="84" max="84" width="6.109375" style="226" customWidth="1"/>
    <col min="85" max="85" width="4.33203125" style="12" customWidth="1"/>
    <col min="86" max="89" width="3.6640625" style="12" customWidth="1"/>
    <col min="90" max="92" width="5.5546875" style="12" customWidth="1"/>
    <col min="93" max="93" width="4.44140625" style="12" customWidth="1"/>
    <col min="94" max="98" width="3.6640625" style="12" customWidth="1"/>
    <col min="99" max="99" width="4.88671875" style="12" customWidth="1"/>
    <col min="100" max="106" width="3.6640625" style="12" customWidth="1"/>
    <col min="107" max="107" width="5.44140625" style="12" customWidth="1"/>
    <col min="108" max="116" width="4.5546875" style="12" customWidth="1"/>
    <col min="117" max="124" width="5.109375" style="12" customWidth="1"/>
    <col min="125" max="125" width="5.6640625" style="12" customWidth="1"/>
    <col min="126" max="129" width="5.5546875" style="12" customWidth="1"/>
    <col min="130" max="130" width="4" style="12" customWidth="1"/>
    <col min="131" max="131" width="9.109375" style="12" customWidth="1"/>
    <col min="132" max="16384" width="9.109375" style="12"/>
  </cols>
  <sheetData>
    <row r="1" spans="1:131" s="124" customFormat="1" ht="31.5" hidden="1" customHeight="1" x14ac:dyDescent="0.2">
      <c r="B1" s="131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CE1" s="203"/>
      <c r="CF1" s="216"/>
    </row>
    <row r="2" spans="1:131" s="2" customFormat="1" ht="16.5" customHeight="1" x14ac:dyDescent="0.3">
      <c r="A2" s="597" t="s">
        <v>7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  <c r="Z2" s="597"/>
      <c r="AA2" s="597"/>
      <c r="AB2" s="597"/>
      <c r="AC2" s="597"/>
      <c r="AD2" s="597"/>
      <c r="AE2" s="597"/>
      <c r="AF2" s="597"/>
      <c r="AG2" s="597"/>
      <c r="AH2" s="597"/>
      <c r="AI2" s="597"/>
      <c r="AJ2" s="597"/>
      <c r="AK2" s="597"/>
      <c r="AL2" s="597"/>
      <c r="AM2" s="597"/>
      <c r="AN2" s="597"/>
      <c r="AO2" s="597"/>
      <c r="AP2" s="597"/>
      <c r="AQ2" s="597"/>
      <c r="AR2" s="597"/>
      <c r="AS2" s="597"/>
      <c r="AT2" s="597"/>
      <c r="AU2" s="597"/>
      <c r="AV2" s="597"/>
      <c r="AW2" s="597"/>
      <c r="AX2" s="597"/>
      <c r="AY2" s="597"/>
      <c r="AZ2" s="597"/>
      <c r="BA2" s="597"/>
      <c r="BB2" s="597"/>
      <c r="BC2" s="597"/>
      <c r="BD2" s="597"/>
      <c r="BE2" s="597"/>
      <c r="BF2" s="597"/>
      <c r="BG2" s="597"/>
      <c r="BH2" s="597"/>
      <c r="BI2" s="597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3" t="s">
        <v>90</v>
      </c>
      <c r="BY2" s="493" t="s">
        <v>131</v>
      </c>
      <c r="BZ2" s="493" t="s">
        <v>89</v>
      </c>
      <c r="CA2" s="493" t="s">
        <v>326</v>
      </c>
      <c r="CB2" s="493" t="s">
        <v>327</v>
      </c>
      <c r="CC2" s="493" t="s">
        <v>91</v>
      </c>
      <c r="CD2" s="493" t="s">
        <v>136</v>
      </c>
      <c r="CE2" s="493" t="s">
        <v>92</v>
      </c>
      <c r="CF2" s="493" t="s">
        <v>328</v>
      </c>
      <c r="CG2" s="494" t="s">
        <v>124</v>
      </c>
      <c r="CH2" s="495" t="s">
        <v>93</v>
      </c>
      <c r="CI2" s="493" t="s">
        <v>133</v>
      </c>
      <c r="CJ2" s="493" t="s">
        <v>94</v>
      </c>
      <c r="CK2" s="493" t="s">
        <v>95</v>
      </c>
      <c r="CL2" s="493" t="s">
        <v>125</v>
      </c>
      <c r="CM2" s="493" t="s">
        <v>329</v>
      </c>
      <c r="CN2" s="493" t="s">
        <v>330</v>
      </c>
      <c r="CO2" s="493" t="s">
        <v>99</v>
      </c>
      <c r="CP2" s="493" t="s">
        <v>100</v>
      </c>
      <c r="CQ2" s="493" t="s">
        <v>101</v>
      </c>
      <c r="CR2" s="493" t="s">
        <v>102</v>
      </c>
      <c r="CS2" s="493" t="s">
        <v>103</v>
      </c>
      <c r="CT2" s="493" t="s">
        <v>104</v>
      </c>
      <c r="CU2" s="493" t="s">
        <v>105</v>
      </c>
      <c r="CV2" s="493" t="s">
        <v>106</v>
      </c>
      <c r="CW2" s="493" t="s">
        <v>135</v>
      </c>
      <c r="CX2" s="493" t="s">
        <v>107</v>
      </c>
      <c r="CY2" s="493" t="s">
        <v>108</v>
      </c>
      <c r="CZ2" s="493" t="s">
        <v>331</v>
      </c>
      <c r="DA2" s="493" t="s">
        <v>128</v>
      </c>
    </row>
    <row r="3" spans="1:131" s="2" customFormat="1" ht="13.5" customHeight="1" x14ac:dyDescent="0.25">
      <c r="A3" s="598" t="s">
        <v>118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600"/>
      <c r="BJ3" s="21"/>
      <c r="BL3" s="576" t="s">
        <v>75</v>
      </c>
      <c r="BM3" s="576"/>
      <c r="BN3" s="576"/>
      <c r="BO3" s="576"/>
      <c r="BP3" s="576"/>
      <c r="BQ3" s="576"/>
      <c r="BR3" s="576"/>
      <c r="BS3" s="576"/>
      <c r="BT3" s="19"/>
      <c r="BX3" s="569" t="s">
        <v>332</v>
      </c>
      <c r="BY3" s="570"/>
      <c r="BZ3" s="570"/>
      <c r="CA3" s="571"/>
      <c r="CB3" s="569" t="s">
        <v>333</v>
      </c>
      <c r="CC3" s="570"/>
      <c r="CD3" s="570"/>
      <c r="CE3" s="570"/>
      <c r="CF3" s="571"/>
      <c r="CG3" s="572" t="s">
        <v>334</v>
      </c>
      <c r="CH3" s="570"/>
      <c r="CI3" s="571"/>
      <c r="CJ3" s="569" t="s">
        <v>335</v>
      </c>
      <c r="CK3" s="570"/>
      <c r="CL3" s="570"/>
      <c r="CM3" s="571"/>
      <c r="CN3" s="569" t="s">
        <v>336</v>
      </c>
      <c r="CO3" s="570"/>
      <c r="CP3" s="570"/>
      <c r="CQ3" s="570"/>
      <c r="CR3" s="571"/>
      <c r="CS3" s="569" t="s">
        <v>337</v>
      </c>
      <c r="CT3" s="570"/>
      <c r="CU3" s="570"/>
      <c r="CV3" s="571"/>
      <c r="CW3" s="569" t="s">
        <v>338</v>
      </c>
      <c r="CX3" s="570"/>
      <c r="CY3" s="570"/>
      <c r="CZ3" s="570"/>
      <c r="DA3" s="571"/>
    </row>
    <row r="4" spans="1:131" s="2" customFormat="1" ht="12.75" customHeight="1" x14ac:dyDescent="0.25">
      <c r="A4" s="601" t="str">
        <f>'Титул денна'!AX1</f>
        <v>магістр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2"/>
      <c r="AD4" s="602"/>
      <c r="AE4" s="602"/>
      <c r="AF4" s="602"/>
      <c r="AG4" s="602"/>
      <c r="AH4" s="602"/>
      <c r="AI4" s="602"/>
      <c r="AJ4" s="602"/>
      <c r="AK4" s="602"/>
      <c r="AL4" s="602"/>
      <c r="AM4" s="602"/>
      <c r="AN4" s="602"/>
      <c r="AO4" s="602"/>
      <c r="AP4" s="602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2"/>
      <c r="BC4" s="602"/>
      <c r="BD4" s="602"/>
      <c r="BE4" s="602"/>
      <c r="BF4" s="602"/>
      <c r="BG4" s="602"/>
      <c r="BH4" s="602"/>
      <c r="BI4" s="60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6" t="s">
        <v>339</v>
      </c>
    </row>
    <row r="5" spans="1:131" s="3" customFormat="1" ht="12.75" customHeight="1" x14ac:dyDescent="0.25">
      <c r="A5" s="615" t="s">
        <v>139</v>
      </c>
      <c r="B5" s="618" t="s">
        <v>8</v>
      </c>
      <c r="C5" s="664" t="s">
        <v>9</v>
      </c>
      <c r="D5" s="636" t="s">
        <v>10</v>
      </c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8"/>
      <c r="X5" s="577" t="s">
        <v>3</v>
      </c>
      <c r="Y5" s="578"/>
      <c r="Z5" s="578"/>
      <c r="AA5" s="578"/>
      <c r="AB5" s="578"/>
      <c r="AC5" s="579"/>
      <c r="AD5" s="577" t="s">
        <v>11</v>
      </c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578"/>
      <c r="AS5" s="578"/>
      <c r="AT5" s="578"/>
      <c r="AU5" s="578"/>
      <c r="AV5" s="578"/>
      <c r="AW5" s="578"/>
      <c r="AX5" s="578"/>
      <c r="AY5" s="578"/>
      <c r="AZ5" s="578"/>
      <c r="BA5" s="578"/>
      <c r="BB5" s="578"/>
      <c r="BC5" s="578"/>
      <c r="BD5" s="578"/>
      <c r="BE5" s="578"/>
      <c r="BF5" s="578"/>
      <c r="BG5" s="578"/>
      <c r="BH5" s="578"/>
      <c r="BI5" s="579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  <c r="DX5" s="505" t="s">
        <v>334</v>
      </c>
      <c r="DY5" s="506" t="s">
        <v>93</v>
      </c>
    </row>
    <row r="6" spans="1:131" s="4" customFormat="1" ht="17.25" customHeight="1" x14ac:dyDescent="0.25">
      <c r="A6" s="616"/>
      <c r="B6" s="619"/>
      <c r="C6" s="664"/>
      <c r="D6" s="627" t="s">
        <v>12</v>
      </c>
      <c r="E6" s="628"/>
      <c r="F6" s="628"/>
      <c r="G6" s="629"/>
      <c r="H6" s="622" t="s">
        <v>13</v>
      </c>
      <c r="I6" s="622"/>
      <c r="J6" s="622"/>
      <c r="K6" s="622"/>
      <c r="L6" s="622"/>
      <c r="M6" s="622"/>
      <c r="N6" s="622"/>
      <c r="O6" s="626" t="s">
        <v>14</v>
      </c>
      <c r="P6" s="626" t="s">
        <v>15</v>
      </c>
      <c r="Q6" s="622" t="s">
        <v>16</v>
      </c>
      <c r="R6" s="622"/>
      <c r="S6" s="622"/>
      <c r="T6" s="622"/>
      <c r="U6" s="622"/>
      <c r="V6" s="622"/>
      <c r="W6" s="622"/>
      <c r="X6" s="663" t="s">
        <v>17</v>
      </c>
      <c r="Y6" s="663"/>
      <c r="Z6" s="622" t="s">
        <v>181</v>
      </c>
      <c r="AA6" s="622" t="s">
        <v>182</v>
      </c>
      <c r="AB6" s="622" t="s">
        <v>183</v>
      </c>
      <c r="AC6" s="622" t="s">
        <v>0</v>
      </c>
      <c r="AD6" s="636" t="s">
        <v>18</v>
      </c>
      <c r="AE6" s="637"/>
      <c r="AF6" s="637"/>
      <c r="AG6" s="637"/>
      <c r="AH6" s="637"/>
      <c r="AI6" s="637"/>
      <c r="AJ6" s="637"/>
      <c r="AK6" s="638"/>
      <c r="AL6" s="636" t="s">
        <v>19</v>
      </c>
      <c r="AM6" s="637"/>
      <c r="AN6" s="637"/>
      <c r="AO6" s="637"/>
      <c r="AP6" s="637"/>
      <c r="AQ6" s="637"/>
      <c r="AR6" s="637"/>
      <c r="AS6" s="638"/>
      <c r="AT6" s="577" t="s">
        <v>20</v>
      </c>
      <c r="AU6" s="578"/>
      <c r="AV6" s="578"/>
      <c r="AW6" s="578"/>
      <c r="AX6" s="578"/>
      <c r="AY6" s="578"/>
      <c r="AZ6" s="578"/>
      <c r="BA6" s="579"/>
      <c r="BB6" s="577" t="s">
        <v>21</v>
      </c>
      <c r="BC6" s="578"/>
      <c r="BD6" s="578"/>
      <c r="BE6" s="578"/>
      <c r="BF6" s="578"/>
      <c r="BG6" s="578"/>
      <c r="BH6" s="578"/>
      <c r="BI6" s="579"/>
      <c r="BJ6" s="61"/>
      <c r="BK6" s="3" t="s">
        <v>76</v>
      </c>
      <c r="BL6" s="146">
        <v>1</v>
      </c>
      <c r="BM6" s="4" t="s">
        <v>78</v>
      </c>
      <c r="BO6" s="4" t="s">
        <v>77</v>
      </c>
      <c r="BP6" s="147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6"/>
      <c r="CF6" s="219"/>
      <c r="DX6" s="507"/>
      <c r="DY6" s="508" t="s">
        <v>124</v>
      </c>
      <c r="EA6" s="268" t="s">
        <v>340</v>
      </c>
    </row>
    <row r="7" spans="1:131" s="4" customFormat="1" ht="17.25" customHeight="1" x14ac:dyDescent="0.25">
      <c r="A7" s="616"/>
      <c r="B7" s="619"/>
      <c r="C7" s="664"/>
      <c r="D7" s="630"/>
      <c r="E7" s="631"/>
      <c r="F7" s="631"/>
      <c r="G7" s="632"/>
      <c r="H7" s="622"/>
      <c r="I7" s="622"/>
      <c r="J7" s="622"/>
      <c r="K7" s="622"/>
      <c r="L7" s="622"/>
      <c r="M7" s="622"/>
      <c r="N7" s="622"/>
      <c r="O7" s="626"/>
      <c r="P7" s="626"/>
      <c r="Q7" s="622"/>
      <c r="R7" s="622"/>
      <c r="S7" s="622"/>
      <c r="T7" s="622"/>
      <c r="U7" s="622"/>
      <c r="V7" s="622"/>
      <c r="W7" s="622"/>
      <c r="X7" s="622" t="s">
        <v>22</v>
      </c>
      <c r="Y7" s="622" t="s">
        <v>23</v>
      </c>
      <c r="Z7" s="622"/>
      <c r="AA7" s="622"/>
      <c r="AB7" s="622"/>
      <c r="AC7" s="622"/>
      <c r="AD7" s="623">
        <v>1</v>
      </c>
      <c r="AE7" s="624"/>
      <c r="AF7" s="624"/>
      <c r="AG7" s="625"/>
      <c r="AH7" s="623">
        <v>2</v>
      </c>
      <c r="AI7" s="624"/>
      <c r="AJ7" s="624"/>
      <c r="AK7" s="625"/>
      <c r="AL7" s="623">
        <v>3</v>
      </c>
      <c r="AM7" s="624"/>
      <c r="AN7" s="624"/>
      <c r="AO7" s="625"/>
      <c r="AP7" s="623">
        <v>4</v>
      </c>
      <c r="AQ7" s="624"/>
      <c r="AR7" s="624"/>
      <c r="AS7" s="625"/>
      <c r="AT7" s="623">
        <v>5</v>
      </c>
      <c r="AU7" s="624"/>
      <c r="AV7" s="624"/>
      <c r="AW7" s="625"/>
      <c r="AX7" s="623">
        <v>6</v>
      </c>
      <c r="AY7" s="624"/>
      <c r="AZ7" s="624"/>
      <c r="BA7" s="625"/>
      <c r="BB7" s="623">
        <v>7</v>
      </c>
      <c r="BC7" s="624"/>
      <c r="BD7" s="624"/>
      <c r="BE7" s="625"/>
      <c r="BF7" s="623">
        <v>8</v>
      </c>
      <c r="BG7" s="624"/>
      <c r="BH7" s="624"/>
      <c r="BI7" s="625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DX7" s="509"/>
      <c r="DY7" s="510" t="s">
        <v>133</v>
      </c>
      <c r="EA7" s="268" t="s">
        <v>341</v>
      </c>
    </row>
    <row r="8" spans="1:131" s="4" customFormat="1" ht="17.25" customHeight="1" x14ac:dyDescent="0.3">
      <c r="A8" s="616"/>
      <c r="B8" s="619"/>
      <c r="C8" s="664"/>
      <c r="D8" s="630"/>
      <c r="E8" s="631"/>
      <c r="F8" s="631"/>
      <c r="G8" s="632"/>
      <c r="H8" s="622"/>
      <c r="I8" s="622"/>
      <c r="J8" s="622"/>
      <c r="K8" s="622"/>
      <c r="L8" s="622"/>
      <c r="M8" s="622"/>
      <c r="N8" s="622"/>
      <c r="O8" s="626"/>
      <c r="P8" s="626"/>
      <c r="Q8" s="622"/>
      <c r="R8" s="622"/>
      <c r="S8" s="622"/>
      <c r="T8" s="622"/>
      <c r="U8" s="622"/>
      <c r="V8" s="622"/>
      <c r="W8" s="622"/>
      <c r="X8" s="622"/>
      <c r="Y8" s="622"/>
      <c r="Z8" s="622"/>
      <c r="AA8" s="622"/>
      <c r="AB8" s="622"/>
      <c r="AC8" s="622"/>
      <c r="AD8" s="577" t="s">
        <v>319</v>
      </c>
      <c r="AE8" s="578"/>
      <c r="AF8" s="578"/>
      <c r="AG8" s="578"/>
      <c r="AH8" s="578"/>
      <c r="AI8" s="578"/>
      <c r="AJ8" s="578"/>
      <c r="AK8" s="578"/>
      <c r="AL8" s="578"/>
      <c r="AM8" s="578"/>
      <c r="AN8" s="578"/>
      <c r="AO8" s="578"/>
      <c r="AP8" s="578"/>
      <c r="AQ8" s="578"/>
      <c r="AR8" s="578"/>
      <c r="AS8" s="578"/>
      <c r="AT8" s="578"/>
      <c r="AU8" s="578"/>
      <c r="AV8" s="578"/>
      <c r="AW8" s="578"/>
      <c r="AX8" s="578"/>
      <c r="AY8" s="578"/>
      <c r="AZ8" s="578"/>
      <c r="BA8" s="578"/>
      <c r="BB8" s="578"/>
      <c r="BC8" s="578"/>
      <c r="BD8" s="578"/>
      <c r="BE8" s="578"/>
      <c r="BF8" s="578"/>
      <c r="BG8" s="578"/>
      <c r="BH8" s="578"/>
      <c r="BI8" s="579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110</v>
      </c>
      <c r="CQ8" s="4" t="s">
        <v>86</v>
      </c>
      <c r="DD8" s="4" t="s">
        <v>85</v>
      </c>
      <c r="DX8" s="511" t="s">
        <v>347</v>
      </c>
      <c r="DY8" s="512" t="s">
        <v>101</v>
      </c>
      <c r="EA8" s="268" t="s">
        <v>343</v>
      </c>
    </row>
    <row r="9" spans="1:131" s="4" customFormat="1" ht="17.25" customHeight="1" x14ac:dyDescent="0.25">
      <c r="A9" s="616"/>
      <c r="B9" s="619"/>
      <c r="C9" s="664"/>
      <c r="D9" s="630"/>
      <c r="E9" s="631"/>
      <c r="F9" s="631"/>
      <c r="G9" s="632"/>
      <c r="H9" s="622"/>
      <c r="I9" s="622"/>
      <c r="J9" s="622"/>
      <c r="K9" s="622"/>
      <c r="L9" s="622"/>
      <c r="M9" s="622"/>
      <c r="N9" s="622"/>
      <c r="O9" s="626"/>
      <c r="P9" s="626"/>
      <c r="Q9" s="622"/>
      <c r="R9" s="622"/>
      <c r="S9" s="622"/>
      <c r="T9" s="622"/>
      <c r="U9" s="622"/>
      <c r="V9" s="622"/>
      <c r="W9" s="622"/>
      <c r="X9" s="622"/>
      <c r="Y9" s="622"/>
      <c r="Z9" s="622"/>
      <c r="AA9" s="622"/>
      <c r="AB9" s="622"/>
      <c r="AC9" s="622"/>
      <c r="AD9" s="580">
        <v>17</v>
      </c>
      <c r="AE9" s="581"/>
      <c r="AF9" s="581"/>
      <c r="AG9" s="582"/>
      <c r="AH9" s="580">
        <v>17</v>
      </c>
      <c r="AI9" s="581"/>
      <c r="AJ9" s="581"/>
      <c r="AK9" s="582"/>
      <c r="AL9" s="580">
        <v>5</v>
      </c>
      <c r="AM9" s="581"/>
      <c r="AN9" s="581"/>
      <c r="AO9" s="582"/>
      <c r="AP9" s="580"/>
      <c r="AQ9" s="581"/>
      <c r="AR9" s="581"/>
      <c r="AS9" s="582"/>
      <c r="AT9" s="580"/>
      <c r="AU9" s="581"/>
      <c r="AV9" s="581"/>
      <c r="AW9" s="582"/>
      <c r="AX9" s="580"/>
      <c r="AY9" s="581"/>
      <c r="AZ9" s="581"/>
      <c r="BA9" s="582"/>
      <c r="BB9" s="580"/>
      <c r="BC9" s="581"/>
      <c r="BD9" s="581"/>
      <c r="BE9" s="582"/>
      <c r="BF9" s="580"/>
      <c r="BG9" s="581"/>
      <c r="BH9" s="581"/>
      <c r="BI9" s="582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DX9" s="513"/>
      <c r="DY9" s="514" t="s">
        <v>102</v>
      </c>
      <c r="EA9" s="268" t="s">
        <v>277</v>
      </c>
    </row>
    <row r="10" spans="1:131" s="4" customFormat="1" ht="17.25" customHeight="1" x14ac:dyDescent="0.25">
      <c r="A10" s="617"/>
      <c r="B10" s="620"/>
      <c r="C10" s="664"/>
      <c r="D10" s="633"/>
      <c r="E10" s="634"/>
      <c r="F10" s="634"/>
      <c r="G10" s="635"/>
      <c r="H10" s="622"/>
      <c r="I10" s="622"/>
      <c r="J10" s="622"/>
      <c r="K10" s="622"/>
      <c r="L10" s="622"/>
      <c r="M10" s="622"/>
      <c r="N10" s="622"/>
      <c r="O10" s="626"/>
      <c r="P10" s="626"/>
      <c r="Q10" s="622"/>
      <c r="R10" s="622"/>
      <c r="S10" s="622"/>
      <c r="T10" s="622"/>
      <c r="U10" s="622"/>
      <c r="V10" s="622"/>
      <c r="W10" s="622"/>
      <c r="X10" s="622"/>
      <c r="Y10" s="622"/>
      <c r="Z10" s="622"/>
      <c r="AA10" s="622"/>
      <c r="AB10" s="622"/>
      <c r="AC10" s="622"/>
      <c r="AD10" s="577" t="s">
        <v>187</v>
      </c>
      <c r="AE10" s="578"/>
      <c r="AF10" s="578"/>
      <c r="AG10" s="578"/>
      <c r="AH10" s="578"/>
      <c r="AI10" s="578"/>
      <c r="AJ10" s="578"/>
      <c r="AK10" s="578"/>
      <c r="AL10" s="578"/>
      <c r="AM10" s="578"/>
      <c r="AN10" s="578"/>
      <c r="AO10" s="578"/>
      <c r="AP10" s="578"/>
      <c r="AQ10" s="578"/>
      <c r="AR10" s="578"/>
      <c r="AS10" s="578"/>
      <c r="AT10" s="578"/>
      <c r="AU10" s="578"/>
      <c r="AV10" s="578"/>
      <c r="AW10" s="578"/>
      <c r="AX10" s="578"/>
      <c r="AY10" s="578"/>
      <c r="AZ10" s="578"/>
      <c r="BA10" s="578"/>
      <c r="BB10" s="578"/>
      <c r="BC10" s="578"/>
      <c r="BD10" s="578"/>
      <c r="BE10" s="578"/>
      <c r="BF10" s="578"/>
      <c r="BG10" s="578"/>
      <c r="BH10" s="578"/>
      <c r="BI10" s="579"/>
      <c r="BJ10" s="21"/>
      <c r="BK10" s="19"/>
      <c r="BL10" s="655" t="s">
        <v>36</v>
      </c>
      <c r="BM10" s="656"/>
      <c r="BN10" s="656"/>
      <c r="BO10" s="656"/>
      <c r="BP10" s="656"/>
      <c r="BQ10" s="656"/>
      <c r="BR10" s="656"/>
      <c r="BS10" s="657"/>
      <c r="BT10" s="659" t="s">
        <v>35</v>
      </c>
      <c r="CE10" s="206"/>
      <c r="CF10" s="219"/>
      <c r="DC10" s="134" t="s">
        <v>35</v>
      </c>
      <c r="DD10" s="655" t="s">
        <v>150</v>
      </c>
      <c r="DE10" s="656"/>
      <c r="DF10" s="656"/>
      <c r="DG10" s="656"/>
      <c r="DH10" s="656"/>
      <c r="DI10" s="656"/>
      <c r="DJ10" s="656"/>
      <c r="DK10" s="657"/>
      <c r="DL10" s="134" t="s">
        <v>35</v>
      </c>
      <c r="DM10" s="655" t="s">
        <v>151</v>
      </c>
      <c r="DN10" s="656"/>
      <c r="DO10" s="656"/>
      <c r="DP10" s="656"/>
      <c r="DQ10" s="656"/>
      <c r="DR10" s="656"/>
      <c r="DS10" s="656"/>
      <c r="DT10" s="657"/>
      <c r="DU10" s="134" t="s">
        <v>35</v>
      </c>
      <c r="DX10" s="513"/>
      <c r="DY10" s="514" t="s">
        <v>100</v>
      </c>
      <c r="EA10" s="268" t="s">
        <v>344</v>
      </c>
    </row>
    <row r="11" spans="1:131" s="7" customFormat="1" ht="13.5" customHeight="1" x14ac:dyDescent="0.25">
      <c r="A11" s="6">
        <v>1</v>
      </c>
      <c r="B11" s="152" t="s">
        <v>109</v>
      </c>
      <c r="C11" s="5" t="s">
        <v>259</v>
      </c>
      <c r="D11" s="621">
        <v>4</v>
      </c>
      <c r="E11" s="621"/>
      <c r="F11" s="621"/>
      <c r="G11" s="621"/>
      <c r="H11" s="621">
        <v>5</v>
      </c>
      <c r="I11" s="621"/>
      <c r="J11" s="621"/>
      <c r="K11" s="621"/>
      <c r="L11" s="621"/>
      <c r="M11" s="621"/>
      <c r="N11" s="621"/>
      <c r="O11" s="6">
        <v>6</v>
      </c>
      <c r="P11" s="6">
        <v>7</v>
      </c>
      <c r="Q11" s="621">
        <v>8</v>
      </c>
      <c r="R11" s="621"/>
      <c r="S11" s="621"/>
      <c r="T11" s="621"/>
      <c r="U11" s="621"/>
      <c r="V11" s="621"/>
      <c r="W11" s="621"/>
      <c r="X11" s="6">
        <v>9</v>
      </c>
      <c r="Y11" s="5" t="s">
        <v>260</v>
      </c>
      <c r="Z11" s="6">
        <v>11</v>
      </c>
      <c r="AA11" s="6">
        <v>12</v>
      </c>
      <c r="AB11" s="6">
        <v>13</v>
      </c>
      <c r="AC11" s="6">
        <v>14</v>
      </c>
      <c r="AD11" s="580">
        <v>15</v>
      </c>
      <c r="AE11" s="581"/>
      <c r="AF11" s="581"/>
      <c r="AG11" s="148" t="s">
        <v>80</v>
      </c>
      <c r="AH11" s="604">
        <v>16</v>
      </c>
      <c r="AI11" s="581"/>
      <c r="AJ11" s="581"/>
      <c r="AK11" s="148" t="s">
        <v>80</v>
      </c>
      <c r="AL11" s="604">
        <v>17</v>
      </c>
      <c r="AM11" s="581"/>
      <c r="AN11" s="581"/>
      <c r="AO11" s="148" t="s">
        <v>80</v>
      </c>
      <c r="AP11" s="604">
        <v>18</v>
      </c>
      <c r="AQ11" s="581"/>
      <c r="AR11" s="581"/>
      <c r="AS11" s="148" t="s">
        <v>80</v>
      </c>
      <c r="AT11" s="604">
        <v>19</v>
      </c>
      <c r="AU11" s="581"/>
      <c r="AV11" s="581"/>
      <c r="AW11" s="148" t="s">
        <v>80</v>
      </c>
      <c r="AX11" s="604">
        <v>20</v>
      </c>
      <c r="AY11" s="581"/>
      <c r="AZ11" s="581"/>
      <c r="BA11" s="148" t="s">
        <v>80</v>
      </c>
      <c r="BB11" s="604">
        <v>21</v>
      </c>
      <c r="BC11" s="581"/>
      <c r="BD11" s="581"/>
      <c r="BE11" s="148" t="s">
        <v>80</v>
      </c>
      <c r="BF11" s="604">
        <v>22</v>
      </c>
      <c r="BG11" s="581"/>
      <c r="BH11" s="581"/>
      <c r="BI11" s="14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59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515"/>
      <c r="DY11" s="516" t="s">
        <v>99</v>
      </c>
      <c r="EA11" s="268" t="s">
        <v>278</v>
      </c>
    </row>
    <row r="12" spans="1:131" s="2" customFormat="1" ht="15" customHeight="1" x14ac:dyDescent="0.25">
      <c r="A12" s="16"/>
      <c r="B12" s="154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6"/>
      <c r="DX12" s="517" t="s">
        <v>332</v>
      </c>
      <c r="DY12" s="512" t="s">
        <v>89</v>
      </c>
      <c r="EA12" s="268" t="s">
        <v>279</v>
      </c>
    </row>
    <row r="13" spans="1:131" s="2" customFormat="1" ht="15" customHeight="1" x14ac:dyDescent="0.25">
      <c r="A13" s="142">
        <v>1</v>
      </c>
      <c r="B13" s="155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6"/>
      <c r="DX13" s="513"/>
      <c r="DY13" s="514" t="s">
        <v>326</v>
      </c>
      <c r="EA13" s="268" t="s">
        <v>345</v>
      </c>
    </row>
    <row r="14" spans="1:131" s="2" customFormat="1" ht="15.75" customHeight="1" x14ac:dyDescent="0.25">
      <c r="A14" s="243" t="s">
        <v>196</v>
      </c>
      <c r="B14" s="242" t="s">
        <v>197</v>
      </c>
      <c r="C14" s="143"/>
      <c r="D14" s="176"/>
      <c r="E14" s="176"/>
      <c r="F14" s="176"/>
      <c r="G14" s="176"/>
      <c r="H14" s="176"/>
      <c r="I14" s="177"/>
      <c r="J14" s="177"/>
      <c r="K14" s="176"/>
      <c r="L14" s="176"/>
      <c r="M14" s="176"/>
      <c r="N14" s="176"/>
      <c r="O14" s="176"/>
      <c r="P14" s="176"/>
      <c r="Q14" s="176"/>
      <c r="R14" s="176"/>
      <c r="S14" s="176"/>
      <c r="T14" s="177"/>
      <c r="U14" s="177"/>
      <c r="V14" s="177"/>
      <c r="W14" s="176"/>
      <c r="X14" s="178"/>
      <c r="Y14" s="178"/>
      <c r="Z14" s="178"/>
      <c r="AA14" s="178"/>
      <c r="AB14" s="178"/>
      <c r="AC14" s="178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6"/>
      <c r="DX14" s="518"/>
      <c r="DY14" s="514" t="s">
        <v>90</v>
      </c>
    </row>
    <row r="15" spans="1:131" s="2" customFormat="1" ht="20.399999999999999" x14ac:dyDescent="0.25">
      <c r="A15" s="128" t="s">
        <v>198</v>
      </c>
      <c r="B15" s="122" t="s">
        <v>304</v>
      </c>
      <c r="C15" s="140"/>
      <c r="D15" s="129"/>
      <c r="E15" s="130"/>
      <c r="F15" s="130"/>
      <c r="G15" s="11"/>
      <c r="H15" s="129">
        <v>1</v>
      </c>
      <c r="I15" s="179"/>
      <c r="J15" s="179"/>
      <c r="K15" s="130"/>
      <c r="L15" s="130"/>
      <c r="M15" s="130"/>
      <c r="N15" s="11"/>
      <c r="O15" s="145"/>
      <c r="P15" s="145"/>
      <c r="Q15" s="129"/>
      <c r="R15" s="130"/>
      <c r="S15" s="130"/>
      <c r="T15" s="179"/>
      <c r="U15" s="179"/>
      <c r="V15" s="179"/>
      <c r="W15" s="11"/>
      <c r="X15" s="8">
        <v>90</v>
      </c>
      <c r="Y15" s="145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6">
        <v>14</v>
      </c>
      <c r="AE15" s="236">
        <v>0</v>
      </c>
      <c r="AF15" s="236">
        <v>14</v>
      </c>
      <c r="AG15" s="70">
        <f>BL15</f>
        <v>3</v>
      </c>
      <c r="AH15" s="236"/>
      <c r="AI15" s="236"/>
      <c r="AJ15" s="236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7"/>
      <c r="DY15" s="514" t="s">
        <v>131</v>
      </c>
      <c r="EA15" s="268"/>
    </row>
    <row r="16" spans="1:131" s="2" customFormat="1" x14ac:dyDescent="0.25">
      <c r="A16" s="128" t="s">
        <v>199</v>
      </c>
      <c r="B16" s="122" t="s">
        <v>153</v>
      </c>
      <c r="C16" s="140" t="s">
        <v>348</v>
      </c>
      <c r="D16" s="129"/>
      <c r="E16" s="130"/>
      <c r="F16" s="130"/>
      <c r="G16" s="11"/>
      <c r="H16" s="129">
        <v>1</v>
      </c>
      <c r="I16" s="130">
        <v>2</v>
      </c>
      <c r="J16" s="130"/>
      <c r="K16" s="130"/>
      <c r="L16" s="130"/>
      <c r="M16" s="130"/>
      <c r="N16" s="11"/>
      <c r="O16" s="145"/>
      <c r="P16" s="145"/>
      <c r="Q16" s="129"/>
      <c r="R16" s="130"/>
      <c r="S16" s="130"/>
      <c r="T16" s="130"/>
      <c r="U16" s="130"/>
      <c r="V16" s="130"/>
      <c r="W16" s="11"/>
      <c r="X16" s="8">
        <v>90</v>
      </c>
      <c r="Y16" s="145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6"/>
      <c r="AE16" s="236"/>
      <c r="AF16" s="236">
        <v>14</v>
      </c>
      <c r="AG16" s="70">
        <f t="shared" ref="AG16:AG38" si="20">BL16</f>
        <v>1.5</v>
      </c>
      <c r="AH16" s="236"/>
      <c r="AI16" s="236"/>
      <c r="AJ16" s="236">
        <v>14</v>
      </c>
      <c r="AK16" s="70">
        <f>BM16</f>
        <v>1.5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3</v>
      </c>
      <c r="CF16" s="22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09"/>
      <c r="DY16" s="516" t="s">
        <v>327</v>
      </c>
    </row>
    <row r="17" spans="1:129" s="2" customFormat="1" x14ac:dyDescent="0.25">
      <c r="A17" s="128" t="s">
        <v>200</v>
      </c>
      <c r="B17" s="122" t="s">
        <v>357</v>
      </c>
      <c r="C17" s="140" t="s">
        <v>102</v>
      </c>
      <c r="D17" s="129"/>
      <c r="E17" s="130"/>
      <c r="F17" s="130"/>
      <c r="G17" s="11"/>
      <c r="H17" s="130">
        <v>2</v>
      </c>
      <c r="I17" s="130"/>
      <c r="J17" s="130"/>
      <c r="K17" s="130"/>
      <c r="L17" s="130"/>
      <c r="M17" s="130"/>
      <c r="N17" s="11"/>
      <c r="O17" s="145"/>
      <c r="P17" s="145"/>
      <c r="Q17" s="129"/>
      <c r="R17" s="130"/>
      <c r="S17" s="130"/>
      <c r="T17" s="130"/>
      <c r="U17" s="130"/>
      <c r="V17" s="130"/>
      <c r="W17" s="11"/>
      <c r="X17" s="8">
        <v>45</v>
      </c>
      <c r="Y17" s="145">
        <f t="shared" si="17"/>
        <v>1.5</v>
      </c>
      <c r="Z17" s="9">
        <f t="shared" si="18"/>
        <v>14</v>
      </c>
      <c r="AA17" s="9">
        <f t="shared" si="18"/>
        <v>0</v>
      </c>
      <c r="AB17" s="9">
        <f t="shared" si="18"/>
        <v>8</v>
      </c>
      <c r="AC17" s="9">
        <f t="shared" si="19"/>
        <v>23</v>
      </c>
      <c r="AD17" s="236"/>
      <c r="AE17" s="236"/>
      <c r="AF17" s="236"/>
      <c r="AG17" s="70">
        <f t="shared" si="20"/>
        <v>0</v>
      </c>
      <c r="AH17" s="236">
        <v>14</v>
      </c>
      <c r="AI17" s="236"/>
      <c r="AJ17" s="236">
        <v>8</v>
      </c>
      <c r="AK17" s="70">
        <f>BM17</f>
        <v>1.5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0.51111111111111107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1.5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1.5</v>
      </c>
      <c r="BW17" s="14">
        <f>IF($DC17=0,0,ROUND(4*$Y17*SUM(AD17:AF17)/$DC17,0)/4)</f>
        <v>0</v>
      </c>
      <c r="BX17" s="14">
        <f>IF($DC17=0,0,ROUND(4*$Y17*SUM(AH17:AJ17)/$DC17,0)/4)</f>
        <v>1.5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1.5</v>
      </c>
      <c r="CF17" s="222">
        <f t="shared" si="24"/>
        <v>1.5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5" t="s">
        <v>337</v>
      </c>
      <c r="DY17" s="506" t="s">
        <v>348</v>
      </c>
    </row>
    <row r="18" spans="1:129" s="2" customFormat="1" ht="20.399999999999999" x14ac:dyDescent="0.25">
      <c r="A18" s="128" t="s">
        <v>201</v>
      </c>
      <c r="B18" s="122" t="s">
        <v>358</v>
      </c>
      <c r="C18" s="140" t="s">
        <v>102</v>
      </c>
      <c r="D18" s="129">
        <v>1</v>
      </c>
      <c r="E18" s="130"/>
      <c r="F18" s="130"/>
      <c r="G18" s="11"/>
      <c r="H18" s="129"/>
      <c r="I18" s="130"/>
      <c r="J18" s="130"/>
      <c r="K18" s="130"/>
      <c r="L18" s="130"/>
      <c r="M18" s="130"/>
      <c r="N18" s="11"/>
      <c r="O18" s="145"/>
      <c r="P18" s="145"/>
      <c r="Q18" s="129"/>
      <c r="R18" s="130"/>
      <c r="S18" s="130"/>
      <c r="T18" s="130"/>
      <c r="U18" s="130"/>
      <c r="V18" s="130"/>
      <c r="W18" s="11"/>
      <c r="X18" s="8">
        <v>105</v>
      </c>
      <c r="Y18" s="145">
        <f t="shared" si="17"/>
        <v>3.5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77</v>
      </c>
      <c r="AD18" s="236">
        <v>14</v>
      </c>
      <c r="AE18" s="236"/>
      <c r="AF18" s="236">
        <v>14</v>
      </c>
      <c r="AG18" s="70">
        <f t="shared" si="20"/>
        <v>3.5</v>
      </c>
      <c r="AH18" s="236"/>
      <c r="AI18" s="236"/>
      <c r="AJ18" s="236"/>
      <c r="AK18" s="70">
        <f>BM18</f>
        <v>0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0.73333333333333328</v>
      </c>
      <c r="BK18" s="125" t="str">
        <f t="shared" si="1"/>
        <v/>
      </c>
      <c r="BL18" s="14">
        <f t="shared" si="35"/>
        <v>3.5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3.5</v>
      </c>
      <c r="BW18" s="14">
        <f t="shared" ref="BW18:BW64" si="43">IF($DC18=0,0,ROUND(4*$Y18*SUM(AD18:AF18)/$DC18,0)/4)</f>
        <v>3.5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3.5</v>
      </c>
      <c r="CF18" s="222">
        <f t="shared" si="24"/>
        <v>3.5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7"/>
      <c r="DY18" s="514" t="s">
        <v>104</v>
      </c>
    </row>
    <row r="19" spans="1:129" s="2" customFormat="1" x14ac:dyDescent="0.25">
      <c r="A19" s="128" t="s">
        <v>202</v>
      </c>
      <c r="B19" s="122" t="s">
        <v>359</v>
      </c>
      <c r="C19" s="140" t="s">
        <v>102</v>
      </c>
      <c r="D19" s="129" t="s">
        <v>109</v>
      </c>
      <c r="E19" s="519"/>
      <c r="F19" s="519"/>
      <c r="G19" s="520"/>
      <c r="H19" s="129"/>
      <c r="I19" s="130"/>
      <c r="J19" s="130"/>
      <c r="K19" s="130"/>
      <c r="L19" s="130"/>
      <c r="M19" s="130"/>
      <c r="N19" s="11"/>
      <c r="O19" s="145"/>
      <c r="P19" s="145"/>
      <c r="Q19" s="129"/>
      <c r="R19" s="130"/>
      <c r="S19" s="130"/>
      <c r="T19" s="130"/>
      <c r="U19" s="130"/>
      <c r="V19" s="130"/>
      <c r="W19" s="11"/>
      <c r="X19" s="8">
        <v>180</v>
      </c>
      <c r="Y19" s="145">
        <f t="shared" si="17"/>
        <v>6</v>
      </c>
      <c r="Z19" s="9">
        <f t="shared" si="18"/>
        <v>28</v>
      </c>
      <c r="AA19" s="9">
        <f t="shared" si="18"/>
        <v>0</v>
      </c>
      <c r="AB19" s="9">
        <f t="shared" si="18"/>
        <v>28</v>
      </c>
      <c r="AC19" s="9">
        <f t="shared" si="19"/>
        <v>124</v>
      </c>
      <c r="AD19" s="521"/>
      <c r="AE19" s="521"/>
      <c r="AF19" s="521"/>
      <c r="AG19" s="70">
        <f t="shared" si="20"/>
        <v>0</v>
      </c>
      <c r="AH19" s="8">
        <v>28</v>
      </c>
      <c r="AI19" s="8"/>
      <c r="AJ19" s="236">
        <v>28</v>
      </c>
      <c r="AK19" s="70">
        <f t="shared" ref="AK19:AK38" si="51">BM19</f>
        <v>6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0.68888888888888888</v>
      </c>
      <c r="BK19" s="125" t="str">
        <f t="shared" si="1"/>
        <v/>
      </c>
      <c r="BL19" s="14">
        <f t="shared" si="35"/>
        <v>0</v>
      </c>
      <c r="BM19" s="14">
        <f t="shared" si="36"/>
        <v>6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6</v>
      </c>
      <c r="BW19" s="14">
        <f t="shared" si="43"/>
        <v>0</v>
      </c>
      <c r="BX19" s="14">
        <f t="shared" si="44"/>
        <v>6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6</v>
      </c>
      <c r="CF19" s="222">
        <f t="shared" si="24"/>
        <v>6</v>
      </c>
      <c r="CH19" s="75">
        <f t="shared" si="25"/>
        <v>0</v>
      </c>
      <c r="CI19" s="75">
        <f t="shared" si="26"/>
        <v>1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56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7"/>
      <c r="DY19" s="514" t="s">
        <v>328</v>
      </c>
    </row>
    <row r="20" spans="1:129" s="2" customFormat="1" ht="20.399999999999999" x14ac:dyDescent="0.25">
      <c r="A20" s="128" t="s">
        <v>203</v>
      </c>
      <c r="B20" s="122" t="s">
        <v>360</v>
      </c>
      <c r="C20" s="140" t="s">
        <v>102</v>
      </c>
      <c r="D20" s="129" t="s">
        <v>361</v>
      </c>
      <c r="E20" s="519"/>
      <c r="F20" s="519"/>
      <c r="G20" s="520"/>
      <c r="H20" s="129"/>
      <c r="I20" s="130"/>
      <c r="J20" s="130"/>
      <c r="K20" s="130"/>
      <c r="L20" s="130"/>
      <c r="M20" s="130"/>
      <c r="N20" s="11"/>
      <c r="O20" s="145"/>
      <c r="P20" s="145"/>
      <c r="Q20" s="129"/>
      <c r="R20" s="130"/>
      <c r="S20" s="130"/>
      <c r="T20" s="130"/>
      <c r="U20" s="130"/>
      <c r="V20" s="130"/>
      <c r="W20" s="11"/>
      <c r="X20" s="8">
        <v>180</v>
      </c>
      <c r="Y20" s="145">
        <f t="shared" si="17"/>
        <v>6</v>
      </c>
      <c r="Z20" s="9">
        <f t="shared" si="18"/>
        <v>28</v>
      </c>
      <c r="AA20" s="9">
        <f t="shared" si="18"/>
        <v>0</v>
      </c>
      <c r="AB20" s="9">
        <f t="shared" si="18"/>
        <v>28</v>
      </c>
      <c r="AC20" s="9">
        <f t="shared" si="19"/>
        <v>124</v>
      </c>
      <c r="AD20" s="8">
        <v>28</v>
      </c>
      <c r="AE20" s="8"/>
      <c r="AF20" s="236">
        <v>28</v>
      </c>
      <c r="AG20" s="70">
        <f t="shared" si="20"/>
        <v>6</v>
      </c>
      <c r="AH20" s="8"/>
      <c r="AI20" s="8"/>
      <c r="AJ20" s="236"/>
      <c r="AK20" s="70">
        <f t="shared" si="51"/>
        <v>0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0.68888888888888888</v>
      </c>
      <c r="BK20" s="125" t="str">
        <f t="shared" si="1"/>
        <v/>
      </c>
      <c r="BL20" s="14">
        <f t="shared" si="35"/>
        <v>6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6</v>
      </c>
      <c r="BW20" s="14">
        <f t="shared" si="43"/>
        <v>6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6</v>
      </c>
      <c r="CF20" s="222">
        <f>MAX(BW20:CD20)</f>
        <v>6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56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09"/>
      <c r="DY20" s="516" t="s">
        <v>105</v>
      </c>
    </row>
    <row r="21" spans="1:129" s="2" customFormat="1" ht="20.399999999999999" x14ac:dyDescent="0.25">
      <c r="A21" s="128" t="s">
        <v>204</v>
      </c>
      <c r="B21" s="122" t="s">
        <v>362</v>
      </c>
      <c r="C21" s="140" t="s">
        <v>102</v>
      </c>
      <c r="D21" s="129" t="s">
        <v>109</v>
      </c>
      <c r="E21" s="519"/>
      <c r="F21" s="519"/>
      <c r="G21" s="520"/>
      <c r="H21" s="129"/>
      <c r="I21" s="130"/>
      <c r="J21" s="130"/>
      <c r="K21" s="130"/>
      <c r="L21" s="130"/>
      <c r="M21" s="130"/>
      <c r="N21" s="11"/>
      <c r="O21" s="145"/>
      <c r="P21" s="145"/>
      <c r="Q21" s="129"/>
      <c r="R21" s="130"/>
      <c r="S21" s="130"/>
      <c r="T21" s="130"/>
      <c r="U21" s="130"/>
      <c r="V21" s="130"/>
      <c r="W21" s="11"/>
      <c r="X21" s="8">
        <v>120</v>
      </c>
      <c r="Y21" s="145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8"/>
      <c r="AE21" s="8"/>
      <c r="AF21" s="236"/>
      <c r="AG21" s="70">
        <f t="shared" ref="AG21:AG26" si="58">BL21</f>
        <v>0</v>
      </c>
      <c r="AH21" s="8">
        <v>14</v>
      </c>
      <c r="AI21" s="8"/>
      <c r="AJ21" s="236">
        <v>14</v>
      </c>
      <c r="AK21" s="70">
        <f t="shared" ref="AK21:AK26" si="59">BM21</f>
        <v>4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0.76666666666666672</v>
      </c>
      <c r="BK21" s="125" t="str">
        <f t="shared" si="1"/>
        <v/>
      </c>
      <c r="BL21" s="14">
        <f t="shared" si="35"/>
        <v>0</v>
      </c>
      <c r="BM21" s="14">
        <f t="shared" si="36"/>
        <v>4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0</v>
      </c>
      <c r="BX21" s="14">
        <f t="shared" si="44"/>
        <v>4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</v>
      </c>
      <c r="CF21" s="222">
        <f t="shared" si="24"/>
        <v>4</v>
      </c>
      <c r="CH21" s="75">
        <f t="shared" si="25"/>
        <v>0</v>
      </c>
      <c r="CI21" s="75">
        <f t="shared" si="26"/>
        <v>1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5" t="s">
        <v>338</v>
      </c>
      <c r="DY21" s="512" t="s">
        <v>135</v>
      </c>
    </row>
    <row r="22" spans="1:129" s="2" customFormat="1" ht="20.399999999999999" x14ac:dyDescent="0.25">
      <c r="A22" s="128" t="s">
        <v>205</v>
      </c>
      <c r="B22" s="122" t="s">
        <v>363</v>
      </c>
      <c r="C22" s="140" t="s">
        <v>102</v>
      </c>
      <c r="D22" s="129" t="s">
        <v>361</v>
      </c>
      <c r="E22" s="519"/>
      <c r="F22" s="519"/>
      <c r="G22" s="520"/>
      <c r="H22" s="129"/>
      <c r="I22" s="130"/>
      <c r="J22" s="130"/>
      <c r="K22" s="130"/>
      <c r="L22" s="130"/>
      <c r="M22" s="130"/>
      <c r="N22" s="11"/>
      <c r="O22" s="145"/>
      <c r="P22" s="145"/>
      <c r="Q22" s="129"/>
      <c r="R22" s="130"/>
      <c r="S22" s="130"/>
      <c r="T22" s="130"/>
      <c r="U22" s="130"/>
      <c r="V22" s="130"/>
      <c r="W22" s="11"/>
      <c r="X22" s="8">
        <v>180</v>
      </c>
      <c r="Y22" s="145">
        <f t="shared" si="17"/>
        <v>6</v>
      </c>
      <c r="Z22" s="9">
        <f t="shared" si="18"/>
        <v>28</v>
      </c>
      <c r="AA22" s="9">
        <f t="shared" si="18"/>
        <v>0</v>
      </c>
      <c r="AB22" s="9">
        <f t="shared" si="18"/>
        <v>28</v>
      </c>
      <c r="AC22" s="9">
        <f t="shared" si="19"/>
        <v>124</v>
      </c>
      <c r="AD22" s="8">
        <v>28</v>
      </c>
      <c r="AE22" s="8"/>
      <c r="AF22" s="236">
        <v>28</v>
      </c>
      <c r="AG22" s="70">
        <f t="shared" si="58"/>
        <v>6</v>
      </c>
      <c r="AH22" s="8"/>
      <c r="AI22" s="8"/>
      <c r="AJ22" s="236"/>
      <c r="AK22" s="70">
        <f t="shared" si="59"/>
        <v>0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0.68888888888888888</v>
      </c>
      <c r="BK22" s="125" t="str">
        <f t="shared" si="1"/>
        <v/>
      </c>
      <c r="BL22" s="14">
        <f t="shared" si="35"/>
        <v>6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6</v>
      </c>
      <c r="BW22" s="14">
        <f t="shared" si="43"/>
        <v>6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6</v>
      </c>
      <c r="CF22" s="222">
        <f t="shared" si="24"/>
        <v>6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56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7"/>
      <c r="DY22" s="514" t="s">
        <v>107</v>
      </c>
    </row>
    <row r="23" spans="1:129" s="2" customFormat="1" ht="20.399999999999999" x14ac:dyDescent="0.25">
      <c r="A23" s="128" t="s">
        <v>206</v>
      </c>
      <c r="B23" s="122" t="s">
        <v>364</v>
      </c>
      <c r="C23" s="140" t="s">
        <v>102</v>
      </c>
      <c r="D23" s="129" t="s">
        <v>109</v>
      </c>
      <c r="E23" s="519"/>
      <c r="F23" s="519"/>
      <c r="G23" s="520"/>
      <c r="H23" s="129"/>
      <c r="I23" s="130"/>
      <c r="J23" s="130"/>
      <c r="K23" s="130"/>
      <c r="L23" s="130"/>
      <c r="M23" s="130"/>
      <c r="N23" s="11"/>
      <c r="O23" s="145"/>
      <c r="P23" s="145"/>
      <c r="Q23" s="129"/>
      <c r="R23" s="130"/>
      <c r="S23" s="130"/>
      <c r="T23" s="130"/>
      <c r="U23" s="130"/>
      <c r="V23" s="130"/>
      <c r="W23" s="11"/>
      <c r="X23" s="8">
        <v>165</v>
      </c>
      <c r="Y23" s="145">
        <f t="shared" si="17"/>
        <v>5.5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123</v>
      </c>
      <c r="AD23" s="521"/>
      <c r="AE23" s="521"/>
      <c r="AF23" s="521"/>
      <c r="AG23" s="70">
        <f t="shared" ref="AG23" si="66">BL23</f>
        <v>0</v>
      </c>
      <c r="AH23" s="8">
        <v>28</v>
      </c>
      <c r="AI23" s="8"/>
      <c r="AJ23" s="236">
        <v>14</v>
      </c>
      <c r="AK23" s="70">
        <f t="shared" ref="AK23" si="67">BM23</f>
        <v>5.5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0.74545454545454548</v>
      </c>
      <c r="BK23" s="125" t="str">
        <f t="shared" si="1"/>
        <v/>
      </c>
      <c r="BL23" s="14">
        <f t="shared" si="35"/>
        <v>0</v>
      </c>
      <c r="BM23" s="14">
        <f t="shared" si="36"/>
        <v>5.5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5.5</v>
      </c>
      <c r="BW23" s="14">
        <f t="shared" si="43"/>
        <v>0</v>
      </c>
      <c r="BX23" s="14">
        <f t="shared" si="44"/>
        <v>5.5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5.5</v>
      </c>
      <c r="CF23" s="222">
        <f t="shared" si="24"/>
        <v>5.5</v>
      </c>
      <c r="CH23" s="75">
        <f t="shared" si="25"/>
        <v>0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7"/>
      <c r="DY23" s="514" t="s">
        <v>108</v>
      </c>
    </row>
    <row r="24" spans="1:129" s="2" customFormat="1" x14ac:dyDescent="0.25">
      <c r="A24" s="128" t="s">
        <v>207</v>
      </c>
      <c r="B24" s="122" t="s">
        <v>365</v>
      </c>
      <c r="C24" s="140" t="s">
        <v>102</v>
      </c>
      <c r="D24" s="129">
        <v>3</v>
      </c>
      <c r="E24" s="519"/>
      <c r="F24" s="519"/>
      <c r="G24" s="520"/>
      <c r="H24" s="129"/>
      <c r="I24" s="130"/>
      <c r="J24" s="130"/>
      <c r="K24" s="130"/>
      <c r="L24" s="130"/>
      <c r="M24" s="130"/>
      <c r="N24" s="11"/>
      <c r="O24" s="145"/>
      <c r="P24" s="145"/>
      <c r="Q24" s="129"/>
      <c r="R24" s="130"/>
      <c r="S24" s="130"/>
      <c r="T24" s="130"/>
      <c r="U24" s="130"/>
      <c r="V24" s="130"/>
      <c r="W24" s="11"/>
      <c r="X24" s="8">
        <v>90</v>
      </c>
      <c r="Y24" s="145">
        <f t="shared" si="17"/>
        <v>3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62</v>
      </c>
      <c r="AD24" s="521"/>
      <c r="AE24" s="521"/>
      <c r="AF24" s="521"/>
      <c r="AG24" s="70">
        <f t="shared" si="58"/>
        <v>0</v>
      </c>
      <c r="AH24" s="236"/>
      <c r="AI24" s="236"/>
      <c r="AJ24" s="236"/>
      <c r="AK24" s="70">
        <f t="shared" si="59"/>
        <v>0</v>
      </c>
      <c r="AL24" s="8">
        <v>14</v>
      </c>
      <c r="AM24" s="8"/>
      <c r="AN24" s="236">
        <v>14</v>
      </c>
      <c r="AO24" s="70">
        <f t="shared" si="60"/>
        <v>3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0.68888888888888888</v>
      </c>
      <c r="BK24" s="125" t="str">
        <f t="shared" si="1"/>
        <v/>
      </c>
      <c r="BL24" s="14">
        <f t="shared" si="35"/>
        <v>0</v>
      </c>
      <c r="BM24" s="14">
        <f t="shared" si="36"/>
        <v>0</v>
      </c>
      <c r="BN24" s="14">
        <f t="shared" si="37"/>
        <v>3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3</v>
      </c>
      <c r="BW24" s="14">
        <f t="shared" si="43"/>
        <v>0</v>
      </c>
      <c r="BX24" s="14">
        <f t="shared" si="44"/>
        <v>0</v>
      </c>
      <c r="BY24" s="14">
        <f t="shared" si="45"/>
        <v>3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3</v>
      </c>
      <c r="CF24" s="222">
        <f t="shared" si="24"/>
        <v>3</v>
      </c>
      <c r="CH24" s="75">
        <f t="shared" si="25"/>
        <v>0</v>
      </c>
      <c r="CI24" s="75">
        <f t="shared" si="26"/>
        <v>0</v>
      </c>
      <c r="CJ24" s="75">
        <f t="shared" si="27"/>
        <v>1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7"/>
      <c r="DY24" s="514" t="s">
        <v>331</v>
      </c>
    </row>
    <row r="25" spans="1:129" s="2" customFormat="1" x14ac:dyDescent="0.25">
      <c r="A25" s="128" t="s">
        <v>208</v>
      </c>
      <c r="B25" s="122" t="s">
        <v>366</v>
      </c>
      <c r="C25" s="140" t="s">
        <v>102</v>
      </c>
      <c r="D25" s="129">
        <v>3</v>
      </c>
      <c r="E25" s="519"/>
      <c r="F25" s="519"/>
      <c r="G25" s="520"/>
      <c r="H25" s="129"/>
      <c r="I25" s="130"/>
      <c r="J25" s="130"/>
      <c r="K25" s="130"/>
      <c r="L25" s="130"/>
      <c r="M25" s="130"/>
      <c r="N25" s="11"/>
      <c r="O25" s="145"/>
      <c r="P25" s="145"/>
      <c r="Q25" s="129"/>
      <c r="R25" s="130"/>
      <c r="S25" s="130"/>
      <c r="T25" s="130"/>
      <c r="U25" s="130"/>
      <c r="V25" s="130"/>
      <c r="W25" s="11"/>
      <c r="X25" s="8">
        <v>90</v>
      </c>
      <c r="Y25" s="145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521"/>
      <c r="AE25" s="521"/>
      <c r="AF25" s="521"/>
      <c r="AG25" s="70">
        <f t="shared" si="58"/>
        <v>0</v>
      </c>
      <c r="AH25" s="236"/>
      <c r="AI25" s="236"/>
      <c r="AJ25" s="236"/>
      <c r="AK25" s="70">
        <f t="shared" si="59"/>
        <v>0</v>
      </c>
      <c r="AL25" s="8">
        <v>14</v>
      </c>
      <c r="AM25" s="8"/>
      <c r="AN25" s="236">
        <v>14</v>
      </c>
      <c r="AO25" s="70">
        <f t="shared" si="60"/>
        <v>3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0</v>
      </c>
      <c r="BN25" s="14">
        <f t="shared" si="37"/>
        <v>3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0</v>
      </c>
      <c r="BY25" s="14">
        <f t="shared" si="45"/>
        <v>3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3</v>
      </c>
      <c r="CF25" s="222">
        <f t="shared" si="24"/>
        <v>3</v>
      </c>
      <c r="CH25" s="75">
        <f t="shared" si="25"/>
        <v>0</v>
      </c>
      <c r="CI25" s="75">
        <f t="shared" si="26"/>
        <v>0</v>
      </c>
      <c r="CJ25" s="75">
        <f t="shared" si="27"/>
        <v>1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7"/>
      <c r="DY25" s="514" t="s">
        <v>128</v>
      </c>
    </row>
    <row r="26" spans="1:129" s="2" customFormat="1" hidden="1" x14ac:dyDescent="0.25">
      <c r="A26" s="128" t="s">
        <v>209</v>
      </c>
      <c r="B26" s="122"/>
      <c r="C26" s="140"/>
      <c r="D26" s="129"/>
      <c r="E26" s="130"/>
      <c r="F26" s="130"/>
      <c r="G26" s="11"/>
      <c r="H26" s="129"/>
      <c r="I26" s="130"/>
      <c r="J26" s="130"/>
      <c r="K26" s="130"/>
      <c r="L26" s="130"/>
      <c r="M26" s="130"/>
      <c r="N26" s="11"/>
      <c r="O26" s="145"/>
      <c r="P26" s="145"/>
      <c r="Q26" s="129"/>
      <c r="R26" s="130"/>
      <c r="S26" s="130"/>
      <c r="T26" s="130"/>
      <c r="U26" s="130"/>
      <c r="V26" s="130"/>
      <c r="W26" s="11"/>
      <c r="X26" s="8"/>
      <c r="Y26" s="145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36"/>
      <c r="AE26" s="236"/>
      <c r="AF26" s="236"/>
      <c r="AG26" s="70">
        <f t="shared" si="58"/>
        <v>0</v>
      </c>
      <c r="AH26" s="236"/>
      <c r="AI26" s="236"/>
      <c r="AJ26" s="236"/>
      <c r="AK26" s="70">
        <f t="shared" si="59"/>
        <v>0</v>
      </c>
      <c r="AL26" s="236"/>
      <c r="AM26" s="236"/>
      <c r="AN26" s="236"/>
      <c r="AO26" s="70">
        <f t="shared" si="60"/>
        <v>0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</v>
      </c>
      <c r="BK26" s="125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0</v>
      </c>
      <c r="BW26" s="14">
        <f t="shared" si="43"/>
        <v>0</v>
      </c>
      <c r="BX26" s="14">
        <f t="shared" si="44"/>
        <v>0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0</v>
      </c>
      <c r="CF26" s="222">
        <f t="shared" si="24"/>
        <v>0</v>
      </c>
      <c r="CH26" s="75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0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09"/>
      <c r="DY26" s="516" t="s">
        <v>91</v>
      </c>
    </row>
    <row r="27" spans="1:129" s="2" customFormat="1" hidden="1" x14ac:dyDescent="0.25">
      <c r="A27" s="128" t="s">
        <v>210</v>
      </c>
      <c r="B27" s="122"/>
      <c r="C27" s="140"/>
      <c r="D27" s="129"/>
      <c r="E27" s="130"/>
      <c r="F27" s="130"/>
      <c r="G27" s="11"/>
      <c r="H27" s="129"/>
      <c r="I27" s="130"/>
      <c r="J27" s="130"/>
      <c r="K27" s="130"/>
      <c r="L27" s="130"/>
      <c r="M27" s="130"/>
      <c r="N27" s="11"/>
      <c r="O27" s="145"/>
      <c r="P27" s="145"/>
      <c r="Q27" s="129"/>
      <c r="R27" s="130"/>
      <c r="S27" s="130"/>
      <c r="T27" s="130"/>
      <c r="U27" s="130"/>
      <c r="V27" s="130"/>
      <c r="W27" s="11"/>
      <c r="X27" s="8"/>
      <c r="Y27" s="145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236"/>
      <c r="AM27" s="236"/>
      <c r="AN27" s="236"/>
      <c r="AO27" s="70">
        <f t="shared" si="52"/>
        <v>0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0</v>
      </c>
      <c r="CF27" s="222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5" t="s">
        <v>349</v>
      </c>
      <c r="DY27" s="512" t="s">
        <v>106</v>
      </c>
    </row>
    <row r="28" spans="1:129" s="2" customFormat="1" hidden="1" x14ac:dyDescent="0.25">
      <c r="A28" s="128" t="s">
        <v>211</v>
      </c>
      <c r="B28" s="122"/>
      <c r="C28" s="140"/>
      <c r="D28" s="129"/>
      <c r="E28" s="130"/>
      <c r="F28" s="130"/>
      <c r="G28" s="11"/>
      <c r="H28" s="129"/>
      <c r="I28" s="130"/>
      <c r="J28" s="130"/>
      <c r="K28" s="130"/>
      <c r="L28" s="130"/>
      <c r="M28" s="130"/>
      <c r="N28" s="11"/>
      <c r="O28" s="145"/>
      <c r="P28" s="145"/>
      <c r="Q28" s="129"/>
      <c r="R28" s="130"/>
      <c r="S28" s="130"/>
      <c r="T28" s="130"/>
      <c r="U28" s="130"/>
      <c r="V28" s="130"/>
      <c r="W28" s="11"/>
      <c r="X28" s="8"/>
      <c r="Y28" s="145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7"/>
      <c r="DY28" s="514" t="s">
        <v>330</v>
      </c>
    </row>
    <row r="29" spans="1:129" s="2" customFormat="1" hidden="1" x14ac:dyDescent="0.25">
      <c r="A29" s="128" t="s">
        <v>212</v>
      </c>
      <c r="B29" s="122"/>
      <c r="C29" s="140"/>
      <c r="D29" s="129"/>
      <c r="E29" s="130"/>
      <c r="F29" s="130"/>
      <c r="G29" s="11"/>
      <c r="H29" s="129"/>
      <c r="I29" s="130"/>
      <c r="J29" s="130"/>
      <c r="K29" s="130"/>
      <c r="L29" s="130"/>
      <c r="M29" s="130"/>
      <c r="N29" s="11"/>
      <c r="O29" s="145"/>
      <c r="P29" s="145"/>
      <c r="Q29" s="129"/>
      <c r="R29" s="130"/>
      <c r="S29" s="130"/>
      <c r="T29" s="130"/>
      <c r="U29" s="130"/>
      <c r="V29" s="130"/>
      <c r="W29" s="11"/>
      <c r="X29" s="8"/>
      <c r="Y29" s="145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2">BL29</f>
        <v>0</v>
      </c>
      <c r="AH29" s="236"/>
      <c r="AI29" s="236"/>
      <c r="AJ29" s="236"/>
      <c r="AK29" s="70">
        <f t="shared" ref="AK29:AK37" si="73">BM29</f>
        <v>0</v>
      </c>
      <c r="AL29" s="236"/>
      <c r="AM29" s="236"/>
      <c r="AN29" s="236"/>
      <c r="AO29" s="70">
        <f t="shared" ref="AO29:AO37" si="74">BN29</f>
        <v>0</v>
      </c>
      <c r="AP29" s="236"/>
      <c r="AQ29" s="236"/>
      <c r="AR29" s="236"/>
      <c r="AS29" s="70">
        <f t="shared" ref="AS29:AS37" si="75">BO29</f>
        <v>0</v>
      </c>
      <c r="AT29" s="236"/>
      <c r="AU29" s="236"/>
      <c r="AV29" s="236"/>
      <c r="AW29" s="70">
        <f t="shared" ref="AW29:AW37" si="76">BP29</f>
        <v>0</v>
      </c>
      <c r="AX29" s="236"/>
      <c r="AY29" s="236"/>
      <c r="AZ29" s="236"/>
      <c r="BA29" s="70">
        <f t="shared" ref="BA29:BA37" si="77">BQ29</f>
        <v>0</v>
      </c>
      <c r="BB29" s="236"/>
      <c r="BC29" s="236"/>
      <c r="BD29" s="236"/>
      <c r="BE29" s="70">
        <f t="shared" ref="BE29:BE37" si="78">BR29</f>
        <v>0</v>
      </c>
      <c r="BF29" s="236"/>
      <c r="BG29" s="236"/>
      <c r="BH29" s="236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1">SUM(BW29:CD29)</f>
        <v>0</v>
      </c>
      <c r="CF29" s="22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09"/>
      <c r="DY29" s="516" t="s">
        <v>103</v>
      </c>
    </row>
    <row r="30" spans="1:129" s="2" customFormat="1" hidden="1" x14ac:dyDescent="0.25">
      <c r="A30" s="128" t="s">
        <v>213</v>
      </c>
      <c r="B30" s="122"/>
      <c r="C30" s="140"/>
      <c r="D30" s="129"/>
      <c r="E30" s="130"/>
      <c r="F30" s="130"/>
      <c r="G30" s="11"/>
      <c r="H30" s="129"/>
      <c r="I30" s="130"/>
      <c r="J30" s="130"/>
      <c r="K30" s="130"/>
      <c r="L30" s="130"/>
      <c r="M30" s="130"/>
      <c r="N30" s="11"/>
      <c r="O30" s="145"/>
      <c r="P30" s="145"/>
      <c r="Q30" s="129"/>
      <c r="R30" s="130"/>
      <c r="S30" s="130"/>
      <c r="T30" s="130"/>
      <c r="U30" s="130"/>
      <c r="V30" s="130"/>
      <c r="W30" s="11"/>
      <c r="X30" s="8"/>
      <c r="Y30" s="145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2"/>
        <v>0</v>
      </c>
      <c r="AH30" s="236"/>
      <c r="AI30" s="236"/>
      <c r="AJ30" s="236"/>
      <c r="AK30" s="70">
        <f t="shared" si="73"/>
        <v>0</v>
      </c>
      <c r="AL30" s="236"/>
      <c r="AM30" s="236"/>
      <c r="AN30" s="236"/>
      <c r="AO30" s="70">
        <f t="shared" si="74"/>
        <v>0</v>
      </c>
      <c r="AP30" s="236"/>
      <c r="AQ30" s="236"/>
      <c r="AR30" s="236"/>
      <c r="AS30" s="70">
        <f t="shared" si="75"/>
        <v>0</v>
      </c>
      <c r="AT30" s="236"/>
      <c r="AU30" s="236"/>
      <c r="AV30" s="236"/>
      <c r="AW30" s="70">
        <f t="shared" si="76"/>
        <v>0</v>
      </c>
      <c r="AX30" s="236"/>
      <c r="AY30" s="236"/>
      <c r="AZ30" s="236"/>
      <c r="BA30" s="70">
        <f t="shared" si="77"/>
        <v>0</v>
      </c>
      <c r="BB30" s="236"/>
      <c r="BC30" s="236"/>
      <c r="BD30" s="236"/>
      <c r="BE30" s="70">
        <f t="shared" si="78"/>
        <v>0</v>
      </c>
      <c r="BF30" s="236"/>
      <c r="BG30" s="236"/>
      <c r="BH30" s="236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1"/>
        <v>0</v>
      </c>
      <c r="CF30" s="22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5" t="s">
        <v>335</v>
      </c>
      <c r="DY30" s="512" t="s">
        <v>95</v>
      </c>
    </row>
    <row r="31" spans="1:129" s="2" customFormat="1" hidden="1" x14ac:dyDescent="0.25">
      <c r="A31" s="128" t="s">
        <v>214</v>
      </c>
      <c r="B31" s="122"/>
      <c r="C31" s="140"/>
      <c r="D31" s="129"/>
      <c r="E31" s="130"/>
      <c r="F31" s="130"/>
      <c r="G31" s="11"/>
      <c r="H31" s="129"/>
      <c r="I31" s="130"/>
      <c r="J31" s="130"/>
      <c r="K31" s="130"/>
      <c r="L31" s="130"/>
      <c r="M31" s="130"/>
      <c r="N31" s="11"/>
      <c r="O31" s="145"/>
      <c r="P31" s="145"/>
      <c r="Q31" s="129"/>
      <c r="R31" s="130"/>
      <c r="S31" s="130"/>
      <c r="T31" s="130"/>
      <c r="U31" s="130"/>
      <c r="V31" s="130"/>
      <c r="W31" s="11"/>
      <c r="X31" s="8"/>
      <c r="Y31" s="145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2"/>
        <v>0</v>
      </c>
      <c r="AH31" s="236"/>
      <c r="AI31" s="236"/>
      <c r="AJ31" s="236"/>
      <c r="AK31" s="70">
        <f t="shared" si="73"/>
        <v>0</v>
      </c>
      <c r="AL31" s="236"/>
      <c r="AM31" s="236"/>
      <c r="AN31" s="236"/>
      <c r="AO31" s="70">
        <f t="shared" si="74"/>
        <v>0</v>
      </c>
      <c r="AP31" s="236"/>
      <c r="AQ31" s="236"/>
      <c r="AR31" s="236"/>
      <c r="AS31" s="70">
        <f t="shared" si="75"/>
        <v>0</v>
      </c>
      <c r="AT31" s="236"/>
      <c r="AU31" s="236"/>
      <c r="AV31" s="236"/>
      <c r="AW31" s="70">
        <f t="shared" si="76"/>
        <v>0</v>
      </c>
      <c r="AX31" s="236"/>
      <c r="AY31" s="236"/>
      <c r="AZ31" s="236"/>
      <c r="BA31" s="70">
        <f t="shared" si="77"/>
        <v>0</v>
      </c>
      <c r="BB31" s="236"/>
      <c r="BC31" s="236"/>
      <c r="BD31" s="236"/>
      <c r="BE31" s="70">
        <f t="shared" si="78"/>
        <v>0</v>
      </c>
      <c r="BF31" s="236"/>
      <c r="BG31" s="236"/>
      <c r="BH31" s="236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1"/>
        <v>0</v>
      </c>
      <c r="CF31" s="22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7"/>
      <c r="DY31" s="514" t="s">
        <v>125</v>
      </c>
    </row>
    <row r="32" spans="1:129" s="2" customFormat="1" hidden="1" x14ac:dyDescent="0.25">
      <c r="A32" s="128" t="s">
        <v>215</v>
      </c>
      <c r="B32" s="122"/>
      <c r="C32" s="140"/>
      <c r="D32" s="129"/>
      <c r="E32" s="130"/>
      <c r="F32" s="130"/>
      <c r="G32" s="11"/>
      <c r="H32" s="129"/>
      <c r="I32" s="130"/>
      <c r="J32" s="130"/>
      <c r="K32" s="130"/>
      <c r="L32" s="130"/>
      <c r="M32" s="130"/>
      <c r="N32" s="11"/>
      <c r="O32" s="145"/>
      <c r="P32" s="145"/>
      <c r="Q32" s="129"/>
      <c r="R32" s="130"/>
      <c r="S32" s="130"/>
      <c r="T32" s="130"/>
      <c r="U32" s="130"/>
      <c r="V32" s="130"/>
      <c r="W32" s="11"/>
      <c r="X32" s="8"/>
      <c r="Y32" s="145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2"/>
        <v>0</v>
      </c>
      <c r="AH32" s="236"/>
      <c r="AI32" s="236"/>
      <c r="AJ32" s="236"/>
      <c r="AK32" s="70">
        <f t="shared" si="73"/>
        <v>0</v>
      </c>
      <c r="AL32" s="236"/>
      <c r="AM32" s="236"/>
      <c r="AN32" s="236"/>
      <c r="AO32" s="70">
        <f t="shared" si="74"/>
        <v>0</v>
      </c>
      <c r="AP32" s="236"/>
      <c r="AQ32" s="236"/>
      <c r="AR32" s="236"/>
      <c r="AS32" s="70">
        <f t="shared" si="75"/>
        <v>0</v>
      </c>
      <c r="AT32" s="236"/>
      <c r="AU32" s="236"/>
      <c r="AV32" s="236"/>
      <c r="AW32" s="70">
        <f t="shared" si="76"/>
        <v>0</v>
      </c>
      <c r="AX32" s="236"/>
      <c r="AY32" s="236"/>
      <c r="AZ32" s="236"/>
      <c r="BA32" s="70">
        <f t="shared" si="77"/>
        <v>0</v>
      </c>
      <c r="BB32" s="236"/>
      <c r="BC32" s="236"/>
      <c r="BD32" s="236"/>
      <c r="BE32" s="70">
        <f t="shared" si="78"/>
        <v>0</v>
      </c>
      <c r="BF32" s="236"/>
      <c r="BG32" s="236"/>
      <c r="BH32" s="236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1"/>
        <v>0</v>
      </c>
      <c r="CF32" s="22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7"/>
      <c r="DY32" s="514" t="s">
        <v>329</v>
      </c>
    </row>
    <row r="33" spans="1:129" s="2" customFormat="1" hidden="1" x14ac:dyDescent="0.25">
      <c r="A33" s="128" t="s">
        <v>216</v>
      </c>
      <c r="B33" s="122"/>
      <c r="C33" s="140"/>
      <c r="D33" s="129"/>
      <c r="E33" s="130"/>
      <c r="F33" s="130"/>
      <c r="G33" s="11"/>
      <c r="H33" s="129"/>
      <c r="I33" s="130"/>
      <c r="J33" s="130"/>
      <c r="K33" s="130"/>
      <c r="L33" s="130"/>
      <c r="M33" s="130"/>
      <c r="N33" s="11"/>
      <c r="O33" s="145"/>
      <c r="P33" s="145"/>
      <c r="Q33" s="129"/>
      <c r="R33" s="130"/>
      <c r="S33" s="130"/>
      <c r="T33" s="130"/>
      <c r="U33" s="130"/>
      <c r="V33" s="130"/>
      <c r="W33" s="11"/>
      <c r="X33" s="8"/>
      <c r="Y33" s="145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2"/>
        <v>0</v>
      </c>
      <c r="AH33" s="236"/>
      <c r="AI33" s="236"/>
      <c r="AJ33" s="236"/>
      <c r="AK33" s="70">
        <f t="shared" si="73"/>
        <v>0</v>
      </c>
      <c r="AL33" s="236"/>
      <c r="AM33" s="236"/>
      <c r="AN33" s="236"/>
      <c r="AO33" s="70">
        <f t="shared" si="74"/>
        <v>0</v>
      </c>
      <c r="AP33" s="236"/>
      <c r="AQ33" s="236"/>
      <c r="AR33" s="236"/>
      <c r="AS33" s="70">
        <f t="shared" si="75"/>
        <v>0</v>
      </c>
      <c r="AT33" s="236"/>
      <c r="AU33" s="236"/>
      <c r="AV33" s="236"/>
      <c r="AW33" s="70">
        <f t="shared" si="76"/>
        <v>0</v>
      </c>
      <c r="AX33" s="236"/>
      <c r="AY33" s="236"/>
      <c r="AZ33" s="236"/>
      <c r="BA33" s="70">
        <f t="shared" si="77"/>
        <v>0</v>
      </c>
      <c r="BB33" s="236"/>
      <c r="BC33" s="236"/>
      <c r="BD33" s="236"/>
      <c r="BE33" s="70">
        <f t="shared" si="78"/>
        <v>0</v>
      </c>
      <c r="BF33" s="236"/>
      <c r="BG33" s="236"/>
      <c r="BH33" s="236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1"/>
        <v>0</v>
      </c>
      <c r="CF33" s="22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09"/>
      <c r="DY33" s="516" t="s">
        <v>94</v>
      </c>
    </row>
    <row r="34" spans="1:129" s="2" customFormat="1" hidden="1" x14ac:dyDescent="0.25">
      <c r="A34" s="128" t="s">
        <v>217</v>
      </c>
      <c r="B34" s="122"/>
      <c r="C34" s="140"/>
      <c r="D34" s="129"/>
      <c r="E34" s="130"/>
      <c r="F34" s="130"/>
      <c r="G34" s="11"/>
      <c r="H34" s="129"/>
      <c r="I34" s="130"/>
      <c r="J34" s="130"/>
      <c r="K34" s="130"/>
      <c r="L34" s="130"/>
      <c r="M34" s="130"/>
      <c r="N34" s="11"/>
      <c r="O34" s="145"/>
      <c r="P34" s="145"/>
      <c r="Q34" s="129"/>
      <c r="R34" s="130"/>
      <c r="S34" s="130"/>
      <c r="T34" s="130"/>
      <c r="U34" s="130"/>
      <c r="V34" s="130"/>
      <c r="W34" s="11"/>
      <c r="X34" s="8"/>
      <c r="Y34" s="145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2"/>
        <v>0</v>
      </c>
      <c r="AH34" s="236"/>
      <c r="AI34" s="236"/>
      <c r="AJ34" s="236"/>
      <c r="AK34" s="70">
        <f t="shared" si="73"/>
        <v>0</v>
      </c>
      <c r="AL34" s="236"/>
      <c r="AM34" s="236"/>
      <c r="AN34" s="236"/>
      <c r="AO34" s="70">
        <f t="shared" si="74"/>
        <v>0</v>
      </c>
      <c r="AP34" s="236"/>
      <c r="AQ34" s="236"/>
      <c r="AR34" s="236"/>
      <c r="AS34" s="70">
        <f t="shared" si="75"/>
        <v>0</v>
      </c>
      <c r="AT34" s="236"/>
      <c r="AU34" s="236"/>
      <c r="AV34" s="236"/>
      <c r="AW34" s="70">
        <f t="shared" si="76"/>
        <v>0</v>
      </c>
      <c r="AX34" s="236"/>
      <c r="AY34" s="236"/>
      <c r="AZ34" s="236"/>
      <c r="BA34" s="70">
        <f t="shared" si="77"/>
        <v>0</v>
      </c>
      <c r="BB34" s="236"/>
      <c r="BC34" s="236"/>
      <c r="BD34" s="236"/>
      <c r="BE34" s="70">
        <f t="shared" si="78"/>
        <v>0</v>
      </c>
      <c r="BF34" s="236"/>
      <c r="BG34" s="236"/>
      <c r="BH34" s="236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1"/>
        <v>0</v>
      </c>
      <c r="CF34" s="22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5" t="s">
        <v>350</v>
      </c>
      <c r="DY34" s="512" t="s">
        <v>351</v>
      </c>
    </row>
    <row r="35" spans="1:129" s="2" customFormat="1" hidden="1" x14ac:dyDescent="0.25">
      <c r="A35" s="128" t="s">
        <v>218</v>
      </c>
      <c r="B35" s="122"/>
      <c r="C35" s="140"/>
      <c r="D35" s="129"/>
      <c r="E35" s="130"/>
      <c r="F35" s="130"/>
      <c r="G35" s="11"/>
      <c r="H35" s="129"/>
      <c r="I35" s="130"/>
      <c r="J35" s="130"/>
      <c r="K35" s="130"/>
      <c r="L35" s="130"/>
      <c r="M35" s="130"/>
      <c r="N35" s="11"/>
      <c r="O35" s="145"/>
      <c r="P35" s="145"/>
      <c r="Q35" s="129"/>
      <c r="R35" s="130"/>
      <c r="S35" s="130"/>
      <c r="T35" s="130"/>
      <c r="U35" s="130"/>
      <c r="V35" s="130"/>
      <c r="W35" s="11"/>
      <c r="X35" s="8"/>
      <c r="Y35" s="145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2"/>
        <v>0</v>
      </c>
      <c r="AH35" s="236"/>
      <c r="AI35" s="236"/>
      <c r="AJ35" s="236"/>
      <c r="AK35" s="70">
        <f t="shared" si="73"/>
        <v>0</v>
      </c>
      <c r="AL35" s="236"/>
      <c r="AM35" s="236"/>
      <c r="AN35" s="236"/>
      <c r="AO35" s="70">
        <f t="shared" si="74"/>
        <v>0</v>
      </c>
      <c r="AP35" s="236"/>
      <c r="AQ35" s="236"/>
      <c r="AR35" s="236"/>
      <c r="AS35" s="70">
        <f t="shared" si="75"/>
        <v>0</v>
      </c>
      <c r="AT35" s="236"/>
      <c r="AU35" s="236"/>
      <c r="AV35" s="236"/>
      <c r="AW35" s="70">
        <f t="shared" si="76"/>
        <v>0</v>
      </c>
      <c r="AX35" s="236"/>
      <c r="AY35" s="236"/>
      <c r="AZ35" s="236"/>
      <c r="BA35" s="70">
        <f t="shared" si="77"/>
        <v>0</v>
      </c>
      <c r="BB35" s="236"/>
      <c r="BC35" s="236"/>
      <c r="BD35" s="236"/>
      <c r="BE35" s="70">
        <f t="shared" si="78"/>
        <v>0</v>
      </c>
      <c r="BF35" s="236"/>
      <c r="BG35" s="236"/>
      <c r="BH35" s="236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1"/>
        <v>0</v>
      </c>
      <c r="CF35" s="22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7"/>
      <c r="DY35" s="514" t="s">
        <v>352</v>
      </c>
    </row>
    <row r="36" spans="1:129" s="2" customFormat="1" hidden="1" x14ac:dyDescent="0.25">
      <c r="A36" s="128" t="s">
        <v>219</v>
      </c>
      <c r="B36" s="122"/>
      <c r="C36" s="140"/>
      <c r="D36" s="129"/>
      <c r="E36" s="130"/>
      <c r="F36" s="130"/>
      <c r="G36" s="11"/>
      <c r="H36" s="129"/>
      <c r="I36" s="130"/>
      <c r="J36" s="130"/>
      <c r="K36" s="130"/>
      <c r="L36" s="130"/>
      <c r="M36" s="130"/>
      <c r="N36" s="11"/>
      <c r="O36" s="145"/>
      <c r="P36" s="145"/>
      <c r="Q36" s="129"/>
      <c r="R36" s="130"/>
      <c r="S36" s="130"/>
      <c r="T36" s="130"/>
      <c r="U36" s="130"/>
      <c r="V36" s="130"/>
      <c r="W36" s="11"/>
      <c r="X36" s="8"/>
      <c r="Y36" s="145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2"/>
        <v>0</v>
      </c>
      <c r="AH36" s="236"/>
      <c r="AI36" s="236"/>
      <c r="AJ36" s="236"/>
      <c r="AK36" s="70">
        <f t="shared" si="73"/>
        <v>0</v>
      </c>
      <c r="AL36" s="236"/>
      <c r="AM36" s="236"/>
      <c r="AN36" s="236"/>
      <c r="AO36" s="70">
        <f t="shared" si="74"/>
        <v>0</v>
      </c>
      <c r="AP36" s="236"/>
      <c r="AQ36" s="236"/>
      <c r="AR36" s="236"/>
      <c r="AS36" s="70">
        <f t="shared" si="75"/>
        <v>0</v>
      </c>
      <c r="AT36" s="236"/>
      <c r="AU36" s="236"/>
      <c r="AV36" s="236"/>
      <c r="AW36" s="70">
        <f t="shared" si="76"/>
        <v>0</v>
      </c>
      <c r="AX36" s="236"/>
      <c r="AY36" s="236"/>
      <c r="AZ36" s="236"/>
      <c r="BA36" s="70">
        <f t="shared" si="77"/>
        <v>0</v>
      </c>
      <c r="BB36" s="236"/>
      <c r="BC36" s="236"/>
      <c r="BD36" s="236"/>
      <c r="BE36" s="70">
        <f t="shared" si="78"/>
        <v>0</v>
      </c>
      <c r="BF36" s="236"/>
      <c r="BG36" s="236"/>
      <c r="BH36" s="236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1"/>
        <v>0</v>
      </c>
      <c r="CF36" s="22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7"/>
      <c r="DY36" s="514" t="s">
        <v>353</v>
      </c>
    </row>
    <row r="37" spans="1:129" s="2" customFormat="1" hidden="1" x14ac:dyDescent="0.25">
      <c r="A37" s="128" t="s">
        <v>220</v>
      </c>
      <c r="B37" s="122"/>
      <c r="C37" s="140"/>
      <c r="D37" s="129"/>
      <c r="E37" s="130"/>
      <c r="F37" s="130"/>
      <c r="G37" s="11"/>
      <c r="H37" s="129"/>
      <c r="I37" s="130"/>
      <c r="J37" s="130"/>
      <c r="K37" s="130"/>
      <c r="L37" s="130"/>
      <c r="M37" s="130"/>
      <c r="N37" s="11"/>
      <c r="O37" s="145"/>
      <c r="P37" s="145"/>
      <c r="Q37" s="129"/>
      <c r="R37" s="130"/>
      <c r="S37" s="130"/>
      <c r="T37" s="130"/>
      <c r="U37" s="130"/>
      <c r="V37" s="130"/>
      <c r="W37" s="11"/>
      <c r="X37" s="8"/>
      <c r="Y37" s="145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2"/>
        <v>0</v>
      </c>
      <c r="AH37" s="236"/>
      <c r="AI37" s="236"/>
      <c r="AJ37" s="236"/>
      <c r="AK37" s="70">
        <f t="shared" si="73"/>
        <v>0</v>
      </c>
      <c r="AL37" s="236"/>
      <c r="AM37" s="236"/>
      <c r="AN37" s="236"/>
      <c r="AO37" s="70">
        <f t="shared" si="74"/>
        <v>0</v>
      </c>
      <c r="AP37" s="236"/>
      <c r="AQ37" s="236"/>
      <c r="AR37" s="236"/>
      <c r="AS37" s="70">
        <f t="shared" si="75"/>
        <v>0</v>
      </c>
      <c r="AT37" s="236"/>
      <c r="AU37" s="236"/>
      <c r="AV37" s="236"/>
      <c r="AW37" s="70">
        <f t="shared" si="76"/>
        <v>0</v>
      </c>
      <c r="AX37" s="236"/>
      <c r="AY37" s="236"/>
      <c r="AZ37" s="236"/>
      <c r="BA37" s="70">
        <f t="shared" si="77"/>
        <v>0</v>
      </c>
      <c r="BB37" s="236"/>
      <c r="BC37" s="236"/>
      <c r="BD37" s="236"/>
      <c r="BE37" s="70">
        <f t="shared" si="78"/>
        <v>0</v>
      </c>
      <c r="BF37" s="236"/>
      <c r="BG37" s="236"/>
      <c r="BH37" s="236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1"/>
        <v>0</v>
      </c>
      <c r="CF37" s="22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7"/>
      <c r="DY37" s="514" t="s">
        <v>354</v>
      </c>
    </row>
    <row r="38" spans="1:129" s="2" customFormat="1" hidden="1" x14ac:dyDescent="0.25">
      <c r="A38" s="128" t="s">
        <v>221</v>
      </c>
      <c r="B38" s="122"/>
      <c r="C38" s="140"/>
      <c r="D38" s="129"/>
      <c r="E38" s="130"/>
      <c r="F38" s="130"/>
      <c r="G38" s="11"/>
      <c r="H38" s="129"/>
      <c r="I38" s="130"/>
      <c r="J38" s="130"/>
      <c r="K38" s="130"/>
      <c r="L38" s="130"/>
      <c r="M38" s="130"/>
      <c r="N38" s="11"/>
      <c r="O38" s="145"/>
      <c r="P38" s="145"/>
      <c r="Q38" s="129"/>
      <c r="R38" s="130"/>
      <c r="S38" s="130"/>
      <c r="T38" s="130"/>
      <c r="U38" s="130"/>
      <c r="V38" s="130"/>
      <c r="W38" s="11"/>
      <c r="X38" s="8"/>
      <c r="Y38" s="145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7"/>
      <c r="DY38" s="514" t="s">
        <v>355</v>
      </c>
    </row>
    <row r="39" spans="1:129" s="2" customFormat="1" hidden="1" x14ac:dyDescent="0.25">
      <c r="A39" s="128" t="s">
        <v>222</v>
      </c>
      <c r="B39" s="122"/>
      <c r="C39" s="140"/>
      <c r="D39" s="129"/>
      <c r="E39" s="130"/>
      <c r="F39" s="130"/>
      <c r="G39" s="11"/>
      <c r="H39" s="129"/>
      <c r="I39" s="130"/>
      <c r="J39" s="130"/>
      <c r="K39" s="130"/>
      <c r="L39" s="130"/>
      <c r="M39" s="130"/>
      <c r="N39" s="11"/>
      <c r="O39" s="145"/>
      <c r="P39" s="145"/>
      <c r="Q39" s="129"/>
      <c r="R39" s="130"/>
      <c r="S39" s="130"/>
      <c r="T39" s="130"/>
      <c r="U39" s="130"/>
      <c r="V39" s="130"/>
      <c r="W39" s="11"/>
      <c r="X39" s="8"/>
      <c r="Y39" s="145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6"/>
      <c r="AE39" s="236"/>
      <c r="AF39" s="236"/>
      <c r="AG39" s="70">
        <f t="shared" ref="AG39" si="86">BL39</f>
        <v>0</v>
      </c>
      <c r="AH39" s="236"/>
      <c r="AI39" s="236"/>
      <c r="AJ39" s="236"/>
      <c r="AK39" s="70">
        <f t="shared" ref="AK39" si="87">BM39</f>
        <v>0</v>
      </c>
      <c r="AL39" s="236"/>
      <c r="AM39" s="236"/>
      <c r="AN39" s="236"/>
      <c r="AO39" s="70">
        <f t="shared" ref="AO39" si="88">BN39</f>
        <v>0</v>
      </c>
      <c r="AP39" s="236"/>
      <c r="AQ39" s="236"/>
      <c r="AR39" s="236"/>
      <c r="AS39" s="70">
        <f t="shared" ref="AS39" si="89">BO39</f>
        <v>0</v>
      </c>
      <c r="AT39" s="236"/>
      <c r="AU39" s="236"/>
      <c r="AV39" s="236"/>
      <c r="AW39" s="70">
        <f t="shared" ref="AW39" si="90">BP39</f>
        <v>0</v>
      </c>
      <c r="AX39" s="236"/>
      <c r="AY39" s="236"/>
      <c r="AZ39" s="236"/>
      <c r="BA39" s="70">
        <f t="shared" ref="BA39" si="91">BQ39</f>
        <v>0</v>
      </c>
      <c r="BB39" s="236"/>
      <c r="BC39" s="236"/>
      <c r="BD39" s="236"/>
      <c r="BE39" s="70">
        <f t="shared" ref="BE39" si="92">BR39</f>
        <v>0</v>
      </c>
      <c r="BF39" s="236"/>
      <c r="BG39" s="236"/>
      <c r="BH39" s="236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7">SUM(BW39:CD39)</f>
        <v>0</v>
      </c>
      <c r="CF39" s="22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09"/>
      <c r="DY39" s="516" t="s">
        <v>356</v>
      </c>
    </row>
    <row r="40" spans="1:129" s="2" customFormat="1" hidden="1" x14ac:dyDescent="0.25">
      <c r="A40" s="128" t="s">
        <v>223</v>
      </c>
      <c r="B40" s="122"/>
      <c r="C40" s="140"/>
      <c r="D40" s="129"/>
      <c r="E40" s="130"/>
      <c r="F40" s="130"/>
      <c r="G40" s="11"/>
      <c r="H40" s="129"/>
      <c r="I40" s="130"/>
      <c r="J40" s="130"/>
      <c r="K40" s="130"/>
      <c r="L40" s="130"/>
      <c r="M40" s="130"/>
      <c r="N40" s="11"/>
      <c r="O40" s="145"/>
      <c r="P40" s="145"/>
      <c r="Q40" s="129"/>
      <c r="R40" s="130"/>
      <c r="S40" s="130"/>
      <c r="T40" s="130"/>
      <c r="U40" s="130"/>
      <c r="V40" s="130"/>
      <c r="W40" s="11"/>
      <c r="X40" s="8"/>
      <c r="Y40" s="145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6"/>
      <c r="AE40" s="236"/>
      <c r="AF40" s="236"/>
      <c r="AG40" s="70">
        <f t="shared" ref="AG40" si="110">BL40</f>
        <v>0</v>
      </c>
      <c r="AH40" s="236"/>
      <c r="AI40" s="236"/>
      <c r="AJ40" s="236"/>
      <c r="AK40" s="70">
        <f t="shared" ref="AK40" si="111">BM40</f>
        <v>0</v>
      </c>
      <c r="AL40" s="236"/>
      <c r="AM40" s="236"/>
      <c r="AN40" s="236"/>
      <c r="AO40" s="70">
        <f t="shared" ref="AO40" si="112">BN40</f>
        <v>0</v>
      </c>
      <c r="AP40" s="236"/>
      <c r="AQ40" s="236"/>
      <c r="AR40" s="236"/>
      <c r="AS40" s="70">
        <f t="shared" ref="AS40" si="113">BO40</f>
        <v>0</v>
      </c>
      <c r="AT40" s="236"/>
      <c r="AU40" s="236"/>
      <c r="AV40" s="236"/>
      <c r="AW40" s="70">
        <f t="shared" ref="AW40" si="114">BP40</f>
        <v>0</v>
      </c>
      <c r="AX40" s="236"/>
      <c r="AY40" s="236"/>
      <c r="AZ40" s="236"/>
      <c r="BA40" s="70">
        <f t="shared" ref="BA40" si="115">BQ40</f>
        <v>0</v>
      </c>
      <c r="BB40" s="236"/>
      <c r="BC40" s="236"/>
      <c r="BD40" s="236"/>
      <c r="BE40" s="70">
        <f t="shared" ref="BE40" si="116">BR40</f>
        <v>0</v>
      </c>
      <c r="BF40" s="236"/>
      <c r="BG40" s="236"/>
      <c r="BH40" s="236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1">SUM(BW40:CD40)</f>
        <v>0</v>
      </c>
      <c r="CF40" s="22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idden="1" x14ac:dyDescent="0.25">
      <c r="A41" s="128" t="s">
        <v>224</v>
      </c>
      <c r="B41" s="122"/>
      <c r="C41" s="140"/>
      <c r="D41" s="129"/>
      <c r="E41" s="130"/>
      <c r="F41" s="130"/>
      <c r="G41" s="11"/>
      <c r="H41" s="129"/>
      <c r="I41" s="130"/>
      <c r="J41" s="130"/>
      <c r="K41" s="130"/>
      <c r="L41" s="130"/>
      <c r="M41" s="130"/>
      <c r="N41" s="11"/>
      <c r="O41" s="145"/>
      <c r="P41" s="145"/>
      <c r="Q41" s="129"/>
      <c r="R41" s="130"/>
      <c r="S41" s="130"/>
      <c r="T41" s="130"/>
      <c r="U41" s="130"/>
      <c r="V41" s="130"/>
      <c r="W41" s="11"/>
      <c r="X41" s="8"/>
      <c r="Y41" s="145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6"/>
      <c r="AE41" s="236"/>
      <c r="AF41" s="236"/>
      <c r="AG41" s="70">
        <f t="shared" ref="AG41" si="134">BL41</f>
        <v>0</v>
      </c>
      <c r="AH41" s="236"/>
      <c r="AI41" s="236"/>
      <c r="AJ41" s="236"/>
      <c r="AK41" s="70">
        <f t="shared" ref="AK41" si="135">BM41</f>
        <v>0</v>
      </c>
      <c r="AL41" s="236"/>
      <c r="AM41" s="236"/>
      <c r="AN41" s="236"/>
      <c r="AO41" s="70">
        <f t="shared" ref="AO41" si="136">BN41</f>
        <v>0</v>
      </c>
      <c r="AP41" s="236"/>
      <c r="AQ41" s="236"/>
      <c r="AR41" s="236"/>
      <c r="AS41" s="70">
        <f t="shared" ref="AS41" si="137">BO41</f>
        <v>0</v>
      </c>
      <c r="AT41" s="236"/>
      <c r="AU41" s="236"/>
      <c r="AV41" s="236"/>
      <c r="AW41" s="70">
        <f t="shared" ref="AW41" si="138">BP41</f>
        <v>0</v>
      </c>
      <c r="AX41" s="236"/>
      <c r="AY41" s="236"/>
      <c r="AZ41" s="236"/>
      <c r="BA41" s="70">
        <f t="shared" ref="BA41" si="139">BQ41</f>
        <v>0</v>
      </c>
      <c r="BB41" s="236"/>
      <c r="BC41" s="236"/>
      <c r="BD41" s="236"/>
      <c r="BE41" s="70">
        <f t="shared" ref="BE41" si="140">BR41</f>
        <v>0</v>
      </c>
      <c r="BF41" s="236"/>
      <c r="BG41" s="236"/>
      <c r="BH41" s="236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5">SUM(BW41:CD41)</f>
        <v>0</v>
      </c>
      <c r="CF41" s="22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idden="1" x14ac:dyDescent="0.25">
      <c r="A42" s="128" t="s">
        <v>225</v>
      </c>
      <c r="B42" s="122"/>
      <c r="C42" s="140"/>
      <c r="D42" s="129"/>
      <c r="E42" s="130"/>
      <c r="F42" s="130"/>
      <c r="G42" s="11"/>
      <c r="H42" s="129"/>
      <c r="I42" s="130"/>
      <c r="J42" s="130"/>
      <c r="K42" s="130"/>
      <c r="L42" s="130"/>
      <c r="M42" s="130"/>
      <c r="N42" s="11"/>
      <c r="O42" s="145"/>
      <c r="P42" s="145"/>
      <c r="Q42" s="129"/>
      <c r="R42" s="130"/>
      <c r="S42" s="130"/>
      <c r="T42" s="130"/>
      <c r="U42" s="130"/>
      <c r="V42" s="130"/>
      <c r="W42" s="11"/>
      <c r="X42" s="8"/>
      <c r="Y42" s="145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6"/>
      <c r="AE42" s="236"/>
      <c r="AF42" s="236"/>
      <c r="AG42" s="70">
        <f t="shared" ref="AG42" si="158">BL42</f>
        <v>0</v>
      </c>
      <c r="AH42" s="236"/>
      <c r="AI42" s="236"/>
      <c r="AJ42" s="236"/>
      <c r="AK42" s="70">
        <f t="shared" ref="AK42" si="159">BM42</f>
        <v>0</v>
      </c>
      <c r="AL42" s="236"/>
      <c r="AM42" s="236"/>
      <c r="AN42" s="236"/>
      <c r="AO42" s="70">
        <f t="shared" ref="AO42" si="160">BN42</f>
        <v>0</v>
      </c>
      <c r="AP42" s="236"/>
      <c r="AQ42" s="236"/>
      <c r="AR42" s="236"/>
      <c r="AS42" s="70">
        <f t="shared" ref="AS42" si="161">BO42</f>
        <v>0</v>
      </c>
      <c r="AT42" s="236"/>
      <c r="AU42" s="236"/>
      <c r="AV42" s="236"/>
      <c r="AW42" s="70">
        <f t="shared" ref="AW42" si="162">BP42</f>
        <v>0</v>
      </c>
      <c r="AX42" s="236"/>
      <c r="AY42" s="236"/>
      <c r="AZ42" s="236"/>
      <c r="BA42" s="70">
        <f t="shared" ref="BA42" si="163">BQ42</f>
        <v>0</v>
      </c>
      <c r="BB42" s="236"/>
      <c r="BC42" s="236"/>
      <c r="BD42" s="236"/>
      <c r="BE42" s="70">
        <f t="shared" ref="BE42" si="164">BR42</f>
        <v>0</v>
      </c>
      <c r="BF42" s="236"/>
      <c r="BG42" s="236"/>
      <c r="BH42" s="236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69">SUM(BW42:CD42)</f>
        <v>0</v>
      </c>
      <c r="CF42" s="22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idden="1" x14ac:dyDescent="0.25">
      <c r="A43" s="128" t="s">
        <v>226</v>
      </c>
      <c r="B43" s="122"/>
      <c r="C43" s="140"/>
      <c r="D43" s="129"/>
      <c r="E43" s="130"/>
      <c r="F43" s="130"/>
      <c r="G43" s="11"/>
      <c r="H43" s="129"/>
      <c r="I43" s="130"/>
      <c r="J43" s="130"/>
      <c r="K43" s="130"/>
      <c r="L43" s="130"/>
      <c r="M43" s="130"/>
      <c r="N43" s="11"/>
      <c r="O43" s="145"/>
      <c r="P43" s="145"/>
      <c r="Q43" s="129"/>
      <c r="R43" s="130"/>
      <c r="S43" s="130"/>
      <c r="T43" s="130"/>
      <c r="U43" s="130"/>
      <c r="V43" s="130"/>
      <c r="W43" s="11"/>
      <c r="X43" s="8"/>
      <c r="Y43" s="145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6"/>
      <c r="AE43" s="236"/>
      <c r="AF43" s="236"/>
      <c r="AG43" s="70">
        <f t="shared" ref="AG43" si="182">BL43</f>
        <v>0</v>
      </c>
      <c r="AH43" s="236"/>
      <c r="AI43" s="236"/>
      <c r="AJ43" s="236"/>
      <c r="AK43" s="70">
        <f t="shared" ref="AK43" si="183">BM43</f>
        <v>0</v>
      </c>
      <c r="AL43" s="236"/>
      <c r="AM43" s="236"/>
      <c r="AN43" s="236"/>
      <c r="AO43" s="70">
        <f t="shared" ref="AO43" si="184">BN43</f>
        <v>0</v>
      </c>
      <c r="AP43" s="236"/>
      <c r="AQ43" s="236"/>
      <c r="AR43" s="236"/>
      <c r="AS43" s="70">
        <f t="shared" ref="AS43" si="185">BO43</f>
        <v>0</v>
      </c>
      <c r="AT43" s="236"/>
      <c r="AU43" s="236"/>
      <c r="AV43" s="236"/>
      <c r="AW43" s="70">
        <f t="shared" ref="AW43" si="186">BP43</f>
        <v>0</v>
      </c>
      <c r="AX43" s="236"/>
      <c r="AY43" s="236"/>
      <c r="AZ43" s="236"/>
      <c r="BA43" s="70">
        <f t="shared" ref="BA43" si="187">BQ43</f>
        <v>0</v>
      </c>
      <c r="BB43" s="236"/>
      <c r="BC43" s="236"/>
      <c r="BD43" s="236"/>
      <c r="BE43" s="70">
        <f t="shared" ref="BE43" si="188">BR43</f>
        <v>0</v>
      </c>
      <c r="BF43" s="236"/>
      <c r="BG43" s="236"/>
      <c r="BH43" s="236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3">SUM(BW43:CD43)</f>
        <v>0</v>
      </c>
      <c r="CF43" s="22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idden="1" x14ac:dyDescent="0.25">
      <c r="A44" s="128" t="s">
        <v>227</v>
      </c>
      <c r="B44" s="122"/>
      <c r="C44" s="140"/>
      <c r="D44" s="129"/>
      <c r="E44" s="130"/>
      <c r="F44" s="130"/>
      <c r="G44" s="11"/>
      <c r="H44" s="129"/>
      <c r="I44" s="130"/>
      <c r="J44" s="130"/>
      <c r="K44" s="130"/>
      <c r="L44" s="130"/>
      <c r="M44" s="130"/>
      <c r="N44" s="11"/>
      <c r="O44" s="145"/>
      <c r="P44" s="145"/>
      <c r="Q44" s="129"/>
      <c r="R44" s="130"/>
      <c r="S44" s="130"/>
      <c r="T44" s="130"/>
      <c r="U44" s="130"/>
      <c r="V44" s="130"/>
      <c r="W44" s="11"/>
      <c r="X44" s="8"/>
      <c r="Y44" s="145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6"/>
      <c r="AE44" s="236"/>
      <c r="AF44" s="236"/>
      <c r="AG44" s="70">
        <f t="shared" ref="AG44" si="206">BL44</f>
        <v>0</v>
      </c>
      <c r="AH44" s="236"/>
      <c r="AI44" s="236"/>
      <c r="AJ44" s="236"/>
      <c r="AK44" s="70">
        <f t="shared" ref="AK44" si="207">BM44</f>
        <v>0</v>
      </c>
      <c r="AL44" s="236"/>
      <c r="AM44" s="236"/>
      <c r="AN44" s="236"/>
      <c r="AO44" s="70">
        <f t="shared" ref="AO44" si="208">BN44</f>
        <v>0</v>
      </c>
      <c r="AP44" s="236"/>
      <c r="AQ44" s="236"/>
      <c r="AR44" s="236"/>
      <c r="AS44" s="70">
        <f t="shared" ref="AS44" si="209">BO44</f>
        <v>0</v>
      </c>
      <c r="AT44" s="236"/>
      <c r="AU44" s="236"/>
      <c r="AV44" s="236"/>
      <c r="AW44" s="70">
        <f t="shared" ref="AW44" si="210">BP44</f>
        <v>0</v>
      </c>
      <c r="AX44" s="236"/>
      <c r="AY44" s="236"/>
      <c r="AZ44" s="236"/>
      <c r="BA44" s="70">
        <f t="shared" ref="BA44" si="211">BQ44</f>
        <v>0</v>
      </c>
      <c r="BB44" s="236"/>
      <c r="BC44" s="236"/>
      <c r="BD44" s="236"/>
      <c r="BE44" s="70">
        <f t="shared" ref="BE44" si="212">BR44</f>
        <v>0</v>
      </c>
      <c r="BF44" s="236"/>
      <c r="BG44" s="236"/>
      <c r="BH44" s="236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7">SUM(BW44:CD44)</f>
        <v>0</v>
      </c>
      <c r="CF44" s="22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idden="1" x14ac:dyDescent="0.25">
      <c r="A45" s="128" t="s">
        <v>228</v>
      </c>
      <c r="B45" s="122"/>
      <c r="C45" s="140"/>
      <c r="D45" s="129"/>
      <c r="E45" s="130"/>
      <c r="F45" s="130"/>
      <c r="G45" s="11"/>
      <c r="H45" s="129"/>
      <c r="I45" s="130"/>
      <c r="J45" s="130"/>
      <c r="K45" s="130"/>
      <c r="L45" s="130"/>
      <c r="M45" s="130"/>
      <c r="N45" s="11"/>
      <c r="O45" s="145"/>
      <c r="P45" s="145"/>
      <c r="Q45" s="129"/>
      <c r="R45" s="130"/>
      <c r="S45" s="130"/>
      <c r="T45" s="130"/>
      <c r="U45" s="130"/>
      <c r="V45" s="130"/>
      <c r="W45" s="11"/>
      <c r="X45" s="8"/>
      <c r="Y45" s="145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6"/>
      <c r="AE45" s="236"/>
      <c r="AF45" s="236"/>
      <c r="AG45" s="70">
        <f t="shared" ref="AG45" si="230">BL45</f>
        <v>0</v>
      </c>
      <c r="AH45" s="236"/>
      <c r="AI45" s="236"/>
      <c r="AJ45" s="236"/>
      <c r="AK45" s="70">
        <f t="shared" ref="AK45" si="231">BM45</f>
        <v>0</v>
      </c>
      <c r="AL45" s="236"/>
      <c r="AM45" s="236"/>
      <c r="AN45" s="236"/>
      <c r="AO45" s="70">
        <f t="shared" ref="AO45" si="232">BN45</f>
        <v>0</v>
      </c>
      <c r="AP45" s="236"/>
      <c r="AQ45" s="236"/>
      <c r="AR45" s="236"/>
      <c r="AS45" s="70">
        <f t="shared" ref="AS45" si="233">BO45</f>
        <v>0</v>
      </c>
      <c r="AT45" s="236"/>
      <c r="AU45" s="236"/>
      <c r="AV45" s="236"/>
      <c r="AW45" s="70">
        <f t="shared" ref="AW45" si="234">BP45</f>
        <v>0</v>
      </c>
      <c r="AX45" s="236"/>
      <c r="AY45" s="236"/>
      <c r="AZ45" s="236"/>
      <c r="BA45" s="70">
        <f t="shared" ref="BA45" si="235">BQ45</f>
        <v>0</v>
      </c>
      <c r="BB45" s="236"/>
      <c r="BC45" s="236"/>
      <c r="BD45" s="236"/>
      <c r="BE45" s="70">
        <f t="shared" ref="BE45" si="236">BR45</f>
        <v>0</v>
      </c>
      <c r="BF45" s="236"/>
      <c r="BG45" s="236"/>
      <c r="BH45" s="236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1">SUM(BW45:CD45)</f>
        <v>0</v>
      </c>
      <c r="CF45" s="22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idden="1" x14ac:dyDescent="0.25">
      <c r="A46" s="128" t="s">
        <v>229</v>
      </c>
      <c r="B46" s="122"/>
      <c r="C46" s="140"/>
      <c r="D46" s="129"/>
      <c r="E46" s="130"/>
      <c r="F46" s="130"/>
      <c r="G46" s="11"/>
      <c r="H46" s="129"/>
      <c r="I46" s="130"/>
      <c r="J46" s="130"/>
      <c r="K46" s="130"/>
      <c r="L46" s="130"/>
      <c r="M46" s="130"/>
      <c r="N46" s="11"/>
      <c r="O46" s="145"/>
      <c r="P46" s="145"/>
      <c r="Q46" s="129"/>
      <c r="R46" s="130"/>
      <c r="S46" s="130"/>
      <c r="T46" s="130"/>
      <c r="U46" s="130"/>
      <c r="V46" s="130"/>
      <c r="W46" s="11"/>
      <c r="X46" s="8"/>
      <c r="Y46" s="145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6"/>
      <c r="AE46" s="236"/>
      <c r="AF46" s="236"/>
      <c r="AG46" s="70">
        <f t="shared" ref="AG46" si="254">BL46</f>
        <v>0</v>
      </c>
      <c r="AH46" s="236"/>
      <c r="AI46" s="236"/>
      <c r="AJ46" s="236"/>
      <c r="AK46" s="70">
        <f t="shared" ref="AK46" si="255">BM46</f>
        <v>0</v>
      </c>
      <c r="AL46" s="236"/>
      <c r="AM46" s="236"/>
      <c r="AN46" s="236"/>
      <c r="AO46" s="70">
        <f t="shared" ref="AO46" si="256">BN46</f>
        <v>0</v>
      </c>
      <c r="AP46" s="236"/>
      <c r="AQ46" s="236"/>
      <c r="AR46" s="236"/>
      <c r="AS46" s="70">
        <f t="shared" ref="AS46" si="257">BO46</f>
        <v>0</v>
      </c>
      <c r="AT46" s="236"/>
      <c r="AU46" s="236"/>
      <c r="AV46" s="236"/>
      <c r="AW46" s="70">
        <f t="shared" ref="AW46" si="258">BP46</f>
        <v>0</v>
      </c>
      <c r="AX46" s="236"/>
      <c r="AY46" s="236"/>
      <c r="AZ46" s="236"/>
      <c r="BA46" s="70">
        <f t="shared" ref="BA46" si="259">BQ46</f>
        <v>0</v>
      </c>
      <c r="BB46" s="236"/>
      <c r="BC46" s="236"/>
      <c r="BD46" s="236"/>
      <c r="BE46" s="70">
        <f t="shared" ref="BE46" si="260">BR46</f>
        <v>0</v>
      </c>
      <c r="BF46" s="236"/>
      <c r="BG46" s="236"/>
      <c r="BH46" s="236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5">SUM(BW46:CD46)</f>
        <v>0</v>
      </c>
      <c r="CF46" s="22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idden="1" x14ac:dyDescent="0.25">
      <c r="A47" s="128" t="s">
        <v>230</v>
      </c>
      <c r="B47" s="122"/>
      <c r="C47" s="140"/>
      <c r="D47" s="129"/>
      <c r="E47" s="130"/>
      <c r="F47" s="130"/>
      <c r="G47" s="11"/>
      <c r="H47" s="129"/>
      <c r="I47" s="130"/>
      <c r="J47" s="130"/>
      <c r="K47" s="130"/>
      <c r="L47" s="130"/>
      <c r="M47" s="130"/>
      <c r="N47" s="11"/>
      <c r="O47" s="145"/>
      <c r="P47" s="145"/>
      <c r="Q47" s="129"/>
      <c r="R47" s="130"/>
      <c r="S47" s="130"/>
      <c r="T47" s="130"/>
      <c r="U47" s="130"/>
      <c r="V47" s="130"/>
      <c r="W47" s="11"/>
      <c r="X47" s="8"/>
      <c r="Y47" s="145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6"/>
      <c r="AE47" s="236"/>
      <c r="AF47" s="236"/>
      <c r="AG47" s="70">
        <f t="shared" ref="AG47" si="278">BL47</f>
        <v>0</v>
      </c>
      <c r="AH47" s="236"/>
      <c r="AI47" s="236"/>
      <c r="AJ47" s="236"/>
      <c r="AK47" s="70">
        <f t="shared" ref="AK47" si="279">BM47</f>
        <v>0</v>
      </c>
      <c r="AL47" s="236"/>
      <c r="AM47" s="236"/>
      <c r="AN47" s="236"/>
      <c r="AO47" s="70">
        <f t="shared" ref="AO47" si="280">BN47</f>
        <v>0</v>
      </c>
      <c r="AP47" s="236"/>
      <c r="AQ47" s="236"/>
      <c r="AR47" s="236"/>
      <c r="AS47" s="70">
        <f t="shared" ref="AS47" si="281">BO47</f>
        <v>0</v>
      </c>
      <c r="AT47" s="236"/>
      <c r="AU47" s="236"/>
      <c r="AV47" s="236"/>
      <c r="AW47" s="70">
        <f t="shared" ref="AW47" si="282">BP47</f>
        <v>0</v>
      </c>
      <c r="AX47" s="236"/>
      <c r="AY47" s="236"/>
      <c r="AZ47" s="236"/>
      <c r="BA47" s="70">
        <f t="shared" ref="BA47" si="283">BQ47</f>
        <v>0</v>
      </c>
      <c r="BB47" s="236"/>
      <c r="BC47" s="236"/>
      <c r="BD47" s="236"/>
      <c r="BE47" s="70">
        <f t="shared" ref="BE47" si="284">BR47</f>
        <v>0</v>
      </c>
      <c r="BF47" s="236"/>
      <c r="BG47" s="236"/>
      <c r="BH47" s="236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89">SUM(BW47:CD47)</f>
        <v>0</v>
      </c>
      <c r="CF47" s="22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idden="1" x14ac:dyDescent="0.25">
      <c r="A48" s="128" t="s">
        <v>231</v>
      </c>
      <c r="B48" s="122"/>
      <c r="C48" s="140"/>
      <c r="D48" s="129"/>
      <c r="E48" s="130"/>
      <c r="F48" s="130"/>
      <c r="G48" s="11"/>
      <c r="H48" s="129"/>
      <c r="I48" s="130"/>
      <c r="J48" s="130"/>
      <c r="K48" s="130"/>
      <c r="L48" s="130"/>
      <c r="M48" s="130"/>
      <c r="N48" s="11"/>
      <c r="O48" s="145"/>
      <c r="P48" s="145"/>
      <c r="Q48" s="129"/>
      <c r="R48" s="130"/>
      <c r="S48" s="130"/>
      <c r="T48" s="130"/>
      <c r="U48" s="130"/>
      <c r="V48" s="130"/>
      <c r="W48" s="11"/>
      <c r="X48" s="8"/>
      <c r="Y48" s="145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6"/>
      <c r="AE48" s="236"/>
      <c r="AF48" s="236"/>
      <c r="AG48" s="70">
        <f t="shared" ref="AG48" si="302">BL48</f>
        <v>0</v>
      </c>
      <c r="AH48" s="236"/>
      <c r="AI48" s="236"/>
      <c r="AJ48" s="236"/>
      <c r="AK48" s="70">
        <f t="shared" ref="AK48" si="303">BM48</f>
        <v>0</v>
      </c>
      <c r="AL48" s="236"/>
      <c r="AM48" s="236"/>
      <c r="AN48" s="236"/>
      <c r="AO48" s="70">
        <f t="shared" ref="AO48" si="304">BN48</f>
        <v>0</v>
      </c>
      <c r="AP48" s="236"/>
      <c r="AQ48" s="236"/>
      <c r="AR48" s="236"/>
      <c r="AS48" s="70">
        <f t="shared" ref="AS48" si="305">BO48</f>
        <v>0</v>
      </c>
      <c r="AT48" s="236"/>
      <c r="AU48" s="236"/>
      <c r="AV48" s="236"/>
      <c r="AW48" s="70">
        <f t="shared" ref="AW48" si="306">BP48</f>
        <v>0</v>
      </c>
      <c r="AX48" s="236"/>
      <c r="AY48" s="236"/>
      <c r="AZ48" s="236"/>
      <c r="BA48" s="70">
        <f t="shared" ref="BA48" si="307">BQ48</f>
        <v>0</v>
      </c>
      <c r="BB48" s="236"/>
      <c r="BC48" s="236"/>
      <c r="BD48" s="236"/>
      <c r="BE48" s="70">
        <f t="shared" ref="BE48" si="308">BR48</f>
        <v>0</v>
      </c>
      <c r="BF48" s="236"/>
      <c r="BG48" s="236"/>
      <c r="BH48" s="236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3">SUM(BW48:CD48)</f>
        <v>0</v>
      </c>
      <c r="CF48" s="22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28" t="s">
        <v>232</v>
      </c>
      <c r="B49" s="122"/>
      <c r="C49" s="140"/>
      <c r="D49" s="129"/>
      <c r="E49" s="130"/>
      <c r="F49" s="130"/>
      <c r="G49" s="11"/>
      <c r="H49" s="129"/>
      <c r="I49" s="130"/>
      <c r="J49" s="130"/>
      <c r="K49" s="130"/>
      <c r="L49" s="130"/>
      <c r="M49" s="130"/>
      <c r="N49" s="11"/>
      <c r="O49" s="145"/>
      <c r="P49" s="145"/>
      <c r="Q49" s="129"/>
      <c r="R49" s="130"/>
      <c r="S49" s="130"/>
      <c r="T49" s="130"/>
      <c r="U49" s="130"/>
      <c r="V49" s="130"/>
      <c r="W49" s="11"/>
      <c r="X49" s="8"/>
      <c r="Y49" s="145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6"/>
      <c r="AE49" s="236"/>
      <c r="AF49" s="236"/>
      <c r="AG49" s="70">
        <f t="shared" ref="AG49" si="326">BL49</f>
        <v>0</v>
      </c>
      <c r="AH49" s="236"/>
      <c r="AI49" s="236"/>
      <c r="AJ49" s="236"/>
      <c r="AK49" s="70">
        <f t="shared" ref="AK49" si="327">BM49</f>
        <v>0</v>
      </c>
      <c r="AL49" s="236"/>
      <c r="AM49" s="236"/>
      <c r="AN49" s="236"/>
      <c r="AO49" s="70">
        <f t="shared" ref="AO49" si="328">BN49</f>
        <v>0</v>
      </c>
      <c r="AP49" s="236"/>
      <c r="AQ49" s="236"/>
      <c r="AR49" s="236"/>
      <c r="AS49" s="70">
        <f t="shared" ref="AS49" si="329">BO49</f>
        <v>0</v>
      </c>
      <c r="AT49" s="236"/>
      <c r="AU49" s="236"/>
      <c r="AV49" s="236"/>
      <c r="AW49" s="70">
        <f t="shared" ref="AW49" si="330">BP49</f>
        <v>0</v>
      </c>
      <c r="AX49" s="236"/>
      <c r="AY49" s="236"/>
      <c r="AZ49" s="236"/>
      <c r="BA49" s="70">
        <f t="shared" ref="BA49" si="331">BQ49</f>
        <v>0</v>
      </c>
      <c r="BB49" s="236"/>
      <c r="BC49" s="236"/>
      <c r="BD49" s="236"/>
      <c r="BE49" s="70">
        <f t="shared" ref="BE49" si="332">BR49</f>
        <v>0</v>
      </c>
      <c r="BF49" s="236"/>
      <c r="BG49" s="236"/>
      <c r="BH49" s="236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7">SUM(BW49:CD49)</f>
        <v>0</v>
      </c>
      <c r="CF49" s="22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28" t="s">
        <v>233</v>
      </c>
      <c r="B50" s="122"/>
      <c r="C50" s="140"/>
      <c r="D50" s="129"/>
      <c r="E50" s="130"/>
      <c r="F50" s="130"/>
      <c r="G50" s="11"/>
      <c r="H50" s="129"/>
      <c r="I50" s="130"/>
      <c r="J50" s="130"/>
      <c r="K50" s="130"/>
      <c r="L50" s="130"/>
      <c r="M50" s="130"/>
      <c r="N50" s="11"/>
      <c r="O50" s="145"/>
      <c r="P50" s="145"/>
      <c r="Q50" s="129"/>
      <c r="R50" s="130"/>
      <c r="S50" s="130"/>
      <c r="T50" s="130"/>
      <c r="U50" s="130"/>
      <c r="V50" s="130"/>
      <c r="W50" s="11"/>
      <c r="X50" s="8"/>
      <c r="Y50" s="145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6"/>
      <c r="AE50" s="236"/>
      <c r="AF50" s="236"/>
      <c r="AG50" s="70">
        <f t="shared" ref="AG50" si="350">BL50</f>
        <v>0</v>
      </c>
      <c r="AH50" s="236"/>
      <c r="AI50" s="236"/>
      <c r="AJ50" s="236"/>
      <c r="AK50" s="70">
        <f t="shared" ref="AK50" si="351">BM50</f>
        <v>0</v>
      </c>
      <c r="AL50" s="236"/>
      <c r="AM50" s="236"/>
      <c r="AN50" s="236"/>
      <c r="AO50" s="70">
        <f t="shared" ref="AO50" si="352">BN50</f>
        <v>0</v>
      </c>
      <c r="AP50" s="236"/>
      <c r="AQ50" s="236"/>
      <c r="AR50" s="236"/>
      <c r="AS50" s="70">
        <f t="shared" ref="AS50" si="353">BO50</f>
        <v>0</v>
      </c>
      <c r="AT50" s="236"/>
      <c r="AU50" s="236"/>
      <c r="AV50" s="236"/>
      <c r="AW50" s="70">
        <f t="shared" ref="AW50" si="354">BP50</f>
        <v>0</v>
      </c>
      <c r="AX50" s="236"/>
      <c r="AY50" s="236"/>
      <c r="AZ50" s="236"/>
      <c r="BA50" s="70">
        <f t="shared" ref="BA50" si="355">BQ50</f>
        <v>0</v>
      </c>
      <c r="BB50" s="236"/>
      <c r="BC50" s="236"/>
      <c r="BD50" s="236"/>
      <c r="BE50" s="70">
        <f t="shared" ref="BE50" si="356">BR50</f>
        <v>0</v>
      </c>
      <c r="BF50" s="236"/>
      <c r="BG50" s="236"/>
      <c r="BH50" s="236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1">SUM(BW50:CD50)</f>
        <v>0</v>
      </c>
      <c r="CF50" s="22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28" t="s">
        <v>234</v>
      </c>
      <c r="B51" s="122"/>
      <c r="C51" s="140"/>
      <c r="D51" s="129"/>
      <c r="E51" s="130"/>
      <c r="F51" s="130"/>
      <c r="G51" s="11"/>
      <c r="H51" s="129"/>
      <c r="I51" s="130"/>
      <c r="J51" s="130"/>
      <c r="K51" s="130"/>
      <c r="L51" s="130"/>
      <c r="M51" s="130"/>
      <c r="N51" s="11"/>
      <c r="O51" s="145"/>
      <c r="P51" s="145"/>
      <c r="Q51" s="129"/>
      <c r="R51" s="130"/>
      <c r="S51" s="130"/>
      <c r="T51" s="130"/>
      <c r="U51" s="130"/>
      <c r="V51" s="130"/>
      <c r="W51" s="11"/>
      <c r="X51" s="8"/>
      <c r="Y51" s="145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6"/>
      <c r="AE51" s="236"/>
      <c r="AF51" s="236"/>
      <c r="AG51" s="70">
        <f t="shared" ref="AG51" si="374">BL51</f>
        <v>0</v>
      </c>
      <c r="AH51" s="236"/>
      <c r="AI51" s="236"/>
      <c r="AJ51" s="236"/>
      <c r="AK51" s="70">
        <f t="shared" ref="AK51" si="375">BM51</f>
        <v>0</v>
      </c>
      <c r="AL51" s="236"/>
      <c r="AM51" s="236"/>
      <c r="AN51" s="236"/>
      <c r="AO51" s="70">
        <f t="shared" ref="AO51" si="376">BN51</f>
        <v>0</v>
      </c>
      <c r="AP51" s="236"/>
      <c r="AQ51" s="236"/>
      <c r="AR51" s="236"/>
      <c r="AS51" s="70">
        <f t="shared" ref="AS51" si="377">BO51</f>
        <v>0</v>
      </c>
      <c r="AT51" s="236"/>
      <c r="AU51" s="236"/>
      <c r="AV51" s="236"/>
      <c r="AW51" s="70">
        <f t="shared" ref="AW51" si="378">BP51</f>
        <v>0</v>
      </c>
      <c r="AX51" s="236"/>
      <c r="AY51" s="236"/>
      <c r="AZ51" s="236"/>
      <c r="BA51" s="70">
        <f t="shared" ref="BA51" si="379">BQ51</f>
        <v>0</v>
      </c>
      <c r="BB51" s="236"/>
      <c r="BC51" s="236"/>
      <c r="BD51" s="236"/>
      <c r="BE51" s="70">
        <f t="shared" ref="BE51" si="380">BR51</f>
        <v>0</v>
      </c>
      <c r="BF51" s="236"/>
      <c r="BG51" s="236"/>
      <c r="BH51" s="236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5">SUM(BW51:CD51)</f>
        <v>0</v>
      </c>
      <c r="CF51" s="22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28" t="s">
        <v>235</v>
      </c>
      <c r="B52" s="122"/>
      <c r="C52" s="140"/>
      <c r="D52" s="129"/>
      <c r="E52" s="130"/>
      <c r="F52" s="130"/>
      <c r="G52" s="11"/>
      <c r="H52" s="129"/>
      <c r="I52" s="130"/>
      <c r="J52" s="130"/>
      <c r="K52" s="130"/>
      <c r="L52" s="130"/>
      <c r="M52" s="130"/>
      <c r="N52" s="11"/>
      <c r="O52" s="145"/>
      <c r="P52" s="145"/>
      <c r="Q52" s="129"/>
      <c r="R52" s="130"/>
      <c r="S52" s="130"/>
      <c r="T52" s="130"/>
      <c r="U52" s="130"/>
      <c r="V52" s="130"/>
      <c r="W52" s="11"/>
      <c r="X52" s="8"/>
      <c r="Y52" s="145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6"/>
      <c r="AE52" s="236"/>
      <c r="AF52" s="236"/>
      <c r="AG52" s="70">
        <f t="shared" ref="AG52" si="398">BL52</f>
        <v>0</v>
      </c>
      <c r="AH52" s="236"/>
      <c r="AI52" s="236"/>
      <c r="AJ52" s="236"/>
      <c r="AK52" s="70">
        <f t="shared" ref="AK52" si="399">BM52</f>
        <v>0</v>
      </c>
      <c r="AL52" s="236"/>
      <c r="AM52" s="236"/>
      <c r="AN52" s="236"/>
      <c r="AO52" s="70">
        <f t="shared" ref="AO52" si="400">BN52</f>
        <v>0</v>
      </c>
      <c r="AP52" s="236"/>
      <c r="AQ52" s="236"/>
      <c r="AR52" s="236"/>
      <c r="AS52" s="70">
        <f t="shared" ref="AS52" si="401">BO52</f>
        <v>0</v>
      </c>
      <c r="AT52" s="236"/>
      <c r="AU52" s="236"/>
      <c r="AV52" s="236"/>
      <c r="AW52" s="70">
        <f t="shared" ref="AW52" si="402">BP52</f>
        <v>0</v>
      </c>
      <c r="AX52" s="236"/>
      <c r="AY52" s="236"/>
      <c r="AZ52" s="236"/>
      <c r="BA52" s="70">
        <f t="shared" ref="BA52" si="403">BQ52</f>
        <v>0</v>
      </c>
      <c r="BB52" s="236"/>
      <c r="BC52" s="236"/>
      <c r="BD52" s="236"/>
      <c r="BE52" s="70">
        <f t="shared" ref="BE52" si="404">BR52</f>
        <v>0</v>
      </c>
      <c r="BF52" s="236"/>
      <c r="BG52" s="236"/>
      <c r="BH52" s="236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09">SUM(BW52:CD52)</f>
        <v>0</v>
      </c>
      <c r="CF52" s="22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28" t="s">
        <v>236</v>
      </c>
      <c r="B53" s="122"/>
      <c r="C53" s="140"/>
      <c r="D53" s="129"/>
      <c r="E53" s="130"/>
      <c r="F53" s="130"/>
      <c r="G53" s="11"/>
      <c r="H53" s="129"/>
      <c r="I53" s="130"/>
      <c r="J53" s="130"/>
      <c r="K53" s="130"/>
      <c r="L53" s="130"/>
      <c r="M53" s="130"/>
      <c r="N53" s="11"/>
      <c r="O53" s="145"/>
      <c r="P53" s="145"/>
      <c r="Q53" s="129"/>
      <c r="R53" s="130"/>
      <c r="S53" s="130"/>
      <c r="T53" s="130"/>
      <c r="U53" s="130"/>
      <c r="V53" s="130"/>
      <c r="W53" s="11"/>
      <c r="X53" s="8"/>
      <c r="Y53" s="145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6"/>
      <c r="AE53" s="236"/>
      <c r="AF53" s="236"/>
      <c r="AG53" s="70">
        <f t="shared" ref="AG53" si="422">BL53</f>
        <v>0</v>
      </c>
      <c r="AH53" s="236"/>
      <c r="AI53" s="236"/>
      <c r="AJ53" s="236"/>
      <c r="AK53" s="70">
        <f t="shared" ref="AK53" si="423">BM53</f>
        <v>0</v>
      </c>
      <c r="AL53" s="236"/>
      <c r="AM53" s="236"/>
      <c r="AN53" s="236"/>
      <c r="AO53" s="70">
        <f t="shared" ref="AO53" si="424">BN53</f>
        <v>0</v>
      </c>
      <c r="AP53" s="236"/>
      <c r="AQ53" s="236"/>
      <c r="AR53" s="236"/>
      <c r="AS53" s="70">
        <f t="shared" ref="AS53" si="425">BO53</f>
        <v>0</v>
      </c>
      <c r="AT53" s="236"/>
      <c r="AU53" s="236"/>
      <c r="AV53" s="236"/>
      <c r="AW53" s="70">
        <f t="shared" ref="AW53" si="426">BP53</f>
        <v>0</v>
      </c>
      <c r="AX53" s="236"/>
      <c r="AY53" s="236"/>
      <c r="AZ53" s="236"/>
      <c r="BA53" s="70">
        <f t="shared" ref="BA53" si="427">BQ53</f>
        <v>0</v>
      </c>
      <c r="BB53" s="236"/>
      <c r="BC53" s="236"/>
      <c r="BD53" s="236"/>
      <c r="BE53" s="70">
        <f t="shared" ref="BE53" si="428">BR53</f>
        <v>0</v>
      </c>
      <c r="BF53" s="236"/>
      <c r="BG53" s="236"/>
      <c r="BH53" s="236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3">SUM(BW53:CD53)</f>
        <v>0</v>
      </c>
      <c r="CF53" s="22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28" t="s">
        <v>237</v>
      </c>
      <c r="B54" s="122"/>
      <c r="C54" s="140"/>
      <c r="D54" s="129"/>
      <c r="E54" s="130"/>
      <c r="F54" s="130"/>
      <c r="G54" s="11"/>
      <c r="H54" s="129"/>
      <c r="I54" s="130"/>
      <c r="J54" s="130"/>
      <c r="K54" s="130"/>
      <c r="L54" s="130"/>
      <c r="M54" s="130"/>
      <c r="N54" s="11"/>
      <c r="O54" s="145"/>
      <c r="P54" s="145"/>
      <c r="Q54" s="129"/>
      <c r="R54" s="130"/>
      <c r="S54" s="130"/>
      <c r="T54" s="130"/>
      <c r="U54" s="130"/>
      <c r="V54" s="130"/>
      <c r="W54" s="11"/>
      <c r="X54" s="8"/>
      <c r="Y54" s="145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6"/>
      <c r="AE54" s="236"/>
      <c r="AF54" s="236"/>
      <c r="AG54" s="70">
        <f t="shared" ref="AG54" si="446">BL54</f>
        <v>0</v>
      </c>
      <c r="AH54" s="236"/>
      <c r="AI54" s="236"/>
      <c r="AJ54" s="236"/>
      <c r="AK54" s="70">
        <f t="shared" ref="AK54" si="447">BM54</f>
        <v>0</v>
      </c>
      <c r="AL54" s="236"/>
      <c r="AM54" s="236"/>
      <c r="AN54" s="236"/>
      <c r="AO54" s="70">
        <f t="shared" ref="AO54" si="448">BN54</f>
        <v>0</v>
      </c>
      <c r="AP54" s="236"/>
      <c r="AQ54" s="236"/>
      <c r="AR54" s="236"/>
      <c r="AS54" s="70">
        <f t="shared" ref="AS54" si="449">BO54</f>
        <v>0</v>
      </c>
      <c r="AT54" s="236"/>
      <c r="AU54" s="236"/>
      <c r="AV54" s="236"/>
      <c r="AW54" s="70">
        <f t="shared" ref="AW54" si="450">BP54</f>
        <v>0</v>
      </c>
      <c r="AX54" s="236"/>
      <c r="AY54" s="236"/>
      <c r="AZ54" s="236"/>
      <c r="BA54" s="70">
        <f t="shared" ref="BA54" si="451">BQ54</f>
        <v>0</v>
      </c>
      <c r="BB54" s="236"/>
      <c r="BC54" s="236"/>
      <c r="BD54" s="236"/>
      <c r="BE54" s="70">
        <f t="shared" ref="BE54" si="452">BR54</f>
        <v>0</v>
      </c>
      <c r="BF54" s="236"/>
      <c r="BG54" s="236"/>
      <c r="BH54" s="236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7">SUM(BW54:CD54)</f>
        <v>0</v>
      </c>
      <c r="CF54" s="22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28" t="s">
        <v>238</v>
      </c>
      <c r="B55" s="122"/>
      <c r="C55" s="140"/>
      <c r="D55" s="129"/>
      <c r="E55" s="130"/>
      <c r="F55" s="130"/>
      <c r="G55" s="11"/>
      <c r="H55" s="129"/>
      <c r="I55" s="130"/>
      <c r="J55" s="130"/>
      <c r="K55" s="130"/>
      <c r="L55" s="130"/>
      <c r="M55" s="130"/>
      <c r="N55" s="11"/>
      <c r="O55" s="145"/>
      <c r="P55" s="145"/>
      <c r="Q55" s="129"/>
      <c r="R55" s="130"/>
      <c r="S55" s="130"/>
      <c r="T55" s="130"/>
      <c r="U55" s="130"/>
      <c r="V55" s="130"/>
      <c r="W55" s="11"/>
      <c r="X55" s="8"/>
      <c r="Y55" s="145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6"/>
      <c r="AE55" s="236"/>
      <c r="AF55" s="236"/>
      <c r="AG55" s="70">
        <f t="shared" ref="AG55" si="470">BL55</f>
        <v>0</v>
      </c>
      <c r="AH55" s="236"/>
      <c r="AI55" s="236"/>
      <c r="AJ55" s="236"/>
      <c r="AK55" s="70">
        <f t="shared" ref="AK55" si="471">BM55</f>
        <v>0</v>
      </c>
      <c r="AL55" s="236"/>
      <c r="AM55" s="236"/>
      <c r="AN55" s="236"/>
      <c r="AO55" s="70">
        <f t="shared" ref="AO55" si="472">BN55</f>
        <v>0</v>
      </c>
      <c r="AP55" s="236"/>
      <c r="AQ55" s="236"/>
      <c r="AR55" s="236"/>
      <c r="AS55" s="70">
        <f t="shared" ref="AS55" si="473">BO55</f>
        <v>0</v>
      </c>
      <c r="AT55" s="236"/>
      <c r="AU55" s="236"/>
      <c r="AV55" s="236"/>
      <c r="AW55" s="70">
        <f t="shared" ref="AW55" si="474">BP55</f>
        <v>0</v>
      </c>
      <c r="AX55" s="236"/>
      <c r="AY55" s="236"/>
      <c r="AZ55" s="236"/>
      <c r="BA55" s="70">
        <f t="shared" ref="BA55" si="475">BQ55</f>
        <v>0</v>
      </c>
      <c r="BB55" s="236"/>
      <c r="BC55" s="236"/>
      <c r="BD55" s="236"/>
      <c r="BE55" s="70">
        <f t="shared" ref="BE55" si="476">BR55</f>
        <v>0</v>
      </c>
      <c r="BF55" s="236"/>
      <c r="BG55" s="236"/>
      <c r="BH55" s="236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1">SUM(BW55:CD55)</f>
        <v>0</v>
      </c>
      <c r="CF55" s="22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28" t="s">
        <v>239</v>
      </c>
      <c r="B56" s="122"/>
      <c r="C56" s="140"/>
      <c r="D56" s="129"/>
      <c r="E56" s="130"/>
      <c r="F56" s="130"/>
      <c r="G56" s="11"/>
      <c r="H56" s="129"/>
      <c r="I56" s="130"/>
      <c r="J56" s="130"/>
      <c r="K56" s="130"/>
      <c r="L56" s="130"/>
      <c r="M56" s="130"/>
      <c r="N56" s="11"/>
      <c r="O56" s="145"/>
      <c r="P56" s="145"/>
      <c r="Q56" s="129"/>
      <c r="R56" s="130"/>
      <c r="S56" s="130"/>
      <c r="T56" s="130"/>
      <c r="U56" s="130"/>
      <c r="V56" s="130"/>
      <c r="W56" s="11"/>
      <c r="X56" s="8"/>
      <c r="Y56" s="145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6"/>
      <c r="AE56" s="236"/>
      <c r="AF56" s="236"/>
      <c r="AG56" s="70">
        <f t="shared" ref="AG56" si="494">BL56</f>
        <v>0</v>
      </c>
      <c r="AH56" s="236"/>
      <c r="AI56" s="236"/>
      <c r="AJ56" s="236"/>
      <c r="AK56" s="70">
        <f t="shared" ref="AK56" si="495">BM56</f>
        <v>0</v>
      </c>
      <c r="AL56" s="236"/>
      <c r="AM56" s="236"/>
      <c r="AN56" s="236"/>
      <c r="AO56" s="70">
        <f t="shared" ref="AO56" si="496">BN56</f>
        <v>0</v>
      </c>
      <c r="AP56" s="236"/>
      <c r="AQ56" s="236"/>
      <c r="AR56" s="236"/>
      <c r="AS56" s="70">
        <f t="shared" ref="AS56" si="497">BO56</f>
        <v>0</v>
      </c>
      <c r="AT56" s="236"/>
      <c r="AU56" s="236"/>
      <c r="AV56" s="236"/>
      <c r="AW56" s="70">
        <f t="shared" ref="AW56" si="498">BP56</f>
        <v>0</v>
      </c>
      <c r="AX56" s="236"/>
      <c r="AY56" s="236"/>
      <c r="AZ56" s="236"/>
      <c r="BA56" s="70">
        <f t="shared" ref="BA56" si="499">BQ56</f>
        <v>0</v>
      </c>
      <c r="BB56" s="236"/>
      <c r="BC56" s="236"/>
      <c r="BD56" s="236"/>
      <c r="BE56" s="70">
        <f t="shared" ref="BE56" si="500">BR56</f>
        <v>0</v>
      </c>
      <c r="BF56" s="236"/>
      <c r="BG56" s="236"/>
      <c r="BH56" s="236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5">SUM(BW56:CD56)</f>
        <v>0</v>
      </c>
      <c r="CF56" s="22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28" t="s">
        <v>240</v>
      </c>
      <c r="B57" s="122"/>
      <c r="C57" s="140"/>
      <c r="D57" s="129"/>
      <c r="E57" s="130"/>
      <c r="F57" s="130"/>
      <c r="G57" s="11"/>
      <c r="H57" s="129"/>
      <c r="I57" s="130"/>
      <c r="J57" s="130"/>
      <c r="K57" s="130"/>
      <c r="L57" s="130"/>
      <c r="M57" s="130"/>
      <c r="N57" s="11"/>
      <c r="O57" s="145"/>
      <c r="P57" s="145"/>
      <c r="Q57" s="129"/>
      <c r="R57" s="130"/>
      <c r="S57" s="130"/>
      <c r="T57" s="130"/>
      <c r="U57" s="130"/>
      <c r="V57" s="130"/>
      <c r="W57" s="11"/>
      <c r="X57" s="8"/>
      <c r="Y57" s="145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6"/>
      <c r="AE57" s="236"/>
      <c r="AF57" s="236"/>
      <c r="AG57" s="70">
        <f t="shared" ref="AG57" si="518">BL57</f>
        <v>0</v>
      </c>
      <c r="AH57" s="236"/>
      <c r="AI57" s="236"/>
      <c r="AJ57" s="236"/>
      <c r="AK57" s="70">
        <f t="shared" ref="AK57" si="519">BM57</f>
        <v>0</v>
      </c>
      <c r="AL57" s="236"/>
      <c r="AM57" s="236"/>
      <c r="AN57" s="236"/>
      <c r="AO57" s="70">
        <f t="shared" ref="AO57" si="520">BN57</f>
        <v>0</v>
      </c>
      <c r="AP57" s="236"/>
      <c r="AQ57" s="236"/>
      <c r="AR57" s="236"/>
      <c r="AS57" s="70">
        <f t="shared" ref="AS57" si="521">BO57</f>
        <v>0</v>
      </c>
      <c r="AT57" s="236"/>
      <c r="AU57" s="236"/>
      <c r="AV57" s="236"/>
      <c r="AW57" s="70">
        <f t="shared" ref="AW57" si="522">BP57</f>
        <v>0</v>
      </c>
      <c r="AX57" s="236"/>
      <c r="AY57" s="236"/>
      <c r="AZ57" s="236"/>
      <c r="BA57" s="70">
        <f t="shared" ref="BA57" si="523">BQ57</f>
        <v>0</v>
      </c>
      <c r="BB57" s="236"/>
      <c r="BC57" s="236"/>
      <c r="BD57" s="236"/>
      <c r="BE57" s="70">
        <f t="shared" ref="BE57" si="524">BR57</f>
        <v>0</v>
      </c>
      <c r="BF57" s="236"/>
      <c r="BG57" s="236"/>
      <c r="BH57" s="236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29">SUM(BW57:CD57)</f>
        <v>0</v>
      </c>
      <c r="CF57" s="22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28" t="s">
        <v>241</v>
      </c>
      <c r="B58" s="122"/>
      <c r="C58" s="140"/>
      <c r="D58" s="129"/>
      <c r="E58" s="130"/>
      <c r="F58" s="130"/>
      <c r="G58" s="11"/>
      <c r="H58" s="129"/>
      <c r="I58" s="130"/>
      <c r="J58" s="130"/>
      <c r="K58" s="130"/>
      <c r="L58" s="130"/>
      <c r="M58" s="130"/>
      <c r="N58" s="11"/>
      <c r="O58" s="145"/>
      <c r="P58" s="145"/>
      <c r="Q58" s="129"/>
      <c r="R58" s="130"/>
      <c r="S58" s="130"/>
      <c r="T58" s="130"/>
      <c r="U58" s="130"/>
      <c r="V58" s="130"/>
      <c r="W58" s="11"/>
      <c r="X58" s="8"/>
      <c r="Y58" s="145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6"/>
      <c r="AE58" s="236"/>
      <c r="AF58" s="236"/>
      <c r="AG58" s="70">
        <f t="shared" ref="AG58" si="542">BL58</f>
        <v>0</v>
      </c>
      <c r="AH58" s="236"/>
      <c r="AI58" s="236"/>
      <c r="AJ58" s="236"/>
      <c r="AK58" s="70">
        <f t="shared" ref="AK58" si="543">BM58</f>
        <v>0</v>
      </c>
      <c r="AL58" s="236"/>
      <c r="AM58" s="236"/>
      <c r="AN58" s="236"/>
      <c r="AO58" s="70">
        <f t="shared" ref="AO58" si="544">BN58</f>
        <v>0</v>
      </c>
      <c r="AP58" s="236"/>
      <c r="AQ58" s="236"/>
      <c r="AR58" s="236"/>
      <c r="AS58" s="70">
        <f t="shared" ref="AS58" si="545">BO58</f>
        <v>0</v>
      </c>
      <c r="AT58" s="236"/>
      <c r="AU58" s="236"/>
      <c r="AV58" s="236"/>
      <c r="AW58" s="70">
        <f t="shared" ref="AW58" si="546">BP58</f>
        <v>0</v>
      </c>
      <c r="AX58" s="236"/>
      <c r="AY58" s="236"/>
      <c r="AZ58" s="236"/>
      <c r="BA58" s="70">
        <f t="shared" ref="BA58" si="547">BQ58</f>
        <v>0</v>
      </c>
      <c r="BB58" s="236"/>
      <c r="BC58" s="236"/>
      <c r="BD58" s="236"/>
      <c r="BE58" s="70">
        <f t="shared" ref="BE58" si="548">BR58</f>
        <v>0</v>
      </c>
      <c r="BF58" s="236"/>
      <c r="BG58" s="236"/>
      <c r="BH58" s="236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3">SUM(BW58:CD58)</f>
        <v>0</v>
      </c>
      <c r="CF58" s="22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28" t="s">
        <v>242</v>
      </c>
      <c r="B59" s="122"/>
      <c r="C59" s="140"/>
      <c r="D59" s="129"/>
      <c r="E59" s="130"/>
      <c r="F59" s="130"/>
      <c r="G59" s="11"/>
      <c r="H59" s="129"/>
      <c r="I59" s="130"/>
      <c r="J59" s="130"/>
      <c r="K59" s="130"/>
      <c r="L59" s="130"/>
      <c r="M59" s="130"/>
      <c r="N59" s="11"/>
      <c r="O59" s="145"/>
      <c r="P59" s="145"/>
      <c r="Q59" s="129"/>
      <c r="R59" s="130"/>
      <c r="S59" s="130"/>
      <c r="T59" s="130"/>
      <c r="U59" s="130"/>
      <c r="V59" s="130"/>
      <c r="W59" s="11"/>
      <c r="X59" s="8"/>
      <c r="Y59" s="145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6"/>
      <c r="AE59" s="236"/>
      <c r="AF59" s="236"/>
      <c r="AG59" s="70">
        <f t="shared" ref="AG59" si="566">BL59</f>
        <v>0</v>
      </c>
      <c r="AH59" s="236"/>
      <c r="AI59" s="236"/>
      <c r="AJ59" s="236"/>
      <c r="AK59" s="70">
        <f t="shared" ref="AK59" si="567">BM59</f>
        <v>0</v>
      </c>
      <c r="AL59" s="236"/>
      <c r="AM59" s="236"/>
      <c r="AN59" s="236"/>
      <c r="AO59" s="70">
        <f t="shared" ref="AO59" si="568">BN59</f>
        <v>0</v>
      </c>
      <c r="AP59" s="236"/>
      <c r="AQ59" s="236"/>
      <c r="AR59" s="236"/>
      <c r="AS59" s="70">
        <f t="shared" ref="AS59" si="569">BO59</f>
        <v>0</v>
      </c>
      <c r="AT59" s="236"/>
      <c r="AU59" s="236"/>
      <c r="AV59" s="236"/>
      <c r="AW59" s="70">
        <f t="shared" ref="AW59" si="570">BP59</f>
        <v>0</v>
      </c>
      <c r="AX59" s="236"/>
      <c r="AY59" s="236"/>
      <c r="AZ59" s="236"/>
      <c r="BA59" s="70">
        <f t="shared" ref="BA59" si="571">BQ59</f>
        <v>0</v>
      </c>
      <c r="BB59" s="236"/>
      <c r="BC59" s="236"/>
      <c r="BD59" s="236"/>
      <c r="BE59" s="70">
        <f t="shared" ref="BE59" si="572">BR59</f>
        <v>0</v>
      </c>
      <c r="BF59" s="236"/>
      <c r="BG59" s="236"/>
      <c r="BH59" s="236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7">SUM(BW59:CD59)</f>
        <v>0</v>
      </c>
      <c r="CF59" s="22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28" t="s">
        <v>243</v>
      </c>
      <c r="B60" s="122"/>
      <c r="C60" s="140"/>
      <c r="D60" s="129"/>
      <c r="E60" s="130"/>
      <c r="F60" s="130"/>
      <c r="G60" s="11"/>
      <c r="H60" s="129"/>
      <c r="I60" s="130"/>
      <c r="J60" s="130"/>
      <c r="K60" s="130"/>
      <c r="L60" s="130"/>
      <c r="M60" s="130"/>
      <c r="N60" s="11"/>
      <c r="O60" s="145"/>
      <c r="P60" s="145"/>
      <c r="Q60" s="129"/>
      <c r="R60" s="130"/>
      <c r="S60" s="130"/>
      <c r="T60" s="130"/>
      <c r="U60" s="130"/>
      <c r="V60" s="130"/>
      <c r="W60" s="11"/>
      <c r="X60" s="8"/>
      <c r="Y60" s="145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6"/>
      <c r="AE60" s="236"/>
      <c r="AF60" s="236"/>
      <c r="AG60" s="70">
        <f t="shared" ref="AG60" si="590">BL60</f>
        <v>0</v>
      </c>
      <c r="AH60" s="236"/>
      <c r="AI60" s="236"/>
      <c r="AJ60" s="236"/>
      <c r="AK60" s="70">
        <f t="shared" ref="AK60" si="591">BM60</f>
        <v>0</v>
      </c>
      <c r="AL60" s="236"/>
      <c r="AM60" s="236"/>
      <c r="AN60" s="236"/>
      <c r="AO60" s="70">
        <f t="shared" ref="AO60" si="592">BN60</f>
        <v>0</v>
      </c>
      <c r="AP60" s="236"/>
      <c r="AQ60" s="236"/>
      <c r="AR60" s="236"/>
      <c r="AS60" s="70">
        <f t="shared" ref="AS60" si="593">BO60</f>
        <v>0</v>
      </c>
      <c r="AT60" s="236"/>
      <c r="AU60" s="236"/>
      <c r="AV60" s="236"/>
      <c r="AW60" s="70">
        <f t="shared" ref="AW60" si="594">BP60</f>
        <v>0</v>
      </c>
      <c r="AX60" s="236"/>
      <c r="AY60" s="236"/>
      <c r="AZ60" s="236"/>
      <c r="BA60" s="70">
        <f t="shared" ref="BA60" si="595">BQ60</f>
        <v>0</v>
      </c>
      <c r="BB60" s="236"/>
      <c r="BC60" s="236"/>
      <c r="BD60" s="236"/>
      <c r="BE60" s="70">
        <f t="shared" ref="BE60" si="596">BR60</f>
        <v>0</v>
      </c>
      <c r="BF60" s="236"/>
      <c r="BG60" s="236"/>
      <c r="BH60" s="236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1">SUM(BW60:CD60)</f>
        <v>0</v>
      </c>
      <c r="CF60" s="22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28" t="s">
        <v>244</v>
      </c>
      <c r="B61" s="122"/>
      <c r="C61" s="140"/>
      <c r="D61" s="129"/>
      <c r="E61" s="130"/>
      <c r="F61" s="130"/>
      <c r="G61" s="11"/>
      <c r="H61" s="129"/>
      <c r="I61" s="130"/>
      <c r="J61" s="130"/>
      <c r="K61" s="130"/>
      <c r="L61" s="130"/>
      <c r="M61" s="130"/>
      <c r="N61" s="11"/>
      <c r="O61" s="145"/>
      <c r="P61" s="145"/>
      <c r="Q61" s="129"/>
      <c r="R61" s="130"/>
      <c r="S61" s="130"/>
      <c r="T61" s="130"/>
      <c r="U61" s="130"/>
      <c r="V61" s="130"/>
      <c r="W61" s="11"/>
      <c r="X61" s="8"/>
      <c r="Y61" s="145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6"/>
      <c r="AE61" s="236"/>
      <c r="AF61" s="236"/>
      <c r="AG61" s="70">
        <f t="shared" ref="AG61" si="614">BL61</f>
        <v>0</v>
      </c>
      <c r="AH61" s="236"/>
      <c r="AI61" s="236"/>
      <c r="AJ61" s="236"/>
      <c r="AK61" s="70">
        <f t="shared" ref="AK61" si="615">BM61</f>
        <v>0</v>
      </c>
      <c r="AL61" s="236"/>
      <c r="AM61" s="236"/>
      <c r="AN61" s="236"/>
      <c r="AO61" s="70">
        <f t="shared" ref="AO61" si="616">BN61</f>
        <v>0</v>
      </c>
      <c r="AP61" s="236"/>
      <c r="AQ61" s="236"/>
      <c r="AR61" s="236"/>
      <c r="AS61" s="70">
        <f t="shared" ref="AS61" si="617">BO61</f>
        <v>0</v>
      </c>
      <c r="AT61" s="236"/>
      <c r="AU61" s="236"/>
      <c r="AV61" s="236"/>
      <c r="AW61" s="70">
        <f t="shared" ref="AW61" si="618">BP61</f>
        <v>0</v>
      </c>
      <c r="AX61" s="236"/>
      <c r="AY61" s="236"/>
      <c r="AZ61" s="236"/>
      <c r="BA61" s="70">
        <f t="shared" ref="BA61" si="619">BQ61</f>
        <v>0</v>
      </c>
      <c r="BB61" s="236"/>
      <c r="BC61" s="236"/>
      <c r="BD61" s="236"/>
      <c r="BE61" s="70">
        <f t="shared" ref="BE61" si="620">BR61</f>
        <v>0</v>
      </c>
      <c r="BF61" s="236"/>
      <c r="BG61" s="236"/>
      <c r="BH61" s="236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5">SUM(BW61:CD61)</f>
        <v>0</v>
      </c>
      <c r="CF61" s="22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28" t="s">
        <v>245</v>
      </c>
      <c r="B62" s="122"/>
      <c r="C62" s="140"/>
      <c r="D62" s="129"/>
      <c r="E62" s="130"/>
      <c r="F62" s="130"/>
      <c r="G62" s="11"/>
      <c r="H62" s="129"/>
      <c r="I62" s="130"/>
      <c r="J62" s="130"/>
      <c r="K62" s="130"/>
      <c r="L62" s="130"/>
      <c r="M62" s="130"/>
      <c r="N62" s="11"/>
      <c r="O62" s="145"/>
      <c r="P62" s="145"/>
      <c r="Q62" s="129"/>
      <c r="R62" s="130"/>
      <c r="S62" s="130"/>
      <c r="T62" s="130"/>
      <c r="U62" s="130"/>
      <c r="V62" s="130"/>
      <c r="W62" s="11"/>
      <c r="X62" s="8"/>
      <c r="Y62" s="145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6"/>
      <c r="AE62" s="236"/>
      <c r="AF62" s="236"/>
      <c r="AG62" s="70">
        <f t="shared" ref="AG62" si="638">BL62</f>
        <v>0</v>
      </c>
      <c r="AH62" s="236"/>
      <c r="AI62" s="236"/>
      <c r="AJ62" s="236"/>
      <c r="AK62" s="70">
        <f t="shared" ref="AK62" si="639">BM62</f>
        <v>0</v>
      </c>
      <c r="AL62" s="236"/>
      <c r="AM62" s="236"/>
      <c r="AN62" s="236"/>
      <c r="AO62" s="70">
        <f t="shared" ref="AO62" si="640">BN62</f>
        <v>0</v>
      </c>
      <c r="AP62" s="236"/>
      <c r="AQ62" s="236"/>
      <c r="AR62" s="236"/>
      <c r="AS62" s="70">
        <f t="shared" ref="AS62" si="641">BO62</f>
        <v>0</v>
      </c>
      <c r="AT62" s="236"/>
      <c r="AU62" s="236"/>
      <c r="AV62" s="236"/>
      <c r="AW62" s="70">
        <f t="shared" ref="AW62" si="642">BP62</f>
        <v>0</v>
      </c>
      <c r="AX62" s="236"/>
      <c r="AY62" s="236"/>
      <c r="AZ62" s="236"/>
      <c r="BA62" s="70">
        <f t="shared" ref="BA62" si="643">BQ62</f>
        <v>0</v>
      </c>
      <c r="BB62" s="236"/>
      <c r="BC62" s="236"/>
      <c r="BD62" s="236"/>
      <c r="BE62" s="70">
        <f t="shared" ref="BE62" si="644">BR62</f>
        <v>0</v>
      </c>
      <c r="BF62" s="236"/>
      <c r="BG62" s="236"/>
      <c r="BH62" s="236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49">SUM(BW62:CD62)</f>
        <v>0</v>
      </c>
      <c r="CF62" s="22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28" t="s">
        <v>246</v>
      </c>
      <c r="B63" s="122"/>
      <c r="C63" s="140"/>
      <c r="D63" s="129"/>
      <c r="E63" s="130"/>
      <c r="F63" s="130"/>
      <c r="G63" s="11"/>
      <c r="H63" s="129"/>
      <c r="I63" s="130"/>
      <c r="J63" s="130"/>
      <c r="K63" s="130"/>
      <c r="L63" s="130"/>
      <c r="M63" s="130"/>
      <c r="N63" s="11"/>
      <c r="O63" s="145"/>
      <c r="P63" s="145"/>
      <c r="Q63" s="129"/>
      <c r="R63" s="130"/>
      <c r="S63" s="130"/>
      <c r="T63" s="130"/>
      <c r="U63" s="130"/>
      <c r="V63" s="130"/>
      <c r="W63" s="11"/>
      <c r="X63" s="8"/>
      <c r="Y63" s="145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6"/>
      <c r="AE63" s="236"/>
      <c r="AF63" s="236"/>
      <c r="AG63" s="70">
        <f t="shared" ref="AG63" si="662">BL63</f>
        <v>0</v>
      </c>
      <c r="AH63" s="236"/>
      <c r="AI63" s="236"/>
      <c r="AJ63" s="236"/>
      <c r="AK63" s="70">
        <f t="shared" ref="AK63" si="663">BM63</f>
        <v>0</v>
      </c>
      <c r="AL63" s="236"/>
      <c r="AM63" s="236"/>
      <c r="AN63" s="236"/>
      <c r="AO63" s="70">
        <f t="shared" ref="AO63" si="664">BN63</f>
        <v>0</v>
      </c>
      <c r="AP63" s="236"/>
      <c r="AQ63" s="236"/>
      <c r="AR63" s="236"/>
      <c r="AS63" s="70">
        <f t="shared" ref="AS63" si="665">BO63</f>
        <v>0</v>
      </c>
      <c r="AT63" s="236"/>
      <c r="AU63" s="236"/>
      <c r="AV63" s="236"/>
      <c r="AW63" s="70">
        <f t="shared" ref="AW63" si="666">BP63</f>
        <v>0</v>
      </c>
      <c r="AX63" s="236"/>
      <c r="AY63" s="236"/>
      <c r="AZ63" s="236"/>
      <c r="BA63" s="70">
        <f t="shared" ref="BA63" si="667">BQ63</f>
        <v>0</v>
      </c>
      <c r="BB63" s="236"/>
      <c r="BC63" s="236"/>
      <c r="BD63" s="236"/>
      <c r="BE63" s="70">
        <f t="shared" ref="BE63" si="668">BR63</f>
        <v>0</v>
      </c>
      <c r="BF63" s="236"/>
      <c r="BG63" s="236"/>
      <c r="BH63" s="236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3">SUM(BW63:CD63)</f>
        <v>0</v>
      </c>
      <c r="CF63" s="22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28" t="s">
        <v>247</v>
      </c>
      <c r="B64" s="122"/>
      <c r="C64" s="140"/>
      <c r="D64" s="129"/>
      <c r="E64" s="130"/>
      <c r="F64" s="130"/>
      <c r="G64" s="11"/>
      <c r="H64" s="129"/>
      <c r="I64" s="130"/>
      <c r="J64" s="130"/>
      <c r="K64" s="130"/>
      <c r="L64" s="130"/>
      <c r="M64" s="130"/>
      <c r="N64" s="11"/>
      <c r="O64" s="145"/>
      <c r="P64" s="145"/>
      <c r="Q64" s="129"/>
      <c r="R64" s="130"/>
      <c r="S64" s="130"/>
      <c r="T64" s="130"/>
      <c r="U64" s="130"/>
      <c r="V64" s="130"/>
      <c r="W64" s="11"/>
      <c r="X64" s="8"/>
      <c r="Y64" s="145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6"/>
      <c r="AE64" s="236"/>
      <c r="AF64" s="236"/>
      <c r="AG64" s="70">
        <f t="shared" ref="AG64" si="686">BL64</f>
        <v>0</v>
      </c>
      <c r="AH64" s="236"/>
      <c r="AI64" s="236"/>
      <c r="AJ64" s="236"/>
      <c r="AK64" s="70">
        <f t="shared" ref="AK64" si="687">BM64</f>
        <v>0</v>
      </c>
      <c r="AL64" s="236"/>
      <c r="AM64" s="236"/>
      <c r="AN64" s="236"/>
      <c r="AO64" s="70">
        <f t="shared" ref="AO64" si="688">BN64</f>
        <v>0</v>
      </c>
      <c r="AP64" s="236"/>
      <c r="AQ64" s="236"/>
      <c r="AR64" s="236"/>
      <c r="AS64" s="70">
        <f t="shared" ref="AS64" si="689">BO64</f>
        <v>0</v>
      </c>
      <c r="AT64" s="236"/>
      <c r="AU64" s="236"/>
      <c r="AV64" s="236"/>
      <c r="AW64" s="70">
        <f t="shared" ref="AW64" si="690">BP64</f>
        <v>0</v>
      </c>
      <c r="AX64" s="236"/>
      <c r="AY64" s="236"/>
      <c r="AZ64" s="236"/>
      <c r="BA64" s="70">
        <f t="shared" ref="BA64" si="691">BQ64</f>
        <v>0</v>
      </c>
      <c r="BB64" s="236"/>
      <c r="BC64" s="236"/>
      <c r="BD64" s="236"/>
      <c r="BE64" s="70">
        <f t="shared" ref="BE64" si="692">BR64</f>
        <v>0</v>
      </c>
      <c r="BF64" s="236"/>
      <c r="BG64" s="236"/>
      <c r="BH64" s="236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7">SUM(BW64:CD64)</f>
        <v>0</v>
      </c>
      <c r="CF64" s="22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188" t="s">
        <v>24</v>
      </c>
      <c r="B65" s="122" t="s">
        <v>179</v>
      </c>
      <c r="C65" s="140"/>
      <c r="D65" s="129"/>
      <c r="E65" s="130"/>
      <c r="F65" s="130"/>
      <c r="G65" s="11"/>
      <c r="H65" s="129"/>
      <c r="I65" s="130"/>
      <c r="J65" s="130"/>
      <c r="K65" s="130"/>
      <c r="L65" s="130"/>
      <c r="M65" s="130"/>
      <c r="N65" s="11"/>
      <c r="O65" s="145"/>
      <c r="P65" s="145"/>
      <c r="Q65" s="129"/>
      <c r="R65" s="130"/>
      <c r="S65" s="130"/>
      <c r="T65" s="130"/>
      <c r="U65" s="130"/>
      <c r="V65" s="130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188" t="s">
        <v>24</v>
      </c>
      <c r="B66" s="122" t="s">
        <v>180</v>
      </c>
      <c r="C66" s="140"/>
      <c r="D66" s="129"/>
      <c r="E66" s="130"/>
      <c r="F66" s="130"/>
      <c r="G66" s="11"/>
      <c r="H66" s="129"/>
      <c r="I66" s="130"/>
      <c r="J66" s="130"/>
      <c r="K66" s="130"/>
      <c r="L66" s="130"/>
      <c r="M66" s="130"/>
      <c r="N66" s="11"/>
      <c r="O66" s="145"/>
      <c r="P66" s="145"/>
      <c r="Q66" s="129"/>
      <c r="R66" s="130"/>
      <c r="S66" s="130"/>
      <c r="T66" s="130"/>
      <c r="U66" s="130"/>
      <c r="V66" s="130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188" t="s">
        <v>24</v>
      </c>
      <c r="B67" s="122"/>
      <c r="C67" s="140"/>
      <c r="D67" s="129"/>
      <c r="E67" s="130"/>
      <c r="F67" s="130"/>
      <c r="G67" s="11"/>
      <c r="H67" s="129"/>
      <c r="I67" s="130"/>
      <c r="J67" s="130"/>
      <c r="K67" s="130"/>
      <c r="L67" s="130"/>
      <c r="M67" s="130"/>
      <c r="N67" s="11"/>
      <c r="O67" s="145"/>
      <c r="P67" s="145"/>
      <c r="Q67" s="129"/>
      <c r="R67" s="130"/>
      <c r="S67" s="130"/>
      <c r="T67" s="130"/>
      <c r="U67" s="130"/>
      <c r="V67" s="130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199999999999999" hidden="1" x14ac:dyDescent="0.2">
      <c r="A68" s="188" t="s">
        <v>24</v>
      </c>
      <c r="B68" s="122"/>
      <c r="C68" s="140"/>
      <c r="D68" s="129"/>
      <c r="E68" s="130"/>
      <c r="F68" s="130"/>
      <c r="G68" s="11"/>
      <c r="H68" s="129"/>
      <c r="I68" s="130"/>
      <c r="J68" s="130"/>
      <c r="K68" s="130"/>
      <c r="L68" s="130"/>
      <c r="M68" s="130"/>
      <c r="N68" s="11"/>
      <c r="O68" s="145"/>
      <c r="P68" s="145"/>
      <c r="Q68" s="129"/>
      <c r="R68" s="130"/>
      <c r="S68" s="130"/>
      <c r="T68" s="130"/>
      <c r="U68" s="130"/>
      <c r="V68" s="130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25">
      <c r="A69" s="188" t="s">
        <v>24</v>
      </c>
      <c r="B69" s="244" t="s">
        <v>261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80"/>
      <c r="P69" s="180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710">SUMIF($A15:$A64,"&gt;'#'",Z15:Z64)</f>
        <v>196</v>
      </c>
      <c r="AA69" s="35">
        <f t="shared" ref="AA69:AB69" si="711">SUMIF($A15:$A64,"&gt;'#'",AA15:AA64)</f>
        <v>0</v>
      </c>
      <c r="AB69" s="35">
        <f t="shared" si="711"/>
        <v>204</v>
      </c>
      <c r="AC69" s="35">
        <f t="shared" si="710"/>
        <v>935</v>
      </c>
      <c r="AD69" s="229">
        <f>SUM(AD15:AD64)</f>
        <v>84</v>
      </c>
      <c r="AE69" s="229">
        <f>SUM(AE15:AE64)</f>
        <v>0</v>
      </c>
      <c r="AF69" s="229">
        <f>SUM(AF15:AF64)</f>
        <v>98</v>
      </c>
      <c r="AG69" s="227">
        <f t="shared" ref="AG69:BI69" si="712">SUM(AG15:AG64)</f>
        <v>20</v>
      </c>
      <c r="AH69" s="229">
        <f t="shared" si="712"/>
        <v>84</v>
      </c>
      <c r="AI69" s="229">
        <f t="shared" ref="AI69:AJ69" si="713">SUM(AI15:AI64)</f>
        <v>0</v>
      </c>
      <c r="AJ69" s="229">
        <f t="shared" si="713"/>
        <v>78</v>
      </c>
      <c r="AK69" s="227">
        <f t="shared" si="712"/>
        <v>18.5</v>
      </c>
      <c r="AL69" s="229">
        <f t="shared" si="712"/>
        <v>28</v>
      </c>
      <c r="AM69" s="229">
        <f t="shared" ref="AM69:AN69" si="714">SUM(AM15:AM64)</f>
        <v>0</v>
      </c>
      <c r="AN69" s="229">
        <f t="shared" si="714"/>
        <v>28</v>
      </c>
      <c r="AO69" s="227">
        <f t="shared" si="712"/>
        <v>6</v>
      </c>
      <c r="AP69" s="229">
        <f t="shared" si="712"/>
        <v>0</v>
      </c>
      <c r="AQ69" s="229">
        <f t="shared" ref="AQ69:AR69" si="715">SUM(AQ15:AQ64)</f>
        <v>0</v>
      </c>
      <c r="AR69" s="229">
        <f t="shared" si="715"/>
        <v>0</v>
      </c>
      <c r="AS69" s="227">
        <f t="shared" si="712"/>
        <v>0</v>
      </c>
      <c r="AT69" s="229">
        <f t="shared" si="712"/>
        <v>0</v>
      </c>
      <c r="AU69" s="229">
        <f t="shared" ref="AU69:AV69" si="716">SUM(AU15:AU64)</f>
        <v>0</v>
      </c>
      <c r="AV69" s="229">
        <f t="shared" si="716"/>
        <v>0</v>
      </c>
      <c r="AW69" s="227">
        <f t="shared" si="712"/>
        <v>0</v>
      </c>
      <c r="AX69" s="229">
        <f t="shared" si="712"/>
        <v>0</v>
      </c>
      <c r="AY69" s="229">
        <f t="shared" ref="AY69:AZ69" si="717">SUM(AY15:AY64)</f>
        <v>0</v>
      </c>
      <c r="AZ69" s="229">
        <f t="shared" si="717"/>
        <v>0</v>
      </c>
      <c r="BA69" s="227">
        <f t="shared" si="712"/>
        <v>0</v>
      </c>
      <c r="BB69" s="229">
        <f t="shared" si="712"/>
        <v>0</v>
      </c>
      <c r="BC69" s="229">
        <f t="shared" ref="BC69:BD69" si="718">SUM(BC15:BC64)</f>
        <v>0</v>
      </c>
      <c r="BD69" s="229">
        <f t="shared" si="718"/>
        <v>0</v>
      </c>
      <c r="BE69" s="227">
        <f t="shared" si="712"/>
        <v>0</v>
      </c>
      <c r="BF69" s="229">
        <f t="shared" si="712"/>
        <v>0</v>
      </c>
      <c r="BG69" s="229">
        <f t="shared" ref="BG69:BH69" si="719">SUM(BG15:BG64)</f>
        <v>0</v>
      </c>
      <c r="BH69" s="229">
        <f t="shared" si="719"/>
        <v>0</v>
      </c>
      <c r="BI69" s="227">
        <f t="shared" si="712"/>
        <v>0</v>
      </c>
      <c r="BJ69" s="64">
        <f t="shared" si="0"/>
        <v>0.70037453183520604</v>
      </c>
      <c r="BK69" s="54"/>
      <c r="BL69" s="84">
        <f>SUM(BL15:BL68)</f>
        <v>20</v>
      </c>
      <c r="BM69" s="84">
        <f t="shared" ref="BM69:BT69" si="720">SUM(BM15:BM68)</f>
        <v>18.5</v>
      </c>
      <c r="BN69" s="84">
        <f t="shared" si="720"/>
        <v>6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44.5</v>
      </c>
      <c r="BW69" s="37">
        <f>SUM(BW15:BW68)</f>
        <v>20</v>
      </c>
      <c r="BX69" s="37">
        <f t="shared" ref="BX69:CE69" si="721">SUM(BX15:BX68)</f>
        <v>18.5</v>
      </c>
      <c r="BY69" s="37">
        <f t="shared" si="721"/>
        <v>6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09">
        <f t="shared" si="721"/>
        <v>44.5</v>
      </c>
      <c r="CF69" s="223"/>
      <c r="CG69" s="23" t="s">
        <v>35</v>
      </c>
      <c r="CH69" s="78">
        <f>SUM(CH15:CH68)</f>
        <v>3</v>
      </c>
      <c r="CI69" s="78">
        <f t="shared" ref="CI69:CO69" si="722">SUM(CI15:CI68)</f>
        <v>3</v>
      </c>
      <c r="CJ69" s="78">
        <f t="shared" si="722"/>
        <v>2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8</v>
      </c>
      <c r="CQ69" s="78">
        <f>SUM(CQ15:CQ68)</f>
        <v>2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7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7">
        <f t="shared" si="725"/>
        <v>0</v>
      </c>
    </row>
    <row r="70" spans="1:125" s="2" customFormat="1" x14ac:dyDescent="0.25">
      <c r="A70" s="139"/>
      <c r="B70" s="158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50"/>
      <c r="AD70" s="232"/>
      <c r="AE70" s="232"/>
      <c r="AF70" s="232"/>
      <c r="AG70" s="150"/>
      <c r="AH70" s="232"/>
      <c r="AI70" s="232"/>
      <c r="AJ70" s="232"/>
      <c r="AK70" s="150"/>
      <c r="AL70" s="232"/>
      <c r="AM70" s="232"/>
      <c r="AN70" s="232"/>
      <c r="AO70" s="150"/>
      <c r="AP70" s="232"/>
      <c r="AQ70" s="232"/>
      <c r="AR70" s="232"/>
      <c r="AS70" s="150"/>
      <c r="AT70" s="232"/>
      <c r="AU70" s="232"/>
      <c r="AV70" s="232"/>
      <c r="AW70" s="150"/>
      <c r="AX70" s="232"/>
      <c r="AY70" s="232"/>
      <c r="AZ70" s="232"/>
      <c r="BA70" s="150"/>
      <c r="BB70" s="232"/>
      <c r="BC70" s="232"/>
      <c r="BD70" s="232"/>
      <c r="BE70" s="150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55" t="s">
        <v>150</v>
      </c>
      <c r="DE70" s="656"/>
      <c r="DF70" s="656"/>
      <c r="DG70" s="656"/>
      <c r="DH70" s="656"/>
      <c r="DI70" s="656"/>
      <c r="DJ70" s="656"/>
      <c r="DK70" s="657"/>
      <c r="DL70" s="134" t="s">
        <v>35</v>
      </c>
      <c r="DM70" s="655" t="s">
        <v>151</v>
      </c>
      <c r="DN70" s="656"/>
      <c r="DO70" s="656"/>
      <c r="DP70" s="656"/>
      <c r="DQ70" s="656"/>
      <c r="DR70" s="656"/>
      <c r="DS70" s="656"/>
      <c r="DT70" s="657"/>
      <c r="DU70" s="134" t="s">
        <v>35</v>
      </c>
    </row>
    <row r="71" spans="1:125" s="2" customFormat="1" ht="13.5" customHeight="1" x14ac:dyDescent="0.25">
      <c r="A71" s="295" t="s">
        <v>248</v>
      </c>
      <c r="B71" s="329" t="s">
        <v>149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50"/>
      <c r="Y71" s="150"/>
      <c r="Z71" s="150"/>
      <c r="AA71" s="150"/>
      <c r="AB71" s="150"/>
      <c r="AC71" s="150"/>
      <c r="AD71" s="232"/>
      <c r="AE71" s="232"/>
      <c r="AF71" s="232"/>
      <c r="AG71" s="150"/>
      <c r="AH71" s="232"/>
      <c r="AI71" s="232"/>
      <c r="AJ71" s="232"/>
      <c r="AK71" s="150"/>
      <c r="AL71" s="232"/>
      <c r="AM71" s="232"/>
      <c r="AN71" s="232"/>
      <c r="AO71" s="150"/>
      <c r="AP71" s="232"/>
      <c r="AQ71" s="232"/>
      <c r="AR71" s="232"/>
      <c r="AS71" s="150"/>
      <c r="AT71" s="232"/>
      <c r="AU71" s="232"/>
      <c r="AV71" s="232"/>
      <c r="AW71" s="150"/>
      <c r="AX71" s="232"/>
      <c r="AY71" s="232"/>
      <c r="AZ71" s="232"/>
      <c r="BA71" s="150"/>
      <c r="BB71" s="232"/>
      <c r="BC71" s="232"/>
      <c r="BD71" s="232"/>
      <c r="BE71" s="150"/>
      <c r="BF71" s="232"/>
      <c r="BG71" s="232"/>
      <c r="BH71" s="232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25" s="2" customFormat="1" ht="20.399999999999999" x14ac:dyDescent="0.25">
      <c r="A72" s="338" t="str">
        <f>CONCATENATE($A$71,".",BX72)</f>
        <v>1.2.01</v>
      </c>
      <c r="B72" s="122" t="s">
        <v>360</v>
      </c>
      <c r="C72" s="140" t="s">
        <v>102</v>
      </c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8">
        <v>2</v>
      </c>
      <c r="P72" s="8"/>
      <c r="Q72" s="145"/>
      <c r="R72" s="145"/>
      <c r="S72" s="145"/>
      <c r="T72" s="145"/>
      <c r="U72" s="145"/>
      <c r="V72" s="145"/>
      <c r="W72" s="145"/>
      <c r="X72" s="145">
        <f t="shared" ref="X72:X79" si="726">Y72*$BR$7</f>
        <v>45</v>
      </c>
      <c r="Y72" s="145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36"/>
      <c r="AE72" s="236"/>
      <c r="AF72" s="236"/>
      <c r="AG72" s="70">
        <f>DD72+DM72</f>
        <v>0</v>
      </c>
      <c r="AH72" s="236"/>
      <c r="AI72" s="236"/>
      <c r="AJ72" s="236"/>
      <c r="AK72" s="70">
        <f>DE72+DN72</f>
        <v>1.5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79" t="s">
        <v>311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1.5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1.5</v>
      </c>
      <c r="DM72" s="95">
        <f t="shared" ref="DM72:DM79" si="751">IF(VALUE($P72)=1,$BL$6,0)</f>
        <v>0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0</v>
      </c>
    </row>
    <row r="73" spans="1:125" s="2" customFormat="1" hidden="1" x14ac:dyDescent="0.25">
      <c r="A73" s="338" t="str">
        <f t="shared" ref="A73:A79" si="760">CONCATENATE($A$71,".",BX73)</f>
        <v>1.2.02</v>
      </c>
      <c r="B73" s="157"/>
      <c r="C73" s="140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8"/>
      <c r="P73" s="8"/>
      <c r="Q73" s="145"/>
      <c r="R73" s="145"/>
      <c r="S73" s="145"/>
      <c r="T73" s="145"/>
      <c r="U73" s="145"/>
      <c r="V73" s="145"/>
      <c r="W73" s="145"/>
      <c r="X73" s="145">
        <f t="shared" si="726"/>
        <v>0</v>
      </c>
      <c r="Y73" s="145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36"/>
      <c r="AE73" s="236"/>
      <c r="AF73" s="236"/>
      <c r="AG73" s="70">
        <f t="shared" ref="AG73:AG79" si="761">DD73+DM73</f>
        <v>0</v>
      </c>
      <c r="AH73" s="236"/>
      <c r="AI73" s="236"/>
      <c r="AJ73" s="236"/>
      <c r="AK73" s="70">
        <f t="shared" ref="AK73:AK79" si="762">DE73+DN73</f>
        <v>0</v>
      </c>
      <c r="AL73" s="236"/>
      <c r="AM73" s="236"/>
      <c r="AN73" s="236"/>
      <c r="AO73" s="70">
        <f t="shared" ref="AO73:AO79" si="763">DF73+DO73</f>
        <v>0</v>
      </c>
      <c r="AP73" s="236"/>
      <c r="AQ73" s="236"/>
      <c r="AR73" s="236"/>
      <c r="AS73" s="70">
        <f t="shared" ref="AS73:AS79" si="764">DG73+DP73</f>
        <v>0</v>
      </c>
      <c r="AT73" s="236"/>
      <c r="AU73" s="236"/>
      <c r="AV73" s="236"/>
      <c r="AW73" s="70">
        <f t="shared" ref="AW73:AW79" si="765">DH73+DQ73</f>
        <v>0</v>
      </c>
      <c r="AX73" s="236"/>
      <c r="AY73" s="236"/>
      <c r="AZ73" s="236"/>
      <c r="BA73" s="70">
        <f t="shared" ref="BA73:BA79" si="766">DI73+DR73</f>
        <v>0</v>
      </c>
      <c r="BB73" s="236"/>
      <c r="BC73" s="236"/>
      <c r="BD73" s="236"/>
      <c r="BE73" s="70">
        <f t="shared" ref="BE73:BE79" si="767">DJ73+DS73</f>
        <v>0</v>
      </c>
      <c r="BF73" s="236"/>
      <c r="BG73" s="236"/>
      <c r="BH73" s="236"/>
      <c r="BI73" s="70">
        <f t="shared" ref="BI73:BI79" si="768">DK73+DT73</f>
        <v>0</v>
      </c>
      <c r="BJ73" s="63">
        <f t="shared" si="730"/>
        <v>0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79" t="s">
        <v>312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idden="1" x14ac:dyDescent="0.25">
      <c r="A74" s="338" t="str">
        <f t="shared" si="760"/>
        <v>1.2.03</v>
      </c>
      <c r="B74" s="122"/>
      <c r="C74" s="140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8"/>
      <c r="P74" s="8"/>
      <c r="Q74" s="145"/>
      <c r="R74" s="145"/>
      <c r="S74" s="145"/>
      <c r="T74" s="145"/>
      <c r="U74" s="145"/>
      <c r="V74" s="145"/>
      <c r="W74" s="145"/>
      <c r="X74" s="145">
        <f t="shared" si="726"/>
        <v>0</v>
      </c>
      <c r="Y74" s="145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6"/>
      <c r="AE74" s="236"/>
      <c r="AF74" s="236"/>
      <c r="AG74" s="70">
        <f t="shared" si="761"/>
        <v>0</v>
      </c>
      <c r="AH74" s="236"/>
      <c r="AI74" s="236"/>
      <c r="AJ74" s="236"/>
      <c r="AK74" s="70">
        <f t="shared" si="762"/>
        <v>0</v>
      </c>
      <c r="AL74" s="236"/>
      <c r="AM74" s="236"/>
      <c r="AN74" s="236"/>
      <c r="AO74" s="70">
        <f t="shared" si="763"/>
        <v>0</v>
      </c>
      <c r="AP74" s="236"/>
      <c r="AQ74" s="236"/>
      <c r="AR74" s="236"/>
      <c r="AS74" s="70">
        <f t="shared" si="764"/>
        <v>0</v>
      </c>
      <c r="AT74" s="236"/>
      <c r="AU74" s="236"/>
      <c r="AV74" s="236"/>
      <c r="AW74" s="70">
        <f t="shared" si="765"/>
        <v>0</v>
      </c>
      <c r="AX74" s="236"/>
      <c r="AY74" s="236"/>
      <c r="AZ74" s="236"/>
      <c r="BA74" s="70">
        <f t="shared" si="766"/>
        <v>0</v>
      </c>
      <c r="BB74" s="236"/>
      <c r="BC74" s="236"/>
      <c r="BD74" s="236"/>
      <c r="BE74" s="70">
        <f t="shared" si="767"/>
        <v>0</v>
      </c>
      <c r="BF74" s="236"/>
      <c r="BG74" s="236"/>
      <c r="BH74" s="236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79" t="s">
        <v>313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idden="1" x14ac:dyDescent="0.25">
      <c r="A75" s="338" t="str">
        <f t="shared" si="760"/>
        <v>1.2.04</v>
      </c>
      <c r="B75" s="122"/>
      <c r="C75" s="140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8"/>
      <c r="P75" s="8"/>
      <c r="Q75" s="145"/>
      <c r="R75" s="145"/>
      <c r="S75" s="145"/>
      <c r="T75" s="145"/>
      <c r="U75" s="145"/>
      <c r="V75" s="145"/>
      <c r="W75" s="145"/>
      <c r="X75" s="145">
        <f t="shared" si="726"/>
        <v>0</v>
      </c>
      <c r="Y75" s="145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6"/>
      <c r="AE75" s="236"/>
      <c r="AF75" s="236"/>
      <c r="AG75" s="70">
        <f t="shared" si="761"/>
        <v>0</v>
      </c>
      <c r="AH75" s="236"/>
      <c r="AI75" s="236"/>
      <c r="AJ75" s="236"/>
      <c r="AK75" s="70">
        <f t="shared" si="762"/>
        <v>0</v>
      </c>
      <c r="AL75" s="236"/>
      <c r="AM75" s="236"/>
      <c r="AN75" s="236"/>
      <c r="AO75" s="70">
        <f t="shared" si="763"/>
        <v>0</v>
      </c>
      <c r="AP75" s="236"/>
      <c r="AQ75" s="236"/>
      <c r="AR75" s="236"/>
      <c r="AS75" s="70">
        <f t="shared" si="764"/>
        <v>0</v>
      </c>
      <c r="AT75" s="236"/>
      <c r="AU75" s="236"/>
      <c r="AV75" s="236"/>
      <c r="AW75" s="70">
        <f t="shared" si="765"/>
        <v>0</v>
      </c>
      <c r="AX75" s="236"/>
      <c r="AY75" s="236"/>
      <c r="AZ75" s="236"/>
      <c r="BA75" s="70">
        <f t="shared" si="766"/>
        <v>0</v>
      </c>
      <c r="BB75" s="236"/>
      <c r="BC75" s="236"/>
      <c r="BD75" s="236"/>
      <c r="BE75" s="70">
        <f t="shared" si="767"/>
        <v>0</v>
      </c>
      <c r="BF75" s="236"/>
      <c r="BG75" s="236"/>
      <c r="BH75" s="236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79" t="s">
        <v>314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idden="1" x14ac:dyDescent="0.25">
      <c r="A76" s="338" t="str">
        <f t="shared" si="760"/>
        <v>1.2.05</v>
      </c>
      <c r="B76" s="122"/>
      <c r="C76" s="140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8"/>
      <c r="P76" s="8"/>
      <c r="Q76" s="145"/>
      <c r="R76" s="145"/>
      <c r="S76" s="145"/>
      <c r="T76" s="145"/>
      <c r="U76" s="145"/>
      <c r="V76" s="145"/>
      <c r="W76" s="145"/>
      <c r="X76" s="145">
        <f t="shared" si="726"/>
        <v>0</v>
      </c>
      <c r="Y76" s="145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6"/>
      <c r="AE76" s="236"/>
      <c r="AF76" s="236"/>
      <c r="AG76" s="70">
        <f t="shared" si="761"/>
        <v>0</v>
      </c>
      <c r="AH76" s="236"/>
      <c r="AI76" s="236"/>
      <c r="AJ76" s="236"/>
      <c r="AK76" s="70">
        <f t="shared" si="762"/>
        <v>0</v>
      </c>
      <c r="AL76" s="236"/>
      <c r="AM76" s="236"/>
      <c r="AN76" s="236"/>
      <c r="AO76" s="70">
        <f t="shared" si="763"/>
        <v>0</v>
      </c>
      <c r="AP76" s="236"/>
      <c r="AQ76" s="236"/>
      <c r="AR76" s="236"/>
      <c r="AS76" s="70">
        <f t="shared" si="764"/>
        <v>0</v>
      </c>
      <c r="AT76" s="236"/>
      <c r="AU76" s="236"/>
      <c r="AV76" s="236"/>
      <c r="AW76" s="70">
        <f t="shared" si="765"/>
        <v>0</v>
      </c>
      <c r="AX76" s="236"/>
      <c r="AY76" s="236"/>
      <c r="AZ76" s="236"/>
      <c r="BA76" s="70">
        <f t="shared" si="766"/>
        <v>0</v>
      </c>
      <c r="BB76" s="236"/>
      <c r="BC76" s="236"/>
      <c r="BD76" s="236"/>
      <c r="BE76" s="70">
        <f t="shared" si="767"/>
        <v>0</v>
      </c>
      <c r="BF76" s="236"/>
      <c r="BG76" s="236"/>
      <c r="BH76" s="236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79" t="s">
        <v>315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idden="1" x14ac:dyDescent="0.25">
      <c r="A77" s="338" t="str">
        <f t="shared" si="760"/>
        <v>1.2.06</v>
      </c>
      <c r="B77" s="122"/>
      <c r="C77" s="140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8"/>
      <c r="P77" s="8"/>
      <c r="Q77" s="145"/>
      <c r="R77" s="145"/>
      <c r="S77" s="145"/>
      <c r="T77" s="145"/>
      <c r="U77" s="145"/>
      <c r="V77" s="145"/>
      <c r="W77" s="145"/>
      <c r="X77" s="145">
        <f t="shared" si="726"/>
        <v>0</v>
      </c>
      <c r="Y77" s="145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6"/>
      <c r="AE77" s="236"/>
      <c r="AF77" s="236"/>
      <c r="AG77" s="70">
        <f t="shared" si="761"/>
        <v>0</v>
      </c>
      <c r="AH77" s="236"/>
      <c r="AI77" s="236"/>
      <c r="AJ77" s="236"/>
      <c r="AK77" s="70">
        <f t="shared" si="762"/>
        <v>0</v>
      </c>
      <c r="AL77" s="236"/>
      <c r="AM77" s="236"/>
      <c r="AN77" s="236"/>
      <c r="AO77" s="70">
        <f t="shared" si="763"/>
        <v>0</v>
      </c>
      <c r="AP77" s="236"/>
      <c r="AQ77" s="236"/>
      <c r="AR77" s="236"/>
      <c r="AS77" s="70">
        <f t="shared" si="764"/>
        <v>0</v>
      </c>
      <c r="AT77" s="236"/>
      <c r="AU77" s="236"/>
      <c r="AV77" s="236"/>
      <c r="AW77" s="70">
        <f t="shared" si="765"/>
        <v>0</v>
      </c>
      <c r="AX77" s="236"/>
      <c r="AY77" s="236"/>
      <c r="AZ77" s="236"/>
      <c r="BA77" s="70">
        <f t="shared" si="766"/>
        <v>0</v>
      </c>
      <c r="BB77" s="236"/>
      <c r="BC77" s="236"/>
      <c r="BD77" s="236"/>
      <c r="BE77" s="70">
        <f t="shared" si="767"/>
        <v>0</v>
      </c>
      <c r="BF77" s="236"/>
      <c r="BG77" s="236"/>
      <c r="BH77" s="236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79" t="s">
        <v>316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idden="1" x14ac:dyDescent="0.25">
      <c r="A78" s="338" t="str">
        <f t="shared" si="760"/>
        <v>1.2.07</v>
      </c>
      <c r="B78" s="122"/>
      <c r="C78" s="140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8"/>
      <c r="P78" s="8"/>
      <c r="Q78" s="145"/>
      <c r="R78" s="145"/>
      <c r="S78" s="145"/>
      <c r="T78" s="145"/>
      <c r="U78" s="145"/>
      <c r="V78" s="145"/>
      <c r="W78" s="145"/>
      <c r="X78" s="145">
        <f t="shared" si="726"/>
        <v>0</v>
      </c>
      <c r="Y78" s="145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6"/>
      <c r="AE78" s="236"/>
      <c r="AF78" s="236"/>
      <c r="AG78" s="70">
        <f t="shared" si="761"/>
        <v>0</v>
      </c>
      <c r="AH78" s="236"/>
      <c r="AI78" s="236"/>
      <c r="AJ78" s="236"/>
      <c r="AK78" s="70">
        <f t="shared" si="762"/>
        <v>0</v>
      </c>
      <c r="AL78" s="236"/>
      <c r="AM78" s="236"/>
      <c r="AN78" s="236"/>
      <c r="AO78" s="70">
        <f t="shared" si="763"/>
        <v>0</v>
      </c>
      <c r="AP78" s="236"/>
      <c r="AQ78" s="236"/>
      <c r="AR78" s="236"/>
      <c r="AS78" s="70">
        <f t="shared" si="764"/>
        <v>0</v>
      </c>
      <c r="AT78" s="236"/>
      <c r="AU78" s="236"/>
      <c r="AV78" s="236"/>
      <c r="AW78" s="70">
        <f t="shared" si="765"/>
        <v>0</v>
      </c>
      <c r="AX78" s="236"/>
      <c r="AY78" s="236"/>
      <c r="AZ78" s="236"/>
      <c r="BA78" s="70">
        <f t="shared" si="766"/>
        <v>0</v>
      </c>
      <c r="BB78" s="236"/>
      <c r="BC78" s="236"/>
      <c r="BD78" s="236"/>
      <c r="BE78" s="70">
        <f t="shared" si="767"/>
        <v>0</v>
      </c>
      <c r="BF78" s="236"/>
      <c r="BG78" s="236"/>
      <c r="BH78" s="236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79" t="s">
        <v>317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idden="1" x14ac:dyDescent="0.25">
      <c r="A79" s="338" t="str">
        <f t="shared" si="760"/>
        <v>1.2.08</v>
      </c>
      <c r="B79" s="122"/>
      <c r="C79" s="140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8"/>
      <c r="P79" s="8"/>
      <c r="Q79" s="145"/>
      <c r="R79" s="145"/>
      <c r="S79" s="145"/>
      <c r="T79" s="145"/>
      <c r="U79" s="145"/>
      <c r="V79" s="145"/>
      <c r="W79" s="145"/>
      <c r="X79" s="145">
        <f t="shared" si="726"/>
        <v>0</v>
      </c>
      <c r="Y79" s="145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6"/>
      <c r="AE79" s="236"/>
      <c r="AF79" s="236"/>
      <c r="AG79" s="70">
        <f t="shared" si="761"/>
        <v>0</v>
      </c>
      <c r="AH79" s="236"/>
      <c r="AI79" s="236"/>
      <c r="AJ79" s="236"/>
      <c r="AK79" s="70">
        <f t="shared" si="762"/>
        <v>0</v>
      </c>
      <c r="AL79" s="236"/>
      <c r="AM79" s="236"/>
      <c r="AN79" s="236"/>
      <c r="AO79" s="70">
        <f t="shared" si="763"/>
        <v>0</v>
      </c>
      <c r="AP79" s="236"/>
      <c r="AQ79" s="236"/>
      <c r="AR79" s="236"/>
      <c r="AS79" s="70">
        <f t="shared" si="764"/>
        <v>0</v>
      </c>
      <c r="AT79" s="236"/>
      <c r="AU79" s="236"/>
      <c r="AV79" s="236"/>
      <c r="AW79" s="70">
        <f t="shared" si="765"/>
        <v>0</v>
      </c>
      <c r="AX79" s="236"/>
      <c r="AY79" s="236"/>
      <c r="AZ79" s="236"/>
      <c r="BA79" s="70">
        <f t="shared" si="766"/>
        <v>0</v>
      </c>
      <c r="BB79" s="236"/>
      <c r="BC79" s="236"/>
      <c r="BD79" s="236"/>
      <c r="BE79" s="70">
        <f t="shared" si="767"/>
        <v>0</v>
      </c>
      <c r="BF79" s="236"/>
      <c r="BG79" s="236"/>
      <c r="BH79" s="236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79" t="s">
        <v>318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x14ac:dyDescent="0.25">
      <c r="A80" s="139"/>
      <c r="B80" s="322" t="s">
        <v>262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80"/>
      <c r="P80" s="180"/>
      <c r="Q80" s="190"/>
      <c r="R80" s="190"/>
      <c r="S80" s="190"/>
      <c r="T80" s="190"/>
      <c r="U80" s="190"/>
      <c r="V80" s="190"/>
      <c r="W80" s="197"/>
      <c r="X80" s="145">
        <f>SUM(X72:X79)</f>
        <v>45</v>
      </c>
      <c r="Y80" s="145">
        <f t="shared" ref="Y80:AC80" si="769">SUM(Y72:Y79)</f>
        <v>1.5</v>
      </c>
      <c r="Z80" s="145">
        <f t="shared" si="769"/>
        <v>0</v>
      </c>
      <c r="AA80" s="145">
        <f t="shared" si="769"/>
        <v>0</v>
      </c>
      <c r="AB80" s="145">
        <f t="shared" si="769"/>
        <v>0</v>
      </c>
      <c r="AC80" s="145">
        <f t="shared" si="769"/>
        <v>45</v>
      </c>
      <c r="AD80" s="245"/>
      <c r="AE80" s="245"/>
      <c r="AF80" s="245"/>
      <c r="AG80" s="70">
        <f t="shared" ref="AG80" si="770">SUM(AG72:AG79)</f>
        <v>0</v>
      </c>
      <c r="AH80" s="245"/>
      <c r="AI80" s="245"/>
      <c r="AJ80" s="245"/>
      <c r="AK80" s="70">
        <f t="shared" ref="AK80" si="771">SUM(AK72:AK79)</f>
        <v>1.5</v>
      </c>
      <c r="AL80" s="245"/>
      <c r="AM80" s="245"/>
      <c r="AN80" s="245"/>
      <c r="AO80" s="70">
        <f t="shared" ref="AO80" si="772">SUM(AO72:AO79)</f>
        <v>0</v>
      </c>
      <c r="AP80" s="245"/>
      <c r="AQ80" s="245"/>
      <c r="AR80" s="245"/>
      <c r="AS80" s="70">
        <f t="shared" ref="AS80" si="773">SUM(AS72:AS79)</f>
        <v>0</v>
      </c>
      <c r="AT80" s="245"/>
      <c r="AU80" s="245"/>
      <c r="AV80" s="245"/>
      <c r="AW80" s="70">
        <f t="shared" ref="AW80" si="774">SUM(AW72:AW79)</f>
        <v>0</v>
      </c>
      <c r="AX80" s="245"/>
      <c r="AY80" s="245"/>
      <c r="AZ80" s="245"/>
      <c r="BA80" s="70">
        <f t="shared" ref="BA80" si="775">SUM(BA72:BA79)</f>
        <v>0</v>
      </c>
      <c r="BB80" s="245"/>
      <c r="BC80" s="245"/>
      <c r="BD80" s="245"/>
      <c r="BE80" s="70">
        <f t="shared" ref="BE80" si="776">SUM(BE72:BE79)</f>
        <v>0</v>
      </c>
      <c r="BF80" s="245"/>
      <c r="BG80" s="245"/>
      <c r="BH80" s="24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38">
        <f>COUNTIF(DD72:DD79,"&gt;0")</f>
        <v>0</v>
      </c>
      <c r="DE80" s="138">
        <f t="shared" ref="DE80:DK80" si="778">COUNTIF(DE72:DE79,"&gt;0")</f>
        <v>1</v>
      </c>
      <c r="DF80" s="138">
        <f t="shared" si="778"/>
        <v>0</v>
      </c>
      <c r="DG80" s="138">
        <f t="shared" si="778"/>
        <v>0</v>
      </c>
      <c r="DH80" s="138">
        <f t="shared" si="778"/>
        <v>0</v>
      </c>
      <c r="DI80" s="138">
        <f t="shared" si="778"/>
        <v>0</v>
      </c>
      <c r="DJ80" s="138">
        <f t="shared" si="778"/>
        <v>0</v>
      </c>
      <c r="DK80" s="138">
        <f t="shared" si="778"/>
        <v>0</v>
      </c>
      <c r="DL80" s="2">
        <f>SUM(DM80:DT80)</f>
        <v>0</v>
      </c>
      <c r="DM80" s="138">
        <f t="shared" ref="DM80:DT80" si="779">COUNTIF(DM72:DM79,"&gt;0")</f>
        <v>0</v>
      </c>
      <c r="DN80" s="138">
        <f t="shared" si="779"/>
        <v>0</v>
      </c>
      <c r="DO80" s="138">
        <f t="shared" si="779"/>
        <v>0</v>
      </c>
      <c r="DP80" s="138">
        <f t="shared" si="779"/>
        <v>0</v>
      </c>
      <c r="DQ80" s="138">
        <f t="shared" si="779"/>
        <v>0</v>
      </c>
      <c r="DR80" s="138">
        <f t="shared" si="779"/>
        <v>0</v>
      </c>
      <c r="DS80" s="138">
        <f t="shared" si="779"/>
        <v>0</v>
      </c>
      <c r="DT80" s="138">
        <f t="shared" si="779"/>
        <v>0</v>
      </c>
      <c r="DU80" s="2">
        <f t="shared" ref="DU80" si="780">SUM(DU72:DU79)</f>
        <v>0</v>
      </c>
    </row>
    <row r="81" spans="1:125" s="2" customFormat="1" x14ac:dyDescent="0.25">
      <c r="A81" s="139"/>
      <c r="B81" s="158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50"/>
      <c r="AD81" s="232"/>
      <c r="AE81" s="232"/>
      <c r="AF81" s="232"/>
      <c r="AG81" s="150"/>
      <c r="AH81" s="232"/>
      <c r="AI81" s="232"/>
      <c r="AJ81" s="232"/>
      <c r="AK81" s="150"/>
      <c r="AL81" s="232"/>
      <c r="AM81" s="232"/>
      <c r="AN81" s="232"/>
      <c r="AO81" s="150"/>
      <c r="AP81" s="232"/>
      <c r="AQ81" s="232"/>
      <c r="AR81" s="232"/>
      <c r="AS81" s="150"/>
      <c r="AT81" s="232"/>
      <c r="AU81" s="232"/>
      <c r="AV81" s="232"/>
      <c r="AW81" s="150"/>
      <c r="AX81" s="232"/>
      <c r="AY81" s="232"/>
      <c r="AZ81" s="232"/>
      <c r="BA81" s="150"/>
      <c r="BB81" s="232"/>
      <c r="BC81" s="232"/>
      <c r="BD81" s="232"/>
      <c r="BE81" s="150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 x14ac:dyDescent="0.25">
      <c r="A82" s="295" t="str">
        <f>IF($X$80=0,"1.2","1.3")</f>
        <v>1.3</v>
      </c>
      <c r="B82" s="329" t="s">
        <v>116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50"/>
      <c r="P82" s="150"/>
      <c r="Q82" s="195"/>
      <c r="R82" s="195"/>
      <c r="S82" s="195"/>
      <c r="T82" s="195"/>
      <c r="U82" s="195"/>
      <c r="V82" s="195"/>
      <c r="W82" s="195"/>
      <c r="X82" s="150"/>
      <c r="Y82" s="150"/>
      <c r="Z82" s="150"/>
      <c r="AA82" s="150"/>
      <c r="AB82" s="150"/>
      <c r="AC82" s="150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ht="21" customHeight="1" x14ac:dyDescent="0.25">
      <c r="A83" s="338" t="str">
        <f>CONCATENATE($A$82,".",BX83)</f>
        <v>1.3.01</v>
      </c>
      <c r="B83" s="122" t="s">
        <v>367</v>
      </c>
      <c r="C83" s="140" t="s">
        <v>102</v>
      </c>
      <c r="D83" s="315"/>
      <c r="E83" s="166"/>
      <c r="F83" s="166"/>
      <c r="G83" s="316"/>
      <c r="H83" s="522" t="s">
        <v>368</v>
      </c>
      <c r="I83" s="130"/>
      <c r="J83" s="130"/>
      <c r="K83" s="130"/>
      <c r="L83" s="130"/>
      <c r="M83" s="130"/>
      <c r="N83" s="11"/>
      <c r="O83" s="145"/>
      <c r="P83" s="145"/>
      <c r="Q83" s="129"/>
      <c r="R83" s="130"/>
      <c r="S83" s="130"/>
      <c r="T83" s="130"/>
      <c r="U83" s="130"/>
      <c r="V83" s="130"/>
      <c r="W83" s="11"/>
      <c r="X83" s="8">
        <v>216</v>
      </c>
      <c r="Y83" s="145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5">
        <v>0</v>
      </c>
      <c r="AE83" s="145">
        <v>0</v>
      </c>
      <c r="AF83" s="145">
        <v>0</v>
      </c>
      <c r="AG83" s="70">
        <f>BL83</f>
        <v>0</v>
      </c>
      <c r="AH83" s="145">
        <v>0</v>
      </c>
      <c r="AI83" s="145">
        <v>0</v>
      </c>
      <c r="AJ83" s="145">
        <v>0</v>
      </c>
      <c r="AK83" s="70">
        <f>BM83</f>
        <v>0</v>
      </c>
      <c r="AL83" s="145">
        <v>0</v>
      </c>
      <c r="AM83" s="145">
        <v>0</v>
      </c>
      <c r="AN83" s="145">
        <v>0</v>
      </c>
      <c r="AO83" s="70">
        <f>BN83</f>
        <v>7.2</v>
      </c>
      <c r="AP83" s="145">
        <v>0</v>
      </c>
      <c r="AQ83" s="145">
        <v>0</v>
      </c>
      <c r="AR83" s="145">
        <v>0</v>
      </c>
      <c r="AS83" s="70">
        <f>BO83</f>
        <v>0</v>
      </c>
      <c r="AT83" s="145">
        <v>0</v>
      </c>
      <c r="AU83" s="145">
        <v>0</v>
      </c>
      <c r="AV83" s="145">
        <v>0</v>
      </c>
      <c r="AW83" s="70">
        <f>BP83</f>
        <v>0</v>
      </c>
      <c r="AX83" s="145">
        <v>0</v>
      </c>
      <c r="AY83" s="145">
        <v>0</v>
      </c>
      <c r="AZ83" s="145">
        <v>0</v>
      </c>
      <c r="BA83" s="70">
        <f>BQ83</f>
        <v>0</v>
      </c>
      <c r="BB83" s="145">
        <v>0</v>
      </c>
      <c r="BC83" s="145">
        <v>0</v>
      </c>
      <c r="BD83" s="145">
        <v>0</v>
      </c>
      <c r="BE83" s="70">
        <f>BR83</f>
        <v>0</v>
      </c>
      <c r="BF83" s="145">
        <v>0</v>
      </c>
      <c r="BG83" s="145">
        <v>0</v>
      </c>
      <c r="BH83" s="145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79" t="s">
        <v>311</v>
      </c>
      <c r="BY83"/>
      <c r="BZ83"/>
      <c r="CA83"/>
      <c r="CB83"/>
      <c r="CC83"/>
      <c r="CD83"/>
      <c r="CE83" s="212"/>
      <c r="CF83" s="22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38" t="str">
        <f t="shared" ref="A84:A87" si="785">CONCATENATE($A$82,".",BX84)</f>
        <v>1.3.02</v>
      </c>
      <c r="B84" s="157"/>
      <c r="C84" s="140"/>
      <c r="D84" s="315"/>
      <c r="E84" s="166"/>
      <c r="F84" s="166"/>
      <c r="G84" s="316"/>
      <c r="H84" s="129"/>
      <c r="I84" s="130"/>
      <c r="J84" s="130"/>
      <c r="K84" s="130"/>
      <c r="L84" s="130"/>
      <c r="M84" s="130"/>
      <c r="N84" s="11"/>
      <c r="O84" s="145"/>
      <c r="P84" s="145"/>
      <c r="Q84" s="129"/>
      <c r="R84" s="130"/>
      <c r="S84" s="130"/>
      <c r="T84" s="130"/>
      <c r="U84" s="130"/>
      <c r="V84" s="130"/>
      <c r="W84" s="11"/>
      <c r="X84" s="8"/>
      <c r="Y84" s="145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5">
        <v>0</v>
      </c>
      <c r="AE84" s="145">
        <v>0</v>
      </c>
      <c r="AF84" s="145">
        <v>0</v>
      </c>
      <c r="AG84" s="70">
        <f>BL84</f>
        <v>0</v>
      </c>
      <c r="AH84" s="145">
        <v>0</v>
      </c>
      <c r="AI84" s="145">
        <v>0</v>
      </c>
      <c r="AJ84" s="145">
        <v>0</v>
      </c>
      <c r="AK84" s="70">
        <f>BM84</f>
        <v>0</v>
      </c>
      <c r="AL84" s="145">
        <v>0</v>
      </c>
      <c r="AM84" s="145">
        <v>0</v>
      </c>
      <c r="AN84" s="145">
        <v>0</v>
      </c>
      <c r="AO84" s="70">
        <f>BN84</f>
        <v>0</v>
      </c>
      <c r="AP84" s="145">
        <v>0</v>
      </c>
      <c r="AQ84" s="145">
        <v>0</v>
      </c>
      <c r="AR84" s="145">
        <v>0</v>
      </c>
      <c r="AS84" s="70">
        <f>BO84</f>
        <v>0</v>
      </c>
      <c r="AT84" s="145">
        <v>0</v>
      </c>
      <c r="AU84" s="145">
        <v>0</v>
      </c>
      <c r="AV84" s="145">
        <v>0</v>
      </c>
      <c r="AW84" s="70">
        <f>BP84</f>
        <v>0</v>
      </c>
      <c r="AX84" s="145">
        <v>0</v>
      </c>
      <c r="AY84" s="145">
        <v>0</v>
      </c>
      <c r="AZ84" s="145">
        <v>0</v>
      </c>
      <c r="BA84" s="70">
        <f>BQ84</f>
        <v>0</v>
      </c>
      <c r="BB84" s="145">
        <v>0</v>
      </c>
      <c r="BC84" s="145">
        <v>0</v>
      </c>
      <c r="BD84" s="145">
        <v>0</v>
      </c>
      <c r="BE84" s="70">
        <f>BR84</f>
        <v>0</v>
      </c>
      <c r="BF84" s="145">
        <v>0</v>
      </c>
      <c r="BG84" s="145">
        <v>0</v>
      </c>
      <c r="BH84" s="145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79" t="s">
        <v>312</v>
      </c>
      <c r="BY84"/>
      <c r="BZ84"/>
      <c r="CA84"/>
      <c r="CB84"/>
      <c r="CC84"/>
      <c r="CD84"/>
      <c r="CE84" s="212"/>
      <c r="CF84" s="22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8" t="str">
        <f t="shared" si="785"/>
        <v>1.3.03</v>
      </c>
      <c r="B85" s="157"/>
      <c r="C85" s="140"/>
      <c r="D85" s="315"/>
      <c r="E85" s="166"/>
      <c r="F85" s="166"/>
      <c r="G85" s="316"/>
      <c r="H85" s="129"/>
      <c r="I85" s="130"/>
      <c r="J85" s="130"/>
      <c r="K85" s="130"/>
      <c r="L85" s="130"/>
      <c r="M85" s="130"/>
      <c r="N85" s="11"/>
      <c r="O85" s="145"/>
      <c r="P85" s="145"/>
      <c r="Q85" s="129"/>
      <c r="R85" s="130"/>
      <c r="S85" s="130"/>
      <c r="T85" s="130"/>
      <c r="U85" s="130"/>
      <c r="V85" s="130"/>
      <c r="W85" s="11"/>
      <c r="X85" s="8"/>
      <c r="Y85" s="145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5">
        <v>0</v>
      </c>
      <c r="AE85" s="145">
        <v>0</v>
      </c>
      <c r="AF85" s="145">
        <v>0</v>
      </c>
      <c r="AG85" s="70">
        <f>BL85</f>
        <v>0</v>
      </c>
      <c r="AH85" s="145">
        <v>0</v>
      </c>
      <c r="AI85" s="145">
        <v>0</v>
      </c>
      <c r="AJ85" s="145">
        <v>0</v>
      </c>
      <c r="AK85" s="70">
        <f>BM85</f>
        <v>0</v>
      </c>
      <c r="AL85" s="145">
        <v>0</v>
      </c>
      <c r="AM85" s="145">
        <v>0</v>
      </c>
      <c r="AN85" s="145">
        <v>0</v>
      </c>
      <c r="AO85" s="70">
        <f>BN85</f>
        <v>0</v>
      </c>
      <c r="AP85" s="145">
        <v>0</v>
      </c>
      <c r="AQ85" s="145">
        <v>0</v>
      </c>
      <c r="AR85" s="145">
        <v>0</v>
      </c>
      <c r="AS85" s="70">
        <f>BO85</f>
        <v>0</v>
      </c>
      <c r="AT85" s="145">
        <v>0</v>
      </c>
      <c r="AU85" s="145">
        <v>0</v>
      </c>
      <c r="AV85" s="145">
        <v>0</v>
      </c>
      <c r="AW85" s="70">
        <f>BP85</f>
        <v>0</v>
      </c>
      <c r="AX85" s="145">
        <v>0</v>
      </c>
      <c r="AY85" s="145">
        <v>0</v>
      </c>
      <c r="AZ85" s="145">
        <v>0</v>
      </c>
      <c r="BA85" s="70">
        <f>BQ85</f>
        <v>0</v>
      </c>
      <c r="BB85" s="145">
        <v>0</v>
      </c>
      <c r="BC85" s="145">
        <v>0</v>
      </c>
      <c r="BD85" s="145">
        <v>0</v>
      </c>
      <c r="BE85" s="70">
        <f>BR85</f>
        <v>0</v>
      </c>
      <c r="BF85" s="145">
        <v>0</v>
      </c>
      <c r="BG85" s="145">
        <v>0</v>
      </c>
      <c r="BH85" s="145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79" t="s">
        <v>313</v>
      </c>
      <c r="BY85"/>
      <c r="BZ85"/>
      <c r="CA85"/>
      <c r="CB85"/>
      <c r="CC85"/>
      <c r="CD85"/>
      <c r="CE85" s="212"/>
      <c r="CF85" s="22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38" t="str">
        <f t="shared" si="785"/>
        <v>1.3.04</v>
      </c>
      <c r="B86" s="157"/>
      <c r="C86" s="140"/>
      <c r="D86" s="315"/>
      <c r="E86" s="166"/>
      <c r="F86" s="166"/>
      <c r="G86" s="316"/>
      <c r="H86" s="129"/>
      <c r="I86" s="130"/>
      <c r="J86" s="130"/>
      <c r="K86" s="130"/>
      <c r="L86" s="130"/>
      <c r="M86" s="130"/>
      <c r="N86" s="11"/>
      <c r="O86" s="145"/>
      <c r="P86" s="145"/>
      <c r="Q86" s="129"/>
      <c r="R86" s="130"/>
      <c r="S86" s="130"/>
      <c r="T86" s="130"/>
      <c r="U86" s="130"/>
      <c r="V86" s="130"/>
      <c r="W86" s="11"/>
      <c r="X86" s="8"/>
      <c r="Y86" s="145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5">
        <v>0</v>
      </c>
      <c r="AE86" s="145">
        <v>0</v>
      </c>
      <c r="AF86" s="145">
        <v>0</v>
      </c>
      <c r="AG86" s="70">
        <f>BL86</f>
        <v>0</v>
      </c>
      <c r="AH86" s="145">
        <v>0</v>
      </c>
      <c r="AI86" s="145">
        <v>0</v>
      </c>
      <c r="AJ86" s="145">
        <v>0</v>
      </c>
      <c r="AK86" s="70">
        <f>BM86</f>
        <v>0</v>
      </c>
      <c r="AL86" s="145">
        <v>0</v>
      </c>
      <c r="AM86" s="145">
        <v>0</v>
      </c>
      <c r="AN86" s="145">
        <v>0</v>
      </c>
      <c r="AO86" s="70">
        <f>BN86</f>
        <v>0</v>
      </c>
      <c r="AP86" s="145">
        <v>0</v>
      </c>
      <c r="AQ86" s="145">
        <v>0</v>
      </c>
      <c r="AR86" s="145">
        <v>0</v>
      </c>
      <c r="AS86" s="70">
        <f>BO86</f>
        <v>0</v>
      </c>
      <c r="AT86" s="145">
        <v>0</v>
      </c>
      <c r="AU86" s="145">
        <v>0</v>
      </c>
      <c r="AV86" s="145">
        <v>0</v>
      </c>
      <c r="AW86" s="70">
        <f>BP86</f>
        <v>0</v>
      </c>
      <c r="AX86" s="145">
        <v>0</v>
      </c>
      <c r="AY86" s="145">
        <v>0</v>
      </c>
      <c r="AZ86" s="145">
        <v>0</v>
      </c>
      <c r="BA86" s="70">
        <f>BQ86</f>
        <v>0</v>
      </c>
      <c r="BB86" s="145">
        <v>0</v>
      </c>
      <c r="BC86" s="145">
        <v>0</v>
      </c>
      <c r="BD86" s="145">
        <v>0</v>
      </c>
      <c r="BE86" s="70">
        <f>BR86</f>
        <v>0</v>
      </c>
      <c r="BF86" s="145">
        <v>0</v>
      </c>
      <c r="BG86" s="145">
        <v>0</v>
      </c>
      <c r="BH86" s="145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79" t="s">
        <v>314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38" t="str">
        <f t="shared" si="785"/>
        <v>1.3.05</v>
      </c>
      <c r="B87" s="157"/>
      <c r="C87" s="140"/>
      <c r="D87" s="315"/>
      <c r="E87" s="166"/>
      <c r="F87" s="166"/>
      <c r="G87" s="316"/>
      <c r="H87" s="129"/>
      <c r="I87" s="130"/>
      <c r="J87" s="130"/>
      <c r="K87" s="130"/>
      <c r="L87" s="130"/>
      <c r="M87" s="130"/>
      <c r="N87" s="11"/>
      <c r="O87" s="145"/>
      <c r="P87" s="145"/>
      <c r="Q87" s="129"/>
      <c r="R87" s="130"/>
      <c r="S87" s="130"/>
      <c r="T87" s="130"/>
      <c r="U87" s="130"/>
      <c r="V87" s="130"/>
      <c r="W87" s="11"/>
      <c r="X87" s="8"/>
      <c r="Y87" s="145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5">
        <v>0</v>
      </c>
      <c r="AE87" s="145">
        <v>0</v>
      </c>
      <c r="AF87" s="145">
        <v>0</v>
      </c>
      <c r="AG87" s="70">
        <f>BL87</f>
        <v>0</v>
      </c>
      <c r="AH87" s="145">
        <v>0</v>
      </c>
      <c r="AI87" s="145">
        <v>0</v>
      </c>
      <c r="AJ87" s="145">
        <v>0</v>
      </c>
      <c r="AK87" s="70">
        <f>BM87</f>
        <v>0</v>
      </c>
      <c r="AL87" s="145">
        <v>0</v>
      </c>
      <c r="AM87" s="145">
        <v>0</v>
      </c>
      <c r="AN87" s="145">
        <v>0</v>
      </c>
      <c r="AO87" s="70">
        <f>BN87</f>
        <v>0</v>
      </c>
      <c r="AP87" s="145">
        <v>0</v>
      </c>
      <c r="AQ87" s="145">
        <v>0</v>
      </c>
      <c r="AR87" s="145">
        <v>0</v>
      </c>
      <c r="AS87" s="70">
        <f>BO87</f>
        <v>0</v>
      </c>
      <c r="AT87" s="145">
        <v>0</v>
      </c>
      <c r="AU87" s="145">
        <v>0</v>
      </c>
      <c r="AV87" s="145">
        <v>0</v>
      </c>
      <c r="AW87" s="70">
        <f>BP87</f>
        <v>0</v>
      </c>
      <c r="AX87" s="145">
        <v>0</v>
      </c>
      <c r="AY87" s="145">
        <v>0</v>
      </c>
      <c r="AZ87" s="145">
        <v>0</v>
      </c>
      <c r="BA87" s="70">
        <f>BQ87</f>
        <v>0</v>
      </c>
      <c r="BB87" s="145">
        <v>0</v>
      </c>
      <c r="BC87" s="145">
        <v>0</v>
      </c>
      <c r="BD87" s="145">
        <v>0</v>
      </c>
      <c r="BE87" s="70">
        <f>BR87</f>
        <v>0</v>
      </c>
      <c r="BF87" s="145">
        <v>0</v>
      </c>
      <c r="BG87" s="145">
        <v>0</v>
      </c>
      <c r="BH87" s="145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79" t="s">
        <v>315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198" t="s">
        <v>24</v>
      </c>
      <c r="B88" s="322" t="s">
        <v>263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80"/>
      <c r="P88" s="180"/>
      <c r="Q88" s="190"/>
      <c r="R88" s="190"/>
      <c r="S88" s="190"/>
      <c r="T88" s="190"/>
      <c r="U88" s="190"/>
      <c r="V88" s="190"/>
      <c r="W88" s="197"/>
      <c r="X88" s="36">
        <f>Y88*$BR$7</f>
        <v>216</v>
      </c>
      <c r="Y88" s="145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1">
        <f t="shared" si="787"/>
        <v>0</v>
      </c>
      <c r="AE88" s="231">
        <f t="shared" si="787"/>
        <v>0</v>
      </c>
      <c r="AF88" s="231">
        <f t="shared" si="787"/>
        <v>0</v>
      </c>
      <c r="AG88" s="70">
        <f t="shared" si="787"/>
        <v>0</v>
      </c>
      <c r="AH88" s="231">
        <f t="shared" si="787"/>
        <v>0</v>
      </c>
      <c r="AI88" s="231">
        <f t="shared" si="787"/>
        <v>0</v>
      </c>
      <c r="AJ88" s="231">
        <f t="shared" si="787"/>
        <v>0</v>
      </c>
      <c r="AK88" s="70">
        <f t="shared" si="787"/>
        <v>0</v>
      </c>
      <c r="AL88" s="231">
        <f t="shared" si="787"/>
        <v>0</v>
      </c>
      <c r="AM88" s="231">
        <f t="shared" si="787"/>
        <v>0</v>
      </c>
      <c r="AN88" s="231">
        <f t="shared" si="787"/>
        <v>0</v>
      </c>
      <c r="AO88" s="70">
        <f t="shared" si="787"/>
        <v>7.2</v>
      </c>
      <c r="AP88" s="231">
        <f t="shared" si="787"/>
        <v>0</v>
      </c>
      <c r="AQ88" s="231">
        <f t="shared" si="787"/>
        <v>0</v>
      </c>
      <c r="AR88" s="231">
        <f t="shared" si="787"/>
        <v>0</v>
      </c>
      <c r="AS88" s="70">
        <f t="shared" si="787"/>
        <v>0</v>
      </c>
      <c r="AT88" s="231">
        <f t="shared" si="787"/>
        <v>0</v>
      </c>
      <c r="AU88" s="231">
        <f t="shared" si="787"/>
        <v>0</v>
      </c>
      <c r="AV88" s="231">
        <f t="shared" si="787"/>
        <v>0</v>
      </c>
      <c r="AW88" s="70">
        <f t="shared" si="787"/>
        <v>0</v>
      </c>
      <c r="AX88" s="231">
        <f t="shared" si="787"/>
        <v>0</v>
      </c>
      <c r="AY88" s="231">
        <f t="shared" si="787"/>
        <v>0</v>
      </c>
      <c r="AZ88" s="231">
        <f t="shared" si="787"/>
        <v>0</v>
      </c>
      <c r="BA88" s="70">
        <f t="shared" si="787"/>
        <v>0</v>
      </c>
      <c r="BB88" s="231">
        <f t="shared" si="787"/>
        <v>0</v>
      </c>
      <c r="BC88" s="231">
        <f t="shared" si="787"/>
        <v>0</v>
      </c>
      <c r="BD88" s="231">
        <f t="shared" si="787"/>
        <v>0</v>
      </c>
      <c r="BE88" s="70">
        <f t="shared" si="787"/>
        <v>0</v>
      </c>
      <c r="BF88" s="231">
        <f t="shared" si="787"/>
        <v>0</v>
      </c>
      <c r="BG88" s="231">
        <f t="shared" si="787"/>
        <v>0</v>
      </c>
      <c r="BH88" s="23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80"/>
      <c r="AH89" s="190"/>
      <c r="AI89" s="190"/>
      <c r="AJ89" s="190"/>
      <c r="AK89" s="180"/>
      <c r="AL89" s="190"/>
      <c r="AM89" s="190"/>
      <c r="AN89" s="190"/>
      <c r="AO89" s="180"/>
      <c r="AP89" s="190"/>
      <c r="AQ89" s="190"/>
      <c r="AR89" s="190"/>
      <c r="AS89" s="180"/>
      <c r="AT89" s="190"/>
      <c r="AU89" s="190"/>
      <c r="AV89" s="190"/>
      <c r="AW89" s="180"/>
      <c r="AX89" s="190"/>
      <c r="AY89" s="190"/>
      <c r="AZ89" s="190"/>
      <c r="BA89" s="180"/>
      <c r="BB89" s="190"/>
      <c r="BC89" s="190"/>
      <c r="BD89" s="190"/>
      <c r="BE89" s="180"/>
      <c r="BF89" s="190"/>
      <c r="BG89" s="190"/>
      <c r="BH89" s="190"/>
      <c r="BI89" s="180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 x14ac:dyDescent="0.25">
      <c r="A90" s="295" t="str">
        <f>IF($A$82="1.2",IF($X$88=0,"1.2","1.3"),IF($X$88=0,"1.3","1.4"))</f>
        <v>1.4</v>
      </c>
      <c r="B90" s="329" t="s">
        <v>264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50"/>
      <c r="P90" s="150"/>
      <c r="Q90" s="195"/>
      <c r="R90" s="195"/>
      <c r="S90" s="195"/>
      <c r="T90" s="195"/>
      <c r="U90" s="195"/>
      <c r="V90" s="195"/>
      <c r="W90" s="195"/>
      <c r="X90" s="150"/>
      <c r="Y90" s="150"/>
      <c r="Z90" s="150"/>
      <c r="AA90" s="150"/>
      <c r="AB90" s="150"/>
      <c r="AC90" s="150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ht="20.399999999999999" x14ac:dyDescent="0.25">
      <c r="A91" s="338" t="str">
        <f>CONCATENATE($A$90,".01")</f>
        <v>1.4.01</v>
      </c>
      <c r="B91" s="122" t="s">
        <v>369</v>
      </c>
      <c r="C91" s="140" t="s">
        <v>102</v>
      </c>
      <c r="D91" s="269">
        <f>IF(X91&gt;0,3,0)</f>
        <v>3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8">
        <v>414</v>
      </c>
      <c r="Y91" s="145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45">
        <v>0</v>
      </c>
      <c r="AE91" s="145">
        <v>0</v>
      </c>
      <c r="AF91" s="145">
        <v>0</v>
      </c>
      <c r="AG91" s="70">
        <f>BL91</f>
        <v>0</v>
      </c>
      <c r="AH91" s="145">
        <v>0</v>
      </c>
      <c r="AI91" s="145">
        <v>0</v>
      </c>
      <c r="AJ91" s="145">
        <v>0</v>
      </c>
      <c r="AK91" s="70">
        <f>BM91</f>
        <v>0</v>
      </c>
      <c r="AL91" s="145">
        <v>0</v>
      </c>
      <c r="AM91" s="145">
        <v>0</v>
      </c>
      <c r="AN91" s="145">
        <v>0</v>
      </c>
      <c r="AO91" s="70">
        <f>IF(D91&gt;0,Y91,0)</f>
        <v>13.8</v>
      </c>
      <c r="AP91" s="145">
        <v>0</v>
      </c>
      <c r="AQ91" s="145">
        <v>0</v>
      </c>
      <c r="AR91" s="145">
        <v>0</v>
      </c>
      <c r="AS91" s="70">
        <f>BO91</f>
        <v>0</v>
      </c>
      <c r="AT91" s="145">
        <v>0</v>
      </c>
      <c r="AU91" s="145">
        <v>0</v>
      </c>
      <c r="AV91" s="145">
        <v>0</v>
      </c>
      <c r="AW91" s="70">
        <f>BP91</f>
        <v>0</v>
      </c>
      <c r="AX91" s="145">
        <v>0</v>
      </c>
      <c r="AY91" s="145">
        <v>0</v>
      </c>
      <c r="AZ91" s="145">
        <v>0</v>
      </c>
      <c r="BA91" s="70">
        <f>BQ91</f>
        <v>0</v>
      </c>
      <c r="BB91" s="145">
        <v>0</v>
      </c>
      <c r="BC91" s="145">
        <v>0</v>
      </c>
      <c r="BD91" s="145">
        <v>0</v>
      </c>
      <c r="BE91" s="70">
        <f>BR91</f>
        <v>0</v>
      </c>
      <c r="BF91" s="145">
        <v>0</v>
      </c>
      <c r="BG91" s="145">
        <v>0</v>
      </c>
      <c r="BH91" s="145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2" customHeight="1" x14ac:dyDescent="0.2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80"/>
      <c r="AH92" s="190"/>
      <c r="AI92" s="190"/>
      <c r="AJ92" s="190"/>
      <c r="AK92" s="180"/>
      <c r="AL92" s="190"/>
      <c r="AM92" s="190"/>
      <c r="AN92" s="190"/>
      <c r="AO92" s="180"/>
      <c r="AP92" s="190"/>
      <c r="AQ92" s="190"/>
      <c r="AR92" s="190"/>
      <c r="AS92" s="180"/>
      <c r="AT92" s="190"/>
      <c r="AU92" s="190"/>
      <c r="AV92" s="190"/>
      <c r="AW92" s="180"/>
      <c r="AX92" s="190"/>
      <c r="AY92" s="190"/>
      <c r="AZ92" s="190"/>
      <c r="BA92" s="180"/>
      <c r="BB92" s="190"/>
      <c r="BC92" s="190"/>
      <c r="BD92" s="190"/>
      <c r="BE92" s="180"/>
      <c r="BF92" s="190"/>
      <c r="BG92" s="190"/>
      <c r="BH92" s="190"/>
      <c r="BI92" s="180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hidden="1" customHeight="1" x14ac:dyDescent="0.2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80"/>
      <c r="AH93" s="190"/>
      <c r="AI93" s="190"/>
      <c r="AJ93" s="190"/>
      <c r="AK93" s="180"/>
      <c r="AL93" s="190"/>
      <c r="AM93" s="190"/>
      <c r="AN93" s="190"/>
      <c r="AO93" s="180"/>
      <c r="AP93" s="190"/>
      <c r="AQ93" s="190"/>
      <c r="AR93" s="190"/>
      <c r="AS93" s="180"/>
      <c r="AT93" s="190"/>
      <c r="AU93" s="190"/>
      <c r="AV93" s="190"/>
      <c r="AW93" s="180"/>
      <c r="AX93" s="190"/>
      <c r="AY93" s="190"/>
      <c r="AZ93" s="190"/>
      <c r="BA93" s="180"/>
      <c r="BB93" s="190"/>
      <c r="BC93" s="190"/>
      <c r="BD93" s="190"/>
      <c r="BE93" s="180"/>
      <c r="BF93" s="190"/>
      <c r="BG93" s="190"/>
      <c r="BH93" s="190"/>
      <c r="BI93" s="180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hidden="1" customHeight="1" x14ac:dyDescent="0.2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80"/>
      <c r="AH94" s="190"/>
      <c r="AI94" s="190"/>
      <c r="AJ94" s="190"/>
      <c r="AK94" s="180"/>
      <c r="AL94" s="190"/>
      <c r="AM94" s="190"/>
      <c r="AN94" s="190"/>
      <c r="AO94" s="180"/>
      <c r="AP94" s="190"/>
      <c r="AQ94" s="190"/>
      <c r="AR94" s="190"/>
      <c r="AS94" s="180"/>
      <c r="AT94" s="190"/>
      <c r="AU94" s="190"/>
      <c r="AV94" s="190"/>
      <c r="AW94" s="180"/>
      <c r="AX94" s="190"/>
      <c r="AY94" s="190"/>
      <c r="AZ94" s="190"/>
      <c r="BA94" s="180"/>
      <c r="BB94" s="190"/>
      <c r="BC94" s="190"/>
      <c r="BD94" s="190"/>
      <c r="BE94" s="180"/>
      <c r="BF94" s="190"/>
      <c r="BG94" s="190"/>
      <c r="BH94" s="190"/>
      <c r="BI94" s="180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hidden="1" customHeight="1" x14ac:dyDescent="0.2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0"/>
      <c r="AH95" s="190"/>
      <c r="AI95" s="190"/>
      <c r="AJ95" s="190"/>
      <c r="AK95" s="180"/>
      <c r="AL95" s="190"/>
      <c r="AM95" s="190"/>
      <c r="AN95" s="190"/>
      <c r="AO95" s="180"/>
      <c r="AP95" s="190"/>
      <c r="AQ95" s="190"/>
      <c r="AR95" s="190"/>
      <c r="AS95" s="180"/>
      <c r="AT95" s="190"/>
      <c r="AU95" s="190"/>
      <c r="AV95" s="190"/>
      <c r="AW95" s="180"/>
      <c r="AX95" s="190"/>
      <c r="AY95" s="190"/>
      <c r="AZ95" s="190"/>
      <c r="BA95" s="180"/>
      <c r="BB95" s="190"/>
      <c r="BC95" s="190"/>
      <c r="BD95" s="190"/>
      <c r="BE95" s="180"/>
      <c r="BF95" s="190"/>
      <c r="BG95" s="190"/>
      <c r="BH95" s="190"/>
      <c r="BI95" s="180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customHeight="1" x14ac:dyDescent="0.25">
      <c r="A96" s="295" t="str">
        <f>IF($A$90="1.2",IF($X$91=0,"1.2","1.3"),IF($A$90="1.3",IF($X$91=0,"1.3","1.4"),IF($A$90="1.4",IF($X$91=0,"1.4","1.5"))))</f>
        <v>1.5</v>
      </c>
      <c r="B96" s="478" t="s">
        <v>33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9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9.5" customHeight="1" x14ac:dyDescent="0.25">
      <c r="A97" s="338" t="str">
        <f>CONCATENATE($A$96,".",BX83)</f>
        <v>1.5.01</v>
      </c>
      <c r="B97" s="122" t="s">
        <v>370</v>
      </c>
      <c r="C97" s="140" t="s">
        <v>102</v>
      </c>
      <c r="D97" s="129">
        <v>3</v>
      </c>
      <c r="E97" s="130"/>
      <c r="F97" s="130"/>
      <c r="G97" s="11"/>
      <c r="H97" s="184"/>
      <c r="I97" s="130"/>
      <c r="J97" s="130"/>
      <c r="K97" s="130"/>
      <c r="L97" s="130"/>
      <c r="M97" s="130"/>
      <c r="N97" s="11"/>
      <c r="O97" s="145"/>
      <c r="P97" s="145"/>
      <c r="Q97" s="315"/>
      <c r="R97" s="166"/>
      <c r="S97" s="166"/>
      <c r="T97" s="166"/>
      <c r="U97" s="166"/>
      <c r="V97" s="166"/>
      <c r="W97" s="316"/>
      <c r="X97" s="145">
        <v>0</v>
      </c>
      <c r="Y97" s="145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5">
        <v>0</v>
      </c>
      <c r="AE97" s="145">
        <v>0</v>
      </c>
      <c r="AF97" s="145">
        <v>0</v>
      </c>
      <c r="AG97" s="70">
        <f>BL97</f>
        <v>0</v>
      </c>
      <c r="AH97" s="145">
        <v>0</v>
      </c>
      <c r="AI97" s="145">
        <v>0</v>
      </c>
      <c r="AJ97" s="145">
        <v>0</v>
      </c>
      <c r="AK97" s="70">
        <f>BM97</f>
        <v>0</v>
      </c>
      <c r="AL97" s="145">
        <v>0</v>
      </c>
      <c r="AM97" s="145">
        <v>0</v>
      </c>
      <c r="AN97" s="145">
        <v>0</v>
      </c>
      <c r="AO97" s="70">
        <f>BN97</f>
        <v>0</v>
      </c>
      <c r="AP97" s="145">
        <v>0</v>
      </c>
      <c r="AQ97" s="145">
        <v>0</v>
      </c>
      <c r="AR97" s="145">
        <v>0</v>
      </c>
      <c r="AS97" s="70">
        <f>BO97</f>
        <v>0</v>
      </c>
      <c r="AT97" s="145">
        <v>0</v>
      </c>
      <c r="AU97" s="145">
        <v>0</v>
      </c>
      <c r="AV97" s="145">
        <v>0</v>
      </c>
      <c r="AW97" s="70">
        <f>BP97</f>
        <v>0</v>
      </c>
      <c r="AX97" s="145">
        <v>0</v>
      </c>
      <c r="AY97" s="145">
        <v>0</v>
      </c>
      <c r="AZ97" s="145">
        <v>0</v>
      </c>
      <c r="BA97" s="70">
        <f>BQ97</f>
        <v>0</v>
      </c>
      <c r="BB97" s="145">
        <v>0</v>
      </c>
      <c r="BC97" s="145">
        <v>0</v>
      </c>
      <c r="BD97" s="145">
        <v>0</v>
      </c>
      <c r="BE97" s="70">
        <f>BR97</f>
        <v>0</v>
      </c>
      <c r="BF97" s="145">
        <v>0</v>
      </c>
      <c r="BG97" s="145">
        <v>0</v>
      </c>
      <c r="BH97" s="145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79" t="s">
        <v>311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1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1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38" t="str">
        <f t="shared" ref="A98:A101" si="801">CONCATENATE($A$96,".",BX84)</f>
        <v>1.5.02</v>
      </c>
      <c r="B98" s="122"/>
      <c r="C98" s="140"/>
      <c r="D98" s="129"/>
      <c r="E98" s="130"/>
      <c r="F98" s="130"/>
      <c r="G98" s="11"/>
      <c r="H98" s="129"/>
      <c r="I98" s="130"/>
      <c r="J98" s="130"/>
      <c r="K98" s="130"/>
      <c r="L98" s="130"/>
      <c r="M98" s="130"/>
      <c r="N98" s="11"/>
      <c r="O98" s="145"/>
      <c r="P98" s="145"/>
      <c r="Q98" s="315"/>
      <c r="R98" s="166"/>
      <c r="S98" s="166"/>
      <c r="T98" s="166"/>
      <c r="U98" s="166"/>
      <c r="V98" s="166"/>
      <c r="W98" s="316"/>
      <c r="X98" s="145">
        <v>0</v>
      </c>
      <c r="Y98" s="145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5">
        <v>0</v>
      </c>
      <c r="AE98" s="145">
        <v>0</v>
      </c>
      <c r="AF98" s="145">
        <v>0</v>
      </c>
      <c r="AG98" s="70">
        <f>BL98</f>
        <v>0</v>
      </c>
      <c r="AH98" s="145">
        <v>0</v>
      </c>
      <c r="AI98" s="145">
        <v>0</v>
      </c>
      <c r="AJ98" s="145">
        <v>0</v>
      </c>
      <c r="AK98" s="70">
        <f>BM98</f>
        <v>0</v>
      </c>
      <c r="AL98" s="145">
        <v>0</v>
      </c>
      <c r="AM98" s="145">
        <v>0</v>
      </c>
      <c r="AN98" s="145">
        <v>0</v>
      </c>
      <c r="AO98" s="70">
        <f>BN98</f>
        <v>0</v>
      </c>
      <c r="AP98" s="145">
        <v>0</v>
      </c>
      <c r="AQ98" s="145">
        <v>0</v>
      </c>
      <c r="AR98" s="145">
        <v>0</v>
      </c>
      <c r="AS98" s="70">
        <f>BO98</f>
        <v>0</v>
      </c>
      <c r="AT98" s="145">
        <v>0</v>
      </c>
      <c r="AU98" s="145">
        <v>0</v>
      </c>
      <c r="AV98" s="145">
        <v>0</v>
      </c>
      <c r="AW98" s="70">
        <f>BP98</f>
        <v>0</v>
      </c>
      <c r="AX98" s="145">
        <v>0</v>
      </c>
      <c r="AY98" s="145">
        <v>0</v>
      </c>
      <c r="AZ98" s="145">
        <v>0</v>
      </c>
      <c r="BA98" s="70">
        <f>BQ98</f>
        <v>0</v>
      </c>
      <c r="BB98" s="145">
        <v>0</v>
      </c>
      <c r="BC98" s="145">
        <v>0</v>
      </c>
      <c r="BD98" s="145">
        <v>0</v>
      </c>
      <c r="BE98" s="70">
        <f>BR98</f>
        <v>0</v>
      </c>
      <c r="BF98" s="145">
        <v>0</v>
      </c>
      <c r="BG98" s="145">
        <v>0</v>
      </c>
      <c r="BH98" s="145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79" t="s">
        <v>312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8" t="str">
        <f t="shared" si="801"/>
        <v>1.5.03</v>
      </c>
      <c r="B99" s="122"/>
      <c r="C99" s="140"/>
      <c r="D99" s="129"/>
      <c r="E99" s="130"/>
      <c r="F99" s="130"/>
      <c r="G99" s="11"/>
      <c r="H99" s="129"/>
      <c r="I99" s="130"/>
      <c r="J99" s="130"/>
      <c r="K99" s="130"/>
      <c r="L99" s="130"/>
      <c r="M99" s="130"/>
      <c r="N99" s="11"/>
      <c r="O99" s="145"/>
      <c r="P99" s="145"/>
      <c r="Q99" s="315"/>
      <c r="R99" s="166"/>
      <c r="S99" s="166"/>
      <c r="T99" s="166"/>
      <c r="U99" s="166"/>
      <c r="V99" s="166"/>
      <c r="W99" s="316"/>
      <c r="X99" s="145">
        <v>0</v>
      </c>
      <c r="Y99" s="145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5">
        <v>0</v>
      </c>
      <c r="AE99" s="145">
        <v>0</v>
      </c>
      <c r="AF99" s="145">
        <v>0</v>
      </c>
      <c r="AG99" s="70">
        <f>BL99</f>
        <v>0</v>
      </c>
      <c r="AH99" s="145">
        <v>0</v>
      </c>
      <c r="AI99" s="145">
        <v>0</v>
      </c>
      <c r="AJ99" s="145">
        <v>0</v>
      </c>
      <c r="AK99" s="70">
        <f>BM99</f>
        <v>0</v>
      </c>
      <c r="AL99" s="145">
        <v>0</v>
      </c>
      <c r="AM99" s="145">
        <v>0</v>
      </c>
      <c r="AN99" s="145">
        <v>0</v>
      </c>
      <c r="AO99" s="70">
        <f>BN99</f>
        <v>0</v>
      </c>
      <c r="AP99" s="145">
        <v>0</v>
      </c>
      <c r="AQ99" s="145">
        <v>0</v>
      </c>
      <c r="AR99" s="145">
        <v>0</v>
      </c>
      <c r="AS99" s="70">
        <f>BO99</f>
        <v>0</v>
      </c>
      <c r="AT99" s="145">
        <v>0</v>
      </c>
      <c r="AU99" s="145">
        <v>0</v>
      </c>
      <c r="AV99" s="145">
        <v>0</v>
      </c>
      <c r="AW99" s="70">
        <f>BP99</f>
        <v>0</v>
      </c>
      <c r="AX99" s="145">
        <v>0</v>
      </c>
      <c r="AY99" s="145">
        <v>0</v>
      </c>
      <c r="AZ99" s="145">
        <v>0</v>
      </c>
      <c r="BA99" s="70">
        <f>BQ99</f>
        <v>0</v>
      </c>
      <c r="BB99" s="145">
        <v>0</v>
      </c>
      <c r="BC99" s="145">
        <v>0</v>
      </c>
      <c r="BD99" s="145">
        <v>0</v>
      </c>
      <c r="BE99" s="70">
        <f>BR99</f>
        <v>0</v>
      </c>
      <c r="BF99" s="145">
        <v>0</v>
      </c>
      <c r="BG99" s="145">
        <v>0</v>
      </c>
      <c r="BH99" s="145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79" t="s">
        <v>313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8" t="str">
        <f t="shared" si="801"/>
        <v>1.5.04</v>
      </c>
      <c r="B100" s="122"/>
      <c r="C100" s="140"/>
      <c r="D100" s="129"/>
      <c r="E100" s="130"/>
      <c r="F100" s="130"/>
      <c r="G100" s="11"/>
      <c r="H100" s="129"/>
      <c r="I100" s="130"/>
      <c r="J100" s="130"/>
      <c r="K100" s="130"/>
      <c r="L100" s="130"/>
      <c r="M100" s="130"/>
      <c r="N100" s="11"/>
      <c r="O100" s="145"/>
      <c r="P100" s="145"/>
      <c r="Q100" s="315"/>
      <c r="R100" s="166"/>
      <c r="S100" s="166"/>
      <c r="T100" s="166"/>
      <c r="U100" s="166"/>
      <c r="V100" s="166"/>
      <c r="W100" s="316"/>
      <c r="X100" s="145">
        <v>0</v>
      </c>
      <c r="Y100" s="145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5">
        <v>0</v>
      </c>
      <c r="AE100" s="145">
        <v>0</v>
      </c>
      <c r="AF100" s="145">
        <v>0</v>
      </c>
      <c r="AG100" s="70">
        <f>BL100</f>
        <v>0</v>
      </c>
      <c r="AH100" s="145">
        <v>0</v>
      </c>
      <c r="AI100" s="145">
        <v>0</v>
      </c>
      <c r="AJ100" s="145">
        <v>0</v>
      </c>
      <c r="AK100" s="70">
        <f>BM100</f>
        <v>0</v>
      </c>
      <c r="AL100" s="145">
        <v>0</v>
      </c>
      <c r="AM100" s="145">
        <v>0</v>
      </c>
      <c r="AN100" s="145">
        <v>0</v>
      </c>
      <c r="AO100" s="70">
        <f>BN100</f>
        <v>0</v>
      </c>
      <c r="AP100" s="145">
        <v>0</v>
      </c>
      <c r="AQ100" s="145">
        <v>0</v>
      </c>
      <c r="AR100" s="145">
        <v>0</v>
      </c>
      <c r="AS100" s="70">
        <f>BO100</f>
        <v>0</v>
      </c>
      <c r="AT100" s="145">
        <v>0</v>
      </c>
      <c r="AU100" s="145">
        <v>0</v>
      </c>
      <c r="AV100" s="145">
        <v>0</v>
      </c>
      <c r="AW100" s="70">
        <f>BP100</f>
        <v>0</v>
      </c>
      <c r="AX100" s="145">
        <v>0</v>
      </c>
      <c r="AY100" s="145">
        <v>0</v>
      </c>
      <c r="AZ100" s="145">
        <v>0</v>
      </c>
      <c r="BA100" s="70">
        <f>BQ100</f>
        <v>0</v>
      </c>
      <c r="BB100" s="145">
        <v>0</v>
      </c>
      <c r="BC100" s="145">
        <v>0</v>
      </c>
      <c r="BD100" s="145">
        <v>0</v>
      </c>
      <c r="BE100" s="70">
        <f>BR100</f>
        <v>0</v>
      </c>
      <c r="BF100" s="145">
        <v>0</v>
      </c>
      <c r="BG100" s="145">
        <v>0</v>
      </c>
      <c r="BH100" s="145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79" t="s">
        <v>314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8" t="str">
        <f t="shared" si="801"/>
        <v>1.5.05</v>
      </c>
      <c r="B101" s="122"/>
      <c r="C101" s="140"/>
      <c r="D101" s="129"/>
      <c r="E101" s="130"/>
      <c r="F101" s="130"/>
      <c r="G101" s="11"/>
      <c r="H101" s="129"/>
      <c r="I101" s="130"/>
      <c r="J101" s="130"/>
      <c r="K101" s="130"/>
      <c r="L101" s="130"/>
      <c r="M101" s="130"/>
      <c r="N101" s="11"/>
      <c r="O101" s="145"/>
      <c r="P101" s="145"/>
      <c r="Q101" s="315"/>
      <c r="R101" s="166"/>
      <c r="S101" s="166"/>
      <c r="T101" s="166"/>
      <c r="U101" s="166"/>
      <c r="V101" s="166"/>
      <c r="W101" s="316"/>
      <c r="X101" s="145">
        <v>0</v>
      </c>
      <c r="Y101" s="145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5">
        <v>0</v>
      </c>
      <c r="AE101" s="145">
        <v>0</v>
      </c>
      <c r="AF101" s="145">
        <v>0</v>
      </c>
      <c r="AG101" s="70">
        <f>BL101</f>
        <v>0</v>
      </c>
      <c r="AH101" s="145">
        <v>0</v>
      </c>
      <c r="AI101" s="145">
        <v>0</v>
      </c>
      <c r="AJ101" s="145">
        <v>0</v>
      </c>
      <c r="AK101" s="70">
        <f>BM101</f>
        <v>0</v>
      </c>
      <c r="AL101" s="145">
        <v>0</v>
      </c>
      <c r="AM101" s="145">
        <v>0</v>
      </c>
      <c r="AN101" s="145">
        <v>0</v>
      </c>
      <c r="AO101" s="70">
        <f>BN101</f>
        <v>0</v>
      </c>
      <c r="AP101" s="145">
        <v>0</v>
      </c>
      <c r="AQ101" s="145">
        <v>0</v>
      </c>
      <c r="AR101" s="145">
        <v>0</v>
      </c>
      <c r="AS101" s="70">
        <f>BO101</f>
        <v>0</v>
      </c>
      <c r="AT101" s="145">
        <v>0</v>
      </c>
      <c r="AU101" s="145">
        <v>0</v>
      </c>
      <c r="AV101" s="145">
        <v>0</v>
      </c>
      <c r="AW101" s="70">
        <f>BP101</f>
        <v>0</v>
      </c>
      <c r="AX101" s="145">
        <v>0</v>
      </c>
      <c r="AY101" s="145">
        <v>0</v>
      </c>
      <c r="AZ101" s="145">
        <v>0</v>
      </c>
      <c r="BA101" s="70">
        <f>BQ101</f>
        <v>0</v>
      </c>
      <c r="BB101" s="145">
        <v>0</v>
      </c>
      <c r="BC101" s="145">
        <v>0</v>
      </c>
      <c r="BD101" s="145">
        <v>0</v>
      </c>
      <c r="BE101" s="70">
        <f>BR101</f>
        <v>0</v>
      </c>
      <c r="BF101" s="145">
        <v>0</v>
      </c>
      <c r="BG101" s="145">
        <v>0</v>
      </c>
      <c r="BH101" s="145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79" t="s">
        <v>315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53"/>
      <c r="C102" s="144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17"/>
      <c r="B103" s="331" t="s">
        <v>249</v>
      </c>
      <c r="C103" s="144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7">
        <f>X$91+X$88+X$80+X$69</f>
        <v>2010</v>
      </c>
      <c r="Y103" s="167">
        <f>Y$91+Y$88+Y$80+Y$69</f>
        <v>67</v>
      </c>
      <c r="Z103" s="247">
        <f>Z$91+Z$88+Z$80+Z$69</f>
        <v>196</v>
      </c>
      <c r="AA103" s="247">
        <f t="shared" ref="AA103:BI103" si="802">AA$91+AA$88+AA$80+AA$69</f>
        <v>0</v>
      </c>
      <c r="AB103" s="247">
        <f t="shared" si="802"/>
        <v>204</v>
      </c>
      <c r="AC103" s="247">
        <f t="shared" si="802"/>
        <v>1610</v>
      </c>
      <c r="AD103" s="247">
        <f t="shared" si="802"/>
        <v>84</v>
      </c>
      <c r="AE103" s="247">
        <f t="shared" si="802"/>
        <v>0</v>
      </c>
      <c r="AF103" s="247">
        <f t="shared" si="802"/>
        <v>98</v>
      </c>
      <c r="AG103" s="168">
        <f>AG$91+AG$88+AG$80+AG$69</f>
        <v>20</v>
      </c>
      <c r="AH103" s="247">
        <f t="shared" si="802"/>
        <v>84</v>
      </c>
      <c r="AI103" s="247">
        <f t="shared" si="802"/>
        <v>0</v>
      </c>
      <c r="AJ103" s="247">
        <f t="shared" si="802"/>
        <v>78</v>
      </c>
      <c r="AK103" s="168">
        <f t="shared" si="802"/>
        <v>20</v>
      </c>
      <c r="AL103" s="247">
        <f t="shared" si="802"/>
        <v>28</v>
      </c>
      <c r="AM103" s="247">
        <f t="shared" si="802"/>
        <v>0</v>
      </c>
      <c r="AN103" s="247">
        <f t="shared" si="802"/>
        <v>28</v>
      </c>
      <c r="AO103" s="168">
        <f t="shared" si="802"/>
        <v>27</v>
      </c>
      <c r="AP103" s="247">
        <f t="shared" si="802"/>
        <v>0</v>
      </c>
      <c r="AQ103" s="247">
        <f t="shared" si="802"/>
        <v>0</v>
      </c>
      <c r="AR103" s="247">
        <f t="shared" si="802"/>
        <v>0</v>
      </c>
      <c r="AS103" s="168">
        <f t="shared" si="802"/>
        <v>0</v>
      </c>
      <c r="AT103" s="247">
        <f t="shared" si="802"/>
        <v>0</v>
      </c>
      <c r="AU103" s="247">
        <f t="shared" si="802"/>
        <v>0</v>
      </c>
      <c r="AV103" s="247">
        <f t="shared" si="802"/>
        <v>0</v>
      </c>
      <c r="AW103" s="168">
        <f t="shared" si="802"/>
        <v>0</v>
      </c>
      <c r="AX103" s="247">
        <f t="shared" si="802"/>
        <v>0</v>
      </c>
      <c r="AY103" s="247">
        <f t="shared" si="802"/>
        <v>0</v>
      </c>
      <c r="AZ103" s="247">
        <f t="shared" si="802"/>
        <v>0</v>
      </c>
      <c r="BA103" s="168">
        <f t="shared" si="802"/>
        <v>0</v>
      </c>
      <c r="BB103" s="247">
        <f t="shared" si="802"/>
        <v>0</v>
      </c>
      <c r="BC103" s="247">
        <f t="shared" si="802"/>
        <v>0</v>
      </c>
      <c r="BD103" s="247">
        <f t="shared" si="802"/>
        <v>0</v>
      </c>
      <c r="BE103" s="168">
        <f t="shared" si="802"/>
        <v>0</v>
      </c>
      <c r="BF103" s="247">
        <f t="shared" si="802"/>
        <v>0</v>
      </c>
      <c r="BG103" s="247">
        <f t="shared" si="802"/>
        <v>0</v>
      </c>
      <c r="BH103" s="247">
        <f t="shared" si="802"/>
        <v>0</v>
      </c>
      <c r="BI103" s="168">
        <f t="shared" si="802"/>
        <v>0</v>
      </c>
      <c r="BJ103" s="149"/>
      <c r="BK103" s="24"/>
      <c r="BL103" s="35">
        <f t="shared" ref="BL103:BT103" si="803">BL$91+BL$88+BL$80+BL$69</f>
        <v>20</v>
      </c>
      <c r="BM103" s="35">
        <f t="shared" si="803"/>
        <v>18.5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7" t="e">
        <f t="shared" si="803"/>
        <v>#DIV/0!</v>
      </c>
      <c r="CE103" s="210"/>
      <c r="CF103" s="224"/>
    </row>
    <row r="104" spans="1:125" s="19" customFormat="1" ht="13.5" customHeight="1" x14ac:dyDescent="0.2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80"/>
      <c r="AH104" s="190"/>
      <c r="AI104" s="190"/>
      <c r="AJ104" s="190"/>
      <c r="AK104" s="180"/>
      <c r="AL104" s="190"/>
      <c r="AM104" s="190"/>
      <c r="AN104" s="190"/>
      <c r="AO104" s="180"/>
      <c r="AP104" s="190"/>
      <c r="AQ104" s="190"/>
      <c r="AR104" s="190"/>
      <c r="AS104" s="180"/>
      <c r="AT104" s="190"/>
      <c r="AU104" s="190"/>
      <c r="AV104" s="190"/>
      <c r="AW104" s="180"/>
      <c r="AX104" s="190"/>
      <c r="AY104" s="190"/>
      <c r="AZ104" s="190"/>
      <c r="BA104" s="180"/>
      <c r="BB104" s="190"/>
      <c r="BC104" s="190"/>
      <c r="BD104" s="190"/>
      <c r="BE104" s="180"/>
      <c r="BF104" s="190"/>
      <c r="BG104" s="190"/>
      <c r="BH104" s="19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142" t="s">
        <v>140</v>
      </c>
      <c r="B105" s="237" t="s">
        <v>166</v>
      </c>
      <c r="C105" s="192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82"/>
      <c r="P105" s="182"/>
      <c r="Q105" s="176"/>
      <c r="R105" s="176"/>
      <c r="S105" s="176"/>
      <c r="T105" s="176"/>
      <c r="U105" s="176"/>
      <c r="V105" s="176"/>
      <c r="W105" s="176"/>
      <c r="X105" s="166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 x14ac:dyDescent="0.25">
      <c r="A106" s="17" t="s">
        <v>156</v>
      </c>
      <c r="B106" s="156" t="s">
        <v>167</v>
      </c>
      <c r="C106" s="141"/>
      <c r="D106" s="411"/>
      <c r="E106" s="166"/>
      <c r="F106" s="166"/>
      <c r="G106" s="316"/>
      <c r="H106" s="489">
        <v>1</v>
      </c>
      <c r="I106" s="166"/>
      <c r="J106" s="166"/>
      <c r="K106" s="166"/>
      <c r="L106" s="166"/>
      <c r="M106" s="166"/>
      <c r="N106" s="316"/>
      <c r="O106" s="145"/>
      <c r="P106" s="145"/>
      <c r="Q106" s="315"/>
      <c r="R106" s="166"/>
      <c r="S106" s="166"/>
      <c r="T106" s="166"/>
      <c r="U106" s="166"/>
      <c r="V106" s="166"/>
      <c r="W106" s="316"/>
      <c r="X106" s="317">
        <v>150</v>
      </c>
      <c r="Y106" s="145">
        <f t="shared" ref="Y106:Y125" si="804">X106/$BR$7</f>
        <v>5</v>
      </c>
      <c r="Z106" s="9"/>
      <c r="AA106" s="9"/>
      <c r="AB106" s="9"/>
      <c r="AC106" s="9"/>
      <c r="AD106" s="307"/>
      <c r="AE106" s="307"/>
      <c r="AF106" s="307"/>
      <c r="AG106" s="474">
        <f>IF($H106&lt;&gt;AD$7,0,$Y106)</f>
        <v>5</v>
      </c>
      <c r="AH106" s="307"/>
      <c r="AI106" s="307"/>
      <c r="AJ106" s="307"/>
      <c r="AK106" s="474">
        <f t="shared" ref="AK106" si="805">IF($H106&lt;&gt;AH$7,0,$Y106)</f>
        <v>0</v>
      </c>
      <c r="AL106" s="307"/>
      <c r="AM106" s="307"/>
      <c r="AN106" s="307"/>
      <c r="AO106" s="474">
        <f t="shared" ref="AO106" si="806">IF($H106&lt;&gt;AL$7,0,$Y106)</f>
        <v>0</v>
      </c>
      <c r="AP106" s="307"/>
      <c r="AQ106" s="307"/>
      <c r="AR106" s="307"/>
      <c r="AS106" s="474">
        <f t="shared" ref="AS106" si="807">IF($H106&lt;&gt;AP$7,0,$Y106)</f>
        <v>0</v>
      </c>
      <c r="AT106" s="236"/>
      <c r="AU106" s="236"/>
      <c r="AV106" s="236"/>
      <c r="AW106" s="474">
        <f t="shared" ref="AW106" si="808">IF($H106&lt;&gt;AT$7,0,$Y106)</f>
        <v>0</v>
      </c>
      <c r="AX106" s="236"/>
      <c r="AY106" s="236"/>
      <c r="AZ106" s="236"/>
      <c r="BA106" s="474">
        <f t="shared" ref="BA106" si="809">IF($H106&lt;&gt;AX$7,0,$Y106)</f>
        <v>0</v>
      </c>
      <c r="BB106" s="236"/>
      <c r="BC106" s="236"/>
      <c r="BD106" s="236"/>
      <c r="BE106" s="474">
        <f t="shared" ref="BE106" si="810">IF($H106&lt;&gt;BB$7,0,$Y106)</f>
        <v>0</v>
      </c>
      <c r="BF106" s="236"/>
      <c r="BG106" s="236"/>
      <c r="BH106" s="236"/>
      <c r="BI106" s="474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5</v>
      </c>
      <c r="BM106" s="88">
        <f>IF(AK106&lt;&gt;0,$Y106,0)</f>
        <v>0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1</v>
      </c>
      <c r="CR106" s="75">
        <f>IF(MID(H106,1,1)="2",1,0)+IF(MID(I106,1,1)="2",1,0)+IF(MID(J106,1,1)="2",1,0)+IF(MID(K106,1,1)="2",1,0)+IF(MID(L106,1,1)="2",1,0)+IF(MID(M106,1,1)="2",1,0)+IF(MID(N106,1,1)="2",1,0)</f>
        <v>0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7" t="s">
        <v>157</v>
      </c>
      <c r="B107" s="156" t="s">
        <v>168</v>
      </c>
      <c r="C107" s="141"/>
      <c r="D107" s="411"/>
      <c r="E107" s="166"/>
      <c r="F107" s="166"/>
      <c r="G107" s="316"/>
      <c r="H107" s="412">
        <f>IF($H$106=1,1,2)</f>
        <v>1</v>
      </c>
      <c r="I107" s="166"/>
      <c r="J107" s="166"/>
      <c r="K107" s="166"/>
      <c r="L107" s="166"/>
      <c r="M107" s="166"/>
      <c r="N107" s="316"/>
      <c r="O107" s="145"/>
      <c r="P107" s="145"/>
      <c r="Q107" s="315"/>
      <c r="R107" s="166"/>
      <c r="S107" s="166"/>
      <c r="T107" s="166"/>
      <c r="U107" s="166"/>
      <c r="V107" s="166"/>
      <c r="W107" s="316"/>
      <c r="X107" s="317">
        <v>150</v>
      </c>
      <c r="Y107" s="145">
        <f t="shared" si="804"/>
        <v>5</v>
      </c>
      <c r="Z107" s="9"/>
      <c r="AA107" s="9"/>
      <c r="AB107" s="9"/>
      <c r="AC107" s="9"/>
      <c r="AD107" s="307"/>
      <c r="AE107" s="307"/>
      <c r="AF107" s="307"/>
      <c r="AG107" s="474">
        <f t="shared" ref="AG107:AG125" si="812">IF($H107&lt;&gt;AD$7,0,$Y107)</f>
        <v>5</v>
      </c>
      <c r="AH107" s="307"/>
      <c r="AI107" s="307"/>
      <c r="AJ107" s="307"/>
      <c r="AK107" s="474">
        <f t="shared" ref="AK107:AK125" si="813">IF($H107&lt;&gt;AH$7,0,$Y107)</f>
        <v>0</v>
      </c>
      <c r="AL107" s="307"/>
      <c r="AM107" s="307"/>
      <c r="AN107" s="307"/>
      <c r="AO107" s="474">
        <f t="shared" ref="AO107:AO125" si="814">IF($H107&lt;&gt;AL$7,0,$Y107)</f>
        <v>0</v>
      </c>
      <c r="AP107" s="307"/>
      <c r="AQ107" s="307"/>
      <c r="AR107" s="307"/>
      <c r="AS107" s="474">
        <f t="shared" ref="AS107:AS125" si="815">IF($H107&lt;&gt;AP$7,0,$Y107)</f>
        <v>0</v>
      </c>
      <c r="AT107" s="236"/>
      <c r="AU107" s="236"/>
      <c r="AV107" s="236"/>
      <c r="AW107" s="474">
        <f t="shared" ref="AW107:AW125" si="816">IF($H107&lt;&gt;AT$7,0,$Y107)</f>
        <v>0</v>
      </c>
      <c r="AX107" s="236"/>
      <c r="AY107" s="236"/>
      <c r="AZ107" s="236"/>
      <c r="BA107" s="474">
        <f t="shared" ref="BA107:BA125" si="817">IF($H107&lt;&gt;AX$7,0,$Y107)</f>
        <v>0</v>
      </c>
      <c r="BB107" s="236"/>
      <c r="BC107" s="236"/>
      <c r="BD107" s="236"/>
      <c r="BE107" s="474">
        <f t="shared" ref="BE107:BE125" si="818">IF($H107&lt;&gt;BB$7,0,$Y107)</f>
        <v>0</v>
      </c>
      <c r="BF107" s="236"/>
      <c r="BG107" s="236"/>
      <c r="BH107" s="236"/>
      <c r="BI107" s="474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5</v>
      </c>
      <c r="BM107" s="88">
        <f t="shared" ref="BM107:BM125" si="823">IF(AK107&lt;&gt;0,$Y107,0)</f>
        <v>0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8">
        <f t="shared" ref="CE107:CE125" si="839">SUM(BW107:CD107)</f>
        <v>0</v>
      </c>
      <c r="CF107" s="22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7" t="s">
        <v>158</v>
      </c>
      <c r="B108" s="156" t="s">
        <v>169</v>
      </c>
      <c r="C108" s="140"/>
      <c r="D108" s="315"/>
      <c r="E108" s="166"/>
      <c r="F108" s="166"/>
      <c r="G108" s="316"/>
      <c r="H108" s="412">
        <f>IF($H$106=1,2,2)</f>
        <v>2</v>
      </c>
      <c r="I108" s="166"/>
      <c r="J108" s="166"/>
      <c r="K108" s="166"/>
      <c r="L108" s="166"/>
      <c r="M108" s="166"/>
      <c r="N108" s="316"/>
      <c r="O108" s="145"/>
      <c r="P108" s="145"/>
      <c r="Q108" s="315"/>
      <c r="R108" s="166"/>
      <c r="S108" s="166"/>
      <c r="T108" s="166"/>
      <c r="U108" s="166"/>
      <c r="V108" s="166"/>
      <c r="W108" s="316"/>
      <c r="X108" s="317">
        <v>150</v>
      </c>
      <c r="Y108" s="145">
        <f t="shared" si="804"/>
        <v>5</v>
      </c>
      <c r="Z108" s="9"/>
      <c r="AA108" s="9"/>
      <c r="AB108" s="9"/>
      <c r="AC108" s="9"/>
      <c r="AD108" s="307"/>
      <c r="AE108" s="307"/>
      <c r="AF108" s="307"/>
      <c r="AG108" s="474">
        <f t="shared" si="812"/>
        <v>0</v>
      </c>
      <c r="AH108" s="307"/>
      <c r="AI108" s="307"/>
      <c r="AJ108" s="307"/>
      <c r="AK108" s="474">
        <f t="shared" si="813"/>
        <v>5</v>
      </c>
      <c r="AL108" s="307"/>
      <c r="AM108" s="307"/>
      <c r="AN108" s="307"/>
      <c r="AO108" s="474">
        <f t="shared" si="814"/>
        <v>0</v>
      </c>
      <c r="AP108" s="307"/>
      <c r="AQ108" s="307"/>
      <c r="AR108" s="307"/>
      <c r="AS108" s="474">
        <f t="shared" si="815"/>
        <v>0</v>
      </c>
      <c r="AT108" s="236"/>
      <c r="AU108" s="236"/>
      <c r="AV108" s="236"/>
      <c r="AW108" s="474">
        <f t="shared" si="816"/>
        <v>0</v>
      </c>
      <c r="AX108" s="236"/>
      <c r="AY108" s="236"/>
      <c r="AZ108" s="236"/>
      <c r="BA108" s="474">
        <f t="shared" si="817"/>
        <v>0</v>
      </c>
      <c r="BB108" s="236"/>
      <c r="BC108" s="236"/>
      <c r="BD108" s="236"/>
      <c r="BE108" s="474">
        <f t="shared" si="818"/>
        <v>0</v>
      </c>
      <c r="BF108" s="236"/>
      <c r="BG108" s="236"/>
      <c r="BH108" s="236"/>
      <c r="BI108" s="474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8">
        <f t="shared" si="839"/>
        <v>0</v>
      </c>
      <c r="CF108" s="22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7" t="s">
        <v>159</v>
      </c>
      <c r="B109" s="156" t="s">
        <v>170</v>
      </c>
      <c r="C109" s="140"/>
      <c r="D109" s="315"/>
      <c r="E109" s="166"/>
      <c r="F109" s="166"/>
      <c r="G109" s="316"/>
      <c r="H109" s="489">
        <f>IF($H$106=1,2,3)</f>
        <v>2</v>
      </c>
      <c r="I109" s="166"/>
      <c r="J109" s="166"/>
      <c r="K109" s="166"/>
      <c r="L109" s="166"/>
      <c r="M109" s="166"/>
      <c r="N109" s="316"/>
      <c r="O109" s="145"/>
      <c r="P109" s="145"/>
      <c r="Q109" s="315"/>
      <c r="R109" s="166"/>
      <c r="S109" s="166"/>
      <c r="T109" s="166"/>
      <c r="U109" s="166"/>
      <c r="V109" s="166"/>
      <c r="W109" s="316"/>
      <c r="X109" s="317">
        <v>150</v>
      </c>
      <c r="Y109" s="145">
        <f t="shared" si="804"/>
        <v>5</v>
      </c>
      <c r="Z109" s="9"/>
      <c r="AA109" s="9"/>
      <c r="AB109" s="9"/>
      <c r="AC109" s="9"/>
      <c r="AD109" s="307"/>
      <c r="AE109" s="307"/>
      <c r="AF109" s="307"/>
      <c r="AG109" s="474">
        <f t="shared" si="812"/>
        <v>0</v>
      </c>
      <c r="AH109" s="307"/>
      <c r="AI109" s="307"/>
      <c r="AJ109" s="307"/>
      <c r="AK109" s="474">
        <f t="shared" si="813"/>
        <v>5</v>
      </c>
      <c r="AL109" s="307"/>
      <c r="AM109" s="307"/>
      <c r="AN109" s="307"/>
      <c r="AO109" s="474">
        <f t="shared" si="814"/>
        <v>0</v>
      </c>
      <c r="AP109" s="307"/>
      <c r="AQ109" s="307"/>
      <c r="AR109" s="307"/>
      <c r="AS109" s="474">
        <f t="shared" si="815"/>
        <v>0</v>
      </c>
      <c r="AT109" s="236"/>
      <c r="AU109" s="236"/>
      <c r="AV109" s="236"/>
      <c r="AW109" s="474">
        <f t="shared" si="816"/>
        <v>0</v>
      </c>
      <c r="AX109" s="236"/>
      <c r="AY109" s="236"/>
      <c r="AZ109" s="236"/>
      <c r="BA109" s="474">
        <f t="shared" si="817"/>
        <v>0</v>
      </c>
      <c r="BB109" s="236"/>
      <c r="BC109" s="236"/>
      <c r="BD109" s="236"/>
      <c r="BE109" s="474">
        <f t="shared" si="818"/>
        <v>0</v>
      </c>
      <c r="BF109" s="236"/>
      <c r="BG109" s="236"/>
      <c r="BH109" s="236"/>
      <c r="BI109" s="474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5</v>
      </c>
      <c r="BN109" s="88">
        <f t="shared" si="824"/>
        <v>0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8">
        <f t="shared" si="839"/>
        <v>0</v>
      </c>
      <c r="CF109" s="22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1</v>
      </c>
      <c r="CS109" s="76">
        <f t="shared" si="852"/>
        <v>0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7" t="s">
        <v>160</v>
      </c>
      <c r="B110" s="156" t="s">
        <v>171</v>
      </c>
      <c r="C110" s="140"/>
      <c r="D110" s="315"/>
      <c r="E110" s="166"/>
      <c r="F110" s="166"/>
      <c r="G110" s="316"/>
      <c r="H110" s="412">
        <f>IF($H$106=1,3,3)</f>
        <v>3</v>
      </c>
      <c r="I110" s="166"/>
      <c r="J110" s="166"/>
      <c r="K110" s="166"/>
      <c r="L110" s="166"/>
      <c r="M110" s="166"/>
      <c r="N110" s="316"/>
      <c r="O110" s="145"/>
      <c r="P110" s="145"/>
      <c r="Q110" s="315"/>
      <c r="R110" s="166"/>
      <c r="S110" s="166"/>
      <c r="T110" s="166"/>
      <c r="U110" s="166"/>
      <c r="V110" s="166"/>
      <c r="W110" s="316"/>
      <c r="X110" s="317">
        <v>90</v>
      </c>
      <c r="Y110" s="145">
        <f t="shared" si="804"/>
        <v>3</v>
      </c>
      <c r="Z110" s="9"/>
      <c r="AA110" s="9"/>
      <c r="AB110" s="9"/>
      <c r="AC110" s="9"/>
      <c r="AD110" s="307"/>
      <c r="AE110" s="307"/>
      <c r="AF110" s="307"/>
      <c r="AG110" s="474">
        <f t="shared" si="812"/>
        <v>0</v>
      </c>
      <c r="AH110" s="307"/>
      <c r="AI110" s="307"/>
      <c r="AJ110" s="307"/>
      <c r="AK110" s="474">
        <f t="shared" si="813"/>
        <v>0</v>
      </c>
      <c r="AL110" s="307"/>
      <c r="AM110" s="307"/>
      <c r="AN110" s="307"/>
      <c r="AO110" s="474">
        <f t="shared" si="814"/>
        <v>3</v>
      </c>
      <c r="AP110" s="307"/>
      <c r="AQ110" s="307"/>
      <c r="AR110" s="307"/>
      <c r="AS110" s="474">
        <f t="shared" si="815"/>
        <v>0</v>
      </c>
      <c r="AT110" s="236"/>
      <c r="AU110" s="236"/>
      <c r="AV110" s="236"/>
      <c r="AW110" s="474">
        <f t="shared" si="816"/>
        <v>0</v>
      </c>
      <c r="AX110" s="236"/>
      <c r="AY110" s="236"/>
      <c r="AZ110" s="236"/>
      <c r="BA110" s="474">
        <f t="shared" si="817"/>
        <v>0</v>
      </c>
      <c r="BB110" s="236"/>
      <c r="BC110" s="236"/>
      <c r="BD110" s="236"/>
      <c r="BE110" s="474">
        <f t="shared" si="818"/>
        <v>0</v>
      </c>
      <c r="BF110" s="236"/>
      <c r="BG110" s="236"/>
      <c r="BH110" s="236"/>
      <c r="BI110" s="474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8">
        <f t="shared" si="839"/>
        <v>0</v>
      </c>
      <c r="CF110" s="22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161</v>
      </c>
      <c r="B111" s="156" t="s">
        <v>172</v>
      </c>
      <c r="C111" s="140"/>
      <c r="D111" s="315"/>
      <c r="E111" s="166"/>
      <c r="F111" s="166"/>
      <c r="G111" s="316"/>
      <c r="H111" s="129"/>
      <c r="I111" s="166"/>
      <c r="J111" s="166"/>
      <c r="K111" s="166"/>
      <c r="L111" s="166"/>
      <c r="M111" s="166"/>
      <c r="N111" s="316"/>
      <c r="O111" s="145"/>
      <c r="P111" s="145"/>
      <c r="Q111" s="315"/>
      <c r="R111" s="166"/>
      <c r="S111" s="166"/>
      <c r="T111" s="166"/>
      <c r="U111" s="166"/>
      <c r="V111" s="166"/>
      <c r="W111" s="316"/>
      <c r="X111" s="317"/>
      <c r="Y111" s="145">
        <f t="shared" si="804"/>
        <v>0</v>
      </c>
      <c r="Z111" s="9"/>
      <c r="AA111" s="9"/>
      <c r="AB111" s="9"/>
      <c r="AC111" s="9"/>
      <c r="AD111" s="307"/>
      <c r="AE111" s="307"/>
      <c r="AF111" s="307"/>
      <c r="AG111" s="474">
        <f t="shared" si="812"/>
        <v>0</v>
      </c>
      <c r="AH111" s="307"/>
      <c r="AI111" s="307"/>
      <c r="AJ111" s="307"/>
      <c r="AK111" s="474">
        <f t="shared" si="813"/>
        <v>0</v>
      </c>
      <c r="AL111" s="307"/>
      <c r="AM111" s="307"/>
      <c r="AN111" s="307"/>
      <c r="AO111" s="474">
        <f t="shared" si="814"/>
        <v>0</v>
      </c>
      <c r="AP111" s="307"/>
      <c r="AQ111" s="307"/>
      <c r="AR111" s="307"/>
      <c r="AS111" s="474">
        <f t="shared" si="815"/>
        <v>0</v>
      </c>
      <c r="AT111" s="236"/>
      <c r="AU111" s="236"/>
      <c r="AV111" s="236"/>
      <c r="AW111" s="474">
        <f t="shared" si="816"/>
        <v>0</v>
      </c>
      <c r="AX111" s="236"/>
      <c r="AY111" s="236"/>
      <c r="AZ111" s="236"/>
      <c r="BA111" s="474">
        <f t="shared" si="817"/>
        <v>0</v>
      </c>
      <c r="BB111" s="236"/>
      <c r="BC111" s="236"/>
      <c r="BD111" s="236"/>
      <c r="BE111" s="474">
        <f t="shared" si="818"/>
        <v>0</v>
      </c>
      <c r="BF111" s="236"/>
      <c r="BG111" s="236"/>
      <c r="BH111" s="236"/>
      <c r="BI111" s="474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8">
        <f t="shared" si="839"/>
        <v>0</v>
      </c>
      <c r="CF111" s="22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7" t="s">
        <v>162</v>
      </c>
      <c r="B112" s="156" t="s">
        <v>173</v>
      </c>
      <c r="C112" s="140"/>
      <c r="D112" s="315"/>
      <c r="E112" s="166"/>
      <c r="F112" s="166"/>
      <c r="G112" s="316"/>
      <c r="H112" s="129"/>
      <c r="I112" s="166"/>
      <c r="J112" s="166"/>
      <c r="K112" s="166"/>
      <c r="L112" s="166"/>
      <c r="M112" s="166"/>
      <c r="N112" s="316"/>
      <c r="O112" s="145"/>
      <c r="P112" s="145"/>
      <c r="Q112" s="315"/>
      <c r="R112" s="166"/>
      <c r="S112" s="166"/>
      <c r="T112" s="166"/>
      <c r="U112" s="166"/>
      <c r="V112" s="166"/>
      <c r="W112" s="316"/>
      <c r="X112" s="317"/>
      <c r="Y112" s="145">
        <f t="shared" si="804"/>
        <v>0</v>
      </c>
      <c r="Z112" s="9"/>
      <c r="AA112" s="9"/>
      <c r="AB112" s="9"/>
      <c r="AC112" s="9"/>
      <c r="AD112" s="307"/>
      <c r="AE112" s="307"/>
      <c r="AF112" s="307"/>
      <c r="AG112" s="474">
        <f t="shared" si="812"/>
        <v>0</v>
      </c>
      <c r="AH112" s="307"/>
      <c r="AI112" s="307"/>
      <c r="AJ112" s="307"/>
      <c r="AK112" s="474">
        <f t="shared" si="813"/>
        <v>0</v>
      </c>
      <c r="AL112" s="307"/>
      <c r="AM112" s="307"/>
      <c r="AN112" s="307"/>
      <c r="AO112" s="474">
        <f t="shared" si="814"/>
        <v>0</v>
      </c>
      <c r="AP112" s="307"/>
      <c r="AQ112" s="307"/>
      <c r="AR112" s="307"/>
      <c r="AS112" s="474">
        <f t="shared" si="815"/>
        <v>0</v>
      </c>
      <c r="AT112" s="236"/>
      <c r="AU112" s="236"/>
      <c r="AV112" s="236"/>
      <c r="AW112" s="474">
        <f t="shared" si="816"/>
        <v>0</v>
      </c>
      <c r="AX112" s="236"/>
      <c r="AY112" s="236"/>
      <c r="AZ112" s="236"/>
      <c r="BA112" s="474">
        <f t="shared" si="817"/>
        <v>0</v>
      </c>
      <c r="BB112" s="236"/>
      <c r="BC112" s="236"/>
      <c r="BD112" s="236"/>
      <c r="BE112" s="474">
        <f t="shared" si="818"/>
        <v>0</v>
      </c>
      <c r="BF112" s="236"/>
      <c r="BG112" s="236"/>
      <c r="BH112" s="236"/>
      <c r="BI112" s="474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8">
        <f t="shared" si="839"/>
        <v>0</v>
      </c>
      <c r="CF112" s="22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7" t="s">
        <v>163</v>
      </c>
      <c r="B113" s="156" t="s">
        <v>174</v>
      </c>
      <c r="C113" s="140"/>
      <c r="D113" s="315"/>
      <c r="E113" s="166"/>
      <c r="F113" s="166"/>
      <c r="G113" s="316"/>
      <c r="H113" s="129"/>
      <c r="I113" s="166"/>
      <c r="J113" s="166"/>
      <c r="K113" s="166"/>
      <c r="L113" s="166"/>
      <c r="M113" s="166"/>
      <c r="N113" s="316"/>
      <c r="O113" s="145"/>
      <c r="P113" s="145"/>
      <c r="Q113" s="315"/>
      <c r="R113" s="166"/>
      <c r="S113" s="166"/>
      <c r="T113" s="166"/>
      <c r="U113" s="166"/>
      <c r="V113" s="166"/>
      <c r="W113" s="316"/>
      <c r="X113" s="317"/>
      <c r="Y113" s="145">
        <f t="shared" si="804"/>
        <v>0</v>
      </c>
      <c r="Z113" s="9"/>
      <c r="AA113" s="9"/>
      <c r="AB113" s="9"/>
      <c r="AC113" s="9"/>
      <c r="AD113" s="307"/>
      <c r="AE113" s="307"/>
      <c r="AF113" s="307"/>
      <c r="AG113" s="474">
        <f t="shared" si="812"/>
        <v>0</v>
      </c>
      <c r="AH113" s="307"/>
      <c r="AI113" s="307"/>
      <c r="AJ113" s="307"/>
      <c r="AK113" s="474">
        <f t="shared" si="813"/>
        <v>0</v>
      </c>
      <c r="AL113" s="307"/>
      <c r="AM113" s="307"/>
      <c r="AN113" s="307"/>
      <c r="AO113" s="474">
        <f t="shared" si="814"/>
        <v>0</v>
      </c>
      <c r="AP113" s="307"/>
      <c r="AQ113" s="307"/>
      <c r="AR113" s="307"/>
      <c r="AS113" s="474">
        <f t="shared" si="815"/>
        <v>0</v>
      </c>
      <c r="AT113" s="236"/>
      <c r="AU113" s="236"/>
      <c r="AV113" s="236"/>
      <c r="AW113" s="474">
        <f t="shared" si="816"/>
        <v>0</v>
      </c>
      <c r="AX113" s="236"/>
      <c r="AY113" s="236"/>
      <c r="AZ113" s="236"/>
      <c r="BA113" s="474">
        <f t="shared" si="817"/>
        <v>0</v>
      </c>
      <c r="BB113" s="236"/>
      <c r="BC113" s="236"/>
      <c r="BD113" s="236"/>
      <c r="BE113" s="474">
        <f t="shared" si="818"/>
        <v>0</v>
      </c>
      <c r="BF113" s="236"/>
      <c r="BG113" s="236"/>
      <c r="BH113" s="236"/>
      <c r="BI113" s="474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8">
        <f t="shared" si="839"/>
        <v>0</v>
      </c>
      <c r="CF113" s="22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7" t="s">
        <v>164</v>
      </c>
      <c r="B114" s="156" t="s">
        <v>175</v>
      </c>
      <c r="C114" s="140"/>
      <c r="D114" s="315"/>
      <c r="E114" s="166"/>
      <c r="F114" s="166"/>
      <c r="G114" s="316"/>
      <c r="H114" s="129"/>
      <c r="I114" s="166"/>
      <c r="J114" s="166"/>
      <c r="K114" s="166"/>
      <c r="L114" s="166"/>
      <c r="M114" s="166"/>
      <c r="N114" s="316"/>
      <c r="O114" s="145"/>
      <c r="P114" s="145"/>
      <c r="Q114" s="315"/>
      <c r="R114" s="166"/>
      <c r="S114" s="166"/>
      <c r="T114" s="166"/>
      <c r="U114" s="166"/>
      <c r="V114" s="166"/>
      <c r="W114" s="316"/>
      <c r="X114" s="317"/>
      <c r="Y114" s="145">
        <f t="shared" si="804"/>
        <v>0</v>
      </c>
      <c r="Z114" s="9"/>
      <c r="AA114" s="9"/>
      <c r="AB114" s="9"/>
      <c r="AC114" s="9"/>
      <c r="AD114" s="307"/>
      <c r="AE114" s="307"/>
      <c r="AF114" s="307"/>
      <c r="AG114" s="474">
        <f t="shared" si="812"/>
        <v>0</v>
      </c>
      <c r="AH114" s="307"/>
      <c r="AI114" s="307"/>
      <c r="AJ114" s="307"/>
      <c r="AK114" s="474">
        <f t="shared" si="813"/>
        <v>0</v>
      </c>
      <c r="AL114" s="307"/>
      <c r="AM114" s="307"/>
      <c r="AN114" s="307"/>
      <c r="AO114" s="474">
        <f t="shared" si="814"/>
        <v>0</v>
      </c>
      <c r="AP114" s="307"/>
      <c r="AQ114" s="307"/>
      <c r="AR114" s="307"/>
      <c r="AS114" s="474">
        <f t="shared" si="815"/>
        <v>0</v>
      </c>
      <c r="AT114" s="236"/>
      <c r="AU114" s="236"/>
      <c r="AV114" s="236"/>
      <c r="AW114" s="474">
        <f t="shared" si="816"/>
        <v>0</v>
      </c>
      <c r="AX114" s="236"/>
      <c r="AY114" s="236"/>
      <c r="AZ114" s="236"/>
      <c r="BA114" s="474">
        <f t="shared" si="817"/>
        <v>0</v>
      </c>
      <c r="BB114" s="236"/>
      <c r="BC114" s="236"/>
      <c r="BD114" s="236"/>
      <c r="BE114" s="474">
        <f t="shared" si="818"/>
        <v>0</v>
      </c>
      <c r="BF114" s="236"/>
      <c r="BG114" s="236"/>
      <c r="BH114" s="236"/>
      <c r="BI114" s="474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8">
        <f t="shared" si="839"/>
        <v>0</v>
      </c>
      <c r="CF114" s="22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7" t="s">
        <v>138</v>
      </c>
      <c r="B115" s="156" t="s">
        <v>176</v>
      </c>
      <c r="C115" s="140"/>
      <c r="D115" s="315"/>
      <c r="E115" s="166"/>
      <c r="F115" s="166"/>
      <c r="G115" s="316"/>
      <c r="H115" s="129"/>
      <c r="I115" s="166"/>
      <c r="J115" s="166"/>
      <c r="K115" s="166"/>
      <c r="L115" s="166"/>
      <c r="M115" s="166"/>
      <c r="N115" s="316"/>
      <c r="O115" s="145"/>
      <c r="P115" s="145"/>
      <c r="Q115" s="315"/>
      <c r="R115" s="166"/>
      <c r="S115" s="166"/>
      <c r="T115" s="166"/>
      <c r="U115" s="166"/>
      <c r="V115" s="166"/>
      <c r="W115" s="316"/>
      <c r="X115" s="317"/>
      <c r="Y115" s="145">
        <f t="shared" si="804"/>
        <v>0</v>
      </c>
      <c r="Z115" s="9"/>
      <c r="AA115" s="9"/>
      <c r="AB115" s="9"/>
      <c r="AC115" s="9"/>
      <c r="AD115" s="307"/>
      <c r="AE115" s="307"/>
      <c r="AF115" s="307"/>
      <c r="AG115" s="474">
        <f t="shared" si="812"/>
        <v>0</v>
      </c>
      <c r="AH115" s="307"/>
      <c r="AI115" s="307"/>
      <c r="AJ115" s="307"/>
      <c r="AK115" s="474">
        <f t="shared" si="813"/>
        <v>0</v>
      </c>
      <c r="AL115" s="307"/>
      <c r="AM115" s="307"/>
      <c r="AN115" s="307"/>
      <c r="AO115" s="474">
        <f t="shared" si="814"/>
        <v>0</v>
      </c>
      <c r="AP115" s="307"/>
      <c r="AQ115" s="307"/>
      <c r="AR115" s="307"/>
      <c r="AS115" s="474">
        <f t="shared" si="815"/>
        <v>0</v>
      </c>
      <c r="AT115" s="236"/>
      <c r="AU115" s="236"/>
      <c r="AV115" s="236"/>
      <c r="AW115" s="474">
        <f t="shared" si="816"/>
        <v>0</v>
      </c>
      <c r="AX115" s="236"/>
      <c r="AY115" s="236"/>
      <c r="AZ115" s="236"/>
      <c r="BA115" s="474">
        <f t="shared" si="817"/>
        <v>0</v>
      </c>
      <c r="BB115" s="236"/>
      <c r="BC115" s="236"/>
      <c r="BD115" s="236"/>
      <c r="BE115" s="474">
        <f t="shared" si="818"/>
        <v>0</v>
      </c>
      <c r="BF115" s="236"/>
      <c r="BG115" s="236"/>
      <c r="BH115" s="236"/>
      <c r="BI115" s="474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8">
        <f t="shared" si="839"/>
        <v>0</v>
      </c>
      <c r="CF115" s="22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7" t="s">
        <v>141</v>
      </c>
      <c r="B116" s="156" t="s">
        <v>177</v>
      </c>
      <c r="C116" s="140"/>
      <c r="D116" s="315"/>
      <c r="E116" s="166"/>
      <c r="F116" s="166"/>
      <c r="G116" s="316"/>
      <c r="H116" s="129"/>
      <c r="I116" s="166"/>
      <c r="J116" s="166"/>
      <c r="K116" s="166"/>
      <c r="L116" s="166"/>
      <c r="M116" s="166"/>
      <c r="N116" s="316"/>
      <c r="O116" s="145"/>
      <c r="P116" s="145"/>
      <c r="Q116" s="315"/>
      <c r="R116" s="166"/>
      <c r="S116" s="166"/>
      <c r="T116" s="166"/>
      <c r="U116" s="166"/>
      <c r="V116" s="166"/>
      <c r="W116" s="316"/>
      <c r="X116" s="317"/>
      <c r="Y116" s="145">
        <f t="shared" si="804"/>
        <v>0</v>
      </c>
      <c r="Z116" s="9"/>
      <c r="AA116" s="9"/>
      <c r="AB116" s="9"/>
      <c r="AC116" s="9"/>
      <c r="AD116" s="307"/>
      <c r="AE116" s="307"/>
      <c r="AF116" s="307"/>
      <c r="AG116" s="474">
        <f t="shared" si="812"/>
        <v>0</v>
      </c>
      <c r="AH116" s="307"/>
      <c r="AI116" s="307"/>
      <c r="AJ116" s="307"/>
      <c r="AK116" s="474">
        <f t="shared" si="813"/>
        <v>0</v>
      </c>
      <c r="AL116" s="307"/>
      <c r="AM116" s="307"/>
      <c r="AN116" s="307"/>
      <c r="AO116" s="474">
        <f t="shared" si="814"/>
        <v>0</v>
      </c>
      <c r="AP116" s="307"/>
      <c r="AQ116" s="307"/>
      <c r="AR116" s="307"/>
      <c r="AS116" s="474">
        <f t="shared" si="815"/>
        <v>0</v>
      </c>
      <c r="AT116" s="236"/>
      <c r="AU116" s="236"/>
      <c r="AV116" s="236"/>
      <c r="AW116" s="474">
        <f t="shared" si="816"/>
        <v>0</v>
      </c>
      <c r="AX116" s="236"/>
      <c r="AY116" s="236"/>
      <c r="AZ116" s="236"/>
      <c r="BA116" s="474">
        <f t="shared" si="817"/>
        <v>0</v>
      </c>
      <c r="BB116" s="236"/>
      <c r="BC116" s="236"/>
      <c r="BD116" s="236"/>
      <c r="BE116" s="474">
        <f t="shared" si="818"/>
        <v>0</v>
      </c>
      <c r="BF116" s="236"/>
      <c r="BG116" s="236"/>
      <c r="BH116" s="236"/>
      <c r="BI116" s="474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8">
        <f t="shared" si="839"/>
        <v>0</v>
      </c>
      <c r="CF116" s="22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7" t="s">
        <v>142</v>
      </c>
      <c r="B117" s="156" t="s">
        <v>178</v>
      </c>
      <c r="C117" s="140"/>
      <c r="D117" s="315"/>
      <c r="E117" s="166"/>
      <c r="F117" s="166"/>
      <c r="G117" s="316"/>
      <c r="H117" s="129"/>
      <c r="I117" s="166"/>
      <c r="J117" s="166"/>
      <c r="K117" s="166"/>
      <c r="L117" s="166"/>
      <c r="M117" s="166"/>
      <c r="N117" s="316"/>
      <c r="O117" s="145"/>
      <c r="P117" s="145"/>
      <c r="Q117" s="315"/>
      <c r="R117" s="166"/>
      <c r="S117" s="166"/>
      <c r="T117" s="166"/>
      <c r="U117" s="166"/>
      <c r="V117" s="166"/>
      <c r="W117" s="316"/>
      <c r="X117" s="317"/>
      <c r="Y117" s="145">
        <f t="shared" si="804"/>
        <v>0</v>
      </c>
      <c r="Z117" s="9"/>
      <c r="AA117" s="9"/>
      <c r="AB117" s="9"/>
      <c r="AC117" s="9"/>
      <c r="AD117" s="307"/>
      <c r="AE117" s="307"/>
      <c r="AF117" s="307"/>
      <c r="AG117" s="474">
        <f t="shared" si="812"/>
        <v>0</v>
      </c>
      <c r="AH117" s="307"/>
      <c r="AI117" s="307"/>
      <c r="AJ117" s="307"/>
      <c r="AK117" s="474">
        <f t="shared" si="813"/>
        <v>0</v>
      </c>
      <c r="AL117" s="307"/>
      <c r="AM117" s="307"/>
      <c r="AN117" s="307"/>
      <c r="AO117" s="474">
        <f t="shared" si="814"/>
        <v>0</v>
      </c>
      <c r="AP117" s="307"/>
      <c r="AQ117" s="307"/>
      <c r="AR117" s="307"/>
      <c r="AS117" s="474">
        <f t="shared" si="815"/>
        <v>0</v>
      </c>
      <c r="AT117" s="236"/>
      <c r="AU117" s="236"/>
      <c r="AV117" s="236"/>
      <c r="AW117" s="474">
        <f t="shared" si="816"/>
        <v>0</v>
      </c>
      <c r="AX117" s="236"/>
      <c r="AY117" s="236"/>
      <c r="AZ117" s="236"/>
      <c r="BA117" s="474">
        <f t="shared" si="817"/>
        <v>0</v>
      </c>
      <c r="BB117" s="236"/>
      <c r="BC117" s="236"/>
      <c r="BD117" s="236"/>
      <c r="BE117" s="474">
        <f t="shared" si="818"/>
        <v>0</v>
      </c>
      <c r="BF117" s="236"/>
      <c r="BG117" s="236"/>
      <c r="BH117" s="236"/>
      <c r="BI117" s="474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8">
        <f t="shared" si="839"/>
        <v>0</v>
      </c>
      <c r="CF117" s="22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6" t="s">
        <v>250</v>
      </c>
      <c r="C118" s="140"/>
      <c r="D118" s="129"/>
      <c r="E118" s="130"/>
      <c r="F118" s="130"/>
      <c r="G118" s="11"/>
      <c r="H118" s="129"/>
      <c r="I118" s="130"/>
      <c r="J118" s="130"/>
      <c r="K118" s="130"/>
      <c r="L118" s="130"/>
      <c r="M118" s="130"/>
      <c r="N118" s="11"/>
      <c r="O118" s="145"/>
      <c r="P118" s="145"/>
      <c r="Q118" s="129"/>
      <c r="R118" s="130"/>
      <c r="S118" s="130"/>
      <c r="T118" s="130"/>
      <c r="U118" s="130"/>
      <c r="V118" s="130"/>
      <c r="W118" s="11"/>
      <c r="X118" s="10"/>
      <c r="Y118" s="145">
        <f t="shared" si="804"/>
        <v>0</v>
      </c>
      <c r="Z118" s="9"/>
      <c r="AA118" s="9"/>
      <c r="AB118" s="9"/>
      <c r="AC118" s="9"/>
      <c r="AD118" s="307"/>
      <c r="AE118" s="307"/>
      <c r="AF118" s="307"/>
      <c r="AG118" s="474">
        <f t="shared" si="812"/>
        <v>0</v>
      </c>
      <c r="AH118" s="307"/>
      <c r="AI118" s="307"/>
      <c r="AJ118" s="307"/>
      <c r="AK118" s="474">
        <f t="shared" si="813"/>
        <v>0</v>
      </c>
      <c r="AL118" s="307"/>
      <c r="AM118" s="307"/>
      <c r="AN118" s="307"/>
      <c r="AO118" s="474">
        <f t="shared" si="814"/>
        <v>0</v>
      </c>
      <c r="AP118" s="307"/>
      <c r="AQ118" s="307"/>
      <c r="AR118" s="307"/>
      <c r="AS118" s="474">
        <f t="shared" si="815"/>
        <v>0</v>
      </c>
      <c r="AT118" s="236"/>
      <c r="AU118" s="236"/>
      <c r="AV118" s="236"/>
      <c r="AW118" s="474">
        <f t="shared" si="816"/>
        <v>0</v>
      </c>
      <c r="AX118" s="236"/>
      <c r="AY118" s="236"/>
      <c r="AZ118" s="236"/>
      <c r="BA118" s="474">
        <f t="shared" si="817"/>
        <v>0</v>
      </c>
      <c r="BB118" s="236"/>
      <c r="BC118" s="236"/>
      <c r="BD118" s="236"/>
      <c r="BE118" s="474">
        <f t="shared" si="818"/>
        <v>0</v>
      </c>
      <c r="BF118" s="236"/>
      <c r="BG118" s="236"/>
      <c r="BH118" s="236"/>
      <c r="BI118" s="474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8">
        <f t="shared" si="839"/>
        <v>0</v>
      </c>
      <c r="CF118" s="22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6" t="s">
        <v>251</v>
      </c>
      <c r="C119" s="140"/>
      <c r="D119" s="129"/>
      <c r="E119" s="130"/>
      <c r="F119" s="130"/>
      <c r="G119" s="11"/>
      <c r="H119" s="129"/>
      <c r="I119" s="130"/>
      <c r="J119" s="130"/>
      <c r="K119" s="130"/>
      <c r="L119" s="130"/>
      <c r="M119" s="130"/>
      <c r="N119" s="11"/>
      <c r="O119" s="145"/>
      <c r="P119" s="145"/>
      <c r="Q119" s="129"/>
      <c r="R119" s="130"/>
      <c r="S119" s="130"/>
      <c r="T119" s="130"/>
      <c r="U119" s="130"/>
      <c r="V119" s="130"/>
      <c r="W119" s="11"/>
      <c r="X119" s="10"/>
      <c r="Y119" s="145">
        <f t="shared" si="804"/>
        <v>0</v>
      </c>
      <c r="Z119" s="9"/>
      <c r="AA119" s="9"/>
      <c r="AB119" s="9"/>
      <c r="AC119" s="9"/>
      <c r="AD119" s="307"/>
      <c r="AE119" s="307"/>
      <c r="AF119" s="307"/>
      <c r="AG119" s="474">
        <f t="shared" si="812"/>
        <v>0</v>
      </c>
      <c r="AH119" s="307"/>
      <c r="AI119" s="307"/>
      <c r="AJ119" s="307"/>
      <c r="AK119" s="474">
        <f t="shared" si="813"/>
        <v>0</v>
      </c>
      <c r="AL119" s="307"/>
      <c r="AM119" s="307"/>
      <c r="AN119" s="307"/>
      <c r="AO119" s="474">
        <f t="shared" si="814"/>
        <v>0</v>
      </c>
      <c r="AP119" s="307"/>
      <c r="AQ119" s="307"/>
      <c r="AR119" s="307"/>
      <c r="AS119" s="474">
        <f t="shared" si="815"/>
        <v>0</v>
      </c>
      <c r="AT119" s="236"/>
      <c r="AU119" s="236"/>
      <c r="AV119" s="236"/>
      <c r="AW119" s="474">
        <f t="shared" si="816"/>
        <v>0</v>
      </c>
      <c r="AX119" s="236"/>
      <c r="AY119" s="236"/>
      <c r="AZ119" s="236"/>
      <c r="BA119" s="474">
        <f t="shared" si="817"/>
        <v>0</v>
      </c>
      <c r="BB119" s="236"/>
      <c r="BC119" s="236"/>
      <c r="BD119" s="236"/>
      <c r="BE119" s="474">
        <f t="shared" si="818"/>
        <v>0</v>
      </c>
      <c r="BF119" s="236"/>
      <c r="BG119" s="236"/>
      <c r="BH119" s="236"/>
      <c r="BI119" s="474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8">
        <f t="shared" si="839"/>
        <v>0</v>
      </c>
      <c r="CF119" s="22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6" t="s">
        <v>252</v>
      </c>
      <c r="C120" s="140"/>
      <c r="D120" s="129"/>
      <c r="E120" s="130"/>
      <c r="F120" s="130"/>
      <c r="G120" s="11"/>
      <c r="H120" s="129"/>
      <c r="I120" s="130"/>
      <c r="J120" s="130"/>
      <c r="K120" s="130"/>
      <c r="L120" s="130"/>
      <c r="M120" s="130"/>
      <c r="N120" s="11"/>
      <c r="O120" s="145"/>
      <c r="P120" s="145"/>
      <c r="Q120" s="129"/>
      <c r="R120" s="130"/>
      <c r="S120" s="130"/>
      <c r="T120" s="130"/>
      <c r="U120" s="130"/>
      <c r="V120" s="130"/>
      <c r="W120" s="11"/>
      <c r="X120" s="10"/>
      <c r="Y120" s="145">
        <f t="shared" si="804"/>
        <v>0</v>
      </c>
      <c r="Z120" s="9"/>
      <c r="AA120" s="9"/>
      <c r="AB120" s="9"/>
      <c r="AC120" s="9"/>
      <c r="AD120" s="307"/>
      <c r="AE120" s="307"/>
      <c r="AF120" s="307"/>
      <c r="AG120" s="474">
        <f t="shared" si="812"/>
        <v>0</v>
      </c>
      <c r="AH120" s="307"/>
      <c r="AI120" s="307"/>
      <c r="AJ120" s="307"/>
      <c r="AK120" s="474">
        <f t="shared" si="813"/>
        <v>0</v>
      </c>
      <c r="AL120" s="307"/>
      <c r="AM120" s="307"/>
      <c r="AN120" s="307"/>
      <c r="AO120" s="474">
        <f t="shared" si="814"/>
        <v>0</v>
      </c>
      <c r="AP120" s="307"/>
      <c r="AQ120" s="307"/>
      <c r="AR120" s="307"/>
      <c r="AS120" s="474">
        <f t="shared" si="815"/>
        <v>0</v>
      </c>
      <c r="AT120" s="236"/>
      <c r="AU120" s="236"/>
      <c r="AV120" s="236"/>
      <c r="AW120" s="474">
        <f t="shared" si="816"/>
        <v>0</v>
      </c>
      <c r="AX120" s="236"/>
      <c r="AY120" s="236"/>
      <c r="AZ120" s="236"/>
      <c r="BA120" s="474">
        <f t="shared" si="817"/>
        <v>0</v>
      </c>
      <c r="BB120" s="236"/>
      <c r="BC120" s="236"/>
      <c r="BD120" s="236"/>
      <c r="BE120" s="474">
        <f t="shared" si="818"/>
        <v>0</v>
      </c>
      <c r="BF120" s="236"/>
      <c r="BG120" s="236"/>
      <c r="BH120" s="236"/>
      <c r="BI120" s="474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8">
        <f t="shared" si="839"/>
        <v>0</v>
      </c>
      <c r="CF120" s="22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7" t="s">
        <v>146</v>
      </c>
      <c r="B121" s="156" t="s">
        <v>253</v>
      </c>
      <c r="C121" s="140"/>
      <c r="D121" s="129"/>
      <c r="E121" s="130"/>
      <c r="F121" s="130"/>
      <c r="G121" s="11"/>
      <c r="H121" s="129"/>
      <c r="I121" s="130"/>
      <c r="J121" s="130"/>
      <c r="K121" s="130"/>
      <c r="L121" s="130"/>
      <c r="M121" s="130"/>
      <c r="N121" s="11"/>
      <c r="O121" s="145"/>
      <c r="P121" s="145"/>
      <c r="Q121" s="129"/>
      <c r="R121" s="130"/>
      <c r="S121" s="130"/>
      <c r="T121" s="130"/>
      <c r="U121" s="130"/>
      <c r="V121" s="130"/>
      <c r="W121" s="11"/>
      <c r="X121" s="10"/>
      <c r="Y121" s="145">
        <f t="shared" si="804"/>
        <v>0</v>
      </c>
      <c r="Z121" s="9"/>
      <c r="AA121" s="9"/>
      <c r="AB121" s="9"/>
      <c r="AC121" s="9"/>
      <c r="AD121" s="307"/>
      <c r="AE121" s="307"/>
      <c r="AF121" s="307"/>
      <c r="AG121" s="474">
        <f t="shared" si="812"/>
        <v>0</v>
      </c>
      <c r="AH121" s="307"/>
      <c r="AI121" s="307"/>
      <c r="AJ121" s="307"/>
      <c r="AK121" s="474">
        <f t="shared" si="813"/>
        <v>0</v>
      </c>
      <c r="AL121" s="307"/>
      <c r="AM121" s="307"/>
      <c r="AN121" s="307"/>
      <c r="AO121" s="474">
        <f t="shared" si="814"/>
        <v>0</v>
      </c>
      <c r="AP121" s="307"/>
      <c r="AQ121" s="307"/>
      <c r="AR121" s="307"/>
      <c r="AS121" s="474">
        <f t="shared" si="815"/>
        <v>0</v>
      </c>
      <c r="AT121" s="236"/>
      <c r="AU121" s="236"/>
      <c r="AV121" s="236"/>
      <c r="AW121" s="474">
        <f t="shared" si="816"/>
        <v>0</v>
      </c>
      <c r="AX121" s="236"/>
      <c r="AY121" s="236"/>
      <c r="AZ121" s="236"/>
      <c r="BA121" s="474">
        <f t="shared" si="817"/>
        <v>0</v>
      </c>
      <c r="BB121" s="236"/>
      <c r="BC121" s="236"/>
      <c r="BD121" s="236"/>
      <c r="BE121" s="474">
        <f t="shared" si="818"/>
        <v>0</v>
      </c>
      <c r="BF121" s="236"/>
      <c r="BG121" s="236"/>
      <c r="BH121" s="236"/>
      <c r="BI121" s="474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8">
        <f t="shared" si="839"/>
        <v>0</v>
      </c>
      <c r="CF121" s="22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7" t="s">
        <v>147</v>
      </c>
      <c r="B122" s="156" t="s">
        <v>254</v>
      </c>
      <c r="C122" s="140"/>
      <c r="D122" s="129"/>
      <c r="E122" s="130"/>
      <c r="F122" s="130"/>
      <c r="G122" s="11"/>
      <c r="H122" s="129"/>
      <c r="I122" s="130"/>
      <c r="J122" s="130"/>
      <c r="K122" s="130"/>
      <c r="L122" s="130"/>
      <c r="M122" s="130"/>
      <c r="N122" s="11"/>
      <c r="O122" s="145"/>
      <c r="P122" s="145"/>
      <c r="Q122" s="129"/>
      <c r="R122" s="130"/>
      <c r="S122" s="130"/>
      <c r="T122" s="130"/>
      <c r="U122" s="130"/>
      <c r="V122" s="130"/>
      <c r="W122" s="11"/>
      <c r="X122" s="10"/>
      <c r="Y122" s="145">
        <f t="shared" si="804"/>
        <v>0</v>
      </c>
      <c r="Z122" s="9"/>
      <c r="AA122" s="9"/>
      <c r="AB122" s="9"/>
      <c r="AC122" s="9"/>
      <c r="AD122" s="307"/>
      <c r="AE122" s="307"/>
      <c r="AF122" s="307"/>
      <c r="AG122" s="474">
        <f t="shared" si="812"/>
        <v>0</v>
      </c>
      <c r="AH122" s="307"/>
      <c r="AI122" s="307"/>
      <c r="AJ122" s="307"/>
      <c r="AK122" s="474">
        <f t="shared" si="813"/>
        <v>0</v>
      </c>
      <c r="AL122" s="307"/>
      <c r="AM122" s="307"/>
      <c r="AN122" s="307"/>
      <c r="AO122" s="474">
        <f t="shared" si="814"/>
        <v>0</v>
      </c>
      <c r="AP122" s="307"/>
      <c r="AQ122" s="307"/>
      <c r="AR122" s="307"/>
      <c r="AS122" s="474">
        <f t="shared" si="815"/>
        <v>0</v>
      </c>
      <c r="AT122" s="236"/>
      <c r="AU122" s="236"/>
      <c r="AV122" s="236"/>
      <c r="AW122" s="474">
        <f t="shared" si="816"/>
        <v>0</v>
      </c>
      <c r="AX122" s="236"/>
      <c r="AY122" s="236"/>
      <c r="AZ122" s="236"/>
      <c r="BA122" s="474">
        <f t="shared" si="817"/>
        <v>0</v>
      </c>
      <c r="BB122" s="236"/>
      <c r="BC122" s="236"/>
      <c r="BD122" s="236"/>
      <c r="BE122" s="474">
        <f t="shared" si="818"/>
        <v>0</v>
      </c>
      <c r="BF122" s="236"/>
      <c r="BG122" s="236"/>
      <c r="BH122" s="236"/>
      <c r="BI122" s="474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8">
        <f t="shared" si="839"/>
        <v>0</v>
      </c>
      <c r="CF122" s="22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7" t="s">
        <v>148</v>
      </c>
      <c r="B123" s="156" t="s">
        <v>255</v>
      </c>
      <c r="C123" s="140"/>
      <c r="D123" s="129"/>
      <c r="E123" s="130"/>
      <c r="F123" s="130"/>
      <c r="G123" s="11"/>
      <c r="H123" s="129"/>
      <c r="I123" s="130"/>
      <c r="J123" s="130"/>
      <c r="K123" s="130"/>
      <c r="L123" s="130"/>
      <c r="M123" s="130"/>
      <c r="N123" s="11"/>
      <c r="O123" s="145"/>
      <c r="P123" s="145"/>
      <c r="Q123" s="129"/>
      <c r="R123" s="130"/>
      <c r="S123" s="130"/>
      <c r="T123" s="130"/>
      <c r="U123" s="130"/>
      <c r="V123" s="130"/>
      <c r="W123" s="11"/>
      <c r="X123" s="10"/>
      <c r="Y123" s="145">
        <f t="shared" si="804"/>
        <v>0</v>
      </c>
      <c r="Z123" s="9"/>
      <c r="AA123" s="9"/>
      <c r="AB123" s="9"/>
      <c r="AC123" s="9"/>
      <c r="AD123" s="307"/>
      <c r="AE123" s="307"/>
      <c r="AF123" s="307"/>
      <c r="AG123" s="474">
        <f t="shared" si="812"/>
        <v>0</v>
      </c>
      <c r="AH123" s="307"/>
      <c r="AI123" s="307"/>
      <c r="AJ123" s="307"/>
      <c r="AK123" s="474">
        <f t="shared" si="813"/>
        <v>0</v>
      </c>
      <c r="AL123" s="307"/>
      <c r="AM123" s="307"/>
      <c r="AN123" s="307"/>
      <c r="AO123" s="474">
        <f t="shared" si="814"/>
        <v>0</v>
      </c>
      <c r="AP123" s="307"/>
      <c r="AQ123" s="307"/>
      <c r="AR123" s="307"/>
      <c r="AS123" s="474">
        <f t="shared" si="815"/>
        <v>0</v>
      </c>
      <c r="AT123" s="236"/>
      <c r="AU123" s="236"/>
      <c r="AV123" s="236"/>
      <c r="AW123" s="474">
        <f t="shared" si="816"/>
        <v>0</v>
      </c>
      <c r="AX123" s="236"/>
      <c r="AY123" s="236"/>
      <c r="AZ123" s="236"/>
      <c r="BA123" s="474">
        <f t="shared" si="817"/>
        <v>0</v>
      </c>
      <c r="BB123" s="236"/>
      <c r="BC123" s="236"/>
      <c r="BD123" s="236"/>
      <c r="BE123" s="474">
        <f t="shared" si="818"/>
        <v>0</v>
      </c>
      <c r="BF123" s="236"/>
      <c r="BG123" s="236"/>
      <c r="BH123" s="236"/>
      <c r="BI123" s="474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8">
        <f t="shared" si="839"/>
        <v>0</v>
      </c>
      <c r="CF123" s="22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7" t="s">
        <v>154</v>
      </c>
      <c r="B124" s="156" t="s">
        <v>256</v>
      </c>
      <c r="C124" s="140"/>
      <c r="D124" s="129"/>
      <c r="E124" s="130"/>
      <c r="F124" s="130"/>
      <c r="G124" s="11"/>
      <c r="H124" s="129"/>
      <c r="I124" s="130"/>
      <c r="J124" s="130"/>
      <c r="K124" s="130"/>
      <c r="L124" s="130"/>
      <c r="M124" s="130"/>
      <c r="N124" s="11"/>
      <c r="O124" s="145"/>
      <c r="P124" s="145"/>
      <c r="Q124" s="129"/>
      <c r="R124" s="130"/>
      <c r="S124" s="130"/>
      <c r="T124" s="130"/>
      <c r="U124" s="130"/>
      <c r="V124" s="130"/>
      <c r="W124" s="11"/>
      <c r="X124" s="10"/>
      <c r="Y124" s="145">
        <f t="shared" si="804"/>
        <v>0</v>
      </c>
      <c r="Z124" s="9"/>
      <c r="AA124" s="9"/>
      <c r="AB124" s="9"/>
      <c r="AC124" s="9"/>
      <c r="AD124" s="307"/>
      <c r="AE124" s="307"/>
      <c r="AF124" s="307"/>
      <c r="AG124" s="474">
        <f t="shared" si="812"/>
        <v>0</v>
      </c>
      <c r="AH124" s="307"/>
      <c r="AI124" s="307"/>
      <c r="AJ124" s="307"/>
      <c r="AK124" s="474">
        <f t="shared" si="813"/>
        <v>0</v>
      </c>
      <c r="AL124" s="307"/>
      <c r="AM124" s="307"/>
      <c r="AN124" s="307"/>
      <c r="AO124" s="474">
        <f t="shared" si="814"/>
        <v>0</v>
      </c>
      <c r="AP124" s="307"/>
      <c r="AQ124" s="307"/>
      <c r="AR124" s="307"/>
      <c r="AS124" s="474">
        <f t="shared" si="815"/>
        <v>0</v>
      </c>
      <c r="AT124" s="236"/>
      <c r="AU124" s="236"/>
      <c r="AV124" s="236"/>
      <c r="AW124" s="474">
        <f t="shared" si="816"/>
        <v>0</v>
      </c>
      <c r="AX124" s="236"/>
      <c r="AY124" s="236"/>
      <c r="AZ124" s="236"/>
      <c r="BA124" s="474">
        <f t="shared" si="817"/>
        <v>0</v>
      </c>
      <c r="BB124" s="236"/>
      <c r="BC124" s="236"/>
      <c r="BD124" s="236"/>
      <c r="BE124" s="474">
        <f t="shared" si="818"/>
        <v>0</v>
      </c>
      <c r="BF124" s="236"/>
      <c r="BG124" s="236"/>
      <c r="BH124" s="236"/>
      <c r="BI124" s="474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8">
        <f t="shared" si="839"/>
        <v>0</v>
      </c>
      <c r="CF124" s="22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7" t="s">
        <v>155</v>
      </c>
      <c r="B125" s="156" t="s">
        <v>257</v>
      </c>
      <c r="C125" s="140"/>
      <c r="D125" s="129"/>
      <c r="E125" s="130"/>
      <c r="F125" s="130"/>
      <c r="G125" s="11"/>
      <c r="H125" s="129"/>
      <c r="I125" s="130"/>
      <c r="J125" s="130"/>
      <c r="K125" s="130"/>
      <c r="L125" s="130"/>
      <c r="M125" s="130"/>
      <c r="N125" s="11"/>
      <c r="O125" s="145"/>
      <c r="P125" s="145"/>
      <c r="Q125" s="129"/>
      <c r="R125" s="130"/>
      <c r="S125" s="130"/>
      <c r="T125" s="130"/>
      <c r="U125" s="130"/>
      <c r="V125" s="130"/>
      <c r="W125" s="11"/>
      <c r="X125" s="10"/>
      <c r="Y125" s="145">
        <f t="shared" si="804"/>
        <v>0</v>
      </c>
      <c r="Z125" s="9"/>
      <c r="AA125" s="9"/>
      <c r="AB125" s="9"/>
      <c r="AC125" s="9"/>
      <c r="AD125" s="307"/>
      <c r="AE125" s="307"/>
      <c r="AF125" s="307"/>
      <c r="AG125" s="474">
        <f t="shared" si="812"/>
        <v>0</v>
      </c>
      <c r="AH125" s="307"/>
      <c r="AI125" s="307"/>
      <c r="AJ125" s="307"/>
      <c r="AK125" s="474">
        <f t="shared" si="813"/>
        <v>0</v>
      </c>
      <c r="AL125" s="307"/>
      <c r="AM125" s="307"/>
      <c r="AN125" s="307"/>
      <c r="AO125" s="474">
        <f t="shared" si="814"/>
        <v>0</v>
      </c>
      <c r="AP125" s="307"/>
      <c r="AQ125" s="307"/>
      <c r="AR125" s="307"/>
      <c r="AS125" s="474">
        <f t="shared" si="815"/>
        <v>0</v>
      </c>
      <c r="AT125" s="236"/>
      <c r="AU125" s="236"/>
      <c r="AV125" s="236"/>
      <c r="AW125" s="474">
        <f t="shared" si="816"/>
        <v>0</v>
      </c>
      <c r="AX125" s="236"/>
      <c r="AY125" s="236"/>
      <c r="AZ125" s="236"/>
      <c r="BA125" s="474">
        <f t="shared" si="817"/>
        <v>0</v>
      </c>
      <c r="BB125" s="236"/>
      <c r="BC125" s="236"/>
      <c r="BD125" s="236"/>
      <c r="BE125" s="474">
        <f t="shared" si="818"/>
        <v>0</v>
      </c>
      <c r="BF125" s="236"/>
      <c r="BG125" s="236"/>
      <c r="BH125" s="236"/>
      <c r="BI125" s="474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8">
        <f t="shared" si="839"/>
        <v>0</v>
      </c>
      <c r="CF125" s="22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25">
      <c r="A126" s="198" t="s">
        <v>24</v>
      </c>
      <c r="B126" s="153" t="s">
        <v>258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4">SUMIF($A106:$A125,"&gt;'#'",X106:X125)</f>
        <v>690</v>
      </c>
      <c r="Y126" s="246">
        <f t="shared" si="87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10</v>
      </c>
      <c r="AH126" s="235"/>
      <c r="AI126" s="235"/>
      <c r="AJ126" s="235"/>
      <c r="AK126" s="70">
        <f t="shared" ref="AK126:BI126" si="875">SUM(AK106:AK125)</f>
        <v>10</v>
      </c>
      <c r="AL126" s="235"/>
      <c r="AM126" s="235"/>
      <c r="AN126" s="235"/>
      <c r="AO126" s="70">
        <f t="shared" si="875"/>
        <v>3</v>
      </c>
      <c r="AP126" s="235"/>
      <c r="AQ126" s="235"/>
      <c r="AR126" s="235"/>
      <c r="AS126" s="70">
        <f t="shared" si="875"/>
        <v>0</v>
      </c>
      <c r="AT126" s="235">
        <f t="shared" si="875"/>
        <v>0</v>
      </c>
      <c r="AU126" s="235">
        <f t="shared" si="875"/>
        <v>0</v>
      </c>
      <c r="AV126" s="235">
        <f t="shared" si="875"/>
        <v>0</v>
      </c>
      <c r="AW126" s="70">
        <f t="shared" si="875"/>
        <v>0</v>
      </c>
      <c r="AX126" s="235">
        <f t="shared" si="875"/>
        <v>0</v>
      </c>
      <c r="AY126" s="235">
        <f t="shared" si="875"/>
        <v>0</v>
      </c>
      <c r="AZ126" s="235">
        <f t="shared" si="875"/>
        <v>0</v>
      </c>
      <c r="BA126" s="70">
        <f t="shared" si="875"/>
        <v>0</v>
      </c>
      <c r="BB126" s="235">
        <f t="shared" si="875"/>
        <v>0</v>
      </c>
      <c r="BC126" s="235">
        <f t="shared" si="875"/>
        <v>0</v>
      </c>
      <c r="BD126" s="235">
        <f t="shared" si="875"/>
        <v>0</v>
      </c>
      <c r="BE126" s="70">
        <f t="shared" si="875"/>
        <v>0</v>
      </c>
      <c r="BF126" s="235">
        <f t="shared" si="875"/>
        <v>0</v>
      </c>
      <c r="BG126" s="235">
        <f t="shared" si="875"/>
        <v>0</v>
      </c>
      <c r="BH126" s="23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10</v>
      </c>
      <c r="BM126" s="82">
        <f t="shared" si="876"/>
        <v>10</v>
      </c>
      <c r="BN126" s="82">
        <f t="shared" si="876"/>
        <v>3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1">
        <f t="shared" si="877"/>
        <v>0</v>
      </c>
      <c r="CF126" s="224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2</v>
      </c>
      <c r="CR126" s="79">
        <f t="shared" si="878"/>
        <v>2</v>
      </c>
      <c r="CS126" s="79">
        <f t="shared" si="878"/>
        <v>1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4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80"/>
      <c r="AH127" s="190"/>
      <c r="AI127" s="190"/>
      <c r="AJ127" s="190"/>
      <c r="AK127" s="180"/>
      <c r="AL127" s="190"/>
      <c r="AM127" s="190"/>
      <c r="AN127" s="190"/>
      <c r="AO127" s="180"/>
      <c r="AP127" s="190"/>
      <c r="AQ127" s="190"/>
      <c r="AR127" s="190"/>
      <c r="AS127" s="180"/>
      <c r="AT127" s="190"/>
      <c r="AU127" s="190"/>
      <c r="AV127" s="190"/>
      <c r="AW127" s="180"/>
      <c r="AX127" s="190"/>
      <c r="AY127" s="190"/>
      <c r="AZ127" s="190"/>
      <c r="BA127" s="180"/>
      <c r="BB127" s="190"/>
      <c r="BC127" s="190"/>
      <c r="BD127" s="190"/>
      <c r="BE127" s="180"/>
      <c r="BF127" s="190"/>
      <c r="BG127" s="190"/>
      <c r="BH127" s="19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4.5" hidden="1" customHeight="1" x14ac:dyDescent="0.25">
      <c r="A128" s="17"/>
      <c r="B128" s="17"/>
      <c r="C128" s="144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80"/>
      <c r="AH128" s="190"/>
      <c r="AI128" s="190"/>
      <c r="AJ128" s="190"/>
      <c r="AK128" s="180"/>
      <c r="AL128" s="190"/>
      <c r="AM128" s="190"/>
      <c r="AN128" s="190"/>
      <c r="AO128" s="180"/>
      <c r="AP128" s="190"/>
      <c r="AQ128" s="190"/>
      <c r="AR128" s="190"/>
      <c r="AS128" s="180"/>
      <c r="AT128" s="190"/>
      <c r="AU128" s="190"/>
      <c r="AV128" s="190"/>
      <c r="AW128" s="180"/>
      <c r="AX128" s="190"/>
      <c r="AY128" s="190"/>
      <c r="AZ128" s="190"/>
      <c r="BA128" s="180"/>
      <c r="BB128" s="190"/>
      <c r="BC128" s="190"/>
      <c r="BD128" s="190"/>
      <c r="BE128" s="180"/>
      <c r="BF128" s="190"/>
      <c r="BG128" s="190"/>
      <c r="BH128" s="19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198" t="s">
        <v>24</v>
      </c>
      <c r="B129" s="159" t="str">
        <f>CONCATENATE("Підготовка ",'Титул денна'!AX1,"а разом:")</f>
        <v>Підготовка магістра разом:</v>
      </c>
      <c r="C129" s="199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200"/>
      <c r="P129" s="201"/>
      <c r="Q129" s="130"/>
      <c r="R129" s="130"/>
      <c r="S129" s="130"/>
      <c r="T129" s="130"/>
      <c r="U129" s="130"/>
      <c r="V129" s="130"/>
      <c r="W129" s="130"/>
      <c r="X129" s="167">
        <f>X$126+X$103</f>
        <v>2700</v>
      </c>
      <c r="Y129" s="167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8">
        <f>AG$103+AG$126</f>
        <v>30</v>
      </c>
      <c r="AH129" s="247"/>
      <c r="AI129" s="247"/>
      <c r="AJ129" s="247"/>
      <c r="AK129" s="168">
        <f t="shared" ref="AK129" si="879">AK$103+AK$126</f>
        <v>30</v>
      </c>
      <c r="AL129" s="247"/>
      <c r="AM129" s="247"/>
      <c r="AN129" s="247"/>
      <c r="AO129" s="168">
        <f t="shared" ref="AO129" si="880">AO$103+AO$126</f>
        <v>30</v>
      </c>
      <c r="AP129" s="247"/>
      <c r="AQ129" s="247"/>
      <c r="AR129" s="247"/>
      <c r="AS129" s="168">
        <f t="shared" ref="AS129" si="881">AS$103+AS$126</f>
        <v>0</v>
      </c>
      <c r="AT129" s="247">
        <f t="shared" ref="AT129:BH129" si="882">AT$126+AT$103</f>
        <v>0</v>
      </c>
      <c r="AU129" s="247">
        <f t="shared" si="882"/>
        <v>0</v>
      </c>
      <c r="AV129" s="247">
        <f t="shared" si="882"/>
        <v>0</v>
      </c>
      <c r="AW129" s="168">
        <f t="shared" ref="AW129" si="883">AW$103+AW$126</f>
        <v>0</v>
      </c>
      <c r="AX129" s="247">
        <f t="shared" si="882"/>
        <v>0</v>
      </c>
      <c r="AY129" s="247">
        <f t="shared" si="882"/>
        <v>0</v>
      </c>
      <c r="AZ129" s="247">
        <f t="shared" si="882"/>
        <v>0</v>
      </c>
      <c r="BA129" s="168">
        <f t="shared" ref="BA129" si="884">BA$103+BA$126</f>
        <v>0</v>
      </c>
      <c r="BB129" s="247">
        <f t="shared" si="882"/>
        <v>0</v>
      </c>
      <c r="BC129" s="247">
        <f t="shared" si="882"/>
        <v>0</v>
      </c>
      <c r="BD129" s="247">
        <f t="shared" si="882"/>
        <v>0</v>
      </c>
      <c r="BE129" s="168">
        <f t="shared" ref="BE129" si="885">BE$103+BE$126</f>
        <v>0</v>
      </c>
      <c r="BF129" s="247">
        <f t="shared" si="882"/>
        <v>0</v>
      </c>
      <c r="BG129" s="247">
        <f t="shared" si="882"/>
        <v>0</v>
      </c>
      <c r="BH129" s="247">
        <f t="shared" si="882"/>
        <v>0</v>
      </c>
      <c r="BI129" s="168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30</v>
      </c>
      <c r="BM129" s="35">
        <f t="shared" si="887"/>
        <v>28.5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7" t="e">
        <f t="shared" si="887"/>
        <v>#DIV/0!</v>
      </c>
      <c r="BW129" s="41">
        <f t="shared" ref="BW129:CE129" si="888">BW88+BW126+BW69</f>
        <v>20</v>
      </c>
      <c r="BX129" s="41">
        <f t="shared" si="888"/>
        <v>18.5</v>
      </c>
      <c r="BY129" s="41">
        <f t="shared" si="888"/>
        <v>6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3">
        <f t="shared" si="888"/>
        <v>44.5</v>
      </c>
      <c r="CF129" s="224"/>
    </row>
    <row r="130" spans="1:124" s="2" customFormat="1" ht="21" hidden="1" customHeight="1" x14ac:dyDescent="0.25">
      <c r="A130"/>
      <c r="B130" s="160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idden="1" x14ac:dyDescent="0.25">
      <c r="A131"/>
      <c r="B131" s="160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idden="1" x14ac:dyDescent="0.25">
      <c r="A132"/>
      <c r="B132" s="160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idden="1" x14ac:dyDescent="0.25">
      <c r="A133"/>
      <c r="B133" s="160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60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4">
        <f t="shared" si="890"/>
        <v>0</v>
      </c>
      <c r="CF134" s="224"/>
    </row>
    <row r="135" spans="1:124" s="2" customFormat="1" ht="21" customHeight="1" x14ac:dyDescent="0.2">
      <c r="A135" s="13"/>
      <c r="B135" s="161"/>
      <c r="C135" s="660" t="s">
        <v>27</v>
      </c>
      <c r="D135" s="660"/>
      <c r="E135" s="660"/>
      <c r="F135" s="660"/>
      <c r="G135" s="660"/>
      <c r="H135" s="660"/>
      <c r="I135" s="660"/>
      <c r="J135" s="660"/>
      <c r="K135" s="660"/>
      <c r="L135" s="660"/>
      <c r="M135" s="660"/>
      <c r="N135" s="660"/>
      <c r="O135" s="660"/>
      <c r="P135" s="660"/>
      <c r="Q135" s="660"/>
      <c r="R135" s="660"/>
      <c r="S135" s="660"/>
      <c r="T135" s="660"/>
      <c r="U135" s="660"/>
      <c r="V135" s="661"/>
      <c r="W135" s="661"/>
      <c r="X135" s="661"/>
      <c r="Y135" s="661"/>
      <c r="Z135" s="661"/>
      <c r="AA135" s="661"/>
      <c r="AB135" s="661"/>
      <c r="AC135" s="661"/>
      <c r="AD135" s="660"/>
      <c r="AE135" s="660"/>
      <c r="AF135" s="660"/>
      <c r="AG135" s="660"/>
      <c r="AH135" s="660"/>
      <c r="AI135" s="660"/>
      <c r="AJ135" s="660"/>
      <c r="AK135" s="660"/>
      <c r="AL135" s="660"/>
      <c r="AM135" s="660"/>
      <c r="AN135" s="660"/>
      <c r="AO135" s="660"/>
      <c r="AP135" s="660"/>
      <c r="AQ135" s="202"/>
      <c r="AR135" s="202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24"/>
      <c r="CE135" s="204"/>
      <c r="CF135" s="217"/>
    </row>
    <row r="136" spans="1:124" s="2" customFormat="1" ht="13.5" customHeight="1" x14ac:dyDescent="0.25">
      <c r="A136" s="55"/>
      <c r="B136" s="162" t="s">
        <v>28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3"/>
      <c r="U136" s="173"/>
      <c r="V136" s="651" t="s">
        <v>189</v>
      </c>
      <c r="W136" s="651"/>
      <c r="X136" s="651"/>
      <c r="Y136" s="651"/>
      <c r="Z136" s="651"/>
      <c r="AA136" s="651"/>
      <c r="AB136" s="651"/>
      <c r="AC136" s="651"/>
      <c r="AD136" s="609">
        <f>IF(AD9&gt;0,(AD103+AE103+AF103)/AD9,0)</f>
        <v>10.705882352941176</v>
      </c>
      <c r="AE136" s="609"/>
      <c r="AF136" s="609"/>
      <c r="AG136" s="610"/>
      <c r="AH136" s="609">
        <f>IF(AH9&gt;0,(AH103+AI103+AJ103)/AH9,0)</f>
        <v>9.5294117647058822</v>
      </c>
      <c r="AI136" s="609"/>
      <c r="AJ136" s="609"/>
      <c r="AK136" s="610"/>
      <c r="AL136" s="609">
        <f>IF(AL9&gt;0,(AL103+AM103+AN103)/AL9,0)</f>
        <v>11.2</v>
      </c>
      <c r="AM136" s="609"/>
      <c r="AN136" s="609"/>
      <c r="AO136" s="610"/>
      <c r="AP136" s="609">
        <f>IF(AP9&gt;0,(AP103+AQ103+AR103)/AP9,0)</f>
        <v>0</v>
      </c>
      <c r="AQ136" s="609"/>
      <c r="AR136" s="609"/>
      <c r="AS136" s="610"/>
      <c r="AT136" s="586">
        <f t="shared" ref="AT136" si="891">IF(AT9&gt;0,(AT129+AU129+AV129)/AT9,0)</f>
        <v>0</v>
      </c>
      <c r="AU136" s="586"/>
      <c r="AV136" s="586"/>
      <c r="AW136" s="587"/>
      <c r="AX136" s="586">
        <f t="shared" ref="AX136" si="892">IF(AX9&gt;0,(AX129+AY129+AZ129)/AX9,0)</f>
        <v>0</v>
      </c>
      <c r="AY136" s="586"/>
      <c r="AZ136" s="586"/>
      <c r="BA136" s="587"/>
      <c r="BB136" s="586">
        <f t="shared" ref="BB136" si="893">IF(BB9&gt;0,(BB129+BC129+BD129)/BB9,0)</f>
        <v>0</v>
      </c>
      <c r="BC136" s="586"/>
      <c r="BD136" s="586"/>
      <c r="BE136" s="587"/>
      <c r="BF136" s="586">
        <f>IF(BF9&gt;0,(BF129+BG129+BH129)/BF9,0)</f>
        <v>0</v>
      </c>
      <c r="BG136" s="586"/>
      <c r="BH136" s="586"/>
      <c r="BI136" s="587"/>
      <c r="BJ136" s="21"/>
      <c r="BK136" s="19"/>
      <c r="BL136" s="665" t="s">
        <v>87</v>
      </c>
      <c r="BM136" s="665"/>
      <c r="BN136" s="665"/>
      <c r="BO136" s="665"/>
      <c r="BP136" s="665"/>
      <c r="BQ136" s="665"/>
      <c r="BR136" s="665"/>
      <c r="BS136" s="665"/>
      <c r="BT136" s="19"/>
      <c r="BW136" s="658"/>
      <c r="BX136" s="658"/>
      <c r="BY136" s="658"/>
      <c r="BZ136" s="658"/>
      <c r="CA136" s="658"/>
      <c r="CB136" s="658"/>
      <c r="CC136" s="658"/>
      <c r="CD136" s="658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662" t="s">
        <v>29</v>
      </c>
      <c r="C137" s="662"/>
      <c r="D137" s="607" t="s">
        <v>2</v>
      </c>
      <c r="E137" s="607"/>
      <c r="F137" s="607"/>
      <c r="G137" s="607"/>
      <c r="H137" s="607"/>
      <c r="I137" s="607"/>
      <c r="J137" s="607"/>
      <c r="K137" s="608"/>
      <c r="L137" s="606" t="s">
        <v>30</v>
      </c>
      <c r="M137" s="607"/>
      <c r="N137" s="607"/>
      <c r="O137" s="608"/>
      <c r="P137" s="606" t="s">
        <v>31</v>
      </c>
      <c r="Q137" s="607"/>
      <c r="R137" s="607"/>
      <c r="S137" s="608"/>
      <c r="T137" s="173"/>
      <c r="U137" s="173"/>
      <c r="V137" s="648" t="s">
        <v>265</v>
      </c>
      <c r="W137" s="649"/>
      <c r="X137" s="652"/>
      <c r="Y137" s="645" t="s">
        <v>272</v>
      </c>
      <c r="Z137" s="653"/>
      <c r="AA137" s="653"/>
      <c r="AB137" s="654"/>
      <c r="AC137" s="170">
        <f>DC80</f>
        <v>1</v>
      </c>
      <c r="AD137" s="588">
        <f>DD80</f>
        <v>0</v>
      </c>
      <c r="AE137" s="589"/>
      <c r="AF137" s="589"/>
      <c r="AG137" s="590"/>
      <c r="AH137" s="588">
        <f>DE80</f>
        <v>1</v>
      </c>
      <c r="AI137" s="589"/>
      <c r="AJ137" s="589"/>
      <c r="AK137" s="590"/>
      <c r="AL137" s="588">
        <f>DF80</f>
        <v>0</v>
      </c>
      <c r="AM137" s="589"/>
      <c r="AN137" s="589"/>
      <c r="AO137" s="590"/>
      <c r="AP137" s="588">
        <f>DG80</f>
        <v>0</v>
      </c>
      <c r="AQ137" s="589"/>
      <c r="AR137" s="589"/>
      <c r="AS137" s="590"/>
      <c r="AT137" s="588">
        <f>DH80</f>
        <v>0</v>
      </c>
      <c r="AU137" s="589"/>
      <c r="AV137" s="589"/>
      <c r="AW137" s="590"/>
      <c r="AX137" s="588">
        <f>DI80</f>
        <v>0</v>
      </c>
      <c r="AY137" s="589"/>
      <c r="AZ137" s="589"/>
      <c r="BA137" s="590"/>
      <c r="BB137" s="588">
        <f>DJ80</f>
        <v>0</v>
      </c>
      <c r="BC137" s="589"/>
      <c r="BD137" s="589"/>
      <c r="BE137" s="590"/>
      <c r="BF137" s="588">
        <f>DK80</f>
        <v>0</v>
      </c>
      <c r="BG137" s="589"/>
      <c r="BH137" s="589"/>
      <c r="BI137" s="590"/>
      <c r="BJ137" s="21"/>
      <c r="BK137"/>
      <c r="BL137" s="80">
        <f t="shared" ref="BL137:BS137" si="894">CQ69+CQ126+CQ88</f>
        <v>4</v>
      </c>
      <c r="BM137" s="80">
        <f t="shared" si="894"/>
        <v>4</v>
      </c>
      <c r="BN137" s="80">
        <f t="shared" si="894"/>
        <v>2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39">
        <v>1</v>
      </c>
      <c r="B138" s="611" t="str">
        <f>B83</f>
        <v>Переддипломна (з відривом від теоретичного навчання)</v>
      </c>
      <c r="C138" s="611"/>
      <c r="D138" s="614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14"/>
      <c r="F138" s="614"/>
      <c r="G138" s="614"/>
      <c r="H138" s="614"/>
      <c r="I138" s="614"/>
      <c r="J138" s="614"/>
      <c r="K138" s="614"/>
      <c r="L138" s="612">
        <f>IF(B83&lt;&gt;"",IF(D138-3=0,FLOOR(Y83/1.8,1), FLOOR(Y83/1.5,1)),0)</f>
        <v>4</v>
      </c>
      <c r="M138" s="613"/>
      <c r="N138" s="613"/>
      <c r="O138" s="613"/>
      <c r="P138" s="650">
        <f>IF(B83&lt;&gt;"",Y83,0)</f>
        <v>7.2</v>
      </c>
      <c r="Q138" s="613"/>
      <c r="R138" s="613"/>
      <c r="S138" s="613"/>
      <c r="T138" s="173"/>
      <c r="U138" s="173"/>
      <c r="V138" s="253"/>
      <c r="W138" s="254"/>
      <c r="X138" s="255"/>
      <c r="Y138" s="645" t="s">
        <v>273</v>
      </c>
      <c r="Z138" s="653"/>
      <c r="AA138" s="653"/>
      <c r="AB138" s="654"/>
      <c r="AC138" s="171">
        <f>DL80</f>
        <v>0</v>
      </c>
      <c r="AD138" s="588">
        <f>DM80</f>
        <v>0</v>
      </c>
      <c r="AE138" s="589"/>
      <c r="AF138" s="589"/>
      <c r="AG138" s="590"/>
      <c r="AH138" s="588">
        <f>DN80</f>
        <v>0</v>
      </c>
      <c r="AI138" s="589"/>
      <c r="AJ138" s="589"/>
      <c r="AK138" s="590"/>
      <c r="AL138" s="588">
        <f>DO80</f>
        <v>0</v>
      </c>
      <c r="AM138" s="589"/>
      <c r="AN138" s="589"/>
      <c r="AO138" s="590"/>
      <c r="AP138" s="588">
        <f>DP80</f>
        <v>0</v>
      </c>
      <c r="AQ138" s="589"/>
      <c r="AR138" s="589"/>
      <c r="AS138" s="590"/>
      <c r="AT138" s="588">
        <f>DQ80</f>
        <v>0</v>
      </c>
      <c r="AU138" s="589"/>
      <c r="AV138" s="589"/>
      <c r="AW138" s="590"/>
      <c r="AX138" s="588">
        <f>DR80</f>
        <v>0</v>
      </c>
      <c r="AY138" s="589"/>
      <c r="AZ138" s="589"/>
      <c r="BA138" s="590"/>
      <c r="BB138" s="588">
        <f>DS80</f>
        <v>0</v>
      </c>
      <c r="BC138" s="589"/>
      <c r="BD138" s="589"/>
      <c r="BE138" s="590"/>
      <c r="BF138" s="588">
        <f>DT80</f>
        <v>0</v>
      </c>
      <c r="BG138" s="589"/>
      <c r="BH138" s="589"/>
      <c r="BI138" s="590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39">
        <v>2</v>
      </c>
      <c r="B139" s="611">
        <f>B84</f>
        <v>0</v>
      </c>
      <c r="C139" s="611"/>
      <c r="D139" s="614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14"/>
      <c r="F139" s="614"/>
      <c r="G139" s="614"/>
      <c r="H139" s="614"/>
      <c r="I139" s="614"/>
      <c r="J139" s="614"/>
      <c r="K139" s="614"/>
      <c r="L139" s="612">
        <f t="shared" ref="L139:L142" si="895">IF(B84&lt;&gt;"",IF(D139-3=0,FLOOR(Y84/1.8,1), FLOOR(Y84/1.5,1)),0)</f>
        <v>0</v>
      </c>
      <c r="M139" s="613"/>
      <c r="N139" s="613"/>
      <c r="O139" s="613"/>
      <c r="P139" s="650">
        <f>IF(B84&lt;&gt;"",Y84,0)</f>
        <v>0</v>
      </c>
      <c r="Q139" s="613"/>
      <c r="R139" s="613"/>
      <c r="S139" s="613"/>
      <c r="T139" s="173"/>
      <c r="U139" s="173"/>
      <c r="V139" s="253"/>
      <c r="W139" s="254"/>
      <c r="X139" s="255"/>
      <c r="Y139" s="645" t="s">
        <v>274</v>
      </c>
      <c r="Z139" s="653"/>
      <c r="AA139" s="653"/>
      <c r="AB139" s="654"/>
      <c r="AC139" s="171">
        <f ca="1">SUM(BL154:BS154)</f>
        <v>0</v>
      </c>
      <c r="AD139" s="588">
        <f ca="1">BL154</f>
        <v>0</v>
      </c>
      <c r="AE139" s="589"/>
      <c r="AF139" s="589"/>
      <c r="AG139" s="590"/>
      <c r="AH139" s="588">
        <f ca="1">BM154</f>
        <v>0</v>
      </c>
      <c r="AI139" s="589"/>
      <c r="AJ139" s="589"/>
      <c r="AK139" s="590"/>
      <c r="AL139" s="588">
        <f ca="1">BN154</f>
        <v>0</v>
      </c>
      <c r="AM139" s="589"/>
      <c r="AN139" s="589"/>
      <c r="AO139" s="590"/>
      <c r="AP139" s="588">
        <f ca="1">BO154</f>
        <v>0</v>
      </c>
      <c r="AQ139" s="589"/>
      <c r="AR139" s="589"/>
      <c r="AS139" s="590"/>
      <c r="AT139" s="588">
        <f ca="1">BP154</f>
        <v>0</v>
      </c>
      <c r="AU139" s="589"/>
      <c r="AV139" s="589"/>
      <c r="AW139" s="590"/>
      <c r="AX139" s="588">
        <f ca="1">BQ154</f>
        <v>0</v>
      </c>
      <c r="AY139" s="589"/>
      <c r="AZ139" s="589"/>
      <c r="BA139" s="590"/>
      <c r="BB139" s="588">
        <f ca="1">BR154</f>
        <v>0</v>
      </c>
      <c r="BC139" s="589"/>
      <c r="BD139" s="589"/>
      <c r="BE139" s="590"/>
      <c r="BF139" s="588">
        <f ca="1">BS154</f>
        <v>0</v>
      </c>
      <c r="BG139" s="589"/>
      <c r="BH139" s="589"/>
      <c r="BI139" s="590"/>
      <c r="BJ139" s="21"/>
      <c r="BK139"/>
      <c r="BL139" s="643" t="s">
        <v>111</v>
      </c>
      <c r="BM139" s="643"/>
      <c r="BN139" s="643"/>
      <c r="BO139" s="643"/>
      <c r="BP139" s="643"/>
      <c r="BQ139" s="643"/>
      <c r="BR139" s="643"/>
      <c r="BS139" s="643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9">
        <v>3</v>
      </c>
      <c r="B140" s="611">
        <f>B85</f>
        <v>0</v>
      </c>
      <c r="C140" s="611"/>
      <c r="D140" s="614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14"/>
      <c r="F140" s="614"/>
      <c r="G140" s="614"/>
      <c r="H140" s="614"/>
      <c r="I140" s="614"/>
      <c r="J140" s="614"/>
      <c r="K140" s="614"/>
      <c r="L140" s="612">
        <f t="shared" si="895"/>
        <v>0</v>
      </c>
      <c r="M140" s="613"/>
      <c r="N140" s="613"/>
      <c r="O140" s="613"/>
      <c r="P140" s="650">
        <f>IF(B85&lt;&gt;"",Y85,0)</f>
        <v>0</v>
      </c>
      <c r="Q140" s="613"/>
      <c r="R140" s="613"/>
      <c r="S140" s="613"/>
      <c r="T140" s="173"/>
      <c r="U140" s="173"/>
      <c r="V140" s="253"/>
      <c r="W140" s="254"/>
      <c r="X140" s="255"/>
      <c r="Y140" s="645" t="s">
        <v>275</v>
      </c>
      <c r="Z140" s="653"/>
      <c r="AA140" s="653"/>
      <c r="AB140" s="654"/>
      <c r="AC140" s="171">
        <f>SUM(AD140:BF140)</f>
        <v>8</v>
      </c>
      <c r="AD140" s="591">
        <f>BL140</f>
        <v>3</v>
      </c>
      <c r="AE140" s="592"/>
      <c r="AF140" s="592"/>
      <c r="AG140" s="593"/>
      <c r="AH140" s="591">
        <f>BM140</f>
        <v>3</v>
      </c>
      <c r="AI140" s="592"/>
      <c r="AJ140" s="592"/>
      <c r="AK140" s="593"/>
      <c r="AL140" s="591">
        <f>BN140</f>
        <v>2</v>
      </c>
      <c r="AM140" s="592"/>
      <c r="AN140" s="592"/>
      <c r="AO140" s="593"/>
      <c r="AP140" s="591">
        <f>BO140</f>
        <v>0</v>
      </c>
      <c r="AQ140" s="592"/>
      <c r="AR140" s="592"/>
      <c r="AS140" s="593"/>
      <c r="AT140" s="583">
        <f>BP140</f>
        <v>0</v>
      </c>
      <c r="AU140" s="584"/>
      <c r="AV140" s="584"/>
      <c r="AW140" s="585"/>
      <c r="AX140" s="583">
        <f>BQ140</f>
        <v>0</v>
      </c>
      <c r="AY140" s="584"/>
      <c r="AZ140" s="584"/>
      <c r="BA140" s="585"/>
      <c r="BB140" s="583">
        <f>BR140</f>
        <v>0</v>
      </c>
      <c r="BC140" s="584"/>
      <c r="BD140" s="584"/>
      <c r="BE140" s="585"/>
      <c r="BF140" s="583">
        <f>BS140</f>
        <v>0</v>
      </c>
      <c r="BG140" s="584"/>
      <c r="BH140" s="584"/>
      <c r="BI140" s="585"/>
      <c r="BJ140" s="21"/>
      <c r="BK140"/>
      <c r="BL140" s="80">
        <f t="shared" ref="BL140:BS140" si="896">CH69+CH126</f>
        <v>3</v>
      </c>
      <c r="BM140" s="80">
        <f t="shared" si="896"/>
        <v>3</v>
      </c>
      <c r="BN140" s="80">
        <f t="shared" si="896"/>
        <v>2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8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9">
        <v>4</v>
      </c>
      <c r="B141" s="611">
        <f>B86</f>
        <v>0</v>
      </c>
      <c r="C141" s="611"/>
      <c r="D141" s="614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14"/>
      <c r="F141" s="614"/>
      <c r="G141" s="614"/>
      <c r="H141" s="614"/>
      <c r="I141" s="614"/>
      <c r="J141" s="614"/>
      <c r="K141" s="614"/>
      <c r="L141" s="612">
        <f t="shared" si="895"/>
        <v>0</v>
      </c>
      <c r="M141" s="613"/>
      <c r="N141" s="613"/>
      <c r="O141" s="613"/>
      <c r="P141" s="650">
        <f>IF(B86&lt;&gt;"",Y86,0)</f>
        <v>0</v>
      </c>
      <c r="Q141" s="613"/>
      <c r="R141" s="613"/>
      <c r="S141" s="613"/>
      <c r="T141" s="173"/>
      <c r="U141" s="173"/>
      <c r="V141" s="256"/>
      <c r="W141" s="257"/>
      <c r="X141" s="258"/>
      <c r="Y141" s="645" t="s">
        <v>276</v>
      </c>
      <c r="Z141" s="653"/>
      <c r="AA141" s="653"/>
      <c r="AB141" s="654"/>
      <c r="AC141" s="171">
        <f>SUM(AD141:BF141)</f>
        <v>10</v>
      </c>
      <c r="AD141" s="591">
        <f>BL137</f>
        <v>4</v>
      </c>
      <c r="AE141" s="592"/>
      <c r="AF141" s="592"/>
      <c r="AG141" s="593"/>
      <c r="AH141" s="591">
        <f>BM137</f>
        <v>4</v>
      </c>
      <c r="AI141" s="592"/>
      <c r="AJ141" s="592"/>
      <c r="AK141" s="593"/>
      <c r="AL141" s="591">
        <f>BN137</f>
        <v>2</v>
      </c>
      <c r="AM141" s="592"/>
      <c r="AN141" s="592"/>
      <c r="AO141" s="593"/>
      <c r="AP141" s="591">
        <f>BO137</f>
        <v>0</v>
      </c>
      <c r="AQ141" s="592"/>
      <c r="AR141" s="592"/>
      <c r="AS141" s="593"/>
      <c r="AT141" s="583">
        <f>BP137</f>
        <v>0</v>
      </c>
      <c r="AU141" s="584"/>
      <c r="AV141" s="584"/>
      <c r="AW141" s="585"/>
      <c r="AX141" s="583">
        <f>BQ137</f>
        <v>0</v>
      </c>
      <c r="AY141" s="584"/>
      <c r="AZ141" s="584"/>
      <c r="BA141" s="585"/>
      <c r="BB141" s="583">
        <f>BR137</f>
        <v>0</v>
      </c>
      <c r="BC141" s="584"/>
      <c r="BD141" s="584"/>
      <c r="BE141" s="585"/>
      <c r="BF141" s="583">
        <f>BS137</f>
        <v>0</v>
      </c>
      <c r="BG141" s="584"/>
      <c r="BH141" s="584"/>
      <c r="BI141" s="585"/>
      <c r="BJ141" s="21"/>
      <c r="BK141"/>
      <c r="BL141" s="644" t="s">
        <v>112</v>
      </c>
      <c r="BM141" s="644"/>
      <c r="BN141" s="644"/>
      <c r="BO141" s="644"/>
      <c r="BP141" s="644"/>
      <c r="BQ141" s="644"/>
      <c r="BR141" s="644"/>
      <c r="BS141" s="644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9">
        <v>5</v>
      </c>
      <c r="B142" s="611">
        <f>B87</f>
        <v>0</v>
      </c>
      <c r="C142" s="611"/>
      <c r="D142" s="614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14"/>
      <c r="F142" s="614"/>
      <c r="G142" s="614"/>
      <c r="H142" s="614"/>
      <c r="I142" s="614"/>
      <c r="J142" s="614"/>
      <c r="K142" s="614"/>
      <c r="L142" s="612">
        <f t="shared" si="895"/>
        <v>0</v>
      </c>
      <c r="M142" s="613"/>
      <c r="N142" s="613"/>
      <c r="O142" s="613"/>
      <c r="P142" s="650">
        <f>IF(B87&lt;&gt;"",Y87,0)</f>
        <v>0</v>
      </c>
      <c r="Q142" s="613"/>
      <c r="R142" s="613"/>
      <c r="S142" s="613"/>
      <c r="T142" s="173"/>
      <c r="U142" s="173"/>
      <c r="V142" s="648" t="s">
        <v>266</v>
      </c>
      <c r="W142" s="649"/>
      <c r="X142" s="649"/>
      <c r="Y142" s="649"/>
      <c r="Z142" s="645" t="s">
        <v>268</v>
      </c>
      <c r="AA142" s="646"/>
      <c r="AB142" s="646"/>
      <c r="AC142" s="647"/>
      <c r="AD142" s="573">
        <f t="shared" ref="AD142" si="897">AG129</f>
        <v>30</v>
      </c>
      <c r="AE142" s="574"/>
      <c r="AF142" s="574"/>
      <c r="AG142" s="575"/>
      <c r="AH142" s="573">
        <f t="shared" ref="AH142" si="898">AK129</f>
        <v>30</v>
      </c>
      <c r="AI142" s="574"/>
      <c r="AJ142" s="574"/>
      <c r="AK142" s="575"/>
      <c r="AL142" s="573">
        <f>AO129</f>
        <v>30</v>
      </c>
      <c r="AM142" s="574"/>
      <c r="AN142" s="574"/>
      <c r="AO142" s="575"/>
      <c r="AP142" s="573">
        <f>AS129</f>
        <v>0</v>
      </c>
      <c r="AQ142" s="574"/>
      <c r="AR142" s="574"/>
      <c r="AS142" s="575"/>
      <c r="AT142" s="573">
        <f>AW129</f>
        <v>0</v>
      </c>
      <c r="AU142" s="574"/>
      <c r="AV142" s="574"/>
      <c r="AW142" s="575"/>
      <c r="AX142" s="573">
        <f>BA129</f>
        <v>0</v>
      </c>
      <c r="AY142" s="574"/>
      <c r="AZ142" s="574"/>
      <c r="BA142" s="575"/>
      <c r="BB142" s="573">
        <f>BE129</f>
        <v>0</v>
      </c>
      <c r="BC142" s="574"/>
      <c r="BD142" s="574"/>
      <c r="BE142" s="575"/>
      <c r="BF142" s="573">
        <f>BI129</f>
        <v>0</v>
      </c>
      <c r="BG142" s="574"/>
      <c r="BH142" s="574"/>
      <c r="BI142" s="575"/>
      <c r="BJ142" s="21"/>
      <c r="BK142"/>
      <c r="BL142" s="97">
        <f>DD80</f>
        <v>0</v>
      </c>
      <c r="BM142" s="97">
        <f t="shared" ref="BM142:BS142" si="899">DE80</f>
        <v>1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1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05" t="s">
        <v>38</v>
      </c>
      <c r="C143" s="605"/>
      <c r="D143" s="605"/>
      <c r="E143" s="605"/>
      <c r="F143" s="605"/>
      <c r="G143" s="605"/>
      <c r="H143" s="605"/>
      <c r="I143" s="605"/>
      <c r="J143" s="605"/>
      <c r="K143" s="605"/>
      <c r="L143" s="612">
        <f>SUM(L138:O142)</f>
        <v>4</v>
      </c>
      <c r="M143" s="613"/>
      <c r="N143" s="613"/>
      <c r="O143" s="613"/>
      <c r="P143" s="650">
        <f>SUM(P137:S142)</f>
        <v>7.2</v>
      </c>
      <c r="Q143" s="613"/>
      <c r="R143" s="613"/>
      <c r="S143" s="613"/>
      <c r="T143" s="173"/>
      <c r="U143" s="173"/>
      <c r="V143" s="259"/>
      <c r="W143" s="260"/>
      <c r="X143" s="260"/>
      <c r="Y143" s="260"/>
      <c r="Z143" s="645" t="s">
        <v>269</v>
      </c>
      <c r="AA143" s="646"/>
      <c r="AB143" s="646"/>
      <c r="AC143" s="647"/>
      <c r="AD143" s="640">
        <f>AD142+AH142</f>
        <v>60</v>
      </c>
      <c r="AE143" s="641"/>
      <c r="AF143" s="641"/>
      <c r="AG143" s="641"/>
      <c r="AH143" s="641"/>
      <c r="AI143" s="641"/>
      <c r="AJ143" s="641"/>
      <c r="AK143" s="642"/>
      <c r="AL143" s="640">
        <f>AL142+AP142</f>
        <v>30</v>
      </c>
      <c r="AM143" s="641"/>
      <c r="AN143" s="641"/>
      <c r="AO143" s="641"/>
      <c r="AP143" s="641"/>
      <c r="AQ143" s="641"/>
      <c r="AR143" s="641"/>
      <c r="AS143" s="642"/>
      <c r="AT143" s="640">
        <f>AT142+AX142</f>
        <v>0</v>
      </c>
      <c r="AU143" s="641"/>
      <c r="AV143" s="641"/>
      <c r="AW143" s="641"/>
      <c r="AX143" s="641"/>
      <c r="AY143" s="641"/>
      <c r="AZ143" s="641"/>
      <c r="BA143" s="642"/>
      <c r="BB143" s="640">
        <f>BB142+BF142</f>
        <v>0</v>
      </c>
      <c r="BC143" s="641"/>
      <c r="BD143" s="641"/>
      <c r="BE143" s="641"/>
      <c r="BF143" s="641"/>
      <c r="BG143" s="641"/>
      <c r="BH143" s="641"/>
      <c r="BI143" s="642"/>
      <c r="BJ143" s="21"/>
      <c r="BK143"/>
      <c r="BL143" s="644" t="s">
        <v>113</v>
      </c>
      <c r="BM143" s="644"/>
      <c r="BN143" s="644"/>
      <c r="BO143" s="644"/>
      <c r="BP143" s="644"/>
      <c r="BQ143" s="644"/>
      <c r="BR143" s="644"/>
      <c r="BS143" s="644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77" t="s">
        <v>267</v>
      </c>
      <c r="W144" s="678"/>
      <c r="X144" s="679"/>
      <c r="Y144" s="671" t="s">
        <v>270</v>
      </c>
      <c r="Z144" s="672"/>
      <c r="AA144" s="672"/>
      <c r="AB144" s="672"/>
      <c r="AC144" s="673"/>
      <c r="AD144" s="573">
        <f>AG126</f>
        <v>10</v>
      </c>
      <c r="AE144" s="574"/>
      <c r="AF144" s="574"/>
      <c r="AG144" s="575"/>
      <c r="AH144" s="573">
        <f>AK126</f>
        <v>10</v>
      </c>
      <c r="AI144" s="574"/>
      <c r="AJ144" s="574"/>
      <c r="AK144" s="575"/>
      <c r="AL144" s="573">
        <f>AO126</f>
        <v>3</v>
      </c>
      <c r="AM144" s="574"/>
      <c r="AN144" s="574"/>
      <c r="AO144" s="575"/>
      <c r="AP144" s="573">
        <f>AS126</f>
        <v>0</v>
      </c>
      <c r="AQ144" s="574"/>
      <c r="AR144" s="574"/>
      <c r="AS144" s="575"/>
      <c r="AT144" s="573">
        <f>AW126</f>
        <v>0</v>
      </c>
      <c r="AU144" s="574"/>
      <c r="AV144" s="574"/>
      <c r="AW144" s="575"/>
      <c r="AX144" s="573">
        <f>BA126</f>
        <v>0</v>
      </c>
      <c r="AY144" s="574"/>
      <c r="AZ144" s="574"/>
      <c r="BA144" s="575"/>
      <c r="BB144" s="573">
        <f>BE126</f>
        <v>0</v>
      </c>
      <c r="BC144" s="574"/>
      <c r="BD144" s="574"/>
      <c r="BE144" s="575"/>
      <c r="BF144" s="573">
        <f>BI126</f>
        <v>0</v>
      </c>
      <c r="BG144" s="574"/>
      <c r="BH144" s="574"/>
      <c r="BI144" s="575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1"/>
      <c r="W145" s="262"/>
      <c r="X145" s="263"/>
      <c r="Y145" s="674"/>
      <c r="Z145" s="675"/>
      <c r="AA145" s="675"/>
      <c r="AB145" s="675"/>
      <c r="AC145" s="676"/>
      <c r="AD145" s="688">
        <f>Y126</f>
        <v>23</v>
      </c>
      <c r="AE145" s="689"/>
      <c r="AF145" s="689"/>
      <c r="AG145" s="689"/>
      <c r="AH145" s="689"/>
      <c r="AI145" s="689"/>
      <c r="AJ145" s="689"/>
      <c r="AK145" s="689"/>
      <c r="AL145" s="689"/>
      <c r="AM145" s="689"/>
      <c r="AN145" s="689"/>
      <c r="AO145" s="689"/>
      <c r="AP145" s="689"/>
      <c r="AQ145" s="689"/>
      <c r="AR145" s="689"/>
      <c r="AS145" s="689"/>
      <c r="AT145" s="689"/>
      <c r="AU145" s="689"/>
      <c r="AV145" s="689"/>
      <c r="AW145" s="689"/>
      <c r="AX145" s="689"/>
      <c r="AY145" s="689"/>
      <c r="AZ145" s="689"/>
      <c r="BA145" s="689"/>
      <c r="BB145" s="689"/>
      <c r="BC145" s="689"/>
      <c r="BD145" s="689"/>
      <c r="BE145" s="689"/>
      <c r="BF145" s="689"/>
      <c r="BG145" s="689"/>
      <c r="BH145" s="689"/>
      <c r="BI145" s="690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900">DN80</f>
        <v>0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0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594" t="s">
        <v>271</v>
      </c>
      <c r="Z146" s="595"/>
      <c r="AA146" s="595"/>
      <c r="AB146" s="595"/>
      <c r="AC146" s="596"/>
      <c r="AD146" s="573">
        <f>AG91</f>
        <v>0</v>
      </c>
      <c r="AE146" s="574"/>
      <c r="AF146" s="574"/>
      <c r="AG146" s="575"/>
      <c r="AH146" s="573">
        <f t="shared" ref="AH146" si="901">AK91</f>
        <v>0</v>
      </c>
      <c r="AI146" s="574"/>
      <c r="AJ146" s="574"/>
      <c r="AK146" s="575"/>
      <c r="AL146" s="573">
        <f t="shared" ref="AL146" si="902">AO91</f>
        <v>13.8</v>
      </c>
      <c r="AM146" s="574"/>
      <c r="AN146" s="574"/>
      <c r="AO146" s="575"/>
      <c r="AP146" s="573">
        <f t="shared" ref="AP146" si="903">AS91</f>
        <v>0</v>
      </c>
      <c r="AQ146" s="574"/>
      <c r="AR146" s="574"/>
      <c r="AS146" s="575"/>
      <c r="AT146" s="573">
        <f t="shared" ref="AT146" si="904">AW91</f>
        <v>0</v>
      </c>
      <c r="AU146" s="574"/>
      <c r="AV146" s="574"/>
      <c r="AW146" s="575"/>
      <c r="AX146" s="573">
        <f t="shared" ref="AX146" si="905">BA91</f>
        <v>0</v>
      </c>
      <c r="AY146" s="574"/>
      <c r="AZ146" s="574"/>
      <c r="BA146" s="575"/>
      <c r="BB146" s="573">
        <f t="shared" ref="BB146" si="906">BE91</f>
        <v>0</v>
      </c>
      <c r="BC146" s="574"/>
      <c r="BD146" s="574"/>
      <c r="BE146" s="575"/>
      <c r="BF146" s="573">
        <f t="shared" ref="BF146" si="907">BI91</f>
        <v>0</v>
      </c>
      <c r="BG146" s="574"/>
      <c r="BH146" s="574"/>
      <c r="BI146" s="575"/>
      <c r="BJ146" s="24"/>
      <c r="BK146" s="33"/>
      <c r="BL146" s="639" t="s">
        <v>74</v>
      </c>
      <c r="BM146" s="639"/>
      <c r="BN146" s="639"/>
      <c r="BO146" s="639"/>
      <c r="BP146" s="639"/>
      <c r="BQ146" s="639"/>
      <c r="BR146" s="639"/>
      <c r="BS146" s="639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 x14ac:dyDescent="0.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2" customFormat="1" ht="13.5" customHeight="1" x14ac:dyDescent="0.2">
      <c r="A149" s="417"/>
      <c r="B149" s="413" t="s">
        <v>190</v>
      </c>
      <c r="C149" s="680" t="s">
        <v>371</v>
      </c>
      <c r="D149" s="681"/>
      <c r="E149" s="681"/>
      <c r="F149" s="681"/>
      <c r="G149" s="681"/>
      <c r="H149" s="681"/>
      <c r="I149" s="681"/>
      <c r="J149" s="681"/>
      <c r="K149" s="681"/>
      <c r="L149" s="681"/>
      <c r="M149" s="681"/>
      <c r="N149" s="681"/>
      <c r="O149" s="681"/>
      <c r="P149" s="681"/>
      <c r="Q149" s="681"/>
      <c r="R149" s="681"/>
      <c r="S149" s="681"/>
      <c r="T149" s="681"/>
      <c r="U149" s="681"/>
      <c r="V149" s="681"/>
      <c r="W149" s="681"/>
      <c r="X149" s="681"/>
      <c r="Y149" s="681"/>
      <c r="Z149" s="681"/>
      <c r="AA149" s="681"/>
      <c r="AB149" s="681"/>
      <c r="AC149" s="681"/>
      <c r="AD149" s="681"/>
      <c r="AE149" s="681"/>
      <c r="AF149" s="681"/>
      <c r="AG149" s="681"/>
      <c r="AH149" s="681"/>
      <c r="AI149" s="681"/>
      <c r="AJ149" s="681"/>
      <c r="AK149" s="681"/>
      <c r="AL149" s="681"/>
      <c r="AM149" s="681"/>
      <c r="AN149" s="681"/>
      <c r="AO149" s="681"/>
      <c r="AP149" s="681"/>
      <c r="AQ149" s="681"/>
      <c r="AR149" s="681"/>
      <c r="AS149" s="681"/>
      <c r="AT149" s="452"/>
      <c r="AU149" s="452"/>
      <c r="AV149" s="452"/>
      <c r="AW149" s="452"/>
      <c r="AX149" s="452"/>
      <c r="AY149" s="452"/>
      <c r="AZ149" s="452"/>
      <c r="BA149" s="452"/>
      <c r="BB149" s="452"/>
      <c r="BC149" s="452"/>
      <c r="BD149" s="452"/>
      <c r="BE149" s="452"/>
      <c r="BF149" s="452"/>
      <c r="BG149" s="452"/>
      <c r="BH149" s="452"/>
      <c r="BI149" s="452"/>
      <c r="BJ149" s="419"/>
      <c r="BK149" s="432"/>
      <c r="BL149" s="172">
        <f>COUNTIF($S$15:$S$68,1)+COUNTIF($S$106:$S$125,1)</f>
        <v>0</v>
      </c>
      <c r="BM149" s="172">
        <f>COUNTIF($S$15:$S$68,2)+COUNTIF($S$106:$S$125,2)</f>
        <v>0</v>
      </c>
      <c r="BN149" s="172">
        <f>COUNTIF($S$15:$S$68,3)+COUNTIF($S$106:$S$125,3)</f>
        <v>0</v>
      </c>
      <c r="BO149" s="172">
        <f>COUNTIF($S$15:$S$68,4)+COUNTIF($S$106:$S$125,4)</f>
        <v>0</v>
      </c>
      <c r="BP149" s="172">
        <f>COUNTIF($S$15:$S$68,5)+COUNTIF($S$106:$S$125,5)</f>
        <v>0</v>
      </c>
      <c r="BQ149" s="172">
        <f>COUNTIF($S$15:$S$68,6)+COUNTIF($S$106:$S$125,6)</f>
        <v>0</v>
      </c>
      <c r="BR149" s="172">
        <f>COUNTIF($S$15:$S$68,7)+COUNTIF($S$106:$S$125,7)</f>
        <v>0</v>
      </c>
      <c r="BS149" s="172">
        <f>COUNTIF($S$15:$S$68,8)+COUNTIF($S$106:$S$125,8)</f>
        <v>0</v>
      </c>
      <c r="BT149" s="453"/>
      <c r="BW149" s="453"/>
      <c r="BX149" s="453"/>
      <c r="BY149" s="453"/>
      <c r="BZ149" s="453"/>
      <c r="CA149" s="453"/>
      <c r="CB149" s="453"/>
      <c r="CC149" s="453"/>
      <c r="CD149" s="453"/>
      <c r="CE149" s="423"/>
      <c r="CF149" s="424"/>
      <c r="CG149" s="453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DC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</row>
    <row r="150" spans="1:255" s="422" customFormat="1" ht="12.75" customHeight="1" x14ac:dyDescent="0.25">
      <c r="A150" s="417"/>
      <c r="C150" s="682" t="s">
        <v>191</v>
      </c>
      <c r="D150" s="667"/>
      <c r="E150" s="667"/>
      <c r="F150" s="667"/>
      <c r="G150" s="667"/>
      <c r="H150" s="667"/>
      <c r="I150" s="667"/>
      <c r="J150" s="667"/>
      <c r="K150" s="667"/>
      <c r="L150" s="667"/>
      <c r="M150" s="667"/>
      <c r="N150" s="667"/>
      <c r="O150" s="667"/>
      <c r="P150" s="667"/>
      <c r="Q150" s="667"/>
      <c r="R150" s="667"/>
      <c r="S150" s="667"/>
      <c r="T150" s="667"/>
      <c r="U150" s="667"/>
      <c r="V150" s="667"/>
      <c r="W150" s="667"/>
      <c r="X150" s="667"/>
      <c r="Y150" s="667"/>
      <c r="Z150" s="667"/>
      <c r="AA150" s="667"/>
      <c r="AB150" s="667"/>
      <c r="AC150" s="667"/>
      <c r="AD150" s="667"/>
      <c r="AE150" s="667"/>
      <c r="AF150" s="667"/>
      <c r="AG150" s="667"/>
      <c r="AH150" s="667"/>
      <c r="AI150" s="667"/>
      <c r="AJ150" s="667"/>
      <c r="AK150" s="667"/>
      <c r="AL150" s="683"/>
      <c r="AM150" s="683"/>
      <c r="AN150" s="683"/>
      <c r="AO150" s="683"/>
      <c r="AP150" s="683"/>
      <c r="AQ150" s="683"/>
      <c r="AR150" s="683"/>
      <c r="AS150" s="683"/>
      <c r="AT150" s="418"/>
      <c r="AU150" s="418"/>
      <c r="AV150" s="418"/>
      <c r="AW150" s="418"/>
      <c r="AX150" s="418"/>
      <c r="AY150" s="418"/>
      <c r="AZ150" s="418"/>
      <c r="BA150" s="418"/>
      <c r="BB150" s="418"/>
      <c r="BC150" s="418"/>
      <c r="BD150" s="418"/>
      <c r="BE150" s="418"/>
      <c r="BF150" s="418"/>
      <c r="BG150" s="418"/>
      <c r="BH150" s="418"/>
      <c r="BI150" s="418"/>
      <c r="BJ150" s="419"/>
      <c r="BK150" s="420"/>
      <c r="BL150" s="172">
        <f>COUNTIF($T$15:$T$68,1)+COUNTIF($T$106:$T$125,1)</f>
        <v>0</v>
      </c>
      <c r="BM150" s="172">
        <f>COUNTIF($T$15:$T$68,2)+COUNTIF($T$106:$T$125,2)</f>
        <v>0</v>
      </c>
      <c r="BN150" s="172">
        <f>COUNTIF($T$15:$T$68,3)+COUNTIF($T$106:$T$125,3)</f>
        <v>0</v>
      </c>
      <c r="BO150" s="172">
        <f>COUNTIF($T$15:$T$68,4)+COUNTIF($T$106:$T$125,4)</f>
        <v>0</v>
      </c>
      <c r="BP150" s="172">
        <f>COUNTIF($T$15:$T$68,5)+COUNTIF($T$106:$T$125,5)</f>
        <v>0</v>
      </c>
      <c r="BQ150" s="172">
        <f>COUNTIF($T$15:$T$68,6)+COUNTIF($T$106:$T$125,6)</f>
        <v>0</v>
      </c>
      <c r="BR150" s="172">
        <f>COUNTIF($T$15:$T$68,7)+COUNTIF($T$106:$T$125,7)</f>
        <v>0</v>
      </c>
      <c r="BS150" s="172">
        <f>COUNTIF($T$15:$T$68,8)+COUNTIF($T$106:$T$125,8)</f>
        <v>0</v>
      </c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423"/>
      <c r="CF150" s="424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1"/>
      <c r="DE150" s="421"/>
      <c r="DF150" s="421"/>
      <c r="DG150" s="421"/>
      <c r="DH150" s="421"/>
      <c r="DI150" s="421"/>
      <c r="DJ150" s="421"/>
      <c r="DK150" s="421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422" customFormat="1" ht="13.5" hidden="1" customHeight="1" x14ac:dyDescent="0.2">
      <c r="A151" s="417"/>
      <c r="B151" s="414" t="s">
        <v>192</v>
      </c>
      <c r="C151" s="680"/>
      <c r="D151" s="681"/>
      <c r="E151" s="681"/>
      <c r="F151" s="681"/>
      <c r="G151" s="681"/>
      <c r="H151" s="681"/>
      <c r="I151" s="681"/>
      <c r="J151" s="681"/>
      <c r="K151" s="681"/>
      <c r="L151" s="681"/>
      <c r="M151" s="681"/>
      <c r="N151" s="681"/>
      <c r="O151" s="681"/>
      <c r="P151" s="681"/>
      <c r="Q151" s="681"/>
      <c r="R151" s="681"/>
      <c r="S151" s="681"/>
      <c r="T151" s="681"/>
      <c r="U151" s="681"/>
      <c r="V151" s="681"/>
      <c r="W151" s="681"/>
      <c r="X151" s="681"/>
      <c r="Y151" s="681"/>
      <c r="Z151" s="681"/>
      <c r="AA151" s="681"/>
      <c r="AB151" s="681"/>
      <c r="AC151" s="681"/>
      <c r="AD151" s="681"/>
      <c r="AE151" s="681"/>
      <c r="AF151" s="681"/>
      <c r="AG151" s="681"/>
      <c r="AH151" s="681"/>
      <c r="AI151" s="681"/>
      <c r="AJ151" s="681"/>
      <c r="AK151" s="681"/>
      <c r="AL151" s="681"/>
      <c r="AM151" s="681"/>
      <c r="AN151" s="681"/>
      <c r="AO151" s="681"/>
      <c r="AP151" s="681"/>
      <c r="AQ151" s="681"/>
      <c r="AR151" s="681"/>
      <c r="AS151" s="681"/>
      <c r="AT151" s="452"/>
      <c r="AU151" s="452"/>
      <c r="AV151" s="452"/>
      <c r="AW151" s="452"/>
      <c r="AX151" s="452"/>
      <c r="AY151" s="452"/>
      <c r="AZ151" s="452"/>
      <c r="BA151" s="452"/>
      <c r="BB151" s="452"/>
      <c r="BC151" s="452"/>
      <c r="BD151" s="452"/>
      <c r="BE151" s="452"/>
      <c r="BF151" s="452"/>
      <c r="BG151" s="452"/>
      <c r="BH151" s="452"/>
      <c r="BI151" s="452"/>
      <c r="BJ151" s="425"/>
      <c r="BK151" s="432"/>
      <c r="BL151" s="172">
        <f>COUNTIF($U$15:$U$68,1)+COUNTIF($U$106:$U$125,1)</f>
        <v>0</v>
      </c>
      <c r="BM151" s="172">
        <f>COUNTIF($U$15:$U$68,2)+COUNTIF($U$106:$U$125,2)</f>
        <v>0</v>
      </c>
      <c r="BN151" s="172">
        <f>COUNTIF($U$15:$U$68,3)+COUNTIF($U$106:$U$125,3)</f>
        <v>0</v>
      </c>
      <c r="BO151" s="172">
        <f>COUNTIF($U$15:$U$68,4)+COUNTIF($U$106:$U$125,4)</f>
        <v>0</v>
      </c>
      <c r="BP151" s="172">
        <f>COUNTIF($U$15:$U$68,5)+COUNTIF($U$106:$U$125,5)</f>
        <v>0</v>
      </c>
      <c r="BQ151" s="172">
        <f>COUNTIF($U$15:$U$68,6)+COUNTIF($U$106:$U$125,6)</f>
        <v>0</v>
      </c>
      <c r="BR151" s="172">
        <f>COUNTIF($U$15:$U$68,7)+COUNTIF($U$106:$U$125,7)</f>
        <v>0</v>
      </c>
      <c r="BS151" s="172">
        <f>COUNTIF($U$15:$U$68,8)+COUNTIF($U$106:$U$125,8)</f>
        <v>0</v>
      </c>
      <c r="BT151" s="432"/>
      <c r="BW151" s="453"/>
      <c r="BX151" s="453"/>
      <c r="BY151" s="453"/>
      <c r="BZ151" s="453"/>
      <c r="CA151" s="453"/>
      <c r="CB151" s="453"/>
      <c r="CC151" s="453"/>
      <c r="CD151" s="453"/>
      <c r="CE151" s="423"/>
      <c r="CF151" s="424"/>
      <c r="CH151" s="453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DC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</row>
    <row r="152" spans="1:255" s="426" customFormat="1" ht="13.5" hidden="1" customHeight="1" x14ac:dyDescent="0.25">
      <c r="A152" s="417"/>
      <c r="B152" s="429"/>
      <c r="C152" s="682" t="s">
        <v>193</v>
      </c>
      <c r="D152" s="667"/>
      <c r="E152" s="667"/>
      <c r="F152" s="667"/>
      <c r="G152" s="667"/>
      <c r="H152" s="667"/>
      <c r="I152" s="667"/>
      <c r="J152" s="667"/>
      <c r="K152" s="667"/>
      <c r="L152" s="667"/>
      <c r="M152" s="667"/>
      <c r="N152" s="667"/>
      <c r="O152" s="667"/>
      <c r="P152" s="667"/>
      <c r="Q152" s="667"/>
      <c r="R152" s="667"/>
      <c r="S152" s="667"/>
      <c r="T152" s="667"/>
      <c r="U152" s="667"/>
      <c r="V152" s="667"/>
      <c r="W152" s="667"/>
      <c r="X152" s="667"/>
      <c r="Y152" s="667"/>
      <c r="Z152" s="667"/>
      <c r="AA152" s="667"/>
      <c r="AB152" s="667"/>
      <c r="AC152" s="667"/>
      <c r="AD152" s="667"/>
      <c r="AE152" s="667"/>
      <c r="AF152" s="667"/>
      <c r="AG152" s="667"/>
      <c r="AH152" s="667"/>
      <c r="AI152" s="667"/>
      <c r="AJ152" s="667"/>
      <c r="AK152" s="667"/>
      <c r="AL152" s="683"/>
      <c r="AM152" s="683"/>
      <c r="AN152" s="683"/>
      <c r="AO152" s="683"/>
      <c r="AP152" s="683"/>
      <c r="AQ152" s="683"/>
      <c r="AR152" s="683"/>
      <c r="AS152" s="683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25"/>
      <c r="BK152" s="421"/>
      <c r="BL152" s="172">
        <f>COUNTIF($V$15:$V$68,1)+COUNTIF($V$106:$V$125,1)</f>
        <v>0</v>
      </c>
      <c r="BM152" s="172">
        <f>COUNTIF($V$15:$V$68,2)+COUNTIF($V$106:$V$125,2)</f>
        <v>0</v>
      </c>
      <c r="BN152" s="172">
        <f>COUNTIF($V$15:$V$68,3)+COUNTIF($V$106:$V$125,3)</f>
        <v>0</v>
      </c>
      <c r="BO152" s="172">
        <f>COUNTIF($V$15:$V$68,4)+COUNTIF($V$106:$V$125,4)</f>
        <v>0</v>
      </c>
      <c r="BP152" s="172">
        <f>COUNTIF($V$15:$V$68,5)+COUNTIF($V$106:$V$125,5)</f>
        <v>0</v>
      </c>
      <c r="BQ152" s="172">
        <f>COUNTIF($V$15:$V$68,6)+COUNTIF($V$106:$V$125,6)</f>
        <v>0</v>
      </c>
      <c r="BR152" s="172">
        <f>COUNTIF($V$15:$V$68,7)+COUNTIF($V$106:$V$125,7)</f>
        <v>0</v>
      </c>
      <c r="BS152" s="172">
        <f>COUNTIF($V$15:$V$68,8)+COUNTIF($V$106:$V$125,8)</f>
        <v>0</v>
      </c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7"/>
      <c r="CF152" s="428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1"/>
      <c r="DE152" s="421"/>
      <c r="DF152" s="421"/>
      <c r="DG152" s="421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s="422" customFormat="1" ht="13.5" customHeight="1" x14ac:dyDescent="0.2">
      <c r="A153" s="417"/>
      <c r="B153" s="238" t="s">
        <v>342</v>
      </c>
      <c r="C153" s="685"/>
      <c r="D153" s="685"/>
      <c r="E153" s="685"/>
      <c r="F153" s="685"/>
      <c r="G153" s="685"/>
      <c r="H153" s="685"/>
      <c r="I153" s="454"/>
      <c r="J153" s="666" t="s">
        <v>372</v>
      </c>
      <c r="K153" s="666"/>
      <c r="L153" s="666"/>
      <c r="M153" s="666"/>
      <c r="N153" s="666"/>
      <c r="O153" s="666"/>
      <c r="P153" s="666"/>
      <c r="Q153" s="666"/>
      <c r="R153" s="666"/>
      <c r="S153" s="666"/>
      <c r="T153" s="666"/>
      <c r="U153" s="666"/>
      <c r="V153" s="666"/>
      <c r="W153" s="666"/>
      <c r="X153" s="666"/>
      <c r="Y153" s="666"/>
      <c r="Z153" s="666"/>
      <c r="AA153" s="666"/>
      <c r="AB153" s="454"/>
      <c r="AC153" s="454"/>
      <c r="AD153" s="431" t="s">
        <v>194</v>
      </c>
      <c r="AE153" s="454"/>
      <c r="AF153" s="686" t="s">
        <v>374</v>
      </c>
      <c r="AG153" s="687"/>
      <c r="AH153" s="687"/>
      <c r="AI153" s="687"/>
      <c r="AJ153" s="687"/>
      <c r="AK153" s="687"/>
      <c r="AL153" s="687"/>
      <c r="AM153" s="687"/>
      <c r="AN153" s="687"/>
      <c r="AO153" s="687"/>
      <c r="AP153" s="687"/>
      <c r="AQ153" s="687"/>
      <c r="AR153" s="687"/>
      <c r="AS153" s="687"/>
      <c r="AT153" s="452"/>
      <c r="AU153" s="452"/>
      <c r="AV153" s="452"/>
      <c r="AW153" s="452"/>
      <c r="AX153" s="452"/>
      <c r="AY153" s="452"/>
      <c r="AZ153" s="452"/>
      <c r="BA153" s="452"/>
      <c r="BB153" s="452"/>
      <c r="BC153" s="452"/>
      <c r="BD153" s="452"/>
      <c r="BE153" s="452"/>
      <c r="BF153" s="452"/>
      <c r="BG153" s="452"/>
      <c r="BH153" s="452"/>
      <c r="BI153" s="452"/>
      <c r="BJ153" s="425"/>
      <c r="BK153" s="453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432"/>
      <c r="BU153" s="432"/>
      <c r="BV153" s="432"/>
      <c r="BW153" s="453"/>
      <c r="BX153" s="453"/>
      <c r="BY153" s="453"/>
      <c r="BZ153" s="453"/>
      <c r="CA153" s="453"/>
      <c r="CB153" s="453"/>
      <c r="CC153" s="453"/>
      <c r="CD153" s="453"/>
      <c r="CE153" s="433"/>
      <c r="CF153" s="434"/>
      <c r="CH153" s="453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DC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</row>
    <row r="154" spans="1:255" s="435" customFormat="1" ht="13.5" customHeight="1" x14ac:dyDescent="0.25">
      <c r="A154" s="417"/>
      <c r="B154" s="238"/>
      <c r="C154" s="667" t="s">
        <v>282</v>
      </c>
      <c r="D154" s="667"/>
      <c r="E154" s="667"/>
      <c r="F154" s="667"/>
      <c r="G154" s="667"/>
      <c r="H154" s="668"/>
      <c r="J154" s="667" t="s">
        <v>195</v>
      </c>
      <c r="K154" s="667"/>
      <c r="L154" s="667"/>
      <c r="M154" s="667"/>
      <c r="N154" s="667"/>
      <c r="O154" s="667"/>
      <c r="P154" s="667"/>
      <c r="Q154" s="667"/>
      <c r="R154" s="667"/>
      <c r="S154" s="667"/>
      <c r="T154" s="667"/>
      <c r="U154" s="667"/>
      <c r="V154" s="667"/>
      <c r="W154" s="667"/>
      <c r="X154" s="668"/>
      <c r="Y154" s="668"/>
      <c r="Z154" s="668"/>
      <c r="AA154" s="668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437"/>
      <c r="BK154" s="438" t="s">
        <v>35</v>
      </c>
      <c r="BL154" s="439">
        <f t="shared" ref="BL154:BS154" ca="1" si="908">SUM(BL147:BL153)+BW$154</f>
        <v>0</v>
      </c>
      <c r="BM154" s="439">
        <f t="shared" ca="1" si="908"/>
        <v>0</v>
      </c>
      <c r="BN154" s="439">
        <f t="shared" ca="1" si="908"/>
        <v>0</v>
      </c>
      <c r="BO154" s="439">
        <f t="shared" ca="1" si="908"/>
        <v>0</v>
      </c>
      <c r="BP154" s="439">
        <f t="shared" ca="1" si="908"/>
        <v>0</v>
      </c>
      <c r="BQ154" s="439">
        <f t="shared" ca="1" si="908"/>
        <v>0</v>
      </c>
      <c r="BR154" s="439">
        <f t="shared" ca="1" si="908"/>
        <v>0</v>
      </c>
      <c r="BS154" s="439">
        <f t="shared" ca="1" si="908"/>
        <v>0</v>
      </c>
      <c r="BT154" s="432"/>
      <c r="BU154" s="422"/>
      <c r="BV154" s="422"/>
      <c r="BW154" s="440">
        <f t="shared" ref="BW154:CD154" ca="1" si="909">INDIRECT(ADDRESS(287+9*($BK$130-1),COLUMN(BW154),1,1))</f>
        <v>0</v>
      </c>
      <c r="BX154" s="440">
        <f t="shared" ca="1" si="909"/>
        <v>0</v>
      </c>
      <c r="BY154" s="440">
        <f t="shared" ca="1" si="909"/>
        <v>0</v>
      </c>
      <c r="BZ154" s="440">
        <f t="shared" ca="1" si="909"/>
        <v>0</v>
      </c>
      <c r="CA154" s="440">
        <f t="shared" ca="1" si="909"/>
        <v>0</v>
      </c>
      <c r="CB154" s="440">
        <f t="shared" ca="1" si="909"/>
        <v>0</v>
      </c>
      <c r="CC154" s="440">
        <f t="shared" ca="1" si="909"/>
        <v>0</v>
      </c>
      <c r="CD154" s="440">
        <f t="shared" ca="1" si="909"/>
        <v>0</v>
      </c>
      <c r="CE154" s="423"/>
      <c r="CF154" s="424"/>
      <c r="CG154" s="422"/>
      <c r="CH154" s="421"/>
      <c r="CI154" s="421"/>
      <c r="CJ154" s="421"/>
      <c r="CK154" s="421"/>
      <c r="CL154" s="421"/>
      <c r="CM154" s="421"/>
      <c r="CN154" s="421"/>
      <c r="CO154" s="421"/>
      <c r="CP154" s="421"/>
      <c r="CQ154" s="421"/>
      <c r="CR154" s="421"/>
      <c r="CS154" s="421"/>
      <c r="CT154" s="421"/>
      <c r="DC154" s="421"/>
      <c r="DD154" s="421"/>
      <c r="DE154" s="421"/>
      <c r="DF154" s="421"/>
      <c r="DG154" s="421"/>
      <c r="DH154" s="421"/>
      <c r="DI154" s="421"/>
      <c r="DJ154" s="421"/>
      <c r="DK154" s="421"/>
      <c r="DL154" s="421"/>
      <c r="DM154" s="421"/>
      <c r="DN154" s="421"/>
      <c r="DO154" s="421"/>
      <c r="DP154" s="421"/>
      <c r="DQ154" s="421"/>
      <c r="DR154" s="421"/>
      <c r="DS154" s="421"/>
      <c r="DT154" s="421"/>
    </row>
    <row r="155" spans="1:255" s="422" customFormat="1" ht="13.5" customHeight="1" x14ac:dyDescent="0.2">
      <c r="B155" s="238" t="s">
        <v>373</v>
      </c>
      <c r="C155" s="684"/>
      <c r="D155" s="685"/>
      <c r="E155" s="685"/>
      <c r="F155" s="685"/>
      <c r="G155" s="685"/>
      <c r="H155" s="685"/>
      <c r="I155" s="447"/>
      <c r="J155" s="666" t="s">
        <v>372</v>
      </c>
      <c r="K155" s="666"/>
      <c r="L155" s="666"/>
      <c r="M155" s="666"/>
      <c r="N155" s="666"/>
      <c r="O155" s="666"/>
      <c r="P155" s="666"/>
      <c r="Q155" s="666"/>
      <c r="R155" s="666"/>
      <c r="S155" s="666"/>
      <c r="T155" s="666"/>
      <c r="U155" s="666"/>
      <c r="V155" s="666"/>
      <c r="W155" s="666"/>
      <c r="X155" s="666"/>
      <c r="Y155" s="666"/>
      <c r="Z155" s="666"/>
      <c r="AA155" s="666"/>
      <c r="AB155" s="447"/>
      <c r="AC155" s="447"/>
      <c r="AD155" s="669" t="s">
        <v>278</v>
      </c>
      <c r="AE155" s="670"/>
      <c r="AF155" s="670"/>
      <c r="AG155" s="670"/>
      <c r="AH155" s="670"/>
      <c r="AI155" s="670"/>
      <c r="AJ155" s="670"/>
      <c r="AK155" s="670"/>
      <c r="AL155" s="670"/>
      <c r="AM155" s="670"/>
      <c r="AN155" s="670"/>
      <c r="AO155" s="670"/>
      <c r="AP155" s="670"/>
      <c r="AQ155" s="670"/>
      <c r="AR155" s="670"/>
      <c r="AS155" s="455"/>
      <c r="AT155" s="456"/>
      <c r="AU155" s="456"/>
      <c r="AV155" s="456"/>
      <c r="AW155" s="455"/>
      <c r="AX155" s="456"/>
      <c r="AY155" s="456"/>
      <c r="AZ155" s="456"/>
      <c r="BA155" s="455"/>
      <c r="BB155" s="456"/>
      <c r="BC155" s="456"/>
      <c r="BD155" s="456"/>
      <c r="BE155" s="455"/>
      <c r="BF155" s="456"/>
      <c r="BG155" s="456"/>
      <c r="BH155" s="456"/>
      <c r="BI155" s="455"/>
      <c r="BJ155" s="44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32"/>
      <c r="BW155" s="453"/>
      <c r="BX155" s="453"/>
      <c r="BY155" s="453"/>
      <c r="BZ155" s="453"/>
      <c r="CA155" s="453"/>
      <c r="CB155" s="453"/>
      <c r="CC155" s="453"/>
      <c r="CD155" s="453"/>
      <c r="CE155" s="423"/>
      <c r="CF155" s="424"/>
      <c r="CH155" s="453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DC155" s="453"/>
      <c r="DL155" s="453"/>
      <c r="DM155" s="453"/>
      <c r="DN155" s="453"/>
      <c r="DO155" s="453"/>
      <c r="DP155" s="453"/>
      <c r="DQ155" s="453"/>
      <c r="DR155" s="453"/>
      <c r="DS155" s="453"/>
      <c r="DT155" s="453"/>
    </row>
    <row r="156" spans="1:255" s="426" customFormat="1" ht="13.5" customHeight="1" x14ac:dyDescent="0.25">
      <c r="A156" s="430"/>
      <c r="B156" s="238"/>
      <c r="C156" s="667" t="s">
        <v>282</v>
      </c>
      <c r="D156" s="667"/>
      <c r="E156" s="667"/>
      <c r="F156" s="667"/>
      <c r="G156" s="667"/>
      <c r="H156" s="668"/>
      <c r="I156" s="430"/>
      <c r="J156" s="667" t="s">
        <v>195</v>
      </c>
      <c r="K156" s="667"/>
      <c r="L156" s="667"/>
      <c r="M156" s="667"/>
      <c r="N156" s="667"/>
      <c r="O156" s="667"/>
      <c r="P156" s="667"/>
      <c r="Q156" s="667"/>
      <c r="R156" s="667"/>
      <c r="S156" s="667"/>
      <c r="T156" s="667"/>
      <c r="U156" s="667"/>
      <c r="V156" s="667"/>
      <c r="W156" s="667"/>
      <c r="X156" s="668"/>
      <c r="Y156" s="668"/>
      <c r="Z156" s="668"/>
      <c r="AA156" s="668"/>
      <c r="AB156" s="429"/>
      <c r="AC156" s="429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42"/>
      <c r="AQ156" s="442"/>
      <c r="AR156" s="442"/>
      <c r="AS156" s="441"/>
      <c r="AT156" s="442"/>
      <c r="AU156" s="442"/>
      <c r="AV156" s="442"/>
      <c r="AW156" s="441"/>
      <c r="AX156" s="442"/>
      <c r="AY156" s="442"/>
      <c r="AZ156" s="442"/>
      <c r="BA156" s="441"/>
      <c r="BB156" s="442"/>
      <c r="BC156" s="442"/>
      <c r="BD156" s="442"/>
      <c r="BE156" s="441"/>
      <c r="BF156" s="442"/>
      <c r="BG156" s="442"/>
      <c r="BH156" s="442"/>
      <c r="BI156" s="441"/>
      <c r="BJ156" s="443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0"/>
      <c r="BW156" s="421"/>
      <c r="BX156" s="421"/>
      <c r="BY156" s="421"/>
      <c r="BZ156" s="421"/>
      <c r="CA156" s="421"/>
      <c r="CB156" s="421"/>
      <c r="CC156" s="421"/>
      <c r="CD156" s="421"/>
      <c r="CE156" s="427"/>
      <c r="CF156" s="428"/>
      <c r="CH156" s="421"/>
      <c r="CI156" s="421"/>
      <c r="CJ156" s="421"/>
      <c r="CK156" s="421"/>
      <c r="CL156" s="421"/>
      <c r="CM156" s="421"/>
      <c r="CN156" s="421"/>
      <c r="CO156" s="421"/>
      <c r="CP156" s="421"/>
      <c r="CQ156" s="421"/>
      <c r="CR156" s="421"/>
      <c r="CS156" s="421"/>
      <c r="CT156" s="421"/>
      <c r="DC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</row>
    <row r="157" spans="1:255" s="422" customFormat="1" ht="13.5" customHeight="1" x14ac:dyDescent="0.2">
      <c r="A157" s="457"/>
      <c r="B157" s="238" t="s">
        <v>324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O157" s="458"/>
      <c r="P157" s="482"/>
      <c r="Q157" s="482"/>
      <c r="R157" s="482"/>
      <c r="S157" s="482"/>
      <c r="T157" s="482"/>
      <c r="U157" s="482"/>
      <c r="V157" s="482"/>
      <c r="X157" s="238" t="s">
        <v>280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1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O158" s="480"/>
      <c r="P158" s="481"/>
      <c r="Q158" s="481"/>
      <c r="R158" s="483" t="s">
        <v>282</v>
      </c>
      <c r="S158" s="484"/>
      <c r="T158" s="484"/>
      <c r="U158" s="484"/>
      <c r="V158" s="484"/>
      <c r="AL158" s="430"/>
      <c r="AM158" s="430"/>
      <c r="AN158" s="430"/>
      <c r="AO158" s="430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s="426" customFormat="1" ht="13.5" customHeight="1" x14ac:dyDescent="0.25">
      <c r="A159" s="430"/>
      <c r="B159" s="238"/>
      <c r="C159" s="45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30"/>
      <c r="BG159" s="430"/>
      <c r="BH159" s="430"/>
      <c r="BI159" s="430"/>
      <c r="BJ159" s="443"/>
      <c r="BK159" s="421"/>
      <c r="BL159" s="421"/>
      <c r="BM159" s="421"/>
      <c r="BN159" s="421"/>
      <c r="BO159" s="421"/>
      <c r="BP159" s="421"/>
      <c r="BQ159" s="421"/>
      <c r="BR159" s="421"/>
      <c r="BS159" s="421"/>
      <c r="BT159" s="432"/>
      <c r="BU159" s="422"/>
      <c r="BV159" s="422"/>
      <c r="BW159" s="421"/>
      <c r="BX159" s="421"/>
      <c r="BY159" s="421"/>
      <c r="BZ159" s="421"/>
      <c r="CA159" s="421"/>
      <c r="CB159" s="421"/>
      <c r="CC159" s="421"/>
      <c r="CD159" s="421"/>
      <c r="CE159" s="423"/>
      <c r="CF159" s="424"/>
      <c r="CG159" s="422"/>
      <c r="CH159" s="421"/>
      <c r="CI159" s="421"/>
      <c r="CJ159" s="421"/>
      <c r="CK159" s="421"/>
      <c r="CL159" s="421"/>
      <c r="CM159" s="421"/>
      <c r="CN159" s="421"/>
      <c r="CO159" s="421"/>
      <c r="CP159" s="421"/>
      <c r="CQ159" s="421"/>
      <c r="CR159" s="421"/>
      <c r="CS159" s="421"/>
      <c r="CT159" s="421"/>
      <c r="DC159" s="421"/>
      <c r="DL159" s="421"/>
      <c r="DM159" s="421"/>
      <c r="DN159" s="421"/>
      <c r="DO159" s="421"/>
      <c r="DP159" s="421"/>
      <c r="DQ159" s="421"/>
      <c r="DR159" s="421"/>
      <c r="DS159" s="421"/>
      <c r="DT159" s="421"/>
    </row>
    <row r="160" spans="1:255" s="422" customFormat="1" ht="13.5" customHeight="1" x14ac:dyDescent="0.2">
      <c r="A160" s="454"/>
      <c r="B160" s="451" t="s">
        <v>186</v>
      </c>
      <c r="C160" s="459"/>
      <c r="D160" s="454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4"/>
      <c r="V160" s="454"/>
      <c r="W160" s="454"/>
      <c r="X160" s="454"/>
      <c r="Y160" s="454"/>
      <c r="Z160" s="454"/>
      <c r="AA160" s="454"/>
      <c r="AB160" s="454"/>
      <c r="AC160" s="454"/>
      <c r="AD160" s="454"/>
      <c r="AE160" s="454"/>
      <c r="AF160" s="454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  <c r="AV160" s="454"/>
      <c r="AW160" s="454"/>
      <c r="AX160" s="454"/>
      <c r="AY160" s="454"/>
      <c r="AZ160" s="454"/>
      <c r="BA160" s="454"/>
      <c r="BB160" s="454"/>
      <c r="BC160" s="454"/>
      <c r="BD160" s="454"/>
      <c r="BE160" s="454"/>
      <c r="BF160" s="454"/>
      <c r="BG160" s="454"/>
      <c r="BH160" s="454"/>
      <c r="BI160" s="454"/>
      <c r="BJ160" s="443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53"/>
      <c r="BX160" s="453"/>
      <c r="BY160" s="453"/>
      <c r="BZ160" s="453"/>
      <c r="CA160" s="453"/>
      <c r="CB160" s="453"/>
      <c r="CC160" s="453"/>
      <c r="CD160" s="453"/>
      <c r="CE160" s="433"/>
      <c r="CF160" s="434"/>
      <c r="CH160" s="453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</row>
    <row r="161" spans="1:116" s="422" customFormat="1" ht="13.5" customHeight="1" x14ac:dyDescent="0.2">
      <c r="A161" s="454"/>
      <c r="B161" s="451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59"/>
      <c r="D161" s="454"/>
      <c r="E161" s="454"/>
      <c r="F161" s="454"/>
      <c r="G161" s="454"/>
      <c r="H161" s="454"/>
      <c r="I161" s="454"/>
      <c r="J161" s="454"/>
      <c r="K161" s="454"/>
      <c r="L161" s="454"/>
      <c r="M161" s="454"/>
      <c r="N161" s="454"/>
      <c r="O161" s="454"/>
      <c r="P161" s="454"/>
      <c r="Q161" s="454"/>
      <c r="R161" s="454"/>
      <c r="S161" s="454"/>
      <c r="T161" s="454"/>
      <c r="U161" s="454"/>
      <c r="V161" s="454"/>
      <c r="W161" s="454"/>
      <c r="X161" s="454"/>
      <c r="Y161" s="454"/>
      <c r="Z161" s="454"/>
      <c r="AA161" s="454"/>
      <c r="AB161" s="454"/>
      <c r="AC161" s="451" t="s">
        <v>281</v>
      </c>
      <c r="AD161" s="454"/>
      <c r="AE161" s="454"/>
      <c r="AF161" s="454"/>
      <c r="AG161" s="454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  <c r="AV161" s="454"/>
      <c r="AW161" s="454"/>
      <c r="AX161" s="454"/>
      <c r="AY161" s="454"/>
      <c r="AZ161" s="454"/>
      <c r="BA161" s="454"/>
      <c r="BB161" s="454"/>
      <c r="BC161" s="454"/>
      <c r="BD161" s="454"/>
      <c r="BE161" s="454"/>
      <c r="BF161" s="454"/>
      <c r="BG161" s="454"/>
      <c r="BH161" s="454"/>
      <c r="BI161" s="454"/>
      <c r="BJ161" s="443"/>
      <c r="BK161" s="432"/>
      <c r="BL161" s="451" t="s">
        <v>323</v>
      </c>
      <c r="BM161" s="422">
        <f>'Титул денна'!$AI$18</f>
        <v>2023</v>
      </c>
      <c r="BN161" s="451" t="s">
        <v>322</v>
      </c>
      <c r="BO161" s="432"/>
      <c r="BP161" s="432"/>
      <c r="BQ161" s="432"/>
      <c r="BR161" s="432"/>
      <c r="BS161" s="432"/>
      <c r="BT161" s="432"/>
      <c r="BW161" s="453"/>
      <c r="BX161" s="453"/>
      <c r="BY161" s="453"/>
      <c r="BZ161" s="453"/>
      <c r="CA161" s="453"/>
      <c r="CB161" s="453"/>
      <c r="CC161" s="453"/>
      <c r="CD161" s="453"/>
      <c r="CE161" s="423"/>
      <c r="CF161" s="424"/>
      <c r="CT161" s="432"/>
      <c r="DL161" s="432"/>
    </row>
    <row r="162" spans="1:116" ht="13.5" customHeight="1" x14ac:dyDescent="0.25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BW165"/>
      <c r="BX165"/>
      <c r="BY165"/>
      <c r="BZ165"/>
      <c r="CA165"/>
      <c r="CB165"/>
      <c r="CC165"/>
      <c r="CD165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25">
      <c r="BW193"/>
      <c r="BX193"/>
      <c r="BY193"/>
      <c r="BZ193"/>
      <c r="CA193"/>
      <c r="CB193"/>
      <c r="CC193"/>
      <c r="CD193"/>
    </row>
    <row r="194" spans="75:82" s="12" customFormat="1" x14ac:dyDescent="0.25">
      <c r="BW194"/>
      <c r="BX194"/>
      <c r="BY194"/>
      <c r="BZ194"/>
      <c r="CA194"/>
      <c r="CB194"/>
      <c r="CC194"/>
      <c r="CD194"/>
    </row>
    <row r="195" spans="75:82" s="12" customFormat="1" x14ac:dyDescent="0.25">
      <c r="BW195"/>
      <c r="BX195"/>
      <c r="BY195"/>
      <c r="BZ195"/>
      <c r="CA195"/>
      <c r="CB195"/>
      <c r="CC195"/>
      <c r="CD195"/>
    </row>
    <row r="196" spans="75:82" s="12" customFormat="1" x14ac:dyDescent="0.25">
      <c r="BW196"/>
      <c r="BX196"/>
      <c r="BY196"/>
      <c r="BZ196"/>
      <c r="CA196"/>
      <c r="CB196"/>
      <c r="CC196"/>
      <c r="CD196"/>
    </row>
    <row r="197" spans="75:82" s="12" customFormat="1" x14ac:dyDescent="0.25">
      <c r="BW197"/>
      <c r="BX197"/>
      <c r="BY197"/>
      <c r="BZ197"/>
      <c r="CA197"/>
      <c r="CB197"/>
      <c r="CC197"/>
      <c r="CD197"/>
    </row>
    <row r="198" spans="75:82" s="12" customFormat="1" x14ac:dyDescent="0.25">
      <c r="BW198"/>
      <c r="BX198"/>
      <c r="BY198"/>
      <c r="BZ198"/>
      <c r="CA198"/>
      <c r="CB198"/>
      <c r="CC198"/>
      <c r="CD198"/>
    </row>
    <row r="199" spans="75:82" s="12" customFormat="1" x14ac:dyDescent="0.25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25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53" priority="104">
      <formula>MOD(AX15,2)&lt;&gt;0</formula>
    </cfRule>
  </conditionalFormatting>
  <conditionalFormatting sqref="AD26:AF68">
    <cfRule type="expression" dxfId="52" priority="102">
      <formula>MOD(AD26,2)&lt;&gt;0</formula>
    </cfRule>
  </conditionalFormatting>
  <conditionalFormatting sqref="AH24:AJ68">
    <cfRule type="expression" dxfId="51" priority="101">
      <formula>MOD(AH24,2)&lt;&gt;0</formula>
    </cfRule>
  </conditionalFormatting>
  <conditionalFormatting sqref="AL15:AN16 AL26:AN68">
    <cfRule type="expression" dxfId="50" priority="100">
      <formula>MOD(AL15,2)&lt;&gt;0</formula>
    </cfRule>
  </conditionalFormatting>
  <conditionalFormatting sqref="AP15:AR68">
    <cfRule type="expression" dxfId="49" priority="99">
      <formula>MOD(AP15,2)&lt;&gt;0</formula>
    </cfRule>
  </conditionalFormatting>
  <conditionalFormatting sqref="AT15:AV68">
    <cfRule type="expression" dxfId="48" priority="98">
      <formula>MOD(AT15,2)&lt;&gt;0</formula>
    </cfRule>
  </conditionalFormatting>
  <conditionalFormatting sqref="BB15:BD68">
    <cfRule type="expression" dxfId="47" priority="97">
      <formula>MOD(BB15,2)&lt;&gt;0</formula>
    </cfRule>
  </conditionalFormatting>
  <conditionalFormatting sqref="BF15:BH68">
    <cfRule type="expression" dxfId="46" priority="96">
      <formula>MOD(BF15,2)&lt;&gt;0</formula>
    </cfRule>
  </conditionalFormatting>
  <conditionalFormatting sqref="AD107:AF125 AH107:AJ125 AL107:AN125 AP107:AR125 AT107:AV125 AX107:AZ125 BB107:BD125 BF107:BH125">
    <cfRule type="expression" dxfId="45" priority="95">
      <formula>MOD(AD107,2)&lt;&gt;0</formula>
    </cfRule>
  </conditionalFormatting>
  <conditionalFormatting sqref="B15:B16 B26:B68">
    <cfRule type="expression" dxfId="44" priority="63">
      <formula>AND($X15&gt;0,$AC15/$X15&lt;0.5)</formula>
    </cfRule>
  </conditionalFormatting>
  <conditionalFormatting sqref="AD106:AF106 AH106:AJ106 AL106:AN106 AP106:AR106 AT106:AV106 AX106:AZ106 BB106:BD106 BF106:BH106">
    <cfRule type="expression" dxfId="43" priority="62">
      <formula>MOD(AD106,2)&lt;&gt;0</formula>
    </cfRule>
  </conditionalFormatting>
  <conditionalFormatting sqref="AD72:AF79">
    <cfRule type="expression" dxfId="42" priority="61">
      <formula>MOD(AD72,2)&lt;&gt;0</formula>
    </cfRule>
  </conditionalFormatting>
  <conditionalFormatting sqref="AH72:AJ79">
    <cfRule type="expression" dxfId="41" priority="60">
      <formula>MOD(AH72,2)&lt;&gt;0</formula>
    </cfRule>
  </conditionalFormatting>
  <conditionalFormatting sqref="AL72:AN79">
    <cfRule type="expression" dxfId="40" priority="59">
      <formula>MOD(AL72,2)&lt;&gt;0</formula>
    </cfRule>
  </conditionalFormatting>
  <conditionalFormatting sqref="AP72:AR79">
    <cfRule type="expression" dxfId="39" priority="58">
      <formula>MOD(AP72,2)&lt;&gt;0</formula>
    </cfRule>
  </conditionalFormatting>
  <conditionalFormatting sqref="AT72:AV79">
    <cfRule type="expression" dxfId="38" priority="57">
      <formula>MOD(AT72,2)&lt;&gt;0</formula>
    </cfRule>
  </conditionalFormatting>
  <conditionalFormatting sqref="AX72:AZ79">
    <cfRule type="expression" dxfId="37" priority="56">
      <formula>MOD(AX72,2)&lt;&gt;0</formula>
    </cfRule>
  </conditionalFormatting>
  <conditionalFormatting sqref="BB72:BD79">
    <cfRule type="expression" dxfId="36" priority="55">
      <formula>MOD(BB72,2)&lt;&gt;0</formula>
    </cfRule>
  </conditionalFormatting>
  <conditionalFormatting sqref="BF72:BH79">
    <cfRule type="expression" dxfId="35" priority="54">
      <formula>MOD(BF72,2)&lt;&gt;0</formula>
    </cfRule>
  </conditionalFormatting>
  <conditionalFormatting sqref="Y129">
    <cfRule type="cellIs" dxfId="34" priority="28" operator="notEqual">
      <formula>90</formula>
    </cfRule>
  </conditionalFormatting>
  <conditionalFormatting sqref="AD140:BI141">
    <cfRule type="expression" dxfId="33" priority="27">
      <formula>AD$140+AD$141&gt;9</formula>
    </cfRule>
  </conditionalFormatting>
  <conditionalFormatting sqref="AD142:AO142">
    <cfRule type="cellIs" dxfId="32" priority="21" operator="notEqual">
      <formula>30</formula>
    </cfRule>
  </conditionalFormatting>
  <conditionalFormatting sqref="AD15:AF16">
    <cfRule type="expression" dxfId="31" priority="20">
      <formula>MOD(AD15,2)&lt;&gt;0</formula>
    </cfRule>
  </conditionalFormatting>
  <conditionalFormatting sqref="AH15:AJ16">
    <cfRule type="expression" dxfId="30" priority="19">
      <formula>MOD(AH15,2)&lt;&gt;0</formula>
    </cfRule>
  </conditionalFormatting>
  <conditionalFormatting sqref="H106">
    <cfRule type="cellIs" dxfId="29" priority="18" operator="notBetween">
      <formula>1</formula>
      <formula>2</formula>
    </cfRule>
  </conditionalFormatting>
  <conditionalFormatting sqref="B17:B18">
    <cfRule type="expression" dxfId="28" priority="15">
      <formula>AND($X17&gt;0,$AC17/$X17&lt;0.5)</formula>
    </cfRule>
  </conditionalFormatting>
  <conditionalFormatting sqref="B19:B25">
    <cfRule type="expression" dxfId="27" priority="14">
      <formula>AND($X19&gt;0,$AC19/$X19&lt;0.5)</formula>
    </cfRule>
  </conditionalFormatting>
  <conditionalFormatting sqref="AD18:AF18">
    <cfRule type="expression" dxfId="26" priority="13">
      <formula>MOD(AD18,2)&lt;&gt;0</formula>
    </cfRule>
  </conditionalFormatting>
  <conditionalFormatting sqref="AD17:AF17">
    <cfRule type="expression" dxfId="25" priority="12">
      <formula>MOD(AD17,2)&lt;&gt;0</formula>
    </cfRule>
  </conditionalFormatting>
  <conditionalFormatting sqref="AD24:AF25">
    <cfRule type="expression" dxfId="24" priority="11">
      <formula>MOD(AD24,2)&lt;&gt;0</formula>
    </cfRule>
  </conditionalFormatting>
  <conditionalFormatting sqref="AD19:AF19 AD23:AF23">
    <cfRule type="expression" dxfId="23" priority="10">
      <formula>MOD(AD19,2)&lt;&gt;0</formula>
    </cfRule>
  </conditionalFormatting>
  <conditionalFormatting sqref="AF20:AF22">
    <cfRule type="expression" dxfId="22" priority="9">
      <formula>MOD(AF20,2)&lt;&gt;0</formula>
    </cfRule>
  </conditionalFormatting>
  <conditionalFormatting sqref="AH17:AJ18">
    <cfRule type="expression" dxfId="21" priority="8">
      <formula>MOD(AH17,2)&lt;&gt;0</formula>
    </cfRule>
  </conditionalFormatting>
  <conditionalFormatting sqref="AJ19:AJ23">
    <cfRule type="expression" dxfId="20" priority="7">
      <formula>MOD(AJ19,2)&lt;&gt;0</formula>
    </cfRule>
  </conditionalFormatting>
  <conditionalFormatting sqref="AL17:AN23">
    <cfRule type="expression" dxfId="19" priority="6">
      <formula>MOD(AL17,2)&lt;&gt;0</formula>
    </cfRule>
  </conditionalFormatting>
  <conditionalFormatting sqref="AN24:AN25">
    <cfRule type="expression" dxfId="18" priority="5">
      <formula>MOD(AN24,2)&lt;&gt;0</formula>
    </cfRule>
  </conditionalFormatting>
  <conditionalFormatting sqref="B72">
    <cfRule type="expression" dxfId="17" priority="4">
      <formula>AND($X72&gt;0,$AC72/$X72&lt;0.5)</formula>
    </cfRule>
  </conditionalFormatting>
  <conditionalFormatting sqref="B83">
    <cfRule type="expression" dxfId="16" priority="3">
      <formula>AND($X83&gt;0,$AC83/$X83&lt;0.5)</formula>
    </cfRule>
  </conditionalFormatting>
  <conditionalFormatting sqref="B91">
    <cfRule type="expression" dxfId="15" priority="2">
      <formula>AND($X91&gt;0,$AC91/$X91&lt;0.5)</formula>
    </cfRule>
  </conditionalFormatting>
  <conditionalFormatting sqref="B97">
    <cfRule type="expression" dxfId="14" priority="1">
      <formula>AND($X97&gt;0,$AC97/$X97&lt;0.5)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1000000}">
      <formula1>$BX$2:$DA$2</formula1>
    </dataValidation>
    <dataValidation type="list" allowBlank="1" showInputMessage="1" showErrorMessage="1" sqref="B153" xr:uid="{00000000-0002-0000-0200-000002000000}">
      <formula1>"Гарант освітньої програми,Керівник проєктної групи"</formula1>
    </dataValidation>
    <dataValidation type="list" allowBlank="1" showInputMessage="1" showErrorMessage="1" sqref="AD155:AR155" xr:uid="{00000000-0002-0000-0200-000003000000}">
      <formula1>$EA$6:$EA$13</formula1>
    </dataValidation>
    <dataValidation type="list" errorStyle="warning" allowBlank="1" showInputMessage="1" showErrorMessage="1" sqref="C15:C68 C72:C79 C83:C87 C91 C97:C101" xr:uid="{00000000-0002-0000-0200-000004000000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8" zoomScale="85" zoomScaleNormal="100" zoomScaleSheetLayoutView="85" workbookViewId="0">
      <selection activeCell="BF24" sqref="BF24"/>
    </sheetView>
  </sheetViews>
  <sheetFormatPr defaultColWidth="7" defaultRowHeight="13.8" x14ac:dyDescent="0.3"/>
  <cols>
    <col min="1" max="1" width="2.88671875" style="42" customWidth="1"/>
    <col min="2" max="18" width="2.6640625" style="42" customWidth="1"/>
    <col min="19" max="19" width="3" style="42" customWidth="1"/>
    <col min="20" max="48" width="2.6640625" style="42" customWidth="1"/>
    <col min="49" max="49" width="3.6640625" style="42" customWidth="1"/>
    <col min="50" max="53" width="2.6640625" style="42" customWidth="1"/>
    <col min="54" max="58" width="6.33203125" style="42" customWidth="1"/>
    <col min="59" max="59" width="6.88671875" style="42" customWidth="1"/>
    <col min="60" max="61" width="6.33203125" style="42" customWidth="1"/>
    <col min="62" max="62" width="7" style="42" customWidth="1"/>
    <col min="63" max="16384" width="7" style="42"/>
  </cols>
  <sheetData>
    <row r="1" spans="1:61" s="43" customFormat="1" ht="21" customHeight="1" x14ac:dyDescent="0.4">
      <c r="A1" s="42"/>
      <c r="B1" s="370"/>
      <c r="C1" s="370"/>
      <c r="D1" s="370"/>
      <c r="E1" s="370"/>
      <c r="F1" s="370"/>
      <c r="G1" s="370"/>
      <c r="H1" s="551" t="s">
        <v>41</v>
      </c>
      <c r="I1" s="551"/>
      <c r="J1" s="551"/>
      <c r="K1" s="551"/>
      <c r="L1" s="551"/>
      <c r="M1" s="551"/>
      <c r="N1" s="551"/>
      <c r="O1" s="551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53" t="str">
        <f>'Титул денна'!AX1:BB1</f>
        <v>магістр</v>
      </c>
      <c r="AY1" s="553"/>
      <c r="AZ1" s="553"/>
      <c r="BA1" s="553"/>
      <c r="BB1" s="553"/>
      <c r="BC1" s="370"/>
      <c r="BD1" s="372"/>
      <c r="BE1" s="372"/>
      <c r="BF1" s="372"/>
      <c r="BG1" s="372"/>
      <c r="BH1" s="372"/>
      <c r="BI1" s="372"/>
    </row>
    <row r="2" spans="1:61" s="43" customFormat="1" ht="20.25" customHeight="1" x14ac:dyDescent="0.4">
      <c r="A2" s="42"/>
      <c r="B2" s="551" t="s">
        <v>42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AQ2"/>
      <c r="AR2"/>
      <c r="AS2"/>
      <c r="AT2"/>
      <c r="AU2"/>
      <c r="AV2"/>
      <c r="AW2"/>
      <c r="AX2" s="372"/>
    </row>
    <row r="3" spans="1:61" s="43" customFormat="1" ht="21.75" customHeight="1" x14ac:dyDescent="0.4">
      <c r="A3" s="42"/>
      <c r="B3" s="559" t="s">
        <v>81</v>
      </c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61" s="43" customFormat="1" ht="23.25" customHeight="1" x14ac:dyDescent="0.4">
      <c r="A4" s="376"/>
      <c r="B4" s="488"/>
      <c r="C4" s="487" t="s">
        <v>320</v>
      </c>
      <c r="D4" s="491"/>
      <c r="E4" s="491"/>
      <c r="F4" s="490" t="s">
        <v>320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87"/>
      <c r="R4" s="707">
        <f>'Титул денна'!R4:S4</f>
        <v>2023</v>
      </c>
      <c r="S4" s="560"/>
      <c r="T4" s="487" t="s">
        <v>321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61" s="43" customFormat="1" ht="20.25" customHeight="1" x14ac:dyDescent="0.4">
      <c r="A5" s="42"/>
      <c r="AM5" s="377"/>
      <c r="AR5" s="373"/>
      <c r="AS5" s="373"/>
      <c r="AT5" s="373"/>
      <c r="AU5" s="373"/>
      <c r="AV5" s="373"/>
      <c r="AW5" s="373"/>
      <c r="AX5" s="373"/>
    </row>
    <row r="6" spans="1:61" s="43" customFormat="1" ht="20.25" customHeight="1" x14ac:dyDescent="0.4">
      <c r="A6" s="42"/>
      <c r="AR6" s="370"/>
      <c r="AS6" s="370"/>
      <c r="AT6" s="370"/>
      <c r="AU6" s="370"/>
      <c r="AV6" s="370"/>
      <c r="AW6" s="370"/>
      <c r="BI6" s="370"/>
    </row>
    <row r="7" spans="1:61" s="43" customFormat="1" ht="24" customHeight="1" x14ac:dyDescent="0.4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61" s="43" customFormat="1" ht="23.4" x14ac:dyDescent="0.4">
      <c r="C8" s="379"/>
      <c r="F8" s="379"/>
      <c r="AP8" s="378"/>
    </row>
    <row r="9" spans="1:61" s="44" customFormat="1" ht="16.2" x14ac:dyDescent="0.3">
      <c r="C9" s="380"/>
      <c r="F9" s="380"/>
      <c r="AZ9" s="381"/>
    </row>
    <row r="10" spans="1:61" s="44" customFormat="1" ht="18" x14ac:dyDescent="0.35">
      <c r="C10" s="380"/>
      <c r="F10" s="380"/>
      <c r="M10" s="563" t="s">
        <v>43</v>
      </c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  <c r="BB10" s="563"/>
    </row>
    <row r="11" spans="1:61" s="43" customFormat="1" ht="24.9" customHeight="1" x14ac:dyDescent="0.4">
      <c r="M11" s="564" t="s">
        <v>123</v>
      </c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4"/>
      <c r="AV11" s="564"/>
      <c r="AW11" s="564"/>
      <c r="AX11" s="564"/>
      <c r="AY11" s="564"/>
      <c r="AZ11" s="564"/>
      <c r="BA11" s="564"/>
      <c r="BB11" s="564"/>
    </row>
    <row r="12" spans="1:61" s="43" customFormat="1" ht="27" customHeight="1" x14ac:dyDescent="0.5">
      <c r="Y12" s="565" t="s">
        <v>184</v>
      </c>
      <c r="Z12" s="565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5"/>
      <c r="AO12" s="565"/>
      <c r="AP12" s="565"/>
      <c r="AQ12" s="565"/>
      <c r="AR12" s="565"/>
      <c r="AS12" s="565"/>
      <c r="AT12" s="565"/>
    </row>
    <row r="13" spans="1:61" s="43" customFormat="1" ht="21" x14ac:dyDescent="0.4">
      <c r="M13" s="564" t="s">
        <v>122</v>
      </c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</row>
    <row r="14" spans="1:61" s="43" customFormat="1" ht="21" x14ac:dyDescent="0.4">
      <c r="G14" s="382" t="s">
        <v>83</v>
      </c>
      <c r="H14" s="382"/>
      <c r="I14" s="382"/>
      <c r="J14" s="382"/>
      <c r="K14" s="382"/>
      <c r="L14" s="382"/>
      <c r="M14" s="382"/>
      <c r="N14" s="382"/>
      <c r="O14" s="557" t="s">
        <v>4</v>
      </c>
      <c r="P14" s="558"/>
      <c r="Q14" s="697" t="str">
        <f>'Титул денна'!Q14</f>
        <v>13</v>
      </c>
      <c r="R14" s="698"/>
      <c r="S14" s="698"/>
      <c r="T14" s="698"/>
      <c r="U14" s="698"/>
      <c r="V14" s="698"/>
      <c r="W14" s="699"/>
      <c r="X14" s="382"/>
      <c r="AB14" s="383" t="s">
        <v>5</v>
      </c>
      <c r="AC14" s="383"/>
      <c r="AD14" s="700" t="str">
        <f>'Титул денна'!AD14</f>
        <v>Механічна інженерія</v>
      </c>
      <c r="AE14" s="701"/>
      <c r="AF14" s="701"/>
      <c r="AG14" s="701"/>
      <c r="AH14" s="701"/>
      <c r="AI14" s="701"/>
      <c r="AJ14" s="701"/>
      <c r="AK14" s="701"/>
      <c r="AL14" s="701"/>
      <c r="AM14" s="701"/>
      <c r="AN14" s="701"/>
      <c r="AO14" s="701"/>
      <c r="AP14" s="701"/>
      <c r="AQ14" s="701"/>
      <c r="AR14" s="701"/>
      <c r="AS14" s="701"/>
      <c r="AT14" s="701"/>
      <c r="AU14" s="701"/>
      <c r="AV14" s="701"/>
      <c r="AW14" s="701"/>
      <c r="AX14" s="701"/>
      <c r="AY14" s="701"/>
      <c r="AZ14" s="701"/>
      <c r="BA14" s="701"/>
      <c r="BB14" s="701"/>
      <c r="BC14" s="701"/>
      <c r="BD14" s="701"/>
      <c r="BE14" s="701"/>
      <c r="BF14" s="702"/>
    </row>
    <row r="15" spans="1:61" s="43" customFormat="1" ht="21" x14ac:dyDescent="0.4">
      <c r="G15" s="382" t="s">
        <v>84</v>
      </c>
      <c r="H15" s="382"/>
      <c r="I15" s="382"/>
      <c r="J15" s="382"/>
      <c r="K15" s="382"/>
      <c r="L15" s="382"/>
      <c r="M15" s="382"/>
      <c r="N15" s="382"/>
      <c r="O15" s="557" t="s">
        <v>4</v>
      </c>
      <c r="P15" s="558"/>
      <c r="Q15" s="697" t="str">
        <f>'Титул денна'!Q15</f>
        <v>131</v>
      </c>
      <c r="R15" s="698"/>
      <c r="S15" s="698"/>
      <c r="T15" s="698"/>
      <c r="U15" s="698"/>
      <c r="V15" s="698"/>
      <c r="W15" s="699"/>
      <c r="X15" s="384"/>
      <c r="Y15" s="385"/>
      <c r="Z15" s="385"/>
      <c r="AA15" s="385"/>
      <c r="AB15" s="383" t="s">
        <v>5</v>
      </c>
      <c r="AC15" s="383"/>
      <c r="AD15" s="700" t="str">
        <f>'Титул денна'!AD15</f>
        <v>Прикладна механіка</v>
      </c>
      <c r="AE15" s="701"/>
      <c r="AF15" s="701"/>
      <c r="AG15" s="701"/>
      <c r="AH15" s="701"/>
      <c r="AI15" s="701"/>
      <c r="AJ15" s="701"/>
      <c r="AK15" s="701"/>
      <c r="AL15" s="701"/>
      <c r="AM15" s="701"/>
      <c r="AN15" s="701"/>
      <c r="AO15" s="701"/>
      <c r="AP15" s="701"/>
      <c r="AQ15" s="701"/>
      <c r="AR15" s="701"/>
      <c r="AS15" s="701"/>
      <c r="AT15" s="701"/>
      <c r="AU15" s="701"/>
      <c r="AV15" s="701"/>
      <c r="AW15" s="701"/>
      <c r="AX15" s="701"/>
      <c r="AY15" s="701"/>
      <c r="AZ15" s="701"/>
      <c r="BA15" s="701"/>
      <c r="BB15" s="701"/>
      <c r="BC15" s="701"/>
      <c r="BD15" s="701"/>
      <c r="BE15" s="701"/>
      <c r="BF15" s="702"/>
    </row>
    <row r="16" spans="1:61" s="43" customFormat="1" ht="21" x14ac:dyDescent="0.4">
      <c r="G16" s="123" t="s">
        <v>40</v>
      </c>
      <c r="H16" s="123"/>
      <c r="I16" s="123"/>
      <c r="J16" s="123"/>
      <c r="K16" s="123"/>
      <c r="L16" s="123"/>
      <c r="M16" s="123"/>
      <c r="N16" s="123"/>
      <c r="O16" s="524" t="str">
        <f>'Титул денна'!O16:P16</f>
        <v xml:space="preserve"> </v>
      </c>
      <c r="P16" s="706"/>
      <c r="Q16" s="697">
        <f>'Титул денна'!Q16</f>
        <v>0</v>
      </c>
      <c r="R16" s="698"/>
      <c r="S16" s="698"/>
      <c r="T16" s="698"/>
      <c r="U16" s="698"/>
      <c r="V16" s="698"/>
      <c r="W16" s="699"/>
      <c r="X16" s="386"/>
      <c r="Y16" s="387"/>
      <c r="Z16" s="387"/>
      <c r="AA16" s="387"/>
      <c r="AB16" s="388" t="s">
        <v>5</v>
      </c>
      <c r="AC16" s="388"/>
      <c r="AD16" s="700">
        <f>'Титул денна'!AD16</f>
        <v>0</v>
      </c>
      <c r="AE16" s="701"/>
      <c r="AF16" s="701"/>
      <c r="AG16" s="701"/>
      <c r="AH16" s="701"/>
      <c r="AI16" s="701"/>
      <c r="AJ16" s="701"/>
      <c r="AK16" s="701"/>
      <c r="AL16" s="701"/>
      <c r="AM16" s="701"/>
      <c r="AN16" s="701"/>
      <c r="AO16" s="701"/>
      <c r="AP16" s="701"/>
      <c r="AQ16" s="701"/>
      <c r="AR16" s="701"/>
      <c r="AS16" s="701"/>
      <c r="AT16" s="701"/>
      <c r="AU16" s="701"/>
      <c r="AV16" s="701"/>
      <c r="AW16" s="701"/>
      <c r="AX16" s="701"/>
      <c r="AY16" s="701"/>
      <c r="AZ16" s="701"/>
      <c r="BA16" s="701"/>
      <c r="BB16" s="701"/>
      <c r="BC16" s="701"/>
      <c r="BD16" s="701"/>
      <c r="BE16" s="701"/>
      <c r="BF16" s="702"/>
    </row>
    <row r="17" spans="1:61" s="43" customFormat="1" ht="21" x14ac:dyDescent="0.4">
      <c r="G17" s="123" t="s">
        <v>137</v>
      </c>
      <c r="H17" s="123"/>
      <c r="I17" s="123"/>
      <c r="J17" s="123"/>
      <c r="K17" s="123"/>
      <c r="L17" s="123"/>
      <c r="M17" s="123"/>
      <c r="N17" s="123"/>
      <c r="O17" s="524"/>
      <c r="P17" s="524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703" t="str">
        <f>'Титул денна'!AD17</f>
        <v>Прикладна механіка</v>
      </c>
      <c r="AE17" s="704"/>
      <c r="AF17" s="704"/>
      <c r="AG17" s="704"/>
      <c r="AH17" s="704"/>
      <c r="AI17" s="704"/>
      <c r="AJ17" s="704"/>
      <c r="AK17" s="704"/>
      <c r="AL17" s="704"/>
      <c r="AM17" s="704"/>
      <c r="AN17" s="704"/>
      <c r="AO17" s="704"/>
      <c r="AP17" s="704"/>
      <c r="AQ17" s="704"/>
      <c r="AR17" s="704"/>
      <c r="AS17" s="704"/>
      <c r="AT17" s="704"/>
      <c r="AU17" s="704"/>
      <c r="AV17" s="704"/>
      <c r="AW17" s="704"/>
      <c r="AX17" s="704"/>
      <c r="AY17" s="704"/>
      <c r="AZ17" s="704"/>
      <c r="BA17" s="704"/>
      <c r="BB17" s="704"/>
      <c r="BC17" s="704"/>
      <c r="BD17" s="704"/>
      <c r="BE17" s="704"/>
      <c r="BF17" s="705"/>
    </row>
    <row r="18" spans="1:61" s="43" customFormat="1" ht="21" x14ac:dyDescent="0.4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36" t="s">
        <v>188</v>
      </c>
      <c r="R18" s="537"/>
      <c r="S18" s="537"/>
      <c r="T18" s="537"/>
      <c r="U18" s="537"/>
      <c r="V18" s="537"/>
      <c r="W18" s="537"/>
      <c r="X18" s="537"/>
      <c r="Y18" s="537"/>
      <c r="Z18" s="537"/>
      <c r="AA18" s="538"/>
      <c r="AB18" s="389" t="s">
        <v>82</v>
      </c>
      <c r="AC18" s="389"/>
      <c r="AD18" s="389"/>
      <c r="AE18" s="389"/>
      <c r="AF18" s="389"/>
      <c r="AG18" s="389"/>
      <c r="AH18" s="391"/>
      <c r="AI18" s="694">
        <f>'Титул денна'!AI18:AN18</f>
        <v>2023</v>
      </c>
      <c r="AJ18" s="695"/>
      <c r="AK18" s="695"/>
      <c r="AL18" s="695"/>
      <c r="AM18" s="695"/>
      <c r="AN18" s="696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61" s="43" customFormat="1" ht="32.25" customHeight="1" x14ac:dyDescent="0.4">
      <c r="A19" s="392" t="s">
        <v>185</v>
      </c>
      <c r="BB19" s="535" t="s">
        <v>44</v>
      </c>
      <c r="BC19" s="535"/>
      <c r="BD19" s="535"/>
      <c r="BE19" s="535"/>
      <c r="BF19" s="535"/>
      <c r="BG19" s="535"/>
      <c r="BH19" s="535"/>
      <c r="BI19" s="535"/>
    </row>
    <row r="20" spans="1:61" s="228" customFormat="1" ht="42" customHeight="1" x14ac:dyDescent="0.3">
      <c r="A20" s="544" t="s">
        <v>45</v>
      </c>
      <c r="B20" s="530" t="s">
        <v>46</v>
      </c>
      <c r="C20" s="531"/>
      <c r="D20" s="531"/>
      <c r="E20" s="532"/>
      <c r="F20" s="547" t="s">
        <v>47</v>
      </c>
      <c r="G20" s="548"/>
      <c r="H20" s="548"/>
      <c r="I20" s="548"/>
      <c r="J20" s="504"/>
      <c r="K20" s="530" t="s">
        <v>48</v>
      </c>
      <c r="L20" s="531"/>
      <c r="M20" s="531"/>
      <c r="N20" s="532"/>
      <c r="O20" s="547" t="s">
        <v>49</v>
      </c>
      <c r="P20" s="548"/>
      <c r="Q20" s="548"/>
      <c r="R20" s="548"/>
      <c r="S20" s="530" t="s">
        <v>50</v>
      </c>
      <c r="T20" s="549"/>
      <c r="U20" s="549"/>
      <c r="V20" s="550"/>
      <c r="W20" s="503"/>
      <c r="X20" s="530" t="s">
        <v>51</v>
      </c>
      <c r="Y20" s="531"/>
      <c r="Z20" s="531"/>
      <c r="AA20" s="546"/>
      <c r="AB20" s="547" t="s">
        <v>52</v>
      </c>
      <c r="AC20" s="548"/>
      <c r="AD20" s="548"/>
      <c r="AE20" s="548"/>
      <c r="AF20" s="547" t="s">
        <v>53</v>
      </c>
      <c r="AG20" s="548"/>
      <c r="AH20" s="548"/>
      <c r="AI20" s="548"/>
      <c r="AJ20" s="504"/>
      <c r="AK20" s="530" t="s">
        <v>54</v>
      </c>
      <c r="AL20" s="531"/>
      <c r="AM20" s="531"/>
      <c r="AN20" s="532"/>
      <c r="AO20" s="547" t="s">
        <v>55</v>
      </c>
      <c r="AP20" s="548"/>
      <c r="AQ20" s="548"/>
      <c r="AR20" s="548"/>
      <c r="AS20" s="530" t="s">
        <v>56</v>
      </c>
      <c r="AT20" s="549"/>
      <c r="AU20" s="549"/>
      <c r="AV20" s="550"/>
      <c r="AW20" s="503"/>
      <c r="AX20" s="530" t="s">
        <v>57</v>
      </c>
      <c r="AY20" s="531"/>
      <c r="AZ20" s="531"/>
      <c r="BA20" s="532"/>
      <c r="BB20" s="528" t="str">
        <f>'Титул денна'!BB20:BB21</f>
        <v>Теоретичне навчання</v>
      </c>
      <c r="BC20" s="528" t="str">
        <f>'Титул денна'!BC20:BC21</f>
        <v>Екзаменацій- на сесія</v>
      </c>
      <c r="BD20" s="528" t="str">
        <f>'Титул денна'!BD20:BD21</f>
        <v>Настановні заняття</v>
      </c>
      <c r="BE20" s="528" t="str">
        <f>'Титул денна'!BE20:BE21</f>
        <v>Практика</v>
      </c>
      <c r="BF20" s="528" t="str">
        <f>'Титул денна'!BF20:BF21</f>
        <v>Виконання кваліф. роботи</v>
      </c>
      <c r="BG20" s="528" t="str">
        <f>'Титул денна'!BG20:BG21</f>
        <v>Атестація</v>
      </c>
      <c r="BH20" s="528" t="str">
        <f>'Титул денна'!BH20:BH21</f>
        <v>Канікули</v>
      </c>
      <c r="BI20" s="528" t="str">
        <f>'Титул денна'!BI20:BI21</f>
        <v>Всього</v>
      </c>
    </row>
    <row r="21" spans="1:61" s="45" customFormat="1" ht="24" customHeight="1" x14ac:dyDescent="0.3">
      <c r="A21" s="545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691"/>
      <c r="BC21" s="691"/>
      <c r="BD21" s="691"/>
      <c r="BE21" s="691"/>
      <c r="BF21" s="691"/>
      <c r="BG21" s="691"/>
      <c r="BH21" s="691"/>
      <c r="BI21" s="691"/>
    </row>
    <row r="22" spans="1:61" s="46" customFormat="1" ht="21" x14ac:dyDescent="0.25">
      <c r="A22" s="394" t="s">
        <v>62</v>
      </c>
      <c r="B22" s="120"/>
      <c r="C22" s="120"/>
      <c r="D22" s="120"/>
      <c r="E22" s="120"/>
      <c r="F22" s="471"/>
      <c r="G22" s="471" t="s">
        <v>290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65</v>
      </c>
      <c r="V22" s="471" t="s">
        <v>65</v>
      </c>
      <c r="W22" s="471"/>
      <c r="X22" s="471"/>
      <c r="Y22" s="471" t="s">
        <v>290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 t="s">
        <v>65</v>
      </c>
      <c r="AQ22" s="471" t="s">
        <v>65</v>
      </c>
      <c r="AR22" s="471" t="s">
        <v>65</v>
      </c>
      <c r="AS22" s="471" t="s">
        <v>72</v>
      </c>
      <c r="AT22" s="471" t="s">
        <v>72</v>
      </c>
      <c r="AU22" s="471" t="s">
        <v>72</v>
      </c>
      <c r="AV22" s="471" t="s">
        <v>72</v>
      </c>
      <c r="AW22" s="471" t="s">
        <v>72</v>
      </c>
      <c r="AX22" s="471" t="s">
        <v>72</v>
      </c>
      <c r="AY22" s="471" t="s">
        <v>72</v>
      </c>
      <c r="AZ22" s="471" t="s">
        <v>72</v>
      </c>
      <c r="BA22" s="471" t="s">
        <v>72</v>
      </c>
      <c r="BB22" s="99">
        <v>36</v>
      </c>
      <c r="BC22" s="99">
        <v>5</v>
      </c>
      <c r="BD22" s="99">
        <v>2</v>
      </c>
      <c r="BE22" s="99"/>
      <c r="BF22" s="99"/>
      <c r="BG22" s="99"/>
      <c r="BH22" s="99">
        <v>9</v>
      </c>
      <c r="BI22" s="408">
        <f>SUM(BB22:BH22)</f>
        <v>52</v>
      </c>
    </row>
    <row r="23" spans="1:61" s="46" customFormat="1" ht="21" x14ac:dyDescent="0.25">
      <c r="A23" s="394" t="s">
        <v>63</v>
      </c>
      <c r="B23" s="471" t="s">
        <v>290</v>
      </c>
      <c r="C23" s="120"/>
      <c r="D23" s="120"/>
      <c r="E23" s="120"/>
      <c r="F23" s="471"/>
      <c r="G23" s="100" t="s">
        <v>65</v>
      </c>
      <c r="H23" s="120" t="s">
        <v>379</v>
      </c>
      <c r="I23" s="120" t="s">
        <v>379</v>
      </c>
      <c r="J23" s="471" t="s">
        <v>379</v>
      </c>
      <c r="K23" s="471" t="s">
        <v>379</v>
      </c>
      <c r="L23" s="471" t="s">
        <v>68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127" t="s">
        <v>380</v>
      </c>
      <c r="S23" s="471"/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99">
        <v>4</v>
      </c>
      <c r="BC23" s="99">
        <v>1</v>
      </c>
      <c r="BD23" s="99">
        <v>1</v>
      </c>
      <c r="BE23" s="99">
        <v>4</v>
      </c>
      <c r="BF23" s="99">
        <v>6</v>
      </c>
      <c r="BG23" s="99">
        <v>1</v>
      </c>
      <c r="BH23" s="99"/>
      <c r="BI23" s="408">
        <f t="shared" ref="BI23" si="0">SUM(BB23:BH23)</f>
        <v>17</v>
      </c>
    </row>
    <row r="24" spans="1:61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40</v>
      </c>
      <c r="BC24" s="407">
        <f t="shared" si="1"/>
        <v>6</v>
      </c>
      <c r="BD24" s="407">
        <f t="shared" si="1"/>
        <v>3</v>
      </c>
      <c r="BE24" s="407">
        <f t="shared" si="1"/>
        <v>4</v>
      </c>
      <c r="BF24" s="407">
        <f t="shared" si="1"/>
        <v>6</v>
      </c>
      <c r="BG24" s="407">
        <f t="shared" si="1"/>
        <v>1</v>
      </c>
      <c r="BH24" s="407">
        <f t="shared" si="1"/>
        <v>9</v>
      </c>
      <c r="BI24" s="408">
        <f>SUM(BB24:BH24)</f>
        <v>69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00000000000001" customHeight="1" x14ac:dyDescent="0.3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00000000000001" customHeight="1" x14ac:dyDescent="0.3">
      <c r="A27" s="101"/>
      <c r="B27" s="470" t="s">
        <v>290</v>
      </c>
      <c r="C27" s="476" t="s">
        <v>293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294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4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6" x14ac:dyDescent="0.3">
      <c r="A29" s="692" t="str">
        <f>'Титул денна'!A29:BI29</f>
        <v>ПРАКТИКИ:  В - виробнича;  П - переддипломна</v>
      </c>
      <c r="B29" s="693"/>
      <c r="C29" s="693"/>
      <c r="D29" s="693"/>
      <c r="E29" s="693"/>
      <c r="F29" s="693"/>
      <c r="G29" s="693"/>
      <c r="H29" s="693"/>
      <c r="I29" s="693"/>
      <c r="J29" s="693"/>
      <c r="K29" s="693"/>
      <c r="L29" s="693"/>
      <c r="M29" s="693"/>
      <c r="N29" s="693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693"/>
      <c r="AA29" s="693"/>
      <c r="AB29" s="693"/>
      <c r="AC29" s="693"/>
      <c r="AD29" s="693"/>
      <c r="AE29" s="693"/>
      <c r="AF29" s="693"/>
      <c r="AG29" s="693"/>
      <c r="AH29" s="693"/>
      <c r="AI29" s="693"/>
      <c r="AJ29" s="693"/>
      <c r="AK29" s="693"/>
      <c r="AL29" s="693"/>
      <c r="AM29" s="693"/>
      <c r="AN29" s="693"/>
      <c r="AO29" s="693"/>
      <c r="AP29" s="693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693"/>
      <c r="BD29" s="693"/>
      <c r="BE29" s="693"/>
      <c r="BF29" s="693"/>
      <c r="BG29" s="693"/>
      <c r="BH29" s="693"/>
      <c r="BI29" s="693"/>
    </row>
    <row r="30" spans="1:61" ht="33" customHeight="1" x14ac:dyDescent="0.3">
      <c r="A30" s="403" t="s">
        <v>120</v>
      </c>
      <c r="AC30" s="523" t="s">
        <v>130</v>
      </c>
      <c r="AD30" s="523"/>
      <c r="AE30" s="523"/>
      <c r="AF30" s="523"/>
      <c r="AG30" s="523"/>
      <c r="AH30" s="523"/>
      <c r="AI30" s="523"/>
      <c r="AJ30" s="523"/>
      <c r="AK30" s="523"/>
      <c r="AL30" s="523"/>
      <c r="AM30" s="523"/>
      <c r="AN30" s="523"/>
      <c r="AO30" s="523"/>
      <c r="AP30" s="523"/>
      <c r="AQ30" s="523"/>
      <c r="AR30" s="523"/>
      <c r="AS30" s="523"/>
      <c r="AT30" s="523"/>
      <c r="AU30" s="523"/>
      <c r="AV30" s="523"/>
      <c r="AW30" s="523"/>
      <c r="AX30" s="523"/>
      <c r="AY30" s="523"/>
      <c r="AZ30" s="523"/>
      <c r="BA30" s="523"/>
      <c r="BB30" s="523"/>
      <c r="BC30" s="523"/>
      <c r="BD30" s="523"/>
      <c r="BE30" s="523"/>
      <c r="BF30" s="523"/>
      <c r="BG30" s="523"/>
      <c r="BH30" s="523"/>
      <c r="BI30" s="523"/>
    </row>
    <row r="31" spans="1:61" ht="15.6" x14ac:dyDescent="0.3">
      <c r="A31" s="404" t="s">
        <v>121</v>
      </c>
    </row>
    <row r="32" spans="1:61" ht="15.6" x14ac:dyDescent="0.3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3" zoomScale="105" zoomScaleNormal="100" zoomScaleSheetLayoutView="105" workbookViewId="0">
      <selection activeCell="E129" sqref="E129"/>
    </sheetView>
  </sheetViews>
  <sheetFormatPr defaultColWidth="9.109375" defaultRowHeight="13.2" x14ac:dyDescent="0.25"/>
  <cols>
    <col min="1" max="1" width="7.44140625" style="29" bestFit="1" customWidth="1"/>
    <col min="2" max="2" width="28" style="364" customWidth="1"/>
    <col min="3" max="3" width="5.44140625" style="366" customWidth="1"/>
    <col min="4" max="14" width="2.44140625" style="362" customWidth="1"/>
    <col min="15" max="16" width="2" style="362" customWidth="1"/>
    <col min="17" max="17" width="2.109375" style="362" customWidth="1"/>
    <col min="18" max="18" width="2" style="362" customWidth="1"/>
    <col min="19" max="19" width="1.88671875" style="362" customWidth="1"/>
    <col min="20" max="20" width="2.109375" style="362" customWidth="1"/>
    <col min="21" max="23" width="2.44140625" style="362" customWidth="1"/>
    <col min="24" max="24" width="6" style="362" customWidth="1"/>
    <col min="25" max="25" width="5.33203125" style="362" customWidth="1"/>
    <col min="26" max="28" width="4.5546875" style="362" customWidth="1"/>
    <col min="29" max="29" width="5.6640625" style="362" customWidth="1"/>
    <col min="30" max="45" width="4.5546875" style="362" customWidth="1"/>
    <col min="46" max="61" width="4.5546875" style="362" hidden="1" customWidth="1"/>
    <col min="62" max="62" width="5.6640625" style="65" bestFit="1" customWidth="1"/>
    <col min="63" max="63" width="4.5546875" style="33" hidden="1" customWidth="1"/>
    <col min="64" max="64" width="9.5546875" style="33" hidden="1" customWidth="1"/>
    <col min="65" max="66" width="5" style="33" hidden="1" customWidth="1"/>
    <col min="67" max="67" width="5.33203125" style="33" hidden="1" customWidth="1"/>
    <col min="68" max="68" width="5.109375" style="33" hidden="1" customWidth="1"/>
    <col min="69" max="69" width="5" style="33" hidden="1" customWidth="1"/>
    <col min="70" max="70" width="5.44140625" style="33" hidden="1" customWidth="1"/>
    <col min="71" max="71" width="5.6640625" style="33" hidden="1" customWidth="1"/>
    <col min="72" max="72" width="6" style="33" hidden="1" customWidth="1"/>
    <col min="73" max="73" width="6.44140625" style="33" hidden="1" customWidth="1"/>
    <col min="74" max="74" width="4.6640625" style="33" hidden="1" customWidth="1"/>
    <col min="75" max="82" width="5.6640625" style="33" hidden="1" customWidth="1"/>
    <col min="83" max="83" width="5.6640625" style="358" hidden="1" customWidth="1"/>
    <col min="84" max="84" width="6.109375" style="359" hidden="1" customWidth="1"/>
    <col min="85" max="85" width="4.33203125" style="33" hidden="1" customWidth="1"/>
    <col min="86" max="89" width="3.6640625" style="33" hidden="1" customWidth="1"/>
    <col min="90" max="92" width="5.5546875" style="33" hidden="1" customWidth="1"/>
    <col min="93" max="93" width="4.44140625" style="33" hidden="1" customWidth="1"/>
    <col min="94" max="98" width="3.6640625" style="33" hidden="1" customWidth="1"/>
    <col min="99" max="99" width="4.88671875" style="33" hidden="1" customWidth="1"/>
    <col min="100" max="106" width="3.6640625" style="33" hidden="1" customWidth="1"/>
    <col min="107" max="107" width="5.44140625" style="33" hidden="1" customWidth="1"/>
    <col min="108" max="116" width="4.5546875" style="33" hidden="1" customWidth="1"/>
    <col min="117" max="124" width="5.109375" style="33" hidden="1" customWidth="1"/>
    <col min="125" max="125" width="5.6640625" style="33" hidden="1" customWidth="1"/>
    <col min="126" max="129" width="5.5546875" style="33" hidden="1" customWidth="1"/>
    <col min="130" max="130" width="4" style="33" hidden="1" customWidth="1"/>
    <col min="131" max="135" width="0" style="33" hidden="1" customWidth="1"/>
    <col min="136" max="16384" width="9.109375" style="33"/>
  </cols>
  <sheetData>
    <row r="1" spans="1:135" s="270" customFormat="1" ht="13.5" hidden="1" customHeight="1" x14ac:dyDescent="0.2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 x14ac:dyDescent="0.3">
      <c r="A2" s="748" t="s">
        <v>7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48"/>
      <c r="AA2" s="748"/>
      <c r="AB2" s="748"/>
      <c r="AC2" s="748"/>
      <c r="AD2" s="748"/>
      <c r="AE2" s="748"/>
      <c r="AF2" s="748"/>
      <c r="AG2" s="748"/>
      <c r="AH2" s="748"/>
      <c r="AI2" s="748"/>
      <c r="AJ2" s="748"/>
      <c r="AK2" s="748"/>
      <c r="AL2" s="748"/>
      <c r="AM2" s="748"/>
      <c r="AN2" s="748"/>
      <c r="AO2" s="748"/>
      <c r="AP2" s="748"/>
      <c r="AQ2" s="748"/>
      <c r="AR2" s="748"/>
      <c r="AS2" s="748"/>
      <c r="AT2" s="748"/>
      <c r="AU2" s="748"/>
      <c r="AV2" s="748"/>
      <c r="AW2" s="748"/>
      <c r="AX2" s="748"/>
      <c r="AY2" s="748"/>
      <c r="AZ2" s="748"/>
      <c r="BA2" s="748"/>
      <c r="BB2" s="748"/>
      <c r="BC2" s="748"/>
      <c r="BD2" s="748"/>
      <c r="BE2" s="748"/>
      <c r="BF2" s="748"/>
      <c r="BG2" s="748"/>
      <c r="BH2" s="748"/>
      <c r="BI2" s="748"/>
      <c r="BJ2" s="21"/>
      <c r="BK2" s="25" t="s">
        <v>37</v>
      </c>
      <c r="BW2" s="275" t="s">
        <v>90</v>
      </c>
      <c r="BX2" s="275" t="s">
        <v>131</v>
      </c>
      <c r="BY2" s="275" t="s">
        <v>89</v>
      </c>
      <c r="BZ2" s="275" t="s">
        <v>88</v>
      </c>
      <c r="CA2" s="275" t="s">
        <v>132</v>
      </c>
      <c r="CB2" s="275" t="s">
        <v>91</v>
      </c>
      <c r="CC2" s="275" t="s">
        <v>136</v>
      </c>
      <c r="CD2" s="275" t="s">
        <v>92</v>
      </c>
      <c r="CE2" s="276" t="s">
        <v>124</v>
      </c>
      <c r="CF2" s="277" t="s">
        <v>93</v>
      </c>
      <c r="CG2" s="275" t="s">
        <v>133</v>
      </c>
      <c r="CH2" s="275" t="s">
        <v>134</v>
      </c>
      <c r="CI2" s="275" t="s">
        <v>94</v>
      </c>
      <c r="CJ2" s="275" t="s">
        <v>95</v>
      </c>
      <c r="CK2" s="275" t="s">
        <v>125</v>
      </c>
      <c r="CL2" s="275" t="s">
        <v>96</v>
      </c>
      <c r="CM2" s="275" t="s">
        <v>126</v>
      </c>
      <c r="CN2" s="275" t="s">
        <v>97</v>
      </c>
      <c r="CO2" s="275" t="s">
        <v>98</v>
      </c>
      <c r="CP2" s="275" t="s">
        <v>99</v>
      </c>
      <c r="CQ2" s="275" t="s">
        <v>100</v>
      </c>
      <c r="CR2" s="275" t="s">
        <v>101</v>
      </c>
      <c r="CS2" s="275" t="s">
        <v>102</v>
      </c>
      <c r="CT2" s="275" t="s">
        <v>129</v>
      </c>
      <c r="CU2" s="275" t="s">
        <v>103</v>
      </c>
      <c r="CV2" s="275" t="s">
        <v>104</v>
      </c>
      <c r="CW2" s="275" t="s">
        <v>105</v>
      </c>
      <c r="CX2" s="275" t="s">
        <v>106</v>
      </c>
      <c r="CY2" s="275" t="s">
        <v>135</v>
      </c>
      <c r="CZ2" s="275" t="s">
        <v>107</v>
      </c>
      <c r="DA2" s="275" t="s">
        <v>108</v>
      </c>
      <c r="DB2" s="275" t="s">
        <v>127</v>
      </c>
      <c r="DC2" s="275" t="s">
        <v>128</v>
      </c>
    </row>
    <row r="3" spans="1:135" s="19" customFormat="1" ht="13.5" customHeight="1" x14ac:dyDescent="0.25">
      <c r="A3" s="749" t="s">
        <v>118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750"/>
      <c r="T3" s="750"/>
      <c r="U3" s="750"/>
      <c r="V3" s="750"/>
      <c r="W3" s="750"/>
      <c r="X3" s="750"/>
      <c r="Y3" s="750"/>
      <c r="Z3" s="750"/>
      <c r="AA3" s="750"/>
      <c r="AB3" s="750"/>
      <c r="AC3" s="750"/>
      <c r="AD3" s="750"/>
      <c r="AE3" s="750"/>
      <c r="AF3" s="750"/>
      <c r="AG3" s="750"/>
      <c r="AH3" s="750"/>
      <c r="AI3" s="750"/>
      <c r="AJ3" s="750"/>
      <c r="AK3" s="750"/>
      <c r="AL3" s="750"/>
      <c r="AM3" s="750"/>
      <c r="AN3" s="750"/>
      <c r="AO3" s="750"/>
      <c r="AP3" s="750"/>
      <c r="AQ3" s="750"/>
      <c r="AR3" s="750"/>
      <c r="AS3" s="750"/>
      <c r="AT3" s="750"/>
      <c r="AU3" s="750"/>
      <c r="AV3" s="750"/>
      <c r="AW3" s="750"/>
      <c r="AX3" s="750"/>
      <c r="AY3" s="750"/>
      <c r="AZ3" s="750"/>
      <c r="BA3" s="750"/>
      <c r="BB3" s="750"/>
      <c r="BC3" s="750"/>
      <c r="BD3" s="750"/>
      <c r="BE3" s="750"/>
      <c r="BF3" s="750"/>
      <c r="BG3" s="750"/>
      <c r="BH3" s="750"/>
      <c r="BI3" s="751"/>
      <c r="BJ3" s="21"/>
      <c r="BL3" s="576" t="s">
        <v>75</v>
      </c>
      <c r="BM3" s="576"/>
      <c r="BN3" s="576"/>
      <c r="BO3" s="576"/>
      <c r="BP3" s="576"/>
      <c r="BQ3" s="576"/>
      <c r="BR3" s="576"/>
      <c r="BS3" s="576"/>
      <c r="CE3" s="210"/>
      <c r="CF3" s="224"/>
      <c r="CP3" s="138"/>
      <c r="CQ3" s="138"/>
    </row>
    <row r="4" spans="1:135" s="19" customFormat="1" ht="12.75" customHeight="1" x14ac:dyDescent="0.25">
      <c r="A4" s="752" t="str">
        <f>'Титул денна'!AX1</f>
        <v>магістр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3"/>
      <c r="AS4" s="753"/>
      <c r="AT4" s="753"/>
      <c r="AU4" s="753"/>
      <c r="AV4" s="753"/>
      <c r="AW4" s="753"/>
      <c r="AX4" s="753"/>
      <c r="AY4" s="753"/>
      <c r="AZ4" s="753"/>
      <c r="BA4" s="753"/>
      <c r="BB4" s="753"/>
      <c r="BC4" s="753"/>
      <c r="BD4" s="753"/>
      <c r="BE4" s="753"/>
      <c r="BF4" s="753"/>
      <c r="BG4" s="753"/>
      <c r="BH4" s="753"/>
      <c r="BI4" s="754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 x14ac:dyDescent="0.25">
      <c r="A5" s="755" t="s">
        <v>139</v>
      </c>
      <c r="B5" s="758" t="s">
        <v>8</v>
      </c>
      <c r="C5" s="761" t="s">
        <v>9</v>
      </c>
      <c r="D5" s="727" t="s">
        <v>10</v>
      </c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9"/>
      <c r="X5" s="733" t="s">
        <v>3</v>
      </c>
      <c r="Y5" s="734"/>
      <c r="Z5" s="734"/>
      <c r="AA5" s="734"/>
      <c r="AB5" s="734"/>
      <c r="AC5" s="735"/>
      <c r="AD5" s="733" t="s">
        <v>11</v>
      </c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4"/>
      <c r="AS5" s="734"/>
      <c r="AT5" s="734"/>
      <c r="AU5" s="734"/>
      <c r="AV5" s="734"/>
      <c r="AW5" s="734"/>
      <c r="AX5" s="734"/>
      <c r="AY5" s="734"/>
      <c r="AZ5" s="734"/>
      <c r="BA5" s="734"/>
      <c r="BB5" s="734"/>
      <c r="BC5" s="734"/>
      <c r="BD5" s="734"/>
      <c r="BE5" s="734"/>
      <c r="BF5" s="734"/>
      <c r="BG5" s="734"/>
      <c r="BH5" s="734"/>
      <c r="BI5" s="735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 x14ac:dyDescent="0.25">
      <c r="A6" s="756"/>
      <c r="B6" s="759"/>
      <c r="C6" s="761"/>
      <c r="D6" s="736" t="s">
        <v>12</v>
      </c>
      <c r="E6" s="737"/>
      <c r="F6" s="737"/>
      <c r="G6" s="738"/>
      <c r="H6" s="745" t="s">
        <v>13</v>
      </c>
      <c r="I6" s="745"/>
      <c r="J6" s="745"/>
      <c r="K6" s="745"/>
      <c r="L6" s="745"/>
      <c r="M6" s="745"/>
      <c r="N6" s="745"/>
      <c r="O6" s="746" t="s">
        <v>14</v>
      </c>
      <c r="P6" s="746" t="s">
        <v>15</v>
      </c>
      <c r="Q6" s="745" t="s">
        <v>16</v>
      </c>
      <c r="R6" s="745"/>
      <c r="S6" s="745"/>
      <c r="T6" s="745"/>
      <c r="U6" s="745"/>
      <c r="V6" s="745"/>
      <c r="W6" s="745"/>
      <c r="X6" s="747" t="s">
        <v>17</v>
      </c>
      <c r="Y6" s="747"/>
      <c r="Z6" s="745" t="s">
        <v>181</v>
      </c>
      <c r="AA6" s="745" t="s">
        <v>182</v>
      </c>
      <c r="AB6" s="745" t="s">
        <v>183</v>
      </c>
      <c r="AC6" s="745" t="s">
        <v>0</v>
      </c>
      <c r="AD6" s="727" t="s">
        <v>18</v>
      </c>
      <c r="AE6" s="728"/>
      <c r="AF6" s="728"/>
      <c r="AG6" s="728"/>
      <c r="AH6" s="728"/>
      <c r="AI6" s="728"/>
      <c r="AJ6" s="728"/>
      <c r="AK6" s="729"/>
      <c r="AL6" s="727" t="s">
        <v>19</v>
      </c>
      <c r="AM6" s="728"/>
      <c r="AN6" s="728"/>
      <c r="AO6" s="728"/>
      <c r="AP6" s="728"/>
      <c r="AQ6" s="728"/>
      <c r="AR6" s="728"/>
      <c r="AS6" s="729"/>
      <c r="AT6" s="733" t="s">
        <v>20</v>
      </c>
      <c r="AU6" s="734"/>
      <c r="AV6" s="734"/>
      <c r="AW6" s="734"/>
      <c r="AX6" s="734"/>
      <c r="AY6" s="734"/>
      <c r="AZ6" s="734"/>
      <c r="BA6" s="735"/>
      <c r="BB6" s="733" t="s">
        <v>21</v>
      </c>
      <c r="BC6" s="734"/>
      <c r="BD6" s="734"/>
      <c r="BE6" s="734"/>
      <c r="BF6" s="734"/>
      <c r="BG6" s="734"/>
      <c r="BH6" s="734"/>
      <c r="BI6" s="735"/>
      <c r="BJ6" s="61"/>
      <c r="BK6" s="27" t="s">
        <v>76</v>
      </c>
      <c r="BL6" s="281">
        <v>1</v>
      </c>
      <c r="BM6" s="28" t="s">
        <v>78</v>
      </c>
      <c r="BO6" s="28" t="s">
        <v>77</v>
      </c>
      <c r="BP6" s="282">
        <v>1.5</v>
      </c>
      <c r="BQ6" s="28" t="s">
        <v>79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 x14ac:dyDescent="0.25">
      <c r="A7" s="756"/>
      <c r="B7" s="759"/>
      <c r="C7" s="761"/>
      <c r="D7" s="739"/>
      <c r="E7" s="740"/>
      <c r="F7" s="740"/>
      <c r="G7" s="741"/>
      <c r="H7" s="745"/>
      <c r="I7" s="745"/>
      <c r="J7" s="745"/>
      <c r="K7" s="745"/>
      <c r="L7" s="745"/>
      <c r="M7" s="745"/>
      <c r="N7" s="745"/>
      <c r="O7" s="746"/>
      <c r="P7" s="746"/>
      <c r="Q7" s="745"/>
      <c r="R7" s="745"/>
      <c r="S7" s="745"/>
      <c r="T7" s="745"/>
      <c r="U7" s="745"/>
      <c r="V7" s="745"/>
      <c r="W7" s="745"/>
      <c r="X7" s="745" t="s">
        <v>22</v>
      </c>
      <c r="Y7" s="745" t="s">
        <v>23</v>
      </c>
      <c r="Z7" s="745"/>
      <c r="AA7" s="745"/>
      <c r="AB7" s="745"/>
      <c r="AC7" s="745"/>
      <c r="AD7" s="730">
        <v>1</v>
      </c>
      <c r="AE7" s="731"/>
      <c r="AF7" s="731"/>
      <c r="AG7" s="732"/>
      <c r="AH7" s="730">
        <v>2</v>
      </c>
      <c r="AI7" s="731"/>
      <c r="AJ7" s="731"/>
      <c r="AK7" s="732"/>
      <c r="AL7" s="730">
        <v>3</v>
      </c>
      <c r="AM7" s="731"/>
      <c r="AN7" s="731"/>
      <c r="AO7" s="732"/>
      <c r="AP7" s="730">
        <v>4</v>
      </c>
      <c r="AQ7" s="731"/>
      <c r="AR7" s="731"/>
      <c r="AS7" s="732"/>
      <c r="AT7" s="730">
        <v>5</v>
      </c>
      <c r="AU7" s="731"/>
      <c r="AV7" s="731"/>
      <c r="AW7" s="732"/>
      <c r="AX7" s="730">
        <v>6</v>
      </c>
      <c r="AY7" s="731"/>
      <c r="AZ7" s="731"/>
      <c r="BA7" s="732"/>
      <c r="BB7" s="730">
        <v>7</v>
      </c>
      <c r="BC7" s="731"/>
      <c r="BD7" s="731"/>
      <c r="BE7" s="732"/>
      <c r="BF7" s="730">
        <v>8</v>
      </c>
      <c r="BG7" s="731"/>
      <c r="BH7" s="731"/>
      <c r="BI7" s="732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 x14ac:dyDescent="0.3">
      <c r="A8" s="756"/>
      <c r="B8" s="759"/>
      <c r="C8" s="761"/>
      <c r="D8" s="739"/>
      <c r="E8" s="740"/>
      <c r="F8" s="740"/>
      <c r="G8" s="741"/>
      <c r="H8" s="745"/>
      <c r="I8" s="745"/>
      <c r="J8" s="745"/>
      <c r="K8" s="745"/>
      <c r="L8" s="745"/>
      <c r="M8" s="745"/>
      <c r="N8" s="745"/>
      <c r="O8" s="746"/>
      <c r="P8" s="746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5"/>
      <c r="AD8" s="733" t="s">
        <v>346</v>
      </c>
      <c r="AE8" s="734"/>
      <c r="AF8" s="734"/>
      <c r="AG8" s="734"/>
      <c r="AH8" s="734"/>
      <c r="AI8" s="734"/>
      <c r="AJ8" s="734"/>
      <c r="AK8" s="734"/>
      <c r="AL8" s="734"/>
      <c r="AM8" s="734"/>
      <c r="AN8" s="734"/>
      <c r="AO8" s="734"/>
      <c r="AP8" s="734"/>
      <c r="AQ8" s="734"/>
      <c r="AR8" s="734"/>
      <c r="AS8" s="734"/>
      <c r="AT8" s="734"/>
      <c r="AU8" s="734"/>
      <c r="AV8" s="734"/>
      <c r="AW8" s="734"/>
      <c r="AX8" s="734"/>
      <c r="AY8" s="734"/>
      <c r="AZ8" s="734"/>
      <c r="BA8" s="734"/>
      <c r="BB8" s="734"/>
      <c r="BC8" s="734"/>
      <c r="BD8" s="734"/>
      <c r="BE8" s="734"/>
      <c r="BF8" s="734"/>
      <c r="BG8" s="734"/>
      <c r="BH8" s="734"/>
      <c r="BI8" s="735"/>
      <c r="BJ8" s="61"/>
      <c r="BK8" s="25" t="s">
        <v>39</v>
      </c>
      <c r="CE8" s="283"/>
      <c r="CF8" s="284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25">
      <c r="A9" s="756"/>
      <c r="B9" s="759"/>
      <c r="C9" s="761"/>
      <c r="D9" s="739"/>
      <c r="E9" s="740"/>
      <c r="F9" s="740"/>
      <c r="G9" s="741"/>
      <c r="H9" s="745"/>
      <c r="I9" s="745"/>
      <c r="J9" s="745"/>
      <c r="K9" s="745"/>
      <c r="L9" s="745"/>
      <c r="M9" s="745"/>
      <c r="N9" s="745"/>
      <c r="O9" s="746"/>
      <c r="P9" s="746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45"/>
      <c r="AC9" s="745"/>
      <c r="AD9" s="580">
        <v>1</v>
      </c>
      <c r="AE9" s="581"/>
      <c r="AF9" s="581"/>
      <c r="AG9" s="582"/>
      <c r="AH9" s="580">
        <v>1</v>
      </c>
      <c r="AI9" s="581"/>
      <c r="AJ9" s="581"/>
      <c r="AK9" s="582"/>
      <c r="AL9" s="580">
        <v>1</v>
      </c>
      <c r="AM9" s="581"/>
      <c r="AN9" s="581"/>
      <c r="AO9" s="582"/>
      <c r="AP9" s="580"/>
      <c r="AQ9" s="581"/>
      <c r="AR9" s="581"/>
      <c r="AS9" s="582"/>
      <c r="AT9" s="580"/>
      <c r="AU9" s="581"/>
      <c r="AV9" s="581"/>
      <c r="AW9" s="582"/>
      <c r="AX9" s="580"/>
      <c r="AY9" s="581"/>
      <c r="AZ9" s="581"/>
      <c r="BA9" s="582"/>
      <c r="BB9" s="580"/>
      <c r="BC9" s="581"/>
      <c r="BD9" s="581"/>
      <c r="BE9" s="582"/>
      <c r="BF9" s="580"/>
      <c r="BG9" s="581"/>
      <c r="BH9" s="581"/>
      <c r="BI9" s="582"/>
      <c r="BJ9" s="62"/>
      <c r="CE9" s="283"/>
      <c r="CF9" s="285"/>
    </row>
    <row r="10" spans="1:135" s="28" customFormat="1" ht="17.25" customHeight="1" x14ac:dyDescent="0.25">
      <c r="A10" s="757"/>
      <c r="B10" s="760"/>
      <c r="C10" s="761"/>
      <c r="D10" s="742"/>
      <c r="E10" s="743"/>
      <c r="F10" s="743"/>
      <c r="G10" s="744"/>
      <c r="H10" s="745"/>
      <c r="I10" s="745"/>
      <c r="J10" s="745"/>
      <c r="K10" s="745"/>
      <c r="L10" s="745"/>
      <c r="M10" s="745"/>
      <c r="N10" s="745"/>
      <c r="O10" s="746"/>
      <c r="P10" s="746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33" t="s">
        <v>187</v>
      </c>
      <c r="AE10" s="734"/>
      <c r="AF10" s="734"/>
      <c r="AG10" s="734"/>
      <c r="AH10" s="734"/>
      <c r="AI10" s="734"/>
      <c r="AJ10" s="734"/>
      <c r="AK10" s="734"/>
      <c r="AL10" s="734"/>
      <c r="AM10" s="734"/>
      <c r="AN10" s="734"/>
      <c r="AO10" s="734"/>
      <c r="AP10" s="734"/>
      <c r="AQ10" s="734"/>
      <c r="AR10" s="734"/>
      <c r="AS10" s="734"/>
      <c r="AT10" s="734"/>
      <c r="AU10" s="734"/>
      <c r="AV10" s="734"/>
      <c r="AW10" s="734"/>
      <c r="AX10" s="734"/>
      <c r="AY10" s="734"/>
      <c r="AZ10" s="734"/>
      <c r="BA10" s="734"/>
      <c r="BB10" s="734"/>
      <c r="BC10" s="734"/>
      <c r="BD10" s="734"/>
      <c r="BE10" s="734"/>
      <c r="BF10" s="734"/>
      <c r="BG10" s="734"/>
      <c r="BH10" s="734"/>
      <c r="BI10" s="735"/>
      <c r="BJ10" s="21"/>
      <c r="BK10" s="19"/>
      <c r="BL10" s="655" t="s">
        <v>36</v>
      </c>
      <c r="BM10" s="656"/>
      <c r="BN10" s="656"/>
      <c r="BO10" s="656"/>
      <c r="BP10" s="656"/>
      <c r="BQ10" s="656"/>
      <c r="BR10" s="656"/>
      <c r="BS10" s="657"/>
      <c r="BT10" s="659" t="s">
        <v>35</v>
      </c>
      <c r="CE10" s="283"/>
      <c r="CF10" s="284"/>
      <c r="DC10" s="134" t="s">
        <v>35</v>
      </c>
      <c r="DD10" s="655" t="s">
        <v>150</v>
      </c>
      <c r="DE10" s="656"/>
      <c r="DF10" s="656"/>
      <c r="DG10" s="656"/>
      <c r="DH10" s="656"/>
      <c r="DI10" s="656"/>
      <c r="DJ10" s="656"/>
      <c r="DK10" s="657"/>
      <c r="DL10" s="134" t="s">
        <v>35</v>
      </c>
      <c r="DM10" s="655" t="s">
        <v>151</v>
      </c>
      <c r="DN10" s="656"/>
      <c r="DO10" s="656"/>
      <c r="DP10" s="656"/>
      <c r="DQ10" s="656"/>
      <c r="DR10" s="656"/>
      <c r="DS10" s="656"/>
      <c r="DT10" s="657"/>
      <c r="DU10" s="134" t="s">
        <v>35</v>
      </c>
      <c r="DX10" s="28" t="s">
        <v>325</v>
      </c>
    </row>
    <row r="11" spans="1:135" s="289" customFormat="1" ht="13.5" customHeight="1" x14ac:dyDescent="0.25">
      <c r="A11" s="22">
        <v>1</v>
      </c>
      <c r="B11" s="286" t="s">
        <v>109</v>
      </c>
      <c r="C11" s="287" t="s">
        <v>259</v>
      </c>
      <c r="D11" s="723">
        <v>4</v>
      </c>
      <c r="E11" s="723"/>
      <c r="F11" s="723"/>
      <c r="G11" s="723"/>
      <c r="H11" s="723">
        <v>5</v>
      </c>
      <c r="I11" s="723"/>
      <c r="J11" s="723"/>
      <c r="K11" s="723"/>
      <c r="L11" s="723"/>
      <c r="M11" s="723"/>
      <c r="N11" s="723"/>
      <c r="O11" s="22">
        <v>6</v>
      </c>
      <c r="P11" s="22">
        <v>7</v>
      </c>
      <c r="Q11" s="723">
        <v>8</v>
      </c>
      <c r="R11" s="723"/>
      <c r="S11" s="723"/>
      <c r="T11" s="723"/>
      <c r="U11" s="723"/>
      <c r="V11" s="723"/>
      <c r="W11" s="723"/>
      <c r="X11" s="22">
        <v>9</v>
      </c>
      <c r="Y11" s="287" t="s">
        <v>260</v>
      </c>
      <c r="Z11" s="22">
        <v>11</v>
      </c>
      <c r="AA11" s="22">
        <v>12</v>
      </c>
      <c r="AB11" s="22">
        <v>13</v>
      </c>
      <c r="AC11" s="22">
        <v>14</v>
      </c>
      <c r="AD11" s="724">
        <v>15</v>
      </c>
      <c r="AE11" s="725"/>
      <c r="AF11" s="725"/>
      <c r="AG11" s="288" t="s">
        <v>80</v>
      </c>
      <c r="AH11" s="726">
        <v>16</v>
      </c>
      <c r="AI11" s="725"/>
      <c r="AJ11" s="725"/>
      <c r="AK11" s="288" t="s">
        <v>80</v>
      </c>
      <c r="AL11" s="726">
        <v>17</v>
      </c>
      <c r="AM11" s="725"/>
      <c r="AN11" s="725"/>
      <c r="AO11" s="288" t="s">
        <v>80</v>
      </c>
      <c r="AP11" s="726">
        <v>18</v>
      </c>
      <c r="AQ11" s="725"/>
      <c r="AR11" s="725"/>
      <c r="AS11" s="288" t="s">
        <v>80</v>
      </c>
      <c r="AT11" s="726">
        <v>19</v>
      </c>
      <c r="AU11" s="725"/>
      <c r="AV11" s="725"/>
      <c r="AW11" s="288" t="s">
        <v>80</v>
      </c>
      <c r="AX11" s="726">
        <v>20</v>
      </c>
      <c r="AY11" s="725"/>
      <c r="AZ11" s="725"/>
      <c r="BA11" s="288" t="s">
        <v>80</v>
      </c>
      <c r="BB11" s="726">
        <v>21</v>
      </c>
      <c r="BC11" s="725"/>
      <c r="BD11" s="725"/>
      <c r="BE11" s="288" t="s">
        <v>80</v>
      </c>
      <c r="BF11" s="726">
        <v>22</v>
      </c>
      <c r="BG11" s="725"/>
      <c r="BH11" s="725"/>
      <c r="BI11" s="28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59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 x14ac:dyDescent="0.2">
      <c r="A12" s="292"/>
      <c r="B12" s="154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 x14ac:dyDescent="0.2">
      <c r="A13" s="293">
        <v>1</v>
      </c>
      <c r="B13" s="29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 x14ac:dyDescent="0.2">
      <c r="A14" s="295" t="s">
        <v>196</v>
      </c>
      <c r="B14" s="296" t="s">
        <v>197</v>
      </c>
      <c r="C14" s="297"/>
      <c r="D14" s="182"/>
      <c r="E14" s="182"/>
      <c r="F14" s="182"/>
      <c r="G14" s="182"/>
      <c r="H14" s="182"/>
      <c r="I14" s="298"/>
      <c r="J14" s="298"/>
      <c r="K14" s="182"/>
      <c r="L14" s="182"/>
      <c r="M14" s="182"/>
      <c r="N14" s="182"/>
      <c r="O14" s="182"/>
      <c r="P14" s="182"/>
      <c r="Q14" s="182"/>
      <c r="R14" s="182"/>
      <c r="S14" s="182"/>
      <c r="T14" s="298"/>
      <c r="U14" s="298"/>
      <c r="V14" s="298"/>
      <c r="W14" s="182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0.399999999999999" x14ac:dyDescent="0.25">
      <c r="A15" s="22" t="str">
        <f>'ПЛАН НАВЧАЛЬНОГО ПРОЦЕСУ ДЕННА'!A15</f>
        <v>1.1.01</v>
      </c>
      <c r="B15" s="409" t="str">
        <f>'ПЛАН НАВЧАЛЬНОГО ПРОЦЕСУ ДЕННА'!B15</f>
        <v>Методологія та організація наукових досліджень</v>
      </c>
      <c r="C15" s="410">
        <f>'ПЛАН НАВЧАЛЬНОГО ПРОЦЕСУ ДЕННА'!C15</f>
        <v>0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5">
        <f>'ПЛАН НАВЧАЛЬНОГО ПРОЦЕСУ ДЕННА'!Q15</f>
        <v>0</v>
      </c>
      <c r="R15" s="486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306">
        <f>'ПЛАН НАВЧАЛЬНОГО ПРОЦЕСУ ДЕННА'!X15</f>
        <v>90</v>
      </c>
      <c r="Y15" s="145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69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69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69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69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69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69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69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69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69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69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69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69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69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69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69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69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69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69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69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69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69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69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69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69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x14ac:dyDescent="0.25">
      <c r="A16" s="22" t="str">
        <f>'ПЛАН НАВЧАЛЬНОГО ПРОЦЕСУ ДЕННА'!A16</f>
        <v>1.1.02</v>
      </c>
      <c r="B16" s="409" t="str">
        <f>'ПЛАН НАВЧАЛЬНОГО ПРОЦЕСУ ДЕННА'!B16</f>
        <v>Іноземна мова</v>
      </c>
      <c r="C16" s="410" t="str">
        <f>'ПЛАН НАВЧАЛЬНОГО ПРОЦЕСУ ДЕННА'!C16</f>
        <v>ІФП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2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5">
        <f>'ПЛАН НАВЧАЛЬНОГО ПРОЦЕСУ ДЕННА'!Q16</f>
        <v>0</v>
      </c>
      <c r="R16" s="486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306">
        <f>'ПЛАН НАВЧАЛЬНОГО ПРОЦЕСУ ДЕННА'!X16</f>
        <v>90</v>
      </c>
      <c r="Y16" s="145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69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69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69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69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69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69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69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69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69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69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69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69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69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69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69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69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69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69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69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69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69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69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69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69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3</v>
      </c>
      <c r="CF16" s="308">
        <f t="shared" ref="CF16:CF68" si="16">MAX(BW16:CD16)</f>
        <v>1.5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1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2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x14ac:dyDescent="0.25">
      <c r="A17" s="22" t="str">
        <f>'ПЛАН НАВЧАЛЬНОГО ПРОЦЕСУ ДЕННА'!A17</f>
        <v>1.1.03</v>
      </c>
      <c r="B17" s="409" t="str">
        <f>'ПЛАН НАВЧАЛЬНОГО ПРОЦЕСУ ДЕННА'!B17</f>
        <v xml:space="preserve">Охорона праці в галузі </v>
      </c>
      <c r="C17" s="410" t="str">
        <f>'ПЛАН НАВЧАЛЬНОГО ПРОЦЕСУ ДЕННА'!C17</f>
        <v>МПМ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5">
        <f>'ПЛАН НАВЧАЛЬНОГО ПРОЦЕСУ ДЕННА'!Q17</f>
        <v>0</v>
      </c>
      <c r="R17" s="486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306">
        <f>'ПЛАН НАВЧАЛЬНОГО ПРОЦЕСУ ДЕННА'!X17</f>
        <v>45</v>
      </c>
      <c r="Y17" s="145">
        <f>'ПЛАН НАВЧАЛЬНОГО ПРОЦЕСУ ДЕННА'!Y17</f>
        <v>1.5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41</v>
      </c>
      <c r="AD17" s="369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69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69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69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69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69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1.5</v>
      </c>
      <c r="AL17" s="369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69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69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69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69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69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69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69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69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69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69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69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69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69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69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69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69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69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0.91111111111111109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1.5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1.5</v>
      </c>
      <c r="BW17" s="14">
        <f>IF($DC17=0,0,ROUND(4*$Y17*SUM(AD17:AF17)/$DC17,0)/4)</f>
        <v>0</v>
      </c>
      <c r="BX17" s="14">
        <f>IF($DC17=0,0,ROUND(4*$Y17*SUM(AH17:AJ17)/$DC17,0)/4)</f>
        <v>1.5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1.5</v>
      </c>
      <c r="CF17" s="308">
        <f t="shared" si="16"/>
        <v>1.5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ht="24" customHeight="1" x14ac:dyDescent="0.25">
      <c r="A18" s="22" t="str">
        <f>'ПЛАН НАВЧАЛЬНОГО ПРОЦЕСУ ДЕННА'!A18</f>
        <v>1.1.04</v>
      </c>
      <c r="B18" s="409" t="str">
        <f>'ПЛАН НАВЧАЛЬНОГО ПРОЦЕСУ ДЕННА'!B18</f>
        <v>Математичне моделювання технологічних систем</v>
      </c>
      <c r="C18" s="410" t="str">
        <f>'ПЛАН НАВЧАЛЬНОГО ПРОЦЕСУ ДЕННА'!C18</f>
        <v>МПМ</v>
      </c>
      <c r="D18" s="303">
        <f>'ПЛАН НАВЧАЛЬНОГО ПРОЦЕСУ ДЕННА'!D18</f>
        <v>1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0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5">
        <f>'ПЛАН НАВЧАЛЬНОГО ПРОЦЕСУ ДЕННА'!Q18</f>
        <v>0</v>
      </c>
      <c r="R18" s="486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306">
        <f>'ПЛАН НАВЧАЛЬНОГО ПРОЦЕСУ ДЕННА'!X18</f>
        <v>105</v>
      </c>
      <c r="Y18" s="145">
        <f>'ПЛАН НАВЧАЛЬНОГО ПРОЦЕСУ ДЕННА'!Y18</f>
        <v>3.5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101</v>
      </c>
      <c r="AD18" s="369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69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69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3.5</v>
      </c>
      <c r="AH18" s="369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69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69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69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69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69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69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69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69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69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69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69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69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69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69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69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69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69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69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69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69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0.96190476190476193</v>
      </c>
      <c r="BK18" s="125" t="str">
        <f t="shared" si="1"/>
        <v/>
      </c>
      <c r="BL18" s="14">
        <f t="shared" si="28"/>
        <v>3.5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3.5</v>
      </c>
      <c r="BW18" s="14">
        <f t="shared" ref="BW18:BW64" si="29">IF($DC18=0,0,ROUND(4*$Y18*SUM(AD18:AF18)/$DC18,0)/4)</f>
        <v>3.5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3.5</v>
      </c>
      <c r="CF18" s="308">
        <f t="shared" si="16"/>
        <v>3.5</v>
      </c>
      <c r="CH18" s="309">
        <f t="shared" si="17"/>
        <v>1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1</v>
      </c>
      <c r="CQ18" s="309">
        <f t="shared" si="3"/>
        <v>0</v>
      </c>
      <c r="CR18" s="309">
        <f t="shared" si="4"/>
        <v>0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0</v>
      </c>
      <c r="DC18" s="313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x14ac:dyDescent="0.25">
      <c r="A19" s="22" t="str">
        <f>'ПЛАН НАВЧАЛЬНОГО ПРОЦЕСУ ДЕННА'!A19</f>
        <v>1.1.05</v>
      </c>
      <c r="B19" s="409" t="str">
        <f>'ПЛАН НАВЧАЛЬНОГО ПРОЦЕСУ ДЕННА'!B19</f>
        <v xml:space="preserve"> CAD/CAM/CAE</v>
      </c>
      <c r="C19" s="410" t="str">
        <f>'ПЛАН НАВЧАЛЬНОГО ПРОЦЕСУ ДЕННА'!C19</f>
        <v>МПМ</v>
      </c>
      <c r="D19" s="303" t="str">
        <f>'ПЛАН НАВЧАЛЬНОГО ПРОЦЕСУ ДЕННА'!D19</f>
        <v>2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5">
        <f>'ПЛАН НАВЧАЛЬНОГО ПРОЦЕСУ ДЕННА'!Q19</f>
        <v>0</v>
      </c>
      <c r="R19" s="486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306">
        <f>'ПЛАН НАВЧАЛЬНОГО ПРОЦЕСУ ДЕННА'!X19</f>
        <v>180</v>
      </c>
      <c r="Y19" s="145">
        <f>'ПЛАН НАВЧАЛЬНОГО ПРОЦЕСУ ДЕННА'!Y19</f>
        <v>6</v>
      </c>
      <c r="Z19" s="9">
        <f t="shared" si="12"/>
        <v>4</v>
      </c>
      <c r="AA19" s="9">
        <f t="shared" si="12"/>
        <v>0</v>
      </c>
      <c r="AB19" s="9">
        <f t="shared" si="12"/>
        <v>4</v>
      </c>
      <c r="AC19" s="9">
        <f t="shared" si="13"/>
        <v>172</v>
      </c>
      <c r="AD19" s="369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369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69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0">
        <f>'ПЛАН НАВЧАЛЬНОГО ПРОЦЕСУ ДЕННА'!AG19</f>
        <v>0</v>
      </c>
      <c r="AH19" s="369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369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69">
        <f>IF('ПЛАН НАВЧАЛЬНОГО ПРОЦЕСУ ДЕННА'!AJ19&gt;0,IF(ROUND('ПЛАН НАВЧАЛЬНОГО ПРОЦЕСУ ДЕННА'!AJ19*$BW$4,0)&gt;0,ROUND('ПЛАН НАВЧАЛЬНОГО ПРОЦЕСУ ДЕННА'!AJ19*$BW$4,0)*2,2),0)</f>
        <v>4</v>
      </c>
      <c r="AK19" s="70">
        <f>'ПЛАН НАВЧАЛЬНОГО ПРОЦЕСУ ДЕННА'!AK19</f>
        <v>6</v>
      </c>
      <c r="AL19" s="369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69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69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69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69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69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69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69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69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69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69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69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69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69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69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69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69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69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0.9555555555555556</v>
      </c>
      <c r="BK19" s="125" t="str">
        <f t="shared" si="1"/>
        <v/>
      </c>
      <c r="BL19" s="14">
        <f t="shared" si="28"/>
        <v>0</v>
      </c>
      <c r="BM19" s="14">
        <f t="shared" si="2"/>
        <v>6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6</v>
      </c>
      <c r="BW19" s="14">
        <f t="shared" si="29"/>
        <v>0</v>
      </c>
      <c r="BX19" s="14">
        <f t="shared" si="30"/>
        <v>6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6</v>
      </c>
      <c r="CF19" s="308">
        <f t="shared" si="16"/>
        <v>6</v>
      </c>
      <c r="CH19" s="309">
        <f t="shared" si="17"/>
        <v>0</v>
      </c>
      <c r="CI19" s="309">
        <f t="shared" si="18"/>
        <v>1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ht="21.75" customHeight="1" x14ac:dyDescent="0.25">
      <c r="A20" s="22" t="str">
        <f>'ПЛАН НАВЧАЛЬНОГО ПРОЦЕСУ ДЕННА'!A20</f>
        <v>1.1.06</v>
      </c>
      <c r="B20" s="409" t="str">
        <f>'ПЛАН НАВЧАЛЬНОГО ПРОЦЕСУ ДЕННА'!B20</f>
        <v xml:space="preserve">Конструювання, розрахунок та САПР машин і обладнання </v>
      </c>
      <c r="C20" s="410" t="str">
        <f>'ПЛАН НАВЧАЛЬНОГО ПРОЦЕСУ ДЕННА'!C20</f>
        <v>МПМ</v>
      </c>
      <c r="D20" s="303" t="str">
        <f>'ПЛАН НАВЧАЛЬНОГО ПРОЦЕСУ ДЕННА'!D20</f>
        <v>1</v>
      </c>
      <c r="E20" s="304">
        <f>'ПЛАН НАВЧАЛЬНОГО ПРОЦЕСУ ДЕННА'!E20</f>
        <v>0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5">
        <f>'ПЛАН НАВЧАЛЬНОГО ПРОЦЕСУ ДЕННА'!Q20</f>
        <v>0</v>
      </c>
      <c r="R20" s="486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306">
        <f>'ПЛАН НАВЧАЛЬНОГО ПРОЦЕСУ ДЕННА'!X20</f>
        <v>180</v>
      </c>
      <c r="Y20" s="145">
        <f>'ПЛАН НАВЧАЛЬНОГО ПРОЦЕСУ ДЕННА'!Y20</f>
        <v>6</v>
      </c>
      <c r="Z20" s="9">
        <f t="shared" si="12"/>
        <v>4</v>
      </c>
      <c r="AA20" s="9">
        <f t="shared" si="12"/>
        <v>0</v>
      </c>
      <c r="AB20" s="9">
        <f t="shared" si="12"/>
        <v>4</v>
      </c>
      <c r="AC20" s="9">
        <f t="shared" si="13"/>
        <v>172</v>
      </c>
      <c r="AD20" s="369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369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69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0">
        <f>'ПЛАН НАВЧАЛЬНОГО ПРОЦЕСУ ДЕННА'!AG20</f>
        <v>6</v>
      </c>
      <c r="AH20" s="369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69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69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69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69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69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69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69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69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69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69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69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69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69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69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69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69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69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69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69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69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0.9555555555555556</v>
      </c>
      <c r="BK20" s="125" t="str">
        <f t="shared" si="1"/>
        <v/>
      </c>
      <c r="BL20" s="14">
        <f t="shared" si="28"/>
        <v>6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6</v>
      </c>
      <c r="BW20" s="14">
        <f t="shared" si="29"/>
        <v>6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6</v>
      </c>
      <c r="CF20" s="308">
        <f>MAX(BW20:CD20)</f>
        <v>6</v>
      </c>
      <c r="CH20" s="309">
        <f t="shared" si="17"/>
        <v>1</v>
      </c>
      <c r="CI20" s="309">
        <f t="shared" si="18"/>
        <v>0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1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24.75" customHeight="1" x14ac:dyDescent="0.25">
      <c r="A21" s="22" t="str">
        <f>'ПЛАН НАВЧАЛЬНОГО ПРОЦЕСУ ДЕННА'!A21</f>
        <v>1.1.07</v>
      </c>
      <c r="B21" s="409" t="str">
        <f>'ПЛАН НАВЧАЛЬНОГО ПРОЦЕСУ ДЕННА'!B21</f>
        <v>Методи оптимізації технологічних систем</v>
      </c>
      <c r="C21" s="410" t="str">
        <f>'ПЛАН НАВЧАЛЬНОГО ПРОЦЕСУ ДЕННА'!C21</f>
        <v>МПМ</v>
      </c>
      <c r="D21" s="303" t="str">
        <f>'ПЛАН НАВЧАЛЬНОГО ПРОЦЕСУ ДЕННА'!D21</f>
        <v>2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5">
        <f>'ПЛАН НАВЧАЛЬНОГО ПРОЦЕСУ ДЕННА'!Q21</f>
        <v>0</v>
      </c>
      <c r="R21" s="486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306">
        <f>'ПЛАН НАВЧАЛЬНОГО ПРОЦЕСУ ДЕННА'!X21</f>
        <v>120</v>
      </c>
      <c r="Y21" s="145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369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369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69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0">
        <f>'ПЛАН НАВЧАЛЬНОГО ПРОЦЕСУ ДЕННА'!AG21</f>
        <v>0</v>
      </c>
      <c r="AH21" s="369">
        <f>IF('ПЛАН НАВЧАЛЬНОГО ПРОЦЕСУ ДЕННА'!AH21&gt;0,IF(ROUND('ПЛАН НАВЧАЛЬНОГО ПРОЦЕСУ ДЕННА'!AH21*$BW$4,0)&gt;0,ROUND('ПЛАН НАВЧАЛЬНОГО ПРОЦЕСУ ДЕННА'!AH21*$BW$4,0)*2,2),0)</f>
        <v>2</v>
      </c>
      <c r="AI21" s="369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69">
        <f>IF('ПЛАН НАВЧАЛЬНОГО ПРОЦЕСУ ДЕННА'!AJ21&gt;0,IF(ROUND('ПЛАН НАВЧАЛЬНОГО ПРОЦЕСУ ДЕННА'!AJ21*$BW$4,0)&gt;0,ROUND('ПЛАН НАВЧАЛЬНОГО ПРОЦЕСУ ДЕННА'!AJ21*$BW$4,0)*2,2),0)</f>
        <v>2</v>
      </c>
      <c r="AK21" s="70">
        <f>'ПЛАН НАВЧАЛЬНОГО ПРОЦЕСУ ДЕННА'!AK21</f>
        <v>4</v>
      </c>
      <c r="AL21" s="369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69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69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69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69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69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69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69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69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69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69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69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69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69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69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69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69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69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0.96666666666666667</v>
      </c>
      <c r="BK21" s="125" t="str">
        <f t="shared" si="1"/>
        <v/>
      </c>
      <c r="BL21" s="14">
        <f t="shared" si="28"/>
        <v>0</v>
      </c>
      <c r="BM21" s="14">
        <f t="shared" si="2"/>
        <v>4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0</v>
      </c>
      <c r="BX21" s="14">
        <f t="shared" si="30"/>
        <v>4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</v>
      </c>
      <c r="CF21" s="308">
        <f t="shared" si="16"/>
        <v>4</v>
      </c>
      <c r="CH21" s="309">
        <f t="shared" si="17"/>
        <v>0</v>
      </c>
      <c r="CI21" s="309">
        <f t="shared" si="18"/>
        <v>1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t="24.75" customHeight="1" x14ac:dyDescent="0.25">
      <c r="A22" s="22" t="str">
        <f>'ПЛАН НАВЧАЛЬНОГО ПРОЦЕСУ ДЕННА'!A22</f>
        <v>1.1.08</v>
      </c>
      <c r="B22" s="409" t="str">
        <f>'ПЛАН НАВЧАЛЬНОГО ПРОЦЕСУ ДЕННА'!B22</f>
        <v>Інтегровані технології машинобудування</v>
      </c>
      <c r="C22" s="410" t="str">
        <f>'ПЛАН НАВЧАЛЬНОГО ПРОЦЕСУ ДЕННА'!C22</f>
        <v>МПМ</v>
      </c>
      <c r="D22" s="303" t="str">
        <f>'ПЛАН НАВЧАЛЬНОГО ПРОЦЕСУ ДЕННА'!D22</f>
        <v>1</v>
      </c>
      <c r="E22" s="304">
        <f>'ПЛАН НАВЧАЛЬНОГО ПРОЦЕСУ ДЕННА'!E22</f>
        <v>0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0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5">
        <f>'ПЛАН НАВЧАЛЬНОГО ПРОЦЕСУ ДЕННА'!Q22</f>
        <v>0</v>
      </c>
      <c r="R22" s="486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306">
        <f>'ПЛАН НАВЧАЛЬНОГО ПРОЦЕСУ ДЕННА'!X22</f>
        <v>180</v>
      </c>
      <c r="Y22" s="145">
        <f>'ПЛАН НАВЧАЛЬНОГО ПРОЦЕСУ ДЕННА'!Y22</f>
        <v>6</v>
      </c>
      <c r="Z22" s="9">
        <f t="shared" si="12"/>
        <v>4</v>
      </c>
      <c r="AA22" s="9">
        <f t="shared" si="12"/>
        <v>0</v>
      </c>
      <c r="AB22" s="9">
        <f t="shared" si="12"/>
        <v>4</v>
      </c>
      <c r="AC22" s="9">
        <f t="shared" si="13"/>
        <v>172</v>
      </c>
      <c r="AD22" s="369">
        <f>IF('ПЛАН НАВЧАЛЬНОГО ПРОЦЕСУ ДЕННА'!AD22&gt;0,IF(ROUND('ПЛАН НАВЧАЛЬНОГО ПРОЦЕСУ ДЕННА'!AD22*$BW$4,0)&gt;0,ROUND('ПЛАН НАВЧАЛЬНОГО ПРОЦЕСУ ДЕННА'!AD22*$BW$4,0)*2,2),0)</f>
        <v>4</v>
      </c>
      <c r="AE22" s="369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69">
        <f>IF('ПЛАН НАВЧАЛЬНОГО ПРОЦЕСУ ДЕННА'!AF22&gt;0,IF(ROUND('ПЛАН НАВЧАЛЬНОГО ПРОЦЕСУ ДЕННА'!AF22*$BW$4,0)&gt;0,ROUND('ПЛАН НАВЧАЛЬНОГО ПРОЦЕСУ ДЕННА'!AF22*$BW$4,0)*2,2),0)</f>
        <v>4</v>
      </c>
      <c r="AG22" s="70">
        <f>'ПЛАН НАВЧАЛЬНОГО ПРОЦЕСУ ДЕННА'!AG22</f>
        <v>6</v>
      </c>
      <c r="AH22" s="369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69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69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69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69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69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69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69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69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69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69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69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69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69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69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69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69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69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69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69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69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0.9555555555555556</v>
      </c>
      <c r="BK22" s="125" t="str">
        <f t="shared" si="1"/>
        <v/>
      </c>
      <c r="BL22" s="14">
        <f t="shared" si="28"/>
        <v>6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6</v>
      </c>
      <c r="BW22" s="14">
        <f t="shared" si="29"/>
        <v>6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6</v>
      </c>
      <c r="CF22" s="308">
        <f t="shared" si="16"/>
        <v>6</v>
      </c>
      <c r="CH22" s="309">
        <f t="shared" si="17"/>
        <v>1</v>
      </c>
      <c r="CI22" s="309">
        <f t="shared" si="18"/>
        <v>0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1</v>
      </c>
      <c r="CQ22" s="309">
        <f t="shared" si="3"/>
        <v>0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0</v>
      </c>
      <c r="DC22" s="313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22.5" customHeight="1" x14ac:dyDescent="0.25">
      <c r="A23" s="22" t="str">
        <f>'ПЛАН НАВЧАЛЬНОГО ПРОЦЕСУ ДЕННА'!A23</f>
        <v>1.1.09</v>
      </c>
      <c r="B23" s="409" t="str">
        <f>'ПЛАН НАВЧАЛЬНОГО ПРОЦЕСУ ДЕННА'!B23</f>
        <v>Мехатронні системи в машинобудуванні</v>
      </c>
      <c r="C23" s="410" t="str">
        <f>'ПЛАН НАВЧАЛЬНОГО ПРОЦЕСУ ДЕННА'!C23</f>
        <v>МПМ</v>
      </c>
      <c r="D23" s="303" t="str">
        <f>'ПЛАН НАВЧАЛЬНОГО ПРОЦЕСУ ДЕННА'!D23</f>
        <v>2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0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5">
        <f>'ПЛАН НАВЧАЛЬНОГО ПРОЦЕСУ ДЕННА'!Q23</f>
        <v>0</v>
      </c>
      <c r="R23" s="486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306">
        <f>'ПЛАН НАВЧАЛЬНОГО ПРОЦЕСУ ДЕННА'!X23</f>
        <v>165</v>
      </c>
      <c r="Y23" s="145">
        <f>'ПЛАН НАВЧАЛЬНОГО ПРОЦЕСУ ДЕННА'!Y23</f>
        <v>5.5</v>
      </c>
      <c r="Z23" s="9">
        <f t="shared" si="12"/>
        <v>4</v>
      </c>
      <c r="AA23" s="9">
        <f t="shared" si="12"/>
        <v>0</v>
      </c>
      <c r="AB23" s="9">
        <f t="shared" si="12"/>
        <v>2</v>
      </c>
      <c r="AC23" s="9">
        <f t="shared" si="13"/>
        <v>159</v>
      </c>
      <c r="AD23" s="369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69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69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69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369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69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0">
        <f>'ПЛАН НАВЧАЛЬНОГО ПРОЦЕСУ ДЕННА'!AK23</f>
        <v>5.5</v>
      </c>
      <c r="AL23" s="369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69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69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69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69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69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69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69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69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69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69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69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69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69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69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69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69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69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0.96363636363636362</v>
      </c>
      <c r="BK23" s="125" t="str">
        <f t="shared" si="1"/>
        <v/>
      </c>
      <c r="BL23" s="14">
        <f t="shared" si="28"/>
        <v>0</v>
      </c>
      <c r="BM23" s="14">
        <f t="shared" si="2"/>
        <v>5.5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5.5</v>
      </c>
      <c r="BW23" s="14">
        <f t="shared" si="29"/>
        <v>0</v>
      </c>
      <c r="BX23" s="14">
        <f t="shared" si="30"/>
        <v>5.5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5.5</v>
      </c>
      <c r="CF23" s="308">
        <f t="shared" si="16"/>
        <v>5.5</v>
      </c>
      <c r="CH23" s="309">
        <f t="shared" si="17"/>
        <v>0</v>
      </c>
      <c r="CI23" s="309">
        <f t="shared" si="18"/>
        <v>1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1</v>
      </c>
      <c r="CQ23" s="309">
        <f t="shared" si="3"/>
        <v>0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0</v>
      </c>
      <c r="DC23" s="313">
        <f>SUM($AD23:$AF23)+SUM($AH23:$AJ23)+SUM($AL23:AN23)+SUM($AP23:AR23)+SUM($AT23:AV23)+SUM($AX23:AZ23)+SUM($BB23:BD23)+SUM($BF23:BH23)</f>
        <v>6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x14ac:dyDescent="0.25">
      <c r="A24" s="22" t="str">
        <f>'ПЛАН НАВЧАЛЬНОГО ПРОЦЕСУ ДЕННА'!A24</f>
        <v>1.1.10</v>
      </c>
      <c r="B24" s="409" t="str">
        <f>'ПЛАН НАВЧАЛЬНОГО ПРОЦЕСУ ДЕННА'!B24</f>
        <v>Гнучкі виробничі системи</v>
      </c>
      <c r="C24" s="410" t="str">
        <f>'ПЛАН НАВЧАЛЬНОГО ПРОЦЕСУ ДЕННА'!C24</f>
        <v>МПМ</v>
      </c>
      <c r="D24" s="303">
        <f>'ПЛАН НАВЧАЛЬНОГО ПРОЦЕСУ ДЕННА'!D24</f>
        <v>3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0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5">
        <f>'ПЛАН НАВЧАЛЬНОГО ПРОЦЕСУ ДЕННА'!Q24</f>
        <v>0</v>
      </c>
      <c r="R24" s="486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306">
        <f>'ПЛАН НАВЧАЛЬНОГО ПРОЦЕСУ ДЕННА'!X24</f>
        <v>90</v>
      </c>
      <c r="Y24" s="145">
        <f>'ПЛАН НАВЧАЛЬНОГО ПРОЦЕСУ ДЕННА'!Y24</f>
        <v>3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86</v>
      </c>
      <c r="AD24" s="369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69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69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69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69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69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'ПЛАН НАВЧАЛЬНОГО ПРОЦЕСУ ДЕННА'!AK24</f>
        <v>0</v>
      </c>
      <c r="AL24" s="369">
        <f>IF('ПЛАН НАВЧАЛЬНОГО ПРОЦЕСУ ДЕННА'!AL24&gt;0,IF(ROUND('ПЛАН НАВЧАЛЬНОГО ПРОЦЕСУ ДЕННА'!AL24*$BW$4,0)&gt;0,ROUND('ПЛАН НАВЧАЛЬНОГО ПРОЦЕСУ ДЕННА'!AL24*$BW$4,0)*2,2),0)</f>
        <v>2</v>
      </c>
      <c r="AM24" s="369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69">
        <f>IF('ПЛАН НАВЧАЛЬНОГО ПРОЦЕСУ ДЕННА'!AN24&gt;0,IF(ROUND('ПЛАН НАВЧАЛЬНОГО ПРОЦЕСУ ДЕННА'!AN24*$BW$4,0)&gt;0,ROUND('ПЛАН НАВЧАЛЬНОГО ПРОЦЕСУ ДЕННА'!AN24*$BW$4,0)*2,2),0)</f>
        <v>2</v>
      </c>
      <c r="AO24" s="70">
        <f>'ПЛАН НАВЧАЛЬНОГО ПРОЦЕСУ ДЕННА'!AO24</f>
        <v>3</v>
      </c>
      <c r="AP24" s="369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69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69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6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6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6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6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6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6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6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6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6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6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6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6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0.9555555555555556</v>
      </c>
      <c r="BK24" s="125" t="str">
        <f t="shared" si="1"/>
        <v/>
      </c>
      <c r="BL24" s="14">
        <f t="shared" si="28"/>
        <v>0</v>
      </c>
      <c r="BM24" s="14">
        <f t="shared" si="2"/>
        <v>0</v>
      </c>
      <c r="BN24" s="14">
        <f t="shared" si="2"/>
        <v>3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3</v>
      </c>
      <c r="BW24" s="14">
        <f t="shared" si="29"/>
        <v>0</v>
      </c>
      <c r="BX24" s="14">
        <f t="shared" si="30"/>
        <v>0</v>
      </c>
      <c r="BY24" s="14">
        <f t="shared" si="31"/>
        <v>3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3</v>
      </c>
      <c r="CF24" s="308">
        <f t="shared" si="16"/>
        <v>3</v>
      </c>
      <c r="CH24" s="309">
        <f t="shared" si="17"/>
        <v>0</v>
      </c>
      <c r="CI24" s="309">
        <f t="shared" si="18"/>
        <v>0</v>
      </c>
      <c r="CJ24" s="309">
        <f t="shared" si="19"/>
        <v>1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1</v>
      </c>
      <c r="CQ24" s="309">
        <f t="shared" si="3"/>
        <v>0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0</v>
      </c>
      <c r="DC24" s="313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x14ac:dyDescent="0.25">
      <c r="A25" s="22" t="str">
        <f>'ПЛАН НАВЧАЛЬНОГО ПРОЦЕСУ ДЕННА'!A25</f>
        <v>1.1.11</v>
      </c>
      <c r="B25" s="409" t="str">
        <f>'ПЛАН НАВЧАЛЬНОГО ПРОЦЕСУ ДЕННА'!B25</f>
        <v>Основи інженерного консалтингу</v>
      </c>
      <c r="C25" s="410" t="str">
        <f>'ПЛАН НАВЧАЛЬНОГО ПРОЦЕСУ ДЕННА'!C25</f>
        <v>МПМ</v>
      </c>
      <c r="D25" s="303">
        <f>'ПЛАН НАВЧАЛЬНОГО ПРОЦЕСУ ДЕННА'!D25</f>
        <v>3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5">
        <f>'ПЛАН НАВЧАЛЬНОГО ПРОЦЕСУ ДЕННА'!Q25</f>
        <v>0</v>
      </c>
      <c r="R25" s="486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306">
        <f>'ПЛАН НАВЧАЛЬНОГО ПРОЦЕСУ ДЕННА'!X25</f>
        <v>90</v>
      </c>
      <c r="Y25" s="145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369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69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69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69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69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69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0">
        <f>'ПЛАН НАВЧАЛЬНОГО ПРОЦЕСУ ДЕННА'!AK25</f>
        <v>0</v>
      </c>
      <c r="AL25" s="369">
        <f>IF('ПЛАН НАВЧАЛЬНОГО ПРОЦЕСУ ДЕННА'!AL25&gt;0,IF(ROUND('ПЛАН НАВЧАЛЬНОГО ПРОЦЕСУ ДЕННА'!AL25*$BW$4,0)&gt;0,ROUND('ПЛАН НАВЧАЛЬНОГО ПРОЦЕСУ ДЕННА'!AL25*$BW$4,0)*2,2),0)</f>
        <v>2</v>
      </c>
      <c r="AM25" s="369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69">
        <f>IF('ПЛАН НАВЧАЛЬНОГО ПРОЦЕСУ ДЕННА'!AN25&gt;0,IF(ROUND('ПЛАН НАВЧАЛЬНОГО ПРОЦЕСУ ДЕННА'!AN25*$BW$4,0)&gt;0,ROUND('ПЛАН НАВЧАЛЬНОГО ПРОЦЕСУ ДЕННА'!AN25*$BW$4,0)*2,2),0)</f>
        <v>2</v>
      </c>
      <c r="AO25" s="70">
        <f>'ПЛАН НАВЧАЛЬНОГО ПРОЦЕСУ ДЕННА'!AO25</f>
        <v>3</v>
      </c>
      <c r="AP25" s="369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69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69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6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6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6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6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6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6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6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6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6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6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6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6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0</v>
      </c>
      <c r="BN25" s="14">
        <f t="shared" si="2"/>
        <v>3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0</v>
      </c>
      <c r="BY25" s="14">
        <f t="shared" si="31"/>
        <v>3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3</v>
      </c>
      <c r="CF25" s="308">
        <f t="shared" si="16"/>
        <v>3</v>
      </c>
      <c r="CH25" s="309">
        <f t="shared" si="17"/>
        <v>0</v>
      </c>
      <c r="CI25" s="309">
        <f t="shared" si="18"/>
        <v>0</v>
      </c>
      <c r="CJ25" s="309">
        <f t="shared" si="19"/>
        <v>1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idden="1" x14ac:dyDescent="0.25">
      <c r="A26" s="22" t="str">
        <f>'ПЛАН НАВЧАЛЬНОГО ПРОЦЕСУ ДЕННА'!A26</f>
        <v>1.1.12</v>
      </c>
      <c r="B26" s="409">
        <f>'ПЛАН НАВЧАЛЬНОГО ПРОЦЕСУ ДЕННА'!B26</f>
        <v>0</v>
      </c>
      <c r="C26" s="410">
        <f>'ПЛАН НАВЧАЛЬНОГО ПРОЦЕСУ ДЕННА'!C26</f>
        <v>0</v>
      </c>
      <c r="D26" s="303">
        <f>'ПЛАН НАВЧАЛЬНОГО ПРОЦЕСУ ДЕННА'!D26</f>
        <v>0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5">
        <f>'ПЛАН НАВЧАЛЬНОГО ПРОЦЕСУ ДЕННА'!Q26</f>
        <v>0</v>
      </c>
      <c r="R26" s="486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306">
        <f>'ПЛАН НАВЧАЛЬНОГО ПРОЦЕСУ ДЕННА'!X26</f>
        <v>0</v>
      </c>
      <c r="Y26" s="145">
        <f>'ПЛАН НАВЧАЛЬНОГО ПРОЦЕСУ ДЕННА'!Y26</f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369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69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69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69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69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69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69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69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69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69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69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69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6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6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6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6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6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6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6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6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6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6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6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6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</v>
      </c>
      <c r="BK26" s="125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0</v>
      </c>
      <c r="BW26" s="14">
        <f t="shared" si="29"/>
        <v>0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0</v>
      </c>
      <c r="CF26" s="308">
        <f t="shared" si="16"/>
        <v>0</v>
      </c>
      <c r="CH26" s="309">
        <f t="shared" si="17"/>
        <v>0</v>
      </c>
      <c r="CI26" s="309">
        <f t="shared" si="18"/>
        <v>0</v>
      </c>
      <c r="CJ26" s="309">
        <f t="shared" si="19"/>
        <v>0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0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idden="1" x14ac:dyDescent="0.25">
      <c r="A27" s="22" t="str">
        <f>'ПЛАН НАВЧАЛЬНОГО ПРОЦЕСУ ДЕННА'!A27</f>
        <v>1.1.13</v>
      </c>
      <c r="B27" s="409">
        <f>'ПЛАН НАВЧАЛЬНОГО ПРОЦЕСУ ДЕННА'!B27</f>
        <v>0</v>
      </c>
      <c r="C27" s="410">
        <f>'ПЛАН НАВЧАЛЬНОГО ПРОЦЕСУ ДЕННА'!C27</f>
        <v>0</v>
      </c>
      <c r="D27" s="303">
        <f>'ПЛАН НАВЧАЛЬНОГО ПРОЦЕСУ ДЕННА'!D27</f>
        <v>0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5">
        <f>'ПЛАН НАВЧАЛЬНОГО ПРОЦЕСУ ДЕННА'!Q27</f>
        <v>0</v>
      </c>
      <c r="R27" s="486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306">
        <f>'ПЛАН НАВЧАЛЬНОГО ПРОЦЕСУ ДЕННА'!X27</f>
        <v>0</v>
      </c>
      <c r="Y27" s="145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69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69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69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69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69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69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69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69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69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69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69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69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6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6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6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6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6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6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6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6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6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6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6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6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0</v>
      </c>
      <c r="CF27" s="308">
        <f t="shared" si="16"/>
        <v>0</v>
      </c>
      <c r="CH27" s="309">
        <f t="shared" si="17"/>
        <v>0</v>
      </c>
      <c r="CI27" s="309">
        <f t="shared" si="18"/>
        <v>0</v>
      </c>
      <c r="CJ27" s="309">
        <f t="shared" si="19"/>
        <v>0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0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idden="1" x14ac:dyDescent="0.25">
      <c r="A28" s="22" t="str">
        <f>'ПЛАН НАВЧАЛЬНОГО ПРОЦЕСУ ДЕННА'!A28</f>
        <v>1.1.14</v>
      </c>
      <c r="B28" s="409">
        <f>'ПЛАН НАВЧАЛЬНОГО ПРОЦЕСУ ДЕННА'!B28</f>
        <v>0</v>
      </c>
      <c r="C28" s="410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5">
        <f>'ПЛАН НАВЧАЛЬНОГО ПРОЦЕСУ ДЕННА'!Q28</f>
        <v>0</v>
      </c>
      <c r="R28" s="486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306">
        <f>'ПЛАН НАВЧАЛЬНОГО ПРОЦЕСУ ДЕННА'!X28</f>
        <v>0</v>
      </c>
      <c r="Y28" s="145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69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69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69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69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69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69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69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69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69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69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69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69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6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6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6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6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6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6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6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6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6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6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6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6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idden="1" x14ac:dyDescent="0.25">
      <c r="A29" s="22" t="str">
        <f>'ПЛАН НАВЧАЛЬНОГО ПРОЦЕСУ ДЕННА'!A29</f>
        <v>1.1.15</v>
      </c>
      <c r="B29" s="409">
        <f>'ПЛАН НАВЧАЛЬНОГО ПРОЦЕСУ ДЕННА'!B29</f>
        <v>0</v>
      </c>
      <c r="C29" s="410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5">
        <f>'ПЛАН НАВЧАЛЬНОГО ПРОЦЕСУ ДЕННА'!Q29</f>
        <v>0</v>
      </c>
      <c r="R29" s="486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306">
        <f>'ПЛАН НАВЧАЛЬНОГО ПРОЦЕСУ ДЕННА'!X29</f>
        <v>0</v>
      </c>
      <c r="Y29" s="145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69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69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69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69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69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69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69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69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69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69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69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69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6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6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6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6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6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6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6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6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6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6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6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6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idden="1" x14ac:dyDescent="0.25">
      <c r="A30" s="22" t="str">
        <f>'ПЛАН НАВЧАЛЬНОГО ПРОЦЕСУ ДЕННА'!A30</f>
        <v>1.1.16</v>
      </c>
      <c r="B30" s="409">
        <f>'ПЛАН НАВЧАЛЬНОГО ПРОЦЕСУ ДЕННА'!B30</f>
        <v>0</v>
      </c>
      <c r="C30" s="410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5">
        <f>'ПЛАН НАВЧАЛЬНОГО ПРОЦЕСУ ДЕННА'!Q30</f>
        <v>0</v>
      </c>
      <c r="R30" s="486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306">
        <f>'ПЛАН НАВЧАЛЬНОГО ПРОЦЕСУ ДЕННА'!X30</f>
        <v>0</v>
      </c>
      <c r="Y30" s="145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69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69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69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69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69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69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69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69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69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69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69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69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69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69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69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69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69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69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69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69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69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69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69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69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idden="1" x14ac:dyDescent="0.25">
      <c r="A31" s="22" t="str">
        <f>'ПЛАН НАВЧАЛЬНОГО ПРОЦЕСУ ДЕННА'!A31</f>
        <v>1.1.17</v>
      </c>
      <c r="B31" s="409">
        <f>'ПЛАН НАВЧАЛЬНОГО ПРОЦЕСУ ДЕННА'!B31</f>
        <v>0</v>
      </c>
      <c r="C31" s="410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5">
        <f>'ПЛАН НАВЧАЛЬНОГО ПРОЦЕСУ ДЕННА'!Q31</f>
        <v>0</v>
      </c>
      <c r="R31" s="486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306">
        <f>'ПЛАН НАВЧАЛЬНОГО ПРОЦЕСУ ДЕННА'!X31</f>
        <v>0</v>
      </c>
      <c r="Y31" s="145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69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69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69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69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69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69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69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69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69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69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69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69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69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69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69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69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69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69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69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69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69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69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69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69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idden="1" x14ac:dyDescent="0.25">
      <c r="A32" s="22" t="str">
        <f>'ПЛАН НАВЧАЛЬНОГО ПРОЦЕСУ ДЕННА'!A32</f>
        <v>1.1.18</v>
      </c>
      <c r="B32" s="409">
        <f>'ПЛАН НАВЧАЛЬНОГО ПРОЦЕСУ ДЕННА'!B32</f>
        <v>0</v>
      </c>
      <c r="C32" s="410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5">
        <f>'ПЛАН НАВЧАЛЬНОГО ПРОЦЕСУ ДЕННА'!Q32</f>
        <v>0</v>
      </c>
      <c r="R32" s="486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306">
        <f>'ПЛАН НАВЧАЛЬНОГО ПРОЦЕСУ ДЕННА'!X32</f>
        <v>0</v>
      </c>
      <c r="Y32" s="145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69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69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69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69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69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69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69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69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69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69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69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69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69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69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69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69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69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69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69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69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69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69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69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69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idden="1" x14ac:dyDescent="0.25">
      <c r="A33" s="22" t="str">
        <f>'ПЛАН НАВЧАЛЬНОГО ПРОЦЕСУ ДЕННА'!A33</f>
        <v>1.1.19</v>
      </c>
      <c r="B33" s="409">
        <f>'ПЛАН НАВЧАЛЬНОГО ПРОЦЕСУ ДЕННА'!B33</f>
        <v>0</v>
      </c>
      <c r="C33" s="410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5">
        <f>'ПЛАН НАВЧАЛЬНОГО ПРОЦЕСУ ДЕННА'!Q33</f>
        <v>0</v>
      </c>
      <c r="R33" s="486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306">
        <f>'ПЛАН НАВЧАЛЬНОГО ПРОЦЕСУ ДЕННА'!X33</f>
        <v>0</v>
      </c>
      <c r="Y33" s="145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69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69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69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69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69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69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69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69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69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69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69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69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6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6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6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6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6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6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6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6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6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6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6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6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idden="1" x14ac:dyDescent="0.25">
      <c r="A34" s="22" t="str">
        <f>'ПЛАН НАВЧАЛЬНОГО ПРОЦЕСУ ДЕННА'!A34</f>
        <v>1.1.20</v>
      </c>
      <c r="B34" s="409">
        <f>'ПЛАН НАВЧАЛЬНОГО ПРОЦЕСУ ДЕННА'!B34</f>
        <v>0</v>
      </c>
      <c r="C34" s="410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5">
        <f>'ПЛАН НАВЧАЛЬНОГО ПРОЦЕСУ ДЕННА'!Q34</f>
        <v>0</v>
      </c>
      <c r="R34" s="486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306">
        <f>'ПЛАН НАВЧАЛЬНОГО ПРОЦЕСУ ДЕННА'!X34</f>
        <v>0</v>
      </c>
      <c r="Y34" s="145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69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69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69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69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69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69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69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69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69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69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69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69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6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6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6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6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6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6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6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6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6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6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6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6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idden="1" x14ac:dyDescent="0.25">
      <c r="A35" s="22" t="str">
        <f>'ПЛАН НАВЧАЛЬНОГО ПРОЦЕСУ ДЕННА'!A35</f>
        <v>1.1.21</v>
      </c>
      <c r="B35" s="409">
        <f>'ПЛАН НАВЧАЛЬНОГО ПРОЦЕСУ ДЕННА'!B35</f>
        <v>0</v>
      </c>
      <c r="C35" s="410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5">
        <f>'ПЛАН НАВЧАЛЬНОГО ПРОЦЕСУ ДЕННА'!Q35</f>
        <v>0</v>
      </c>
      <c r="R35" s="486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306">
        <f>'ПЛАН НАВЧАЛЬНОГО ПРОЦЕСУ ДЕННА'!X35</f>
        <v>0</v>
      </c>
      <c r="Y35" s="145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69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69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69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69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69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69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69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69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69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69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69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69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6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6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6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6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6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6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6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6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6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6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6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6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idden="1" x14ac:dyDescent="0.25">
      <c r="A36" s="22" t="str">
        <f>'ПЛАН НАВЧАЛЬНОГО ПРОЦЕСУ ДЕННА'!A36</f>
        <v>1.1.22</v>
      </c>
      <c r="B36" s="409">
        <f>'ПЛАН НАВЧАЛЬНОГО ПРОЦЕСУ ДЕННА'!B36</f>
        <v>0</v>
      </c>
      <c r="C36" s="410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5">
        <f>'ПЛАН НАВЧАЛЬНОГО ПРОЦЕСУ ДЕННА'!Q36</f>
        <v>0</v>
      </c>
      <c r="R36" s="486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306">
        <f>'ПЛАН НАВЧАЛЬНОГО ПРОЦЕСУ ДЕННА'!X36</f>
        <v>0</v>
      </c>
      <c r="Y36" s="145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69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69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69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69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69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69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69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69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69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69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69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69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6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6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6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6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6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6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6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6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6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6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6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6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idden="1" x14ac:dyDescent="0.25">
      <c r="A37" s="22" t="str">
        <f>'ПЛАН НАВЧАЛЬНОГО ПРОЦЕСУ ДЕННА'!A37</f>
        <v>1.1.23</v>
      </c>
      <c r="B37" s="409">
        <f>'ПЛАН НАВЧАЛЬНОГО ПРОЦЕСУ ДЕННА'!B37</f>
        <v>0</v>
      </c>
      <c r="C37" s="410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5">
        <f>'ПЛАН НАВЧАЛЬНОГО ПРОЦЕСУ ДЕННА'!Q37</f>
        <v>0</v>
      </c>
      <c r="R37" s="486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306">
        <f>'ПЛАН НАВЧАЛЬНОГО ПРОЦЕСУ ДЕННА'!X37</f>
        <v>0</v>
      </c>
      <c r="Y37" s="145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69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69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69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69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69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69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69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69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69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69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69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69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6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6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6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6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6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6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6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6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6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6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6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6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idden="1" x14ac:dyDescent="0.25">
      <c r="A38" s="22" t="str">
        <f>'ПЛАН НАВЧАЛЬНОГО ПРОЦЕСУ ДЕННА'!A38</f>
        <v>1.1.24</v>
      </c>
      <c r="B38" s="409">
        <f>'ПЛАН НАВЧАЛЬНОГО ПРОЦЕСУ ДЕННА'!B38</f>
        <v>0</v>
      </c>
      <c r="C38" s="410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5">
        <f>'ПЛАН НАВЧАЛЬНОГО ПРОЦЕСУ ДЕННА'!Q38</f>
        <v>0</v>
      </c>
      <c r="R38" s="486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306">
        <f>'ПЛАН НАВЧАЛЬНОГО ПРОЦЕСУ ДЕННА'!X38</f>
        <v>0</v>
      </c>
      <c r="Y38" s="145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69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69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69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69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69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69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69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69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69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69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69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69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6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6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6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6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6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6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6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6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6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6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6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6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idden="1" x14ac:dyDescent="0.25">
      <c r="A39" s="22" t="str">
        <f>'ПЛАН НАВЧАЛЬНОГО ПРОЦЕСУ ДЕННА'!A39</f>
        <v>1.1.25</v>
      </c>
      <c r="B39" s="409">
        <f>'ПЛАН НАВЧАЛЬНОГО ПРОЦЕСУ ДЕННА'!B39</f>
        <v>0</v>
      </c>
      <c r="C39" s="410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5">
        <f>'ПЛАН НАВЧАЛЬНОГО ПРОЦЕСУ ДЕННА'!Q39</f>
        <v>0</v>
      </c>
      <c r="R39" s="486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306">
        <f>'ПЛАН НАВЧАЛЬНОГО ПРОЦЕСУ ДЕННА'!X39</f>
        <v>0</v>
      </c>
      <c r="Y39" s="145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69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69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69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69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69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69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69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69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69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69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69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69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69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69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69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69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69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69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69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69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69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69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69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69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idden="1" x14ac:dyDescent="0.25">
      <c r="A40" s="22" t="str">
        <f>'ПЛАН НАВЧАЛЬНОГО ПРОЦЕСУ ДЕННА'!A40</f>
        <v>1.1.26</v>
      </c>
      <c r="B40" s="409">
        <f>'ПЛАН НАВЧАЛЬНОГО ПРОЦЕСУ ДЕННА'!B40</f>
        <v>0</v>
      </c>
      <c r="C40" s="410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5">
        <f>'ПЛАН НАВЧАЛЬНОГО ПРОЦЕСУ ДЕННА'!Q40</f>
        <v>0</v>
      </c>
      <c r="R40" s="486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306">
        <f>'ПЛАН НАВЧАЛЬНОГО ПРОЦЕСУ ДЕННА'!X40</f>
        <v>0</v>
      </c>
      <c r="Y40" s="145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69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69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69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69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69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69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69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69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69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69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69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69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69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69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69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69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69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69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69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69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69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69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69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69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idden="1" x14ac:dyDescent="0.25">
      <c r="A41" s="22" t="str">
        <f>'ПЛАН НАВЧАЛЬНОГО ПРОЦЕСУ ДЕННА'!A41</f>
        <v>1.1.27</v>
      </c>
      <c r="B41" s="409">
        <f>'ПЛАН НАВЧАЛЬНОГО ПРОЦЕСУ ДЕННА'!B41</f>
        <v>0</v>
      </c>
      <c r="C41" s="410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5">
        <f>'ПЛАН НАВЧАЛЬНОГО ПРОЦЕСУ ДЕННА'!Q41</f>
        <v>0</v>
      </c>
      <c r="R41" s="486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306">
        <f>'ПЛАН НАВЧАЛЬНОГО ПРОЦЕСУ ДЕННА'!X41</f>
        <v>0</v>
      </c>
      <c r="Y41" s="145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69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69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69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69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69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69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69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69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69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69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69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69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69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69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69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69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69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69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69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69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69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69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69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69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idden="1" x14ac:dyDescent="0.25">
      <c r="A42" s="22" t="str">
        <f>'ПЛАН НАВЧАЛЬНОГО ПРОЦЕСУ ДЕННА'!A42</f>
        <v>1.1.28</v>
      </c>
      <c r="B42" s="409">
        <f>'ПЛАН НАВЧАЛЬНОГО ПРОЦЕСУ ДЕННА'!B42</f>
        <v>0</v>
      </c>
      <c r="C42" s="410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5">
        <f>'ПЛАН НАВЧАЛЬНОГО ПРОЦЕСУ ДЕННА'!Q42</f>
        <v>0</v>
      </c>
      <c r="R42" s="486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306">
        <f>'ПЛАН НАВЧАЛЬНОГО ПРОЦЕСУ ДЕННА'!X42</f>
        <v>0</v>
      </c>
      <c r="Y42" s="145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69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69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69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69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69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69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69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69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69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69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69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69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6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6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6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6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6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6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6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6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6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6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6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6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idden="1" x14ac:dyDescent="0.25">
      <c r="A43" s="22" t="str">
        <f>'ПЛАН НАВЧАЛЬНОГО ПРОЦЕСУ ДЕННА'!A43</f>
        <v>1.1.29</v>
      </c>
      <c r="B43" s="409">
        <f>'ПЛАН НАВЧАЛЬНОГО ПРОЦЕСУ ДЕННА'!B43</f>
        <v>0</v>
      </c>
      <c r="C43" s="410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5">
        <f>'ПЛАН НАВЧАЛЬНОГО ПРОЦЕСУ ДЕННА'!Q43</f>
        <v>0</v>
      </c>
      <c r="R43" s="486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306">
        <f>'ПЛАН НАВЧАЛЬНОГО ПРОЦЕСУ ДЕННА'!X43</f>
        <v>0</v>
      </c>
      <c r="Y43" s="145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69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69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69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69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69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69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69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69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69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69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69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69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6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6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6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6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6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6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6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6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6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6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6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6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idden="1" x14ac:dyDescent="0.25">
      <c r="A44" s="22" t="str">
        <f>'ПЛАН НАВЧАЛЬНОГО ПРОЦЕСУ ДЕННА'!A44</f>
        <v>1.1.30</v>
      </c>
      <c r="B44" s="409">
        <f>'ПЛАН НАВЧАЛЬНОГО ПРОЦЕСУ ДЕННА'!B44</f>
        <v>0</v>
      </c>
      <c r="C44" s="410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5">
        <f>'ПЛАН НАВЧАЛЬНОГО ПРОЦЕСУ ДЕННА'!Q44</f>
        <v>0</v>
      </c>
      <c r="R44" s="486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306">
        <f>'ПЛАН НАВЧАЛЬНОГО ПРОЦЕСУ ДЕННА'!X44</f>
        <v>0</v>
      </c>
      <c r="Y44" s="145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69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69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69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69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69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69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69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69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69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69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69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69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6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6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6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6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6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6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6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6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6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6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6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6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idden="1" x14ac:dyDescent="0.25">
      <c r="A45" s="22" t="str">
        <f>'ПЛАН НАВЧАЛЬНОГО ПРОЦЕСУ ДЕННА'!A45</f>
        <v>1.1.31</v>
      </c>
      <c r="B45" s="409">
        <f>'ПЛАН НАВЧАЛЬНОГО ПРОЦЕСУ ДЕННА'!B45</f>
        <v>0</v>
      </c>
      <c r="C45" s="410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5">
        <f>'ПЛАН НАВЧАЛЬНОГО ПРОЦЕСУ ДЕННА'!Q45</f>
        <v>0</v>
      </c>
      <c r="R45" s="486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306">
        <f>'ПЛАН НАВЧАЛЬНОГО ПРОЦЕСУ ДЕННА'!X45</f>
        <v>0</v>
      </c>
      <c r="Y45" s="145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69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69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69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69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69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69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69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69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69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69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69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69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69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69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69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69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69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69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69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69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69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69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69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69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idden="1" x14ac:dyDescent="0.25">
      <c r="A46" s="22" t="str">
        <f>'ПЛАН НАВЧАЛЬНОГО ПРОЦЕСУ ДЕННА'!A46</f>
        <v>1.1.32</v>
      </c>
      <c r="B46" s="409">
        <f>'ПЛАН НАВЧАЛЬНОГО ПРОЦЕСУ ДЕННА'!B46</f>
        <v>0</v>
      </c>
      <c r="C46" s="410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5">
        <f>'ПЛАН НАВЧАЛЬНОГО ПРОЦЕСУ ДЕННА'!Q46</f>
        <v>0</v>
      </c>
      <c r="R46" s="486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306">
        <f>'ПЛАН НАВЧАЛЬНОГО ПРОЦЕСУ ДЕННА'!X46</f>
        <v>0</v>
      </c>
      <c r="Y46" s="145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69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69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69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69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69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69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69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69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69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69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69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69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69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69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69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69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69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69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69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69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69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69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69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69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idden="1" x14ac:dyDescent="0.25">
      <c r="A47" s="22" t="str">
        <f>'ПЛАН НАВЧАЛЬНОГО ПРОЦЕСУ ДЕННА'!A47</f>
        <v>1.1.33</v>
      </c>
      <c r="B47" s="409">
        <f>'ПЛАН НАВЧАЛЬНОГО ПРОЦЕСУ ДЕННА'!B47</f>
        <v>0</v>
      </c>
      <c r="C47" s="410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5">
        <f>'ПЛАН НАВЧАЛЬНОГО ПРОЦЕСУ ДЕННА'!Q47</f>
        <v>0</v>
      </c>
      <c r="R47" s="486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306">
        <f>'ПЛАН НАВЧАЛЬНОГО ПРОЦЕСУ ДЕННА'!X47</f>
        <v>0</v>
      </c>
      <c r="Y47" s="145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69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69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69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69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69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69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69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69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69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69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69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69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6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6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6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6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6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6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6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6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6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6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6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6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idden="1" x14ac:dyDescent="0.25">
      <c r="A48" s="22" t="str">
        <f>'ПЛАН НАВЧАЛЬНОГО ПРОЦЕСУ ДЕННА'!A48</f>
        <v>1.1.34</v>
      </c>
      <c r="B48" s="409">
        <f>'ПЛАН НАВЧАЛЬНОГО ПРОЦЕСУ ДЕННА'!B48</f>
        <v>0</v>
      </c>
      <c r="C48" s="410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5">
        <f>'ПЛАН НАВЧАЛЬНОГО ПРОЦЕСУ ДЕННА'!Q48</f>
        <v>0</v>
      </c>
      <c r="R48" s="486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306">
        <f>'ПЛАН НАВЧАЛЬНОГО ПРОЦЕСУ ДЕННА'!X48</f>
        <v>0</v>
      </c>
      <c r="Y48" s="145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69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69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69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69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69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69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69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69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69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69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69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69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6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6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6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6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6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6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6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6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6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6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6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6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idden="1" x14ac:dyDescent="0.25">
      <c r="A49" s="22" t="str">
        <f>'ПЛАН НАВЧАЛЬНОГО ПРОЦЕСУ ДЕННА'!A49</f>
        <v>1.1.35</v>
      </c>
      <c r="B49" s="409">
        <f>'ПЛАН НАВЧАЛЬНОГО ПРОЦЕСУ ДЕННА'!B49</f>
        <v>0</v>
      </c>
      <c r="C49" s="410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5">
        <f>'ПЛАН НАВЧАЛЬНОГО ПРОЦЕСУ ДЕННА'!Q49</f>
        <v>0</v>
      </c>
      <c r="R49" s="486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306">
        <f>'ПЛАН НАВЧАЛЬНОГО ПРОЦЕСУ ДЕННА'!X49</f>
        <v>0</v>
      </c>
      <c r="Y49" s="145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69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69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69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69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69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69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69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69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69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69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69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69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6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6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6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6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6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6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6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6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6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6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6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6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idden="1" x14ac:dyDescent="0.25">
      <c r="A50" s="22" t="str">
        <f>'ПЛАН НАВЧАЛЬНОГО ПРОЦЕСУ ДЕННА'!A50</f>
        <v>1.1.36</v>
      </c>
      <c r="B50" s="409">
        <f>'ПЛАН НАВЧАЛЬНОГО ПРОЦЕСУ ДЕННА'!B50</f>
        <v>0</v>
      </c>
      <c r="C50" s="410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5">
        <f>'ПЛАН НАВЧАЛЬНОГО ПРОЦЕСУ ДЕННА'!Q50</f>
        <v>0</v>
      </c>
      <c r="R50" s="486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306">
        <f>'ПЛАН НАВЧАЛЬНОГО ПРОЦЕСУ ДЕННА'!X50</f>
        <v>0</v>
      </c>
      <c r="Y50" s="145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69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69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69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69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69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69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69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69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69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69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69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69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69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69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69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69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69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69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69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69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69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69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69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69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idden="1" x14ac:dyDescent="0.25">
      <c r="A51" s="22" t="str">
        <f>'ПЛАН НАВЧАЛЬНОГО ПРОЦЕСУ ДЕННА'!A51</f>
        <v>1.1.37</v>
      </c>
      <c r="B51" s="409">
        <f>'ПЛАН НАВЧАЛЬНОГО ПРОЦЕСУ ДЕННА'!B51</f>
        <v>0</v>
      </c>
      <c r="C51" s="410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5">
        <f>'ПЛАН НАВЧАЛЬНОГО ПРОЦЕСУ ДЕННА'!Q51</f>
        <v>0</v>
      </c>
      <c r="R51" s="486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306">
        <f>'ПЛАН НАВЧАЛЬНОГО ПРОЦЕСУ ДЕННА'!X51</f>
        <v>0</v>
      </c>
      <c r="Y51" s="145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69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69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69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69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69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69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69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69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69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69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69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69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69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69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69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69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69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69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69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69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69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69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69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69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idden="1" x14ac:dyDescent="0.25">
      <c r="A52" s="22" t="str">
        <f>'ПЛАН НАВЧАЛЬНОГО ПРОЦЕСУ ДЕННА'!A52</f>
        <v>1.1.38</v>
      </c>
      <c r="B52" s="409">
        <f>'ПЛАН НАВЧАЛЬНОГО ПРОЦЕСУ ДЕННА'!B52</f>
        <v>0</v>
      </c>
      <c r="C52" s="410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5">
        <f>'ПЛАН НАВЧАЛЬНОГО ПРОЦЕСУ ДЕННА'!Q52</f>
        <v>0</v>
      </c>
      <c r="R52" s="486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306">
        <f>'ПЛАН НАВЧАЛЬНОГО ПРОЦЕСУ ДЕННА'!X52</f>
        <v>0</v>
      </c>
      <c r="Y52" s="145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69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69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69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69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69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69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69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69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69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69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69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69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69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69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69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69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69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69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69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69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69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69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69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69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idden="1" x14ac:dyDescent="0.25">
      <c r="A53" s="22" t="str">
        <f>'ПЛАН НАВЧАЛЬНОГО ПРОЦЕСУ ДЕННА'!A53</f>
        <v>1.1.39</v>
      </c>
      <c r="B53" s="409">
        <f>'ПЛАН НАВЧАЛЬНОГО ПРОЦЕСУ ДЕННА'!B53</f>
        <v>0</v>
      </c>
      <c r="C53" s="410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5">
        <f>'ПЛАН НАВЧАЛЬНОГО ПРОЦЕСУ ДЕННА'!Q53</f>
        <v>0</v>
      </c>
      <c r="R53" s="486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306">
        <f>'ПЛАН НАВЧАЛЬНОГО ПРОЦЕСУ ДЕННА'!X53</f>
        <v>0</v>
      </c>
      <c r="Y53" s="145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69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69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69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69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69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69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69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69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69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69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69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69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69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69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69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69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69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69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69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69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69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69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69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69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idden="1" x14ac:dyDescent="0.25">
      <c r="A54" s="22" t="str">
        <f>'ПЛАН НАВЧАЛЬНОГО ПРОЦЕСУ ДЕННА'!A54</f>
        <v>1.1.40</v>
      </c>
      <c r="B54" s="409">
        <f>'ПЛАН НАВЧАЛЬНОГО ПРОЦЕСУ ДЕННА'!B54</f>
        <v>0</v>
      </c>
      <c r="C54" s="410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5">
        <f>'ПЛАН НАВЧАЛЬНОГО ПРОЦЕСУ ДЕННА'!Q54</f>
        <v>0</v>
      </c>
      <c r="R54" s="486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306">
        <f>'ПЛАН НАВЧАЛЬНОГО ПРОЦЕСУ ДЕННА'!X54</f>
        <v>0</v>
      </c>
      <c r="Y54" s="145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6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6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6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6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6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6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6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6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6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6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6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6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6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6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6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6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6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6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6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6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6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6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6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6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idden="1" x14ac:dyDescent="0.25">
      <c r="A55" s="22" t="str">
        <f>'ПЛАН НАВЧАЛЬНОГО ПРОЦЕСУ ДЕННА'!A55</f>
        <v>1.1.41</v>
      </c>
      <c r="B55" s="409">
        <f>'ПЛАН НАВЧАЛЬНОГО ПРОЦЕСУ ДЕННА'!B55</f>
        <v>0</v>
      </c>
      <c r="C55" s="410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5">
        <f>'ПЛАН НАВЧАЛЬНОГО ПРОЦЕСУ ДЕННА'!Q55</f>
        <v>0</v>
      </c>
      <c r="R55" s="486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306">
        <f>'ПЛАН НАВЧАЛЬНОГО ПРОЦЕСУ ДЕННА'!X55</f>
        <v>0</v>
      </c>
      <c r="Y55" s="145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6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6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6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6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6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6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6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6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6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6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6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6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6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6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6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6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6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6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6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6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6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6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6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6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idden="1" x14ac:dyDescent="0.25">
      <c r="A56" s="22" t="str">
        <f>'ПЛАН НАВЧАЛЬНОГО ПРОЦЕСУ ДЕННА'!A56</f>
        <v>1.1.42</v>
      </c>
      <c r="B56" s="409">
        <f>'ПЛАН НАВЧАЛЬНОГО ПРОЦЕСУ ДЕННА'!B56</f>
        <v>0</v>
      </c>
      <c r="C56" s="410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5">
        <f>'ПЛАН НАВЧАЛЬНОГО ПРОЦЕСУ ДЕННА'!Q56</f>
        <v>0</v>
      </c>
      <c r="R56" s="486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306">
        <f>'ПЛАН НАВЧАЛЬНОГО ПРОЦЕСУ ДЕННА'!X56</f>
        <v>0</v>
      </c>
      <c r="Y56" s="145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6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6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6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6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6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6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6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6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6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6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6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6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6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6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6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6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6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6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6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6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6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6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6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6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idden="1" x14ac:dyDescent="0.25">
      <c r="A57" s="22" t="str">
        <f>'ПЛАН НАВЧАЛЬНОГО ПРОЦЕСУ ДЕННА'!A57</f>
        <v>1.1.43</v>
      </c>
      <c r="B57" s="409">
        <f>'ПЛАН НАВЧАЛЬНОГО ПРОЦЕСУ ДЕННА'!B57</f>
        <v>0</v>
      </c>
      <c r="C57" s="410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5">
        <f>'ПЛАН НАВЧАЛЬНОГО ПРОЦЕСУ ДЕННА'!Q57</f>
        <v>0</v>
      </c>
      <c r="R57" s="486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306">
        <f>'ПЛАН НАВЧАЛЬНОГО ПРОЦЕСУ ДЕННА'!X57</f>
        <v>0</v>
      </c>
      <c r="Y57" s="145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6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6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6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6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6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6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6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6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6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6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6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6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6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6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6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6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6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6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6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6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6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6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6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6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idden="1" x14ac:dyDescent="0.25">
      <c r="A58" s="22" t="str">
        <f>'ПЛАН НАВЧАЛЬНОГО ПРОЦЕСУ ДЕННА'!A58</f>
        <v>1.1.44</v>
      </c>
      <c r="B58" s="409">
        <f>'ПЛАН НАВЧАЛЬНОГО ПРОЦЕСУ ДЕННА'!B58</f>
        <v>0</v>
      </c>
      <c r="C58" s="410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5">
        <f>'ПЛАН НАВЧАЛЬНОГО ПРОЦЕСУ ДЕННА'!Q58</f>
        <v>0</v>
      </c>
      <c r="R58" s="486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306">
        <f>'ПЛАН НАВЧАЛЬНОГО ПРОЦЕСУ ДЕННА'!X58</f>
        <v>0</v>
      </c>
      <c r="Y58" s="145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6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6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6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6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6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6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6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6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6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6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6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6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6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6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6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6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6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6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6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6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6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6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6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6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idden="1" x14ac:dyDescent="0.25">
      <c r="A59" s="22" t="str">
        <f>'ПЛАН НАВЧАЛЬНОГО ПРОЦЕСУ ДЕННА'!A59</f>
        <v>1.1.45</v>
      </c>
      <c r="B59" s="409">
        <f>'ПЛАН НАВЧАЛЬНОГО ПРОЦЕСУ ДЕННА'!B59</f>
        <v>0</v>
      </c>
      <c r="C59" s="410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5">
        <f>'ПЛАН НАВЧАЛЬНОГО ПРОЦЕСУ ДЕННА'!Q59</f>
        <v>0</v>
      </c>
      <c r="R59" s="486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306">
        <f>'ПЛАН НАВЧАЛЬНОГО ПРОЦЕСУ ДЕННА'!X59</f>
        <v>0</v>
      </c>
      <c r="Y59" s="145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6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6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6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6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6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6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6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6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6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6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6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6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6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6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6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6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6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6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6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6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6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6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6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6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idden="1" x14ac:dyDescent="0.25">
      <c r="A60" s="22" t="str">
        <f>'ПЛАН НАВЧАЛЬНОГО ПРОЦЕСУ ДЕННА'!A60</f>
        <v>1.1.46</v>
      </c>
      <c r="B60" s="409">
        <f>'ПЛАН НАВЧАЛЬНОГО ПРОЦЕСУ ДЕННА'!B60</f>
        <v>0</v>
      </c>
      <c r="C60" s="410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5">
        <f>'ПЛАН НАВЧАЛЬНОГО ПРОЦЕСУ ДЕННА'!Q60</f>
        <v>0</v>
      </c>
      <c r="R60" s="486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306">
        <f>'ПЛАН НАВЧАЛЬНОГО ПРОЦЕСУ ДЕННА'!X60</f>
        <v>0</v>
      </c>
      <c r="Y60" s="145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6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6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6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6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6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6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6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6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6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6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6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6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6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6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6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6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6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6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6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6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6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6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6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6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idden="1" x14ac:dyDescent="0.25">
      <c r="A61" s="22" t="str">
        <f>'ПЛАН НАВЧАЛЬНОГО ПРОЦЕСУ ДЕННА'!A61</f>
        <v>1.1.47</v>
      </c>
      <c r="B61" s="409">
        <f>'ПЛАН НАВЧАЛЬНОГО ПРОЦЕСУ ДЕННА'!B61</f>
        <v>0</v>
      </c>
      <c r="C61" s="410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5">
        <f>'ПЛАН НАВЧАЛЬНОГО ПРОЦЕСУ ДЕННА'!Q61</f>
        <v>0</v>
      </c>
      <c r="R61" s="486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306">
        <f>'ПЛАН НАВЧАЛЬНОГО ПРОЦЕСУ ДЕННА'!X61</f>
        <v>0</v>
      </c>
      <c r="Y61" s="145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6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6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6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6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6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6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6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6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6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6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6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6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6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6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6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6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6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6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6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6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6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6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6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6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idden="1" x14ac:dyDescent="0.25">
      <c r="A62" s="22" t="str">
        <f>'ПЛАН НАВЧАЛЬНОГО ПРОЦЕСУ ДЕННА'!A62</f>
        <v>1.1.48</v>
      </c>
      <c r="B62" s="409">
        <f>'ПЛАН НАВЧАЛЬНОГО ПРОЦЕСУ ДЕННА'!B62</f>
        <v>0</v>
      </c>
      <c r="C62" s="410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5">
        <f>'ПЛАН НАВЧАЛЬНОГО ПРОЦЕСУ ДЕННА'!Q62</f>
        <v>0</v>
      </c>
      <c r="R62" s="486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306">
        <f>'ПЛАН НАВЧАЛЬНОГО ПРОЦЕСУ ДЕННА'!X62</f>
        <v>0</v>
      </c>
      <c r="Y62" s="145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6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6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6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6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6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6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6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6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6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6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6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6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6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6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6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6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6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6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6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6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6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6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6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6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idden="1" x14ac:dyDescent="0.25">
      <c r="A63" s="22" t="str">
        <f>'ПЛАН НАВЧАЛЬНОГО ПРОЦЕСУ ДЕННА'!A63</f>
        <v>1.1.49</v>
      </c>
      <c r="B63" s="409">
        <f>'ПЛАН НАВЧАЛЬНОГО ПРОЦЕСУ ДЕННА'!B63</f>
        <v>0</v>
      </c>
      <c r="C63" s="410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5">
        <f>'ПЛАН НАВЧАЛЬНОГО ПРОЦЕСУ ДЕННА'!Q63</f>
        <v>0</v>
      </c>
      <c r="R63" s="486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306">
        <f>'ПЛАН НАВЧАЛЬНОГО ПРОЦЕСУ ДЕННА'!X63</f>
        <v>0</v>
      </c>
      <c r="Y63" s="145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6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6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6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6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6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6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6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6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6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6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6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6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6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6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6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6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6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6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6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6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6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6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6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6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idden="1" x14ac:dyDescent="0.25">
      <c r="A64" s="22" t="str">
        <f>'ПЛАН НАВЧАЛЬНОГО ПРОЦЕСУ ДЕННА'!A64</f>
        <v>1.1.50</v>
      </c>
      <c r="B64" s="409">
        <f>'ПЛАН НАВЧАЛЬНОГО ПРОЦЕСУ ДЕННА'!B64</f>
        <v>0</v>
      </c>
      <c r="C64" s="410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5">
        <f>'ПЛАН НАВЧАЛЬНОГО ПРОЦЕСУ ДЕННА'!Q64</f>
        <v>0</v>
      </c>
      <c r="R64" s="486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306">
        <f>'ПЛАН НАВЧАЛЬНОГО ПРОЦЕСУ ДЕННА'!X64</f>
        <v>0</v>
      </c>
      <c r="Y64" s="145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69"/>
      <c r="AE64" s="36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6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6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6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6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6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6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6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6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6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6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6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6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6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6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6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6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6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6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6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6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6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6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idden="1" x14ac:dyDescent="0.25">
      <c r="A65" s="314" t="s">
        <v>24</v>
      </c>
      <c r="B65" s="301"/>
      <c r="C65" s="302"/>
      <c r="D65" s="315"/>
      <c r="E65" s="166"/>
      <c r="F65" s="166"/>
      <c r="G65" s="316"/>
      <c r="H65" s="315"/>
      <c r="I65" s="166"/>
      <c r="J65" s="166"/>
      <c r="K65" s="166"/>
      <c r="L65" s="166"/>
      <c r="M65" s="166"/>
      <c r="N65" s="316"/>
      <c r="O65" s="145"/>
      <c r="P65" s="145"/>
      <c r="Q65" s="129"/>
      <c r="R65" s="130"/>
      <c r="S65" s="130"/>
      <c r="T65" s="130"/>
      <c r="U65" s="130"/>
      <c r="V65" s="130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idden="1" x14ac:dyDescent="0.25">
      <c r="A66" s="314" t="s">
        <v>24</v>
      </c>
      <c r="B66" s="301"/>
      <c r="C66" s="302"/>
      <c r="D66" s="315"/>
      <c r="E66" s="166"/>
      <c r="F66" s="166"/>
      <c r="G66" s="316"/>
      <c r="H66" s="315"/>
      <c r="I66" s="166"/>
      <c r="J66" s="166"/>
      <c r="K66" s="166"/>
      <c r="L66" s="166"/>
      <c r="M66" s="166"/>
      <c r="N66" s="316"/>
      <c r="O66" s="145"/>
      <c r="P66" s="145"/>
      <c r="Q66" s="129"/>
      <c r="R66" s="130"/>
      <c r="S66" s="130"/>
      <c r="T66" s="130"/>
      <c r="U66" s="130"/>
      <c r="V66" s="130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199999999999999" hidden="1" x14ac:dyDescent="0.2">
      <c r="A67" s="314" t="s">
        <v>24</v>
      </c>
      <c r="B67" s="301"/>
      <c r="C67" s="302"/>
      <c r="D67" s="315"/>
      <c r="E67" s="166"/>
      <c r="F67" s="166"/>
      <c r="G67" s="316"/>
      <c r="H67" s="315"/>
      <c r="I67" s="166"/>
      <c r="J67" s="166"/>
      <c r="K67" s="166"/>
      <c r="L67" s="166"/>
      <c r="M67" s="166"/>
      <c r="N67" s="316"/>
      <c r="O67" s="145"/>
      <c r="P67" s="145"/>
      <c r="Q67" s="129"/>
      <c r="R67" s="130"/>
      <c r="S67" s="130"/>
      <c r="T67" s="130"/>
      <c r="U67" s="130"/>
      <c r="V67" s="130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199999999999999" hidden="1" x14ac:dyDescent="0.2">
      <c r="A68" s="314" t="s">
        <v>24</v>
      </c>
      <c r="B68" s="301"/>
      <c r="C68" s="302"/>
      <c r="D68" s="315"/>
      <c r="E68" s="166"/>
      <c r="F68" s="166"/>
      <c r="G68" s="316"/>
      <c r="H68" s="315"/>
      <c r="I68" s="166"/>
      <c r="J68" s="166"/>
      <c r="K68" s="166"/>
      <c r="L68" s="166"/>
      <c r="M68" s="166"/>
      <c r="N68" s="316"/>
      <c r="O68" s="145"/>
      <c r="P68" s="145"/>
      <c r="Q68" s="129"/>
      <c r="R68" s="130"/>
      <c r="S68" s="130"/>
      <c r="T68" s="130"/>
      <c r="U68" s="130"/>
      <c r="V68" s="130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25">
      <c r="A69" s="314" t="s">
        <v>24</v>
      </c>
      <c r="B69" s="322" t="s">
        <v>38</v>
      </c>
      <c r="C69" s="323"/>
      <c r="D69" s="180"/>
      <c r="E69" s="180"/>
      <c r="F69" s="180"/>
      <c r="G69" s="180"/>
      <c r="H69" s="180"/>
      <c r="I69" s="324"/>
      <c r="J69" s="324"/>
      <c r="K69" s="180"/>
      <c r="L69" s="180"/>
      <c r="M69" s="180"/>
      <c r="N69" s="180"/>
      <c r="O69" s="180"/>
      <c r="P69" s="180"/>
      <c r="Q69" s="180"/>
      <c r="R69" s="180"/>
      <c r="S69" s="180"/>
      <c r="T69" s="324"/>
      <c r="U69" s="324"/>
      <c r="V69" s="324"/>
      <c r="W69" s="181"/>
      <c r="X69" s="34">
        <f>SUMIF($A15:$A64,"&gt;'#'",X15:X64)</f>
        <v>1335</v>
      </c>
      <c r="Y69" s="34">
        <f>SUMIF($A15:$A64,"&gt;'#'",Y15:Y64)</f>
        <v>44.5</v>
      </c>
      <c r="Z69" s="35">
        <f t="shared" ref="Z69:AC69" si="64">SUMIF($A15:$A64,"&gt;'#'",Z15:Z64)</f>
        <v>28</v>
      </c>
      <c r="AA69" s="35">
        <f t="shared" si="64"/>
        <v>0</v>
      </c>
      <c r="AB69" s="35">
        <f t="shared" si="64"/>
        <v>30</v>
      </c>
      <c r="AC69" s="35">
        <f t="shared" si="64"/>
        <v>1277</v>
      </c>
      <c r="AD69" s="229">
        <f>SUM(AD15:AD64)</f>
        <v>12</v>
      </c>
      <c r="AE69" s="229">
        <f>SUM(AE15:AE64)</f>
        <v>0</v>
      </c>
      <c r="AF69" s="229">
        <f>SUM(AF15:AF64)</f>
        <v>14</v>
      </c>
      <c r="AG69" s="227">
        <f t="shared" ref="AG69:BI69" si="65">SUM(AG15:AG64)</f>
        <v>20</v>
      </c>
      <c r="AH69" s="229">
        <f t="shared" si="65"/>
        <v>12</v>
      </c>
      <c r="AI69" s="229">
        <f t="shared" si="65"/>
        <v>0</v>
      </c>
      <c r="AJ69" s="229">
        <f t="shared" si="65"/>
        <v>12</v>
      </c>
      <c r="AK69" s="227">
        <f t="shared" si="65"/>
        <v>18.5</v>
      </c>
      <c r="AL69" s="229">
        <f t="shared" si="65"/>
        <v>4</v>
      </c>
      <c r="AM69" s="229">
        <f t="shared" si="65"/>
        <v>0</v>
      </c>
      <c r="AN69" s="229">
        <f t="shared" si="65"/>
        <v>4</v>
      </c>
      <c r="AO69" s="227">
        <f t="shared" si="65"/>
        <v>6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0.9565543071161049</v>
      </c>
      <c r="BK69" s="54"/>
      <c r="BL69" s="84">
        <f>SUM(BL15:BL68)</f>
        <v>20</v>
      </c>
      <c r="BM69" s="84">
        <f t="shared" ref="BM69:BT69" si="66">SUM(BM15:BM68)</f>
        <v>18.5</v>
      </c>
      <c r="BN69" s="84">
        <f t="shared" si="66"/>
        <v>6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44.5</v>
      </c>
      <c r="BW69" s="37">
        <f>SUM(BW15:BW68)</f>
        <v>20</v>
      </c>
      <c r="BX69" s="37">
        <f t="shared" ref="BX69:CE69" si="67">SUM(BX15:BX68)</f>
        <v>18.5</v>
      </c>
      <c r="BY69" s="37">
        <f t="shared" si="67"/>
        <v>6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44.5</v>
      </c>
      <c r="CF69" s="223"/>
      <c r="CG69" s="23" t="s">
        <v>35</v>
      </c>
      <c r="CH69" s="78">
        <f>SUM(CH15:CH68)</f>
        <v>3</v>
      </c>
      <c r="CI69" s="78">
        <f t="shared" ref="CI69:CO69" si="68">SUM(CI15:CI68)</f>
        <v>3</v>
      </c>
      <c r="CJ69" s="78">
        <f t="shared" si="68"/>
        <v>2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8</v>
      </c>
      <c r="CQ69" s="78">
        <f>SUM(CQ15:CQ68)</f>
        <v>2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7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7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25"/>
      <c r="B70" s="326" t="s">
        <v>25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50"/>
      <c r="AD70" s="232"/>
      <c r="AE70" s="232"/>
      <c r="AF70" s="232"/>
      <c r="AG70" s="150"/>
      <c r="AH70" s="232"/>
      <c r="AI70" s="232"/>
      <c r="AJ70" s="232"/>
      <c r="AK70" s="150"/>
      <c r="AL70" s="232"/>
      <c r="AM70" s="232"/>
      <c r="AN70" s="232"/>
      <c r="AO70" s="150"/>
      <c r="AP70" s="232"/>
      <c r="AQ70" s="232"/>
      <c r="AR70" s="232"/>
      <c r="AS70" s="150"/>
      <c r="AT70" s="232"/>
      <c r="AU70" s="232"/>
      <c r="AV70" s="232"/>
      <c r="AW70" s="150"/>
      <c r="AX70" s="232"/>
      <c r="AY70" s="232"/>
      <c r="AZ70" s="232"/>
      <c r="BA70" s="150"/>
      <c r="BB70" s="232"/>
      <c r="BC70" s="232"/>
      <c r="BD70" s="232"/>
      <c r="BE70" s="150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55" t="s">
        <v>150</v>
      </c>
      <c r="DE70" s="656"/>
      <c r="DF70" s="656"/>
      <c r="DG70" s="656"/>
      <c r="DH70" s="656"/>
      <c r="DI70" s="656"/>
      <c r="DJ70" s="656"/>
      <c r="DK70" s="657"/>
      <c r="DL70" s="134" t="s">
        <v>35</v>
      </c>
      <c r="DM70" s="655" t="s">
        <v>151</v>
      </c>
      <c r="DN70" s="656"/>
      <c r="DO70" s="656"/>
      <c r="DP70" s="656"/>
      <c r="DQ70" s="656"/>
      <c r="DR70" s="656"/>
      <c r="DS70" s="656"/>
      <c r="DT70" s="657"/>
      <c r="DU70" s="134" t="s">
        <v>35</v>
      </c>
    </row>
    <row r="71" spans="1:135" s="19" customFormat="1" ht="13.5" customHeight="1" x14ac:dyDescent="0.25">
      <c r="A71" s="295" t="s">
        <v>248</v>
      </c>
      <c r="B71" s="329" t="s">
        <v>149</v>
      </c>
      <c r="C71" s="33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232"/>
      <c r="AE71" s="232"/>
      <c r="AF71" s="232"/>
      <c r="AG71" s="150"/>
      <c r="AH71" s="232"/>
      <c r="AI71" s="232"/>
      <c r="AJ71" s="232"/>
      <c r="AK71" s="150"/>
      <c r="AL71" s="232"/>
      <c r="AM71" s="232"/>
      <c r="AN71" s="232"/>
      <c r="AO71" s="150"/>
      <c r="AP71" s="232"/>
      <c r="AQ71" s="232"/>
      <c r="AR71" s="232"/>
      <c r="AS71" s="150"/>
      <c r="AT71" s="232"/>
      <c r="AU71" s="232"/>
      <c r="AV71" s="232"/>
      <c r="AW71" s="150"/>
      <c r="AX71" s="232"/>
      <c r="AY71" s="232"/>
      <c r="AZ71" s="232"/>
      <c r="BA71" s="150"/>
      <c r="BB71" s="232"/>
      <c r="BC71" s="232"/>
      <c r="BD71" s="232"/>
      <c r="BE71" s="150"/>
      <c r="BF71" s="232"/>
      <c r="BG71" s="232"/>
      <c r="BH71" s="232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35" s="19" customFormat="1" ht="21.75" customHeight="1" x14ac:dyDescent="0.25">
      <c r="A72" s="22" t="str">
        <f>'ПЛАН НАВЧАЛЬНОГО ПРОЦЕСУ ДЕННА'!A72</f>
        <v>1.2.01</v>
      </c>
      <c r="B72" s="409" t="str">
        <f>'ПЛАН НАВЧАЛЬНОГО ПРОЦЕСУ ДЕННА'!B72</f>
        <v xml:space="preserve">Конструювання, розрахунок та САПР машин і обладнання </v>
      </c>
      <c r="C72" s="410" t="str">
        <f>'ПЛАН НАВЧАЛЬНОГО ПРОЦЕСУ ДЕННА'!C72</f>
        <v>МПМ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2</v>
      </c>
      <c r="P72" s="306">
        <f>'ПЛАН НАВЧАЛЬНОГО ПРОЦЕСУ ДЕННА'!P72</f>
        <v>0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5">
        <f t="shared" ref="X72:X79" si="73">Y72*$BR$7</f>
        <v>45</v>
      </c>
      <c r="Y72" s="145">
        <f>'ПЛАН НАВЧАЛЬНОГО ПРОЦЕСУ ДЕННА'!Y72</f>
        <v>1.5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45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1.5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1.5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1.5</v>
      </c>
      <c r="DM72" s="320">
        <f t="shared" ref="DM72:DM79" si="97">IF(VALUE($P72)=1,$BL$6,0)</f>
        <v>0</v>
      </c>
      <c r="DN72" s="320">
        <f t="shared" ref="DN72:DN79" si="98">IF(VALUE($P72)=2,$BL$6,0)</f>
        <v>0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0</v>
      </c>
    </row>
    <row r="73" spans="1:135" s="19" customFormat="1" hidden="1" x14ac:dyDescent="0.25">
      <c r="A73" s="22" t="str">
        <f>'ПЛАН НАВЧАЛЬНОГО ПРОЦЕСУ ДЕННА'!A73</f>
        <v>1.2.02</v>
      </c>
      <c r="B73" s="409">
        <f>'ПЛАН НАВЧАЛЬНОГО ПРОЦЕСУ ДЕННА'!B73</f>
        <v>0</v>
      </c>
      <c r="C73" s="410">
        <f>'ПЛАН НАВЧАЛЬНОГО ПРОЦЕСУ ДЕННА'!C73</f>
        <v>0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0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5">
        <f t="shared" si="73"/>
        <v>0</v>
      </c>
      <c r="Y73" s="145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0</v>
      </c>
      <c r="DM73" s="320">
        <f t="shared" si="97"/>
        <v>0</v>
      </c>
      <c r="DN73" s="320">
        <f t="shared" si="98"/>
        <v>0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0</v>
      </c>
    </row>
    <row r="74" spans="1:135" s="19" customFormat="1" hidden="1" x14ac:dyDescent="0.25">
      <c r="A74" s="22" t="str">
        <f>'ПЛАН НАВЧАЛЬНОГО ПРОЦЕСУ ДЕННА'!A74</f>
        <v>1.2.03</v>
      </c>
      <c r="B74" s="409">
        <f>'ПЛАН НАВЧАЛЬНОГО ПРОЦЕСУ ДЕННА'!B74</f>
        <v>0</v>
      </c>
      <c r="C74" s="410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5">
        <f t="shared" si="73"/>
        <v>0</v>
      </c>
      <c r="Y74" s="145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idden="1" x14ac:dyDescent="0.25">
      <c r="A75" s="22" t="str">
        <f>'ПЛАН НАВЧАЛЬНОГО ПРОЦЕСУ ДЕННА'!A75</f>
        <v>1.2.04</v>
      </c>
      <c r="B75" s="409">
        <f>'ПЛАН НАВЧАЛЬНОГО ПРОЦЕСУ ДЕННА'!B75</f>
        <v>0</v>
      </c>
      <c r="C75" s="410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5">
        <f t="shared" si="73"/>
        <v>0</v>
      </c>
      <c r="Y75" s="145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idden="1" x14ac:dyDescent="0.25">
      <c r="A76" s="22" t="str">
        <f>'ПЛАН НАВЧАЛЬНОГО ПРОЦЕСУ ДЕННА'!A76</f>
        <v>1.2.05</v>
      </c>
      <c r="B76" s="409">
        <f>'ПЛАН НАВЧАЛЬНОГО ПРОЦЕСУ ДЕННА'!B76</f>
        <v>0</v>
      </c>
      <c r="C76" s="410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5">
        <f t="shared" si="73"/>
        <v>0</v>
      </c>
      <c r="Y76" s="145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idden="1" x14ac:dyDescent="0.25">
      <c r="A77" s="22" t="str">
        <f>'ПЛАН НАВЧАЛЬНОГО ПРОЦЕСУ ДЕННА'!A77</f>
        <v>1.2.06</v>
      </c>
      <c r="B77" s="409">
        <f>'ПЛАН НАВЧАЛЬНОГО ПРОЦЕСУ ДЕННА'!B77</f>
        <v>0</v>
      </c>
      <c r="C77" s="410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5">
        <f t="shared" si="73"/>
        <v>0</v>
      </c>
      <c r="Y77" s="145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idden="1" x14ac:dyDescent="0.25">
      <c r="A78" s="22" t="str">
        <f>'ПЛАН НАВЧАЛЬНОГО ПРОЦЕСУ ДЕННА'!A78</f>
        <v>1.2.07</v>
      </c>
      <c r="B78" s="409">
        <f>'ПЛАН НАВЧАЛЬНОГО ПРОЦЕСУ ДЕННА'!B78</f>
        <v>0</v>
      </c>
      <c r="C78" s="410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5">
        <f t="shared" si="73"/>
        <v>0</v>
      </c>
      <c r="Y78" s="145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idden="1" x14ac:dyDescent="0.25">
      <c r="A79" s="22" t="str">
        <f>'ПЛАН НАВЧАЛЬНОГО ПРОЦЕСУ ДЕННА'!A79</f>
        <v>1.2.08</v>
      </c>
      <c r="B79" s="409">
        <f>'ПЛАН НАВЧАЛЬНОГО ПРОЦЕСУ ДЕННА'!B79</f>
        <v>0</v>
      </c>
      <c r="C79" s="410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5">
        <f t="shared" si="73"/>
        <v>0</v>
      </c>
      <c r="Y79" s="145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x14ac:dyDescent="0.25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1"/>
      <c r="X80" s="133">
        <f>SUM(X72:X79)</f>
        <v>45</v>
      </c>
      <c r="Y80" s="133">
        <f t="shared" ref="Y80:AC80" si="110">SUM(Y72:Y79)</f>
        <v>1.5</v>
      </c>
      <c r="Z80" s="133">
        <f t="shared" si="110"/>
        <v>0</v>
      </c>
      <c r="AA80" s="133">
        <f t="shared" si="110"/>
        <v>0</v>
      </c>
      <c r="AB80" s="133">
        <f t="shared" si="110"/>
        <v>0</v>
      </c>
      <c r="AC80" s="133">
        <f t="shared" si="110"/>
        <v>45</v>
      </c>
      <c r="AD80" s="235"/>
      <c r="AE80" s="235"/>
      <c r="AF80" s="235"/>
      <c r="AG80" s="70">
        <f t="shared" ref="AG80" si="111">SUM(AG72:AG79)</f>
        <v>0</v>
      </c>
      <c r="AH80" s="235"/>
      <c r="AI80" s="235"/>
      <c r="AJ80" s="235"/>
      <c r="AK80" s="70">
        <f t="shared" ref="AK80" si="112">SUM(AK72:AK79)</f>
        <v>1.5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1</v>
      </c>
      <c r="DD80" s="138">
        <f>COUNTIF(DD72:DD79,"&gt;0")</f>
        <v>0</v>
      </c>
      <c r="DE80" s="138">
        <f t="shared" ref="DE80:DK80" si="119">COUNTIF(DE72:DE79,"&gt;0")</f>
        <v>1</v>
      </c>
      <c r="DF80" s="138">
        <f t="shared" si="119"/>
        <v>0</v>
      </c>
      <c r="DG80" s="138">
        <f t="shared" si="119"/>
        <v>0</v>
      </c>
      <c r="DH80" s="138">
        <f t="shared" si="119"/>
        <v>0</v>
      </c>
      <c r="DI80" s="138">
        <f t="shared" si="119"/>
        <v>0</v>
      </c>
      <c r="DJ80" s="138">
        <f t="shared" si="119"/>
        <v>0</v>
      </c>
      <c r="DK80" s="138">
        <f t="shared" si="119"/>
        <v>0</v>
      </c>
      <c r="DL80" s="19">
        <f>SUM(DM80:DT80)</f>
        <v>0</v>
      </c>
      <c r="DM80" s="138">
        <f t="shared" ref="DM80:DT80" si="120">COUNTIF(DM72:DM79,"&gt;0")</f>
        <v>0</v>
      </c>
      <c r="DN80" s="138">
        <f t="shared" si="120"/>
        <v>0</v>
      </c>
      <c r="DO80" s="138">
        <f t="shared" si="120"/>
        <v>0</v>
      </c>
      <c r="DP80" s="138">
        <f t="shared" si="120"/>
        <v>0</v>
      </c>
      <c r="DQ80" s="138">
        <f t="shared" si="120"/>
        <v>0</v>
      </c>
      <c r="DR80" s="138">
        <f t="shared" si="120"/>
        <v>0</v>
      </c>
      <c r="DS80" s="138">
        <f t="shared" si="120"/>
        <v>0</v>
      </c>
      <c r="DT80" s="138">
        <f t="shared" si="120"/>
        <v>0</v>
      </c>
      <c r="DU80" s="19">
        <f t="shared" ref="DU80" si="121">SUM(DU72:DU79)</f>
        <v>0</v>
      </c>
    </row>
    <row r="81" spans="1:125" s="19" customFormat="1" x14ac:dyDescent="0.25">
      <c r="A81" s="325"/>
      <c r="B81" s="326" t="s">
        <v>25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50"/>
      <c r="AD81" s="232"/>
      <c r="AE81" s="232"/>
      <c r="AF81" s="232"/>
      <c r="AG81" s="150"/>
      <c r="AH81" s="232"/>
      <c r="AI81" s="232"/>
      <c r="AJ81" s="232"/>
      <c r="AK81" s="150"/>
      <c r="AL81" s="232"/>
      <c r="AM81" s="232"/>
      <c r="AN81" s="232"/>
      <c r="AO81" s="150"/>
      <c r="AP81" s="232"/>
      <c r="AQ81" s="232"/>
      <c r="AR81" s="232"/>
      <c r="AS81" s="150"/>
      <c r="AT81" s="232"/>
      <c r="AU81" s="232"/>
      <c r="AV81" s="232"/>
      <c r="AW81" s="150"/>
      <c r="AX81" s="232"/>
      <c r="AY81" s="232"/>
      <c r="AZ81" s="232"/>
      <c r="BA81" s="150"/>
      <c r="BB81" s="232"/>
      <c r="BC81" s="232"/>
      <c r="BD81" s="232"/>
      <c r="BE81" s="150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 x14ac:dyDescent="0.25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ht="21.75" customHeight="1" x14ac:dyDescent="0.25">
      <c r="A83" s="22" t="str">
        <f>'ПЛАН НАВЧАЛЬНОГО ПРОЦЕСУ ДЕННА'!A83</f>
        <v>1.3.01</v>
      </c>
      <c r="B83" s="409" t="str">
        <f>'ПЛАН НАВЧАЛЬНОГО ПРОЦЕСУ ДЕННА'!B83</f>
        <v>Переддипломна (з відривом від теоретичного навчання)</v>
      </c>
      <c r="C83" s="410" t="str">
        <f>'ПЛАН НАВЧАЛЬНОГО ПРОЦЕСУ ДЕННА'!C83</f>
        <v>МПМ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 t="str">
        <f>'ПЛАН НАВЧАЛЬНОГО ПРОЦЕСУ ДЕННА'!H83</f>
        <v>3д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216</v>
      </c>
      <c r="Y83" s="145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idden="1" x14ac:dyDescent="0.25">
      <c r="A84" s="22" t="str">
        <f>'ПЛАН НАВЧАЛЬНОГО ПРОЦЕСУ ДЕННА'!A84</f>
        <v>1.3.02</v>
      </c>
      <c r="B84" s="409">
        <f>'ПЛАН НАВЧАЛЬНОГО ПРОЦЕСУ ДЕННА'!B84</f>
        <v>0</v>
      </c>
      <c r="C84" s="410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5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409">
        <f>'ПЛАН НАВЧАЛЬНОГО ПРОЦЕСУ ДЕННА'!B85</f>
        <v>0</v>
      </c>
      <c r="C85" s="410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5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idden="1" x14ac:dyDescent="0.25">
      <c r="A86" s="22" t="str">
        <f>'ПЛАН НАВЧАЛЬНОГО ПРОЦЕСУ ДЕННА'!A86</f>
        <v>1.3.04</v>
      </c>
      <c r="B86" s="409">
        <f>'ПЛАН НАВЧАЛЬНОГО ПРОЦЕСУ ДЕННА'!B86</f>
        <v>0</v>
      </c>
      <c r="C86" s="410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5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idden="1" x14ac:dyDescent="0.25">
      <c r="A87" s="22" t="str">
        <f>'ПЛАН НАВЧАЛЬНОГО ПРОЦЕСУ ДЕННА'!A87</f>
        <v>1.3.05</v>
      </c>
      <c r="B87" s="409">
        <f>'ПЛАН НАВЧАЛЬНОГО ПРОЦЕСУ ДЕННА'!B87</f>
        <v>0</v>
      </c>
      <c r="C87" s="410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5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x14ac:dyDescent="0.25">
      <c r="A88" s="333" t="s">
        <v>24</v>
      </c>
      <c r="B88" s="322" t="str">
        <f>'ПЛАН НАВЧАЛЬНОГО ПРОЦЕСУ ДЕННА'!B88</f>
        <v xml:space="preserve">Разом практика: 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1"/>
      <c r="X88" s="36">
        <f>Y88*$BR$7</f>
        <v>216</v>
      </c>
      <c r="Y88" s="145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7.2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 x14ac:dyDescent="0.25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ht="22.5" customHeight="1" x14ac:dyDescent="0.25">
      <c r="A91" s="22" t="str">
        <f>'ПЛАН НАВЧАЛЬНОГО ПРОЦЕСУ ДЕННА'!A91</f>
        <v>1.4.01</v>
      </c>
      <c r="B91" s="409" t="str">
        <f>'ПЛАН НАВЧАЛЬНОГО ПРОЦЕСУ ДЕННА'!B91</f>
        <v>Підготовка кваліфікаційної роботи магістра</v>
      </c>
      <c r="C91" s="410" t="str">
        <f>'ПЛАН НАВЧАЛЬНОГО ПРОЦЕСУ ДЕННА'!C91</f>
        <v>МПМ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414</v>
      </c>
      <c r="Y91" s="145">
        <f>'ПЛАН НАВЧАЛЬНОГО ПРОЦЕСУ ДЕННА'!Y91</f>
        <v>13.8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414</v>
      </c>
      <c r="AD91" s="145">
        <f>'ПЛАН НАВЧАЛЬНОГО ПРОЦЕСУ ДЕННА'!AD91</f>
        <v>0</v>
      </c>
      <c r="AE91" s="145">
        <f>'ПЛАН НАВЧАЛЬНОГО ПРОЦЕСУ ДЕННА'!AE91</f>
        <v>0</v>
      </c>
      <c r="AF91" s="145">
        <f>'ПЛАН НАВЧАЛЬНОГО ПРОЦЕСУ ДЕННА'!AF91</f>
        <v>0</v>
      </c>
      <c r="AG91" s="70">
        <f>'ПЛАН НАВЧАЛЬНОГО ПРОЦЕСУ ДЕННА'!AG91</f>
        <v>0</v>
      </c>
      <c r="AH91" s="145">
        <f>'ПЛАН НАВЧАЛЬНОГО ПРОЦЕСУ ДЕННА'!AH91</f>
        <v>0</v>
      </c>
      <c r="AI91" s="145">
        <f>'ПЛАН НАВЧАЛЬНОГО ПРОЦЕСУ ДЕННА'!AI91</f>
        <v>0</v>
      </c>
      <c r="AJ91" s="145">
        <f>'ПЛАН НАВЧАЛЬНОГО ПРОЦЕСУ ДЕННА'!AJ91</f>
        <v>0</v>
      </c>
      <c r="AK91" s="70">
        <f>'ПЛАН НАВЧАЛЬНОГО ПРОЦЕСУ ДЕННА'!AK91</f>
        <v>0</v>
      </c>
      <c r="AL91" s="145">
        <f>'ПЛАН НАВЧАЛЬНОГО ПРОЦЕСУ ДЕННА'!AL91</f>
        <v>0</v>
      </c>
      <c r="AM91" s="145">
        <f>'ПЛАН НАВЧАЛЬНОГО ПРОЦЕСУ ДЕННА'!AM91</f>
        <v>0</v>
      </c>
      <c r="AN91" s="145">
        <f>'ПЛАН НАВЧАЛЬНОГО ПРОЦЕСУ ДЕННА'!AN91</f>
        <v>0</v>
      </c>
      <c r="AO91" s="70">
        <f>'ПЛАН НАВЧАЛЬНОГО ПРОЦЕСУ ДЕННА'!AO91</f>
        <v>13.8</v>
      </c>
      <c r="AP91" s="145">
        <f>'ПЛАН НАВЧАЛЬНОГО ПРОЦЕСУ ДЕННА'!AP91</f>
        <v>0</v>
      </c>
      <c r="AQ91" s="145">
        <f>'ПЛАН НАВЧАЛЬНОГО ПРОЦЕСУ ДЕННА'!AQ91</f>
        <v>0</v>
      </c>
      <c r="AR91" s="145">
        <f>'ПЛАН НАВЧАЛЬНОГО ПРОЦЕСУ ДЕННА'!AR91</f>
        <v>0</v>
      </c>
      <c r="AS91" s="70">
        <f>'ПЛАН НАВЧАЛЬНОГО ПРОЦЕСУ ДЕННА'!AS91</f>
        <v>0</v>
      </c>
      <c r="AT91" s="145">
        <f>'ПЛАН НАВЧАЛЬНОГО ПРОЦЕСУ ДЕННА'!AT91</f>
        <v>0</v>
      </c>
      <c r="AU91" s="145">
        <f>'ПЛАН НАВЧАЛЬНОГО ПРОЦЕСУ ДЕННА'!AU91</f>
        <v>0</v>
      </c>
      <c r="AV91" s="145">
        <f>'ПЛАН НАВЧАЛЬНОГО ПРОЦЕСУ ДЕННА'!AV91</f>
        <v>0</v>
      </c>
      <c r="AW91" s="70">
        <f>'ПЛАН НАВЧАЛЬНОГО ПРОЦЕСУ ДЕННА'!AW91</f>
        <v>0</v>
      </c>
      <c r="AX91" s="145">
        <f>'ПЛАН НАВЧАЛЬНОГО ПРОЦЕСУ ДЕННА'!AX91</f>
        <v>0</v>
      </c>
      <c r="AY91" s="145">
        <f>'ПЛАН НАВЧАЛЬНОГО ПРОЦЕСУ ДЕННА'!AY91</f>
        <v>0</v>
      </c>
      <c r="AZ91" s="145">
        <f>'ПЛАН НАВЧАЛЬНОГО ПРОЦЕСУ ДЕННА'!AZ91</f>
        <v>0</v>
      </c>
      <c r="BA91" s="70">
        <f>'ПЛАН НАВЧАЛЬНОГО ПРОЦЕСУ ДЕННА'!BA91</f>
        <v>0</v>
      </c>
      <c r="BB91" s="145">
        <f>'ПЛАН НАВЧАЛЬНОГО ПРОЦЕСУ ДЕННА'!BB91</f>
        <v>0</v>
      </c>
      <c r="BC91" s="145">
        <f>'ПЛАН НАВЧАЛЬНОГО ПРОЦЕСУ ДЕННА'!BC91</f>
        <v>0</v>
      </c>
      <c r="BD91" s="145">
        <f>'ПЛАН НАВЧАЛЬНОГО ПРОЦЕСУ ДЕННА'!BD91</f>
        <v>0</v>
      </c>
      <c r="BE91" s="70">
        <f>'ПЛАН НАВЧАЛЬНОГО ПРОЦЕСУ ДЕННА'!BE91</f>
        <v>0</v>
      </c>
      <c r="BF91" s="145">
        <f>'ПЛАН НАВЧАЛЬНОГО ПРОЦЕСУ ДЕННА'!BF91</f>
        <v>0</v>
      </c>
      <c r="BG91" s="145">
        <f>'ПЛАН НАВЧАЛЬНОГО ПРОЦЕСУ ДЕННА'!BG91</f>
        <v>0</v>
      </c>
      <c r="BH91" s="145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 x14ac:dyDescent="0.2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 x14ac:dyDescent="0.2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 x14ac:dyDescent="0.2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customHeight="1" x14ac:dyDescent="0.25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1"/>
      <c r="Z96" s="151"/>
      <c r="AA96" s="151"/>
      <c r="AB96" s="151"/>
      <c r="AC96" s="151"/>
      <c r="AD96" s="234"/>
      <c r="AE96" s="234"/>
      <c r="AF96" s="234"/>
      <c r="AG96" s="149"/>
      <c r="AH96" s="234"/>
      <c r="AI96" s="234"/>
      <c r="AJ96" s="234"/>
      <c r="AK96" s="149"/>
      <c r="AL96" s="234"/>
      <c r="AM96" s="234"/>
      <c r="AN96" s="234"/>
      <c r="AO96" s="149"/>
      <c r="AP96" s="234"/>
      <c r="AQ96" s="234"/>
      <c r="AR96" s="234"/>
      <c r="AS96" s="149"/>
      <c r="AT96" s="234"/>
      <c r="AU96" s="234"/>
      <c r="AV96" s="234"/>
      <c r="AW96" s="149"/>
      <c r="AX96" s="234"/>
      <c r="AY96" s="234"/>
      <c r="AZ96" s="234"/>
      <c r="BA96" s="149"/>
      <c r="BB96" s="234"/>
      <c r="BC96" s="234"/>
      <c r="BD96" s="234"/>
      <c r="BE96" s="149"/>
      <c r="BF96" s="234"/>
      <c r="BG96" s="234"/>
      <c r="BH96" s="234"/>
      <c r="BI96" s="149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t="12" customHeight="1" x14ac:dyDescent="0.25">
      <c r="A97" s="22" t="str">
        <f>'ПЛАН НАВЧАЛЬНОГО ПРОЦЕСУ ДЕННА'!A97</f>
        <v>1.5.01</v>
      </c>
      <c r="B97" s="409" t="str">
        <f>'ПЛАН НАВЧАЛЬНОГО ПРОЦЕСУ ДЕННА'!B97</f>
        <v>Захист кваліфікаційної роботи магістра</v>
      </c>
      <c r="C97" s="410" t="str">
        <f>'ПЛАН НАВЧАЛЬНОГО ПРОЦЕСУ ДЕННА'!C97</f>
        <v>МПМ</v>
      </c>
      <c r="D97" s="303">
        <f>'ПЛАН НАВЧАЛЬНОГО ПРОЦЕСУ ДЕННА'!D97</f>
        <v>3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5">
        <f>'ПЛАН НАВЧАЛЬНОГО ПРОЦЕСУ ДЕННА'!X97</f>
        <v>0</v>
      </c>
      <c r="Y97" s="145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1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1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5">
      <c r="A98" s="22" t="str">
        <f>'ПЛАН НАВЧАЛЬНОГО ПРОЦЕСУ ДЕННА'!A98</f>
        <v>1.5.02</v>
      </c>
      <c r="B98" s="409">
        <f>'ПЛАН НАВЧАЛЬНОГО ПРОЦЕСУ ДЕННА'!B98</f>
        <v>0</v>
      </c>
      <c r="C98" s="410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5">
        <f>'ПЛАН НАВЧАЛЬНОГО ПРОЦЕСУ ДЕННА'!X98</f>
        <v>0</v>
      </c>
      <c r="Y98" s="145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1.5.03</v>
      </c>
      <c r="B99" s="409">
        <f>'ПЛАН НАВЧАЛЬНОГО ПРОЦЕСУ ДЕННА'!B99</f>
        <v>0</v>
      </c>
      <c r="C99" s="410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5">
        <f>'ПЛАН НАВЧАЛЬНОГО ПРОЦЕСУ ДЕННА'!X99</f>
        <v>0</v>
      </c>
      <c r="Y99" s="145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5">
      <c r="A100" s="22" t="str">
        <f>'ПЛАН НАВЧАЛЬНОГО ПРОЦЕСУ ДЕННА'!A100</f>
        <v>1.5.04</v>
      </c>
      <c r="B100" s="409">
        <f>'ПЛАН НАВЧАЛЬНОГО ПРОЦЕСУ ДЕННА'!B100</f>
        <v>0</v>
      </c>
      <c r="C100" s="410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5">
        <f>'ПЛАН НАВЧАЛЬНОГО ПРОЦЕСУ ДЕННА'!X100</f>
        <v>0</v>
      </c>
      <c r="Y100" s="145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1.5.05</v>
      </c>
      <c r="B101" s="409">
        <f>'ПЛАН НАВЧАЛЬНОГО ПРОЦЕСУ ДЕННА'!B101</f>
        <v>0</v>
      </c>
      <c r="C101" s="410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5">
        <f>'ПЛАН НАВЧАЛЬНОГО ПРОЦЕСУ ДЕННА'!X101</f>
        <v>0</v>
      </c>
      <c r="Y101" s="145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">
      <c r="A103" s="338"/>
      <c r="B103" s="331" t="s">
        <v>249</v>
      </c>
      <c r="C103" s="339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67">
        <f>X$91+X$88+X$80+X$69</f>
        <v>2010</v>
      </c>
      <c r="Y103" s="167">
        <f>Y$91+Y$88+Y$80+Y$69</f>
        <v>67</v>
      </c>
      <c r="Z103" s="247">
        <f>Z$91+Z$88+Z$80+Z$69</f>
        <v>28</v>
      </c>
      <c r="AA103" s="247">
        <f t="shared" ref="AA103:BI103" si="136">AA$91+AA$88+AA$80+AA$69</f>
        <v>0</v>
      </c>
      <c r="AB103" s="247">
        <f t="shared" si="136"/>
        <v>30</v>
      </c>
      <c r="AC103" s="247">
        <f t="shared" si="136"/>
        <v>1952</v>
      </c>
      <c r="AD103" s="247">
        <f t="shared" si="136"/>
        <v>12</v>
      </c>
      <c r="AE103" s="247">
        <f t="shared" si="136"/>
        <v>0</v>
      </c>
      <c r="AF103" s="247">
        <f t="shared" si="136"/>
        <v>14</v>
      </c>
      <c r="AG103" s="168">
        <f>AG$91+AG$88+AG$80+AG$69</f>
        <v>20</v>
      </c>
      <c r="AH103" s="247">
        <f t="shared" si="136"/>
        <v>12</v>
      </c>
      <c r="AI103" s="247">
        <f t="shared" si="136"/>
        <v>0</v>
      </c>
      <c r="AJ103" s="247">
        <f t="shared" si="136"/>
        <v>12</v>
      </c>
      <c r="AK103" s="168">
        <f t="shared" si="136"/>
        <v>20</v>
      </c>
      <c r="AL103" s="247">
        <f t="shared" si="136"/>
        <v>4</v>
      </c>
      <c r="AM103" s="247">
        <f t="shared" si="136"/>
        <v>0</v>
      </c>
      <c r="AN103" s="247">
        <f t="shared" si="136"/>
        <v>4</v>
      </c>
      <c r="AO103" s="168">
        <f t="shared" si="136"/>
        <v>27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8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8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8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8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8">
        <f t="shared" si="136"/>
        <v>0</v>
      </c>
      <c r="BJ103" s="149"/>
      <c r="BK103" s="24"/>
      <c r="BL103" s="35">
        <f t="shared" ref="BL103:BT103" si="137">BL$91+BL$88+BL$80+BL$69</f>
        <v>20</v>
      </c>
      <c r="BM103" s="35">
        <f t="shared" si="137"/>
        <v>18.5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 x14ac:dyDescent="0.25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293" t="s">
        <v>140</v>
      </c>
      <c r="B105" s="340" t="s">
        <v>166</v>
      </c>
      <c r="C105" s="341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66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1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5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5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0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5</v>
      </c>
      <c r="BM106" s="88">
        <f t="shared" ref="BM106:BM125" si="142">IF(AK106&lt;&gt;0,$Y106,0)</f>
        <v>0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1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0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x14ac:dyDescent="0.25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1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5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5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0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5</v>
      </c>
      <c r="BM107" s="88">
        <f t="shared" si="142"/>
        <v>0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1</v>
      </c>
      <c r="CR107" s="309">
        <f t="shared" si="169"/>
        <v>0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x14ac:dyDescent="0.25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5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x14ac:dyDescent="0.25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2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5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5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0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5</v>
      </c>
      <c r="BN109" s="88">
        <f t="shared" si="143"/>
        <v>0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1</v>
      </c>
      <c r="CS109" s="311">
        <f t="shared" si="170"/>
        <v>0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x14ac:dyDescent="0.25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5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5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5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idden="1" x14ac:dyDescent="0.25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5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idden="1" x14ac:dyDescent="0.25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5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idden="1" x14ac:dyDescent="0.25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5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idden="1" x14ac:dyDescent="0.25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5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idden="1" x14ac:dyDescent="0.25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5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idden="1" x14ac:dyDescent="0.25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5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5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5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5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5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5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5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idden="1" x14ac:dyDescent="0.25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5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idden="1" x14ac:dyDescent="0.25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5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idden="1" x14ac:dyDescent="0.25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5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idden="1" x14ac:dyDescent="0.25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5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25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5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25">
      <c r="A126" s="343" t="s">
        <v>24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1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10</v>
      </c>
      <c r="AH126" s="235"/>
      <c r="AI126" s="235"/>
      <c r="AJ126" s="235"/>
      <c r="AK126" s="70">
        <f t="shared" ref="AK126:BI126" si="195">SUM(AK106:AK125)</f>
        <v>10</v>
      </c>
      <c r="AL126" s="235"/>
      <c r="AM126" s="235"/>
      <c r="AN126" s="235"/>
      <c r="AO126" s="70">
        <f t="shared" si="195"/>
        <v>3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10</v>
      </c>
      <c r="BM126" s="82">
        <f t="shared" si="196"/>
        <v>10</v>
      </c>
      <c r="BN126" s="82">
        <f t="shared" si="196"/>
        <v>3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2</v>
      </c>
      <c r="CR126" s="79">
        <f t="shared" si="198"/>
        <v>2</v>
      </c>
      <c r="CS126" s="79">
        <f t="shared" si="198"/>
        <v>1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38"/>
      <c r="B127" s="338"/>
      <c r="C127" s="339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338"/>
      <c r="B128" s="338"/>
      <c r="C128" s="339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">
      <c r="A129" s="333" t="s">
        <v>24</v>
      </c>
      <c r="B129" s="344" t="str">
        <f>CONCATENATE("Підготовка ",'Титул денна'!AX1,"а разом:")</f>
        <v>Підготовка магістра разом:</v>
      </c>
      <c r="C129" s="345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346"/>
      <c r="P129" s="347"/>
      <c r="Q129" s="166"/>
      <c r="R129" s="166"/>
      <c r="S129" s="166"/>
      <c r="T129" s="166"/>
      <c r="U129" s="166"/>
      <c r="V129" s="166"/>
      <c r="W129" s="166"/>
      <c r="X129" s="167">
        <f>X$126+X$103</f>
        <v>2700</v>
      </c>
      <c r="Y129" s="167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8">
        <f>AG$103+AG$126</f>
        <v>30</v>
      </c>
      <c r="AH129" s="247"/>
      <c r="AI129" s="247"/>
      <c r="AJ129" s="247"/>
      <c r="AK129" s="168">
        <f t="shared" ref="AK129" si="199">AK$103+AK$126</f>
        <v>30</v>
      </c>
      <c r="AL129" s="247"/>
      <c r="AM129" s="247"/>
      <c r="AN129" s="247"/>
      <c r="AO129" s="168">
        <f t="shared" ref="AO129" si="200">AO$103+AO$126</f>
        <v>30</v>
      </c>
      <c r="AP129" s="247"/>
      <c r="AQ129" s="247"/>
      <c r="AR129" s="247"/>
      <c r="AS129" s="168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8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8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8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8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30</v>
      </c>
      <c r="BM129" s="35">
        <f t="shared" si="207"/>
        <v>28.5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20</v>
      </c>
      <c r="BX129" s="41">
        <f t="shared" si="208"/>
        <v>18.5</v>
      </c>
      <c r="BY129" s="41">
        <f t="shared" si="208"/>
        <v>6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44.5</v>
      </c>
      <c r="CF129" s="224"/>
    </row>
    <row r="130" spans="1:124" s="19" customFormat="1" ht="21" hidden="1" customHeight="1" x14ac:dyDescent="0.25">
      <c r="A130"/>
      <c r="B130" s="132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idden="1" x14ac:dyDescent="0.25">
      <c r="A131"/>
      <c r="B131" s="132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idden="1" x14ac:dyDescent="0.25">
      <c r="A132"/>
      <c r="B132" s="132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idden="1" x14ac:dyDescent="0.25">
      <c r="A133"/>
      <c r="B133" s="132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 x14ac:dyDescent="0.25">
      <c r="A134"/>
      <c r="B134" s="132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 x14ac:dyDescent="0.2">
      <c r="A135" s="348"/>
      <c r="B135" s="349"/>
      <c r="C135" s="721" t="str">
        <f>'ПЛАН НАВЧАЛЬНОГО ПРОЦЕСУ ДЕННА'!C135:AP135</f>
        <v>ІНФОРМАЦІЙНА ЧАСТИНА</v>
      </c>
      <c r="D135" s="721"/>
      <c r="E135" s="721"/>
      <c r="F135" s="721"/>
      <c r="G135" s="721"/>
      <c r="H135" s="721"/>
      <c r="I135" s="721"/>
      <c r="J135" s="721"/>
      <c r="K135" s="721"/>
      <c r="L135" s="721"/>
      <c r="M135" s="721"/>
      <c r="N135" s="721"/>
      <c r="O135" s="721"/>
      <c r="P135" s="721"/>
      <c r="Q135" s="721"/>
      <c r="R135" s="721"/>
      <c r="S135" s="721"/>
      <c r="T135" s="721"/>
      <c r="U135" s="721"/>
      <c r="V135" s="722"/>
      <c r="W135" s="722"/>
      <c r="X135" s="722"/>
      <c r="Y135" s="722"/>
      <c r="Z135" s="722"/>
      <c r="AA135" s="722"/>
      <c r="AB135" s="722"/>
      <c r="AC135" s="722"/>
      <c r="AD135" s="721"/>
      <c r="AE135" s="721"/>
      <c r="AF135" s="721"/>
      <c r="AG135" s="721"/>
      <c r="AH135" s="721"/>
      <c r="AI135" s="721"/>
      <c r="AJ135" s="721"/>
      <c r="AK135" s="721"/>
      <c r="AL135" s="721"/>
      <c r="AM135" s="721"/>
      <c r="AN135" s="721"/>
      <c r="AO135" s="721"/>
      <c r="AP135" s="721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 x14ac:dyDescent="0.25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3"/>
      <c r="U136" s="173"/>
      <c r="V136" s="651" t="s">
        <v>283</v>
      </c>
      <c r="W136" s="651"/>
      <c r="X136" s="651"/>
      <c r="Y136" s="651"/>
      <c r="Z136" s="651"/>
      <c r="AA136" s="651"/>
      <c r="AB136" s="651"/>
      <c r="AC136" s="651"/>
      <c r="AD136" s="609">
        <f>IF(AD9&gt;0,(AD103+AE103+AF103),0)</f>
        <v>26</v>
      </c>
      <c r="AE136" s="609"/>
      <c r="AF136" s="609"/>
      <c r="AG136" s="610"/>
      <c r="AH136" s="609">
        <f>IF(AH9&gt;0,(AH103+AI103+AJ103),0)</f>
        <v>24</v>
      </c>
      <c r="AI136" s="609"/>
      <c r="AJ136" s="609"/>
      <c r="AK136" s="610"/>
      <c r="AL136" s="609">
        <f>IF(AL9&gt;0,(AL103+AM103+AN103),0)</f>
        <v>8</v>
      </c>
      <c r="AM136" s="609"/>
      <c r="AN136" s="609"/>
      <c r="AO136" s="610"/>
      <c r="AP136" s="609">
        <f>IF(AP9&gt;0,(AP103+AQ103+AR103),0)</f>
        <v>0</v>
      </c>
      <c r="AQ136" s="609"/>
      <c r="AR136" s="609"/>
      <c r="AS136" s="610"/>
      <c r="AT136" s="586">
        <f t="shared" ref="AT136" si="211">(AT129+AU129+AV129)</f>
        <v>0</v>
      </c>
      <c r="AU136" s="586"/>
      <c r="AV136" s="586"/>
      <c r="AW136" s="587"/>
      <c r="AX136" s="586">
        <f t="shared" ref="AX136" si="212">(AX129+AY129+AZ129)</f>
        <v>0</v>
      </c>
      <c r="AY136" s="586"/>
      <c r="AZ136" s="586"/>
      <c r="BA136" s="587"/>
      <c r="BB136" s="586">
        <f t="shared" ref="BB136" si="213">(BB129+BC129+BD129)</f>
        <v>0</v>
      </c>
      <c r="BC136" s="586"/>
      <c r="BD136" s="586"/>
      <c r="BE136" s="587"/>
      <c r="BF136" s="586">
        <f t="shared" ref="BF136" si="214">(BF129+BG129+BH129)</f>
        <v>0</v>
      </c>
      <c r="BG136" s="586"/>
      <c r="BH136" s="586"/>
      <c r="BI136" s="587"/>
      <c r="BJ136" s="21"/>
      <c r="BL136" s="665" t="s">
        <v>87</v>
      </c>
      <c r="BM136" s="665"/>
      <c r="BN136" s="665"/>
      <c r="BO136" s="665"/>
      <c r="BP136" s="665"/>
      <c r="BQ136" s="665"/>
      <c r="BR136" s="665"/>
      <c r="BS136" s="665"/>
      <c r="BW136" s="658"/>
      <c r="BX136" s="658"/>
      <c r="BY136" s="658"/>
      <c r="BZ136" s="658"/>
      <c r="CA136" s="658"/>
      <c r="CB136" s="658"/>
      <c r="CC136" s="658"/>
      <c r="CD136" s="658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662" t="str">
        <f>'ПЛАН НАВЧАЛЬНОГО ПРОЦЕСУ ДЕННА'!B137:C137</f>
        <v>Назва</v>
      </c>
      <c r="C137" s="662"/>
      <c r="D137" s="607" t="str">
        <f>'ПЛАН НАВЧАЛЬНОГО ПРОЦЕСУ ДЕННА'!D137:K137</f>
        <v>Семестр</v>
      </c>
      <c r="E137" s="607"/>
      <c r="F137" s="607"/>
      <c r="G137" s="607"/>
      <c r="H137" s="607"/>
      <c r="I137" s="607"/>
      <c r="J137" s="607"/>
      <c r="K137" s="608"/>
      <c r="L137" s="606" t="str">
        <f>'ПЛАН НАВЧАЛЬНОГО ПРОЦЕСУ ДЕННА'!L137:O137</f>
        <v>Кіль. Тижн</v>
      </c>
      <c r="M137" s="607"/>
      <c r="N137" s="607"/>
      <c r="O137" s="608"/>
      <c r="P137" s="606" t="str">
        <f>'ПЛАН НАВЧАЛЬНОГО ПРОЦЕСУ ДЕННА'!P137:S137</f>
        <v>Кредитів</v>
      </c>
      <c r="Q137" s="607"/>
      <c r="R137" s="607"/>
      <c r="S137" s="608"/>
      <c r="T137" s="173"/>
      <c r="U137" s="173"/>
      <c r="V137" s="648" t="s">
        <v>265</v>
      </c>
      <c r="W137" s="649"/>
      <c r="X137" s="652"/>
      <c r="Y137" s="645" t="s">
        <v>272</v>
      </c>
      <c r="Z137" s="653"/>
      <c r="AA137" s="653"/>
      <c r="AB137" s="654"/>
      <c r="AC137" s="170">
        <f>DC80</f>
        <v>1</v>
      </c>
      <c r="AD137" s="588">
        <f>DD80</f>
        <v>0</v>
      </c>
      <c r="AE137" s="589"/>
      <c r="AF137" s="589"/>
      <c r="AG137" s="590"/>
      <c r="AH137" s="588">
        <f>DE80</f>
        <v>1</v>
      </c>
      <c r="AI137" s="589"/>
      <c r="AJ137" s="589"/>
      <c r="AK137" s="590"/>
      <c r="AL137" s="588">
        <f>DF80</f>
        <v>0</v>
      </c>
      <c r="AM137" s="589"/>
      <c r="AN137" s="589"/>
      <c r="AO137" s="590"/>
      <c r="AP137" s="588">
        <f>DG80</f>
        <v>0</v>
      </c>
      <c r="AQ137" s="589"/>
      <c r="AR137" s="589"/>
      <c r="AS137" s="590"/>
      <c r="AT137" s="588">
        <f>DH80</f>
        <v>0</v>
      </c>
      <c r="AU137" s="589"/>
      <c r="AV137" s="589"/>
      <c r="AW137" s="590"/>
      <c r="AX137" s="588">
        <f>DI80</f>
        <v>0</v>
      </c>
      <c r="AY137" s="589"/>
      <c r="AZ137" s="589"/>
      <c r="BA137" s="590"/>
      <c r="BB137" s="588">
        <f>DJ80</f>
        <v>0</v>
      </c>
      <c r="BC137" s="589"/>
      <c r="BD137" s="589"/>
      <c r="BE137" s="590"/>
      <c r="BF137" s="588">
        <f>DK80</f>
        <v>0</v>
      </c>
      <c r="BG137" s="589"/>
      <c r="BH137" s="589"/>
      <c r="BI137" s="590"/>
      <c r="BJ137" s="21"/>
      <c r="BK137"/>
      <c r="BL137" s="80">
        <f t="shared" ref="BL137:BS137" si="215">CQ69+CQ126+CQ88</f>
        <v>4</v>
      </c>
      <c r="BM137" s="80">
        <f t="shared" si="215"/>
        <v>4</v>
      </c>
      <c r="BN137" s="80">
        <f t="shared" si="215"/>
        <v>2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11" t="str">
        <f>'ПЛАН НАВЧАЛЬНОГО ПРОЦЕСУ ДЕННА'!B138:C138</f>
        <v>Переддипломна (з відривом від теоретичного навчання)</v>
      </c>
      <c r="C138" s="611"/>
      <c r="D138" s="614" t="str">
        <f>'ПЛАН НАВЧАЛЬНОГО ПРОЦЕСУ ДЕННА'!D138:K138</f>
        <v>3</v>
      </c>
      <c r="E138" s="614"/>
      <c r="F138" s="614"/>
      <c r="G138" s="614"/>
      <c r="H138" s="614"/>
      <c r="I138" s="614"/>
      <c r="J138" s="614"/>
      <c r="K138" s="614"/>
      <c r="L138" s="612">
        <f>'ПЛАН НАВЧАЛЬНОГО ПРОЦЕСУ ДЕННА'!L138:O138</f>
        <v>4</v>
      </c>
      <c r="M138" s="613"/>
      <c r="N138" s="613"/>
      <c r="O138" s="613"/>
      <c r="P138" s="650">
        <f>'ПЛАН НАВЧАЛЬНОГО ПРОЦЕСУ ДЕННА'!P138:S138</f>
        <v>7.2</v>
      </c>
      <c r="Q138" s="613"/>
      <c r="R138" s="613"/>
      <c r="S138" s="613"/>
      <c r="T138" s="173"/>
      <c r="U138" s="173"/>
      <c r="V138" s="253"/>
      <c r="W138" s="254"/>
      <c r="X138" s="255"/>
      <c r="Y138" s="645" t="s">
        <v>273</v>
      </c>
      <c r="Z138" s="653"/>
      <c r="AA138" s="653"/>
      <c r="AB138" s="654"/>
      <c r="AC138" s="171">
        <f>DL80</f>
        <v>0</v>
      </c>
      <c r="AD138" s="588">
        <f>DM80</f>
        <v>0</v>
      </c>
      <c r="AE138" s="589"/>
      <c r="AF138" s="589"/>
      <c r="AG138" s="590"/>
      <c r="AH138" s="588">
        <f>DN80</f>
        <v>0</v>
      </c>
      <c r="AI138" s="589"/>
      <c r="AJ138" s="589"/>
      <c r="AK138" s="590"/>
      <c r="AL138" s="588">
        <f>DO80</f>
        <v>0</v>
      </c>
      <c r="AM138" s="589"/>
      <c r="AN138" s="589"/>
      <c r="AO138" s="590"/>
      <c r="AP138" s="588">
        <f>DP80</f>
        <v>0</v>
      </c>
      <c r="AQ138" s="589"/>
      <c r="AR138" s="589"/>
      <c r="AS138" s="590"/>
      <c r="AT138" s="588">
        <f>DQ80</f>
        <v>0</v>
      </c>
      <c r="AU138" s="589"/>
      <c r="AV138" s="589"/>
      <c r="AW138" s="590"/>
      <c r="AX138" s="588">
        <f>DR80</f>
        <v>0</v>
      </c>
      <c r="AY138" s="589"/>
      <c r="AZ138" s="589"/>
      <c r="BA138" s="590"/>
      <c r="BB138" s="588">
        <f>DS80</f>
        <v>0</v>
      </c>
      <c r="BC138" s="589"/>
      <c r="BD138" s="589"/>
      <c r="BE138" s="590"/>
      <c r="BF138" s="588">
        <f>DT80</f>
        <v>0</v>
      </c>
      <c r="BG138" s="589"/>
      <c r="BH138" s="589"/>
      <c r="BI138" s="590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11">
        <f>'ПЛАН НАВЧАЛЬНОГО ПРОЦЕСУ ДЕННА'!B139:C139</f>
        <v>0</v>
      </c>
      <c r="C139" s="611"/>
      <c r="D139" s="614" t="str">
        <f>'ПЛАН НАВЧАЛЬНОГО ПРОЦЕСУ ДЕННА'!D139:K139</f>
        <v/>
      </c>
      <c r="E139" s="614"/>
      <c r="F139" s="614"/>
      <c r="G139" s="614"/>
      <c r="H139" s="614"/>
      <c r="I139" s="614"/>
      <c r="J139" s="614"/>
      <c r="K139" s="614"/>
      <c r="L139" s="612">
        <f>'ПЛАН НАВЧАЛЬНОГО ПРОЦЕСУ ДЕННА'!L139:O139</f>
        <v>0</v>
      </c>
      <c r="M139" s="613"/>
      <c r="N139" s="613"/>
      <c r="O139" s="613"/>
      <c r="P139" s="650">
        <f>'ПЛАН НАВЧАЛЬНОГО ПРОЦЕСУ ДЕННА'!P139:S139</f>
        <v>0</v>
      </c>
      <c r="Q139" s="613"/>
      <c r="R139" s="613"/>
      <c r="S139" s="613"/>
      <c r="T139" s="173"/>
      <c r="U139" s="173"/>
      <c r="V139" s="253"/>
      <c r="W139" s="254"/>
      <c r="X139" s="255"/>
      <c r="Y139" s="645" t="s">
        <v>274</v>
      </c>
      <c r="Z139" s="653"/>
      <c r="AA139" s="653"/>
      <c r="AB139" s="654"/>
      <c r="AC139" s="171">
        <f>SUM(AD139:BF139)</f>
        <v>0</v>
      </c>
      <c r="AD139" s="588">
        <f>DX69</f>
        <v>0</v>
      </c>
      <c r="AE139" s="589"/>
      <c r="AF139" s="589"/>
      <c r="AG139" s="590"/>
      <c r="AH139" s="588">
        <f>DY69</f>
        <v>0</v>
      </c>
      <c r="AI139" s="589"/>
      <c r="AJ139" s="589"/>
      <c r="AK139" s="590"/>
      <c r="AL139" s="588">
        <f>DZ69</f>
        <v>0</v>
      </c>
      <c r="AM139" s="589"/>
      <c r="AN139" s="589"/>
      <c r="AO139" s="590"/>
      <c r="AP139" s="588">
        <f>EA69</f>
        <v>0</v>
      </c>
      <c r="AQ139" s="589"/>
      <c r="AR139" s="589"/>
      <c r="AS139" s="590"/>
      <c r="AT139" s="588">
        <f>EB69</f>
        <v>0</v>
      </c>
      <c r="AU139" s="589"/>
      <c r="AV139" s="589"/>
      <c r="AW139" s="590"/>
      <c r="AX139" s="588">
        <f>EC69</f>
        <v>0</v>
      </c>
      <c r="AY139" s="589"/>
      <c r="AZ139" s="589"/>
      <c r="BA139" s="590"/>
      <c r="BB139" s="588">
        <f>ED69</f>
        <v>0</v>
      </c>
      <c r="BC139" s="589"/>
      <c r="BD139" s="589"/>
      <c r="BE139" s="590"/>
      <c r="BF139" s="588">
        <f>EE69</f>
        <v>0</v>
      </c>
      <c r="BG139" s="589"/>
      <c r="BH139" s="589"/>
      <c r="BI139" s="590"/>
      <c r="BJ139" s="21"/>
      <c r="BK139"/>
      <c r="BL139" s="643" t="s">
        <v>111</v>
      </c>
      <c r="BM139" s="643"/>
      <c r="BN139" s="643"/>
      <c r="BO139" s="643"/>
      <c r="BP139" s="643"/>
      <c r="BQ139" s="643"/>
      <c r="BR139" s="643"/>
      <c r="BS139" s="643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11">
        <f>'ПЛАН НАВЧАЛЬНОГО ПРОЦЕСУ ДЕННА'!B140:C140</f>
        <v>0</v>
      </c>
      <c r="C140" s="611"/>
      <c r="D140" s="614" t="str">
        <f>'ПЛАН НАВЧАЛЬНОГО ПРОЦЕСУ ДЕННА'!D140:K140</f>
        <v/>
      </c>
      <c r="E140" s="614"/>
      <c r="F140" s="614"/>
      <c r="G140" s="614"/>
      <c r="H140" s="614"/>
      <c r="I140" s="614"/>
      <c r="J140" s="614"/>
      <c r="K140" s="614"/>
      <c r="L140" s="612">
        <f>'ПЛАН НАВЧАЛЬНОГО ПРОЦЕСУ ДЕННА'!L140:O140</f>
        <v>0</v>
      </c>
      <c r="M140" s="613"/>
      <c r="N140" s="613"/>
      <c r="O140" s="613"/>
      <c r="P140" s="650">
        <f>'ПЛАН НАВЧАЛЬНОГО ПРОЦЕСУ ДЕННА'!P140:S140</f>
        <v>0</v>
      </c>
      <c r="Q140" s="613"/>
      <c r="R140" s="613"/>
      <c r="S140" s="613"/>
      <c r="T140" s="173"/>
      <c r="U140" s="173"/>
      <c r="V140" s="253"/>
      <c r="W140" s="254"/>
      <c r="X140" s="255"/>
      <c r="Y140" s="645" t="s">
        <v>275</v>
      </c>
      <c r="Z140" s="653"/>
      <c r="AA140" s="653"/>
      <c r="AB140" s="654"/>
      <c r="AC140" s="171">
        <f>SUM(AD140:BF140)</f>
        <v>8</v>
      </c>
      <c r="AD140" s="591">
        <f>BL140</f>
        <v>3</v>
      </c>
      <c r="AE140" s="592"/>
      <c r="AF140" s="592"/>
      <c r="AG140" s="593"/>
      <c r="AH140" s="591">
        <f>BM140</f>
        <v>3</v>
      </c>
      <c r="AI140" s="592"/>
      <c r="AJ140" s="592"/>
      <c r="AK140" s="593"/>
      <c r="AL140" s="591">
        <f>BN140</f>
        <v>2</v>
      </c>
      <c r="AM140" s="592"/>
      <c r="AN140" s="592"/>
      <c r="AO140" s="593"/>
      <c r="AP140" s="591">
        <f>BO140</f>
        <v>0</v>
      </c>
      <c r="AQ140" s="592"/>
      <c r="AR140" s="592"/>
      <c r="AS140" s="593"/>
      <c r="AT140" s="591">
        <f>BP140</f>
        <v>0</v>
      </c>
      <c r="AU140" s="592"/>
      <c r="AV140" s="592"/>
      <c r="AW140" s="593"/>
      <c r="AX140" s="591">
        <f>BQ140</f>
        <v>0</v>
      </c>
      <c r="AY140" s="592"/>
      <c r="AZ140" s="592"/>
      <c r="BA140" s="593"/>
      <c r="BB140" s="591">
        <f>BR140</f>
        <v>0</v>
      </c>
      <c r="BC140" s="592"/>
      <c r="BD140" s="592"/>
      <c r="BE140" s="593"/>
      <c r="BF140" s="591">
        <f>BS140</f>
        <v>0</v>
      </c>
      <c r="BG140" s="592"/>
      <c r="BH140" s="592"/>
      <c r="BI140" s="593"/>
      <c r="BJ140" s="21"/>
      <c r="BK140"/>
      <c r="BL140" s="80">
        <f t="shared" ref="BL140:BS140" si="216">CH69+CH126</f>
        <v>3</v>
      </c>
      <c r="BM140" s="80">
        <f t="shared" si="216"/>
        <v>3</v>
      </c>
      <c r="BN140" s="80">
        <f t="shared" si="216"/>
        <v>2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8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11">
        <f>'ПЛАН НАВЧАЛЬНОГО ПРОЦЕСУ ДЕННА'!B141:C141</f>
        <v>0</v>
      </c>
      <c r="C141" s="611"/>
      <c r="D141" s="614" t="str">
        <f>'ПЛАН НАВЧАЛЬНОГО ПРОЦЕСУ ДЕННА'!D141:K141</f>
        <v/>
      </c>
      <c r="E141" s="614"/>
      <c r="F141" s="614"/>
      <c r="G141" s="614"/>
      <c r="H141" s="614"/>
      <c r="I141" s="614"/>
      <c r="J141" s="614"/>
      <c r="K141" s="614"/>
      <c r="L141" s="612">
        <f>'ПЛАН НАВЧАЛЬНОГО ПРОЦЕСУ ДЕННА'!L141:O141</f>
        <v>0</v>
      </c>
      <c r="M141" s="613"/>
      <c r="N141" s="613"/>
      <c r="O141" s="613"/>
      <c r="P141" s="650">
        <f>'ПЛАН НАВЧАЛЬНОГО ПРОЦЕСУ ДЕННА'!P141:S141</f>
        <v>0</v>
      </c>
      <c r="Q141" s="613"/>
      <c r="R141" s="613"/>
      <c r="S141" s="613"/>
      <c r="T141" s="173"/>
      <c r="U141" s="173"/>
      <c r="V141" s="256"/>
      <c r="W141" s="257"/>
      <c r="X141" s="258"/>
      <c r="Y141" s="645" t="s">
        <v>276</v>
      </c>
      <c r="Z141" s="653"/>
      <c r="AA141" s="653"/>
      <c r="AB141" s="654"/>
      <c r="AC141" s="171">
        <f>SUM(AD141:BF141)</f>
        <v>10</v>
      </c>
      <c r="AD141" s="591">
        <f>BL137</f>
        <v>4</v>
      </c>
      <c r="AE141" s="592"/>
      <c r="AF141" s="592"/>
      <c r="AG141" s="593"/>
      <c r="AH141" s="591">
        <f>BM137</f>
        <v>4</v>
      </c>
      <c r="AI141" s="592"/>
      <c r="AJ141" s="592"/>
      <c r="AK141" s="593"/>
      <c r="AL141" s="591">
        <f>BN137</f>
        <v>2</v>
      </c>
      <c r="AM141" s="592"/>
      <c r="AN141" s="592"/>
      <c r="AO141" s="593"/>
      <c r="AP141" s="591">
        <f>BO137</f>
        <v>0</v>
      </c>
      <c r="AQ141" s="592"/>
      <c r="AR141" s="592"/>
      <c r="AS141" s="593"/>
      <c r="AT141" s="591">
        <f>BP137</f>
        <v>0</v>
      </c>
      <c r="AU141" s="592"/>
      <c r="AV141" s="592"/>
      <c r="AW141" s="593"/>
      <c r="AX141" s="591">
        <f>BQ137</f>
        <v>0</v>
      </c>
      <c r="AY141" s="592"/>
      <c r="AZ141" s="592"/>
      <c r="BA141" s="593"/>
      <c r="BB141" s="591">
        <f>BR137</f>
        <v>0</v>
      </c>
      <c r="BC141" s="592"/>
      <c r="BD141" s="592"/>
      <c r="BE141" s="593"/>
      <c r="BF141" s="591">
        <f>BS137</f>
        <v>0</v>
      </c>
      <c r="BG141" s="592"/>
      <c r="BH141" s="592"/>
      <c r="BI141" s="593"/>
      <c r="BJ141" s="21"/>
      <c r="BK141"/>
      <c r="BL141" s="644" t="s">
        <v>112</v>
      </c>
      <c r="BM141" s="644"/>
      <c r="BN141" s="644"/>
      <c r="BO141" s="644"/>
      <c r="BP141" s="644"/>
      <c r="BQ141" s="644"/>
      <c r="BR141" s="644"/>
      <c r="BS141" s="644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11">
        <f>'ПЛАН НАВЧАЛЬНОГО ПРОЦЕСУ ДЕННА'!B142:C142</f>
        <v>0</v>
      </c>
      <c r="C142" s="611"/>
      <c r="D142" s="614" t="str">
        <f>'ПЛАН НАВЧАЛЬНОГО ПРОЦЕСУ ДЕННА'!D142:K142</f>
        <v/>
      </c>
      <c r="E142" s="614"/>
      <c r="F142" s="614"/>
      <c r="G142" s="614"/>
      <c r="H142" s="614"/>
      <c r="I142" s="614"/>
      <c r="J142" s="614"/>
      <c r="K142" s="614"/>
      <c r="L142" s="612">
        <f>'ПЛАН НАВЧАЛЬНОГО ПРОЦЕСУ ДЕННА'!L142:O142</f>
        <v>0</v>
      </c>
      <c r="M142" s="613"/>
      <c r="N142" s="613"/>
      <c r="O142" s="613"/>
      <c r="P142" s="650">
        <f>'ПЛАН НАВЧАЛЬНОГО ПРОЦЕСУ ДЕННА'!P142:S142</f>
        <v>0</v>
      </c>
      <c r="Q142" s="613"/>
      <c r="R142" s="613"/>
      <c r="S142" s="613"/>
      <c r="T142" s="173"/>
      <c r="U142" s="173"/>
      <c r="V142" s="648" t="s">
        <v>266</v>
      </c>
      <c r="W142" s="649"/>
      <c r="X142" s="649"/>
      <c r="Y142" s="649"/>
      <c r="Z142" s="645" t="s">
        <v>268</v>
      </c>
      <c r="AA142" s="646"/>
      <c r="AB142" s="646"/>
      <c r="AC142" s="647"/>
      <c r="AD142" s="573">
        <f>AG129</f>
        <v>30</v>
      </c>
      <c r="AE142" s="574"/>
      <c r="AF142" s="574"/>
      <c r="AG142" s="575"/>
      <c r="AH142" s="573">
        <f>AK129</f>
        <v>30</v>
      </c>
      <c r="AI142" s="574"/>
      <c r="AJ142" s="574"/>
      <c r="AK142" s="575"/>
      <c r="AL142" s="573">
        <f>AO129</f>
        <v>30</v>
      </c>
      <c r="AM142" s="574"/>
      <c r="AN142" s="574"/>
      <c r="AO142" s="575"/>
      <c r="AP142" s="573">
        <f>AS129</f>
        <v>0</v>
      </c>
      <c r="AQ142" s="574"/>
      <c r="AR142" s="574"/>
      <c r="AS142" s="575"/>
      <c r="AT142" s="573">
        <f>AW129</f>
        <v>0</v>
      </c>
      <c r="AU142" s="574"/>
      <c r="AV142" s="574"/>
      <c r="AW142" s="575"/>
      <c r="AX142" s="573">
        <f>BA129</f>
        <v>0</v>
      </c>
      <c r="AY142" s="574"/>
      <c r="AZ142" s="574"/>
      <c r="BA142" s="575"/>
      <c r="BB142" s="573">
        <f>BE129</f>
        <v>0</v>
      </c>
      <c r="BC142" s="574"/>
      <c r="BD142" s="574"/>
      <c r="BE142" s="575"/>
      <c r="BF142" s="573">
        <f>BI129</f>
        <v>0</v>
      </c>
      <c r="BG142" s="574"/>
      <c r="BH142" s="574"/>
      <c r="BI142" s="575"/>
      <c r="BJ142" s="21"/>
      <c r="BK142"/>
      <c r="BL142" s="97">
        <f>DD80</f>
        <v>0</v>
      </c>
      <c r="BM142" s="97">
        <f t="shared" ref="BM142:BS142" si="217">DE80</f>
        <v>1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1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05" t="str">
        <f>'ПЛАН НАВЧАЛЬНОГО ПРОЦЕСУ ДЕННА'!B143:K143</f>
        <v xml:space="preserve">Разом: </v>
      </c>
      <c r="C143" s="605"/>
      <c r="D143" s="605"/>
      <c r="E143" s="605"/>
      <c r="F143" s="605"/>
      <c r="G143" s="605"/>
      <c r="H143" s="605"/>
      <c r="I143" s="605"/>
      <c r="J143" s="605"/>
      <c r="K143" s="605"/>
      <c r="L143" s="612">
        <f>SUM(L138:O142)</f>
        <v>4</v>
      </c>
      <c r="M143" s="613"/>
      <c r="N143" s="613"/>
      <c r="O143" s="613"/>
      <c r="P143" s="650">
        <f>SUM(P137:S142)</f>
        <v>7.2</v>
      </c>
      <c r="Q143" s="613"/>
      <c r="R143" s="613"/>
      <c r="S143" s="613"/>
      <c r="T143" s="173"/>
      <c r="U143" s="173"/>
      <c r="V143" s="259"/>
      <c r="W143" s="260"/>
      <c r="X143" s="260"/>
      <c r="Y143" s="260"/>
      <c r="Z143" s="645" t="s">
        <v>269</v>
      </c>
      <c r="AA143" s="646"/>
      <c r="AB143" s="646"/>
      <c r="AC143" s="647"/>
      <c r="AD143" s="640">
        <f>AD142+AH142</f>
        <v>60</v>
      </c>
      <c r="AE143" s="641"/>
      <c r="AF143" s="641"/>
      <c r="AG143" s="641"/>
      <c r="AH143" s="641"/>
      <c r="AI143" s="641"/>
      <c r="AJ143" s="641"/>
      <c r="AK143" s="642"/>
      <c r="AL143" s="640">
        <f>AL142+AP142</f>
        <v>30</v>
      </c>
      <c r="AM143" s="641"/>
      <c r="AN143" s="641"/>
      <c r="AO143" s="641"/>
      <c r="AP143" s="641"/>
      <c r="AQ143" s="641"/>
      <c r="AR143" s="641"/>
      <c r="AS143" s="642"/>
      <c r="AT143" s="640">
        <f>AT142+AX142</f>
        <v>0</v>
      </c>
      <c r="AU143" s="641"/>
      <c r="AV143" s="641"/>
      <c r="AW143" s="641"/>
      <c r="AX143" s="641"/>
      <c r="AY143" s="641"/>
      <c r="AZ143" s="641"/>
      <c r="BA143" s="642"/>
      <c r="BB143" s="640">
        <f>BB142+BF142</f>
        <v>0</v>
      </c>
      <c r="BC143" s="641"/>
      <c r="BD143" s="641"/>
      <c r="BE143" s="641"/>
      <c r="BF143" s="641"/>
      <c r="BG143" s="641"/>
      <c r="BH143" s="641"/>
      <c r="BI143" s="642"/>
      <c r="BJ143" s="21"/>
      <c r="BK143"/>
      <c r="BL143" s="644" t="s">
        <v>113</v>
      </c>
      <c r="BM143" s="644"/>
      <c r="BN143" s="644"/>
      <c r="BO143" s="644"/>
      <c r="BP143" s="644"/>
      <c r="BQ143" s="644"/>
      <c r="BR143" s="644"/>
      <c r="BS143" s="644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77" t="s">
        <v>267</v>
      </c>
      <c r="W144" s="678"/>
      <c r="X144" s="679"/>
      <c r="Y144" s="671" t="s">
        <v>270</v>
      </c>
      <c r="Z144" s="672"/>
      <c r="AA144" s="672"/>
      <c r="AB144" s="672"/>
      <c r="AC144" s="673"/>
      <c r="AD144" s="573">
        <f>AG126</f>
        <v>10</v>
      </c>
      <c r="AE144" s="574"/>
      <c r="AF144" s="574"/>
      <c r="AG144" s="575"/>
      <c r="AH144" s="573">
        <f>AK126</f>
        <v>10</v>
      </c>
      <c r="AI144" s="574"/>
      <c r="AJ144" s="574"/>
      <c r="AK144" s="575"/>
      <c r="AL144" s="573">
        <f>AO126</f>
        <v>3</v>
      </c>
      <c r="AM144" s="574"/>
      <c r="AN144" s="574"/>
      <c r="AO144" s="575"/>
      <c r="AP144" s="573">
        <f>AS126</f>
        <v>0</v>
      </c>
      <c r="AQ144" s="574"/>
      <c r="AR144" s="574"/>
      <c r="AS144" s="575"/>
      <c r="AT144" s="573">
        <f>AW126</f>
        <v>0</v>
      </c>
      <c r="AU144" s="574"/>
      <c r="AV144" s="574"/>
      <c r="AW144" s="575"/>
      <c r="AX144" s="573">
        <f>BA126</f>
        <v>0</v>
      </c>
      <c r="AY144" s="574"/>
      <c r="AZ144" s="574"/>
      <c r="BA144" s="575"/>
      <c r="BB144" s="573">
        <f>BE126</f>
        <v>0</v>
      </c>
      <c r="BC144" s="574"/>
      <c r="BD144" s="574"/>
      <c r="BE144" s="575"/>
      <c r="BF144" s="573">
        <f>BI126</f>
        <v>0</v>
      </c>
      <c r="BG144" s="574"/>
      <c r="BH144" s="574"/>
      <c r="BI144" s="575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1"/>
      <c r="W145" s="262"/>
      <c r="X145" s="263"/>
      <c r="Y145" s="674"/>
      <c r="Z145" s="675"/>
      <c r="AA145" s="675"/>
      <c r="AB145" s="675"/>
      <c r="AC145" s="676"/>
      <c r="AD145" s="688">
        <f>Y126</f>
        <v>23</v>
      </c>
      <c r="AE145" s="689"/>
      <c r="AF145" s="689"/>
      <c r="AG145" s="689"/>
      <c r="AH145" s="689"/>
      <c r="AI145" s="689"/>
      <c r="AJ145" s="689"/>
      <c r="AK145" s="689"/>
      <c r="AL145" s="689"/>
      <c r="AM145" s="689"/>
      <c r="AN145" s="689"/>
      <c r="AO145" s="689"/>
      <c r="AP145" s="689"/>
      <c r="AQ145" s="689"/>
      <c r="AR145" s="689"/>
      <c r="AS145" s="689"/>
      <c r="AT145" s="689"/>
      <c r="AU145" s="689"/>
      <c r="AV145" s="689"/>
      <c r="AW145" s="689"/>
      <c r="AX145" s="689"/>
      <c r="AY145" s="689"/>
      <c r="AZ145" s="689"/>
      <c r="BA145" s="689"/>
      <c r="BB145" s="689"/>
      <c r="BC145" s="689"/>
      <c r="BD145" s="689"/>
      <c r="BE145" s="689"/>
      <c r="BF145" s="689"/>
      <c r="BG145" s="689"/>
      <c r="BH145" s="689"/>
      <c r="BI145" s="690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218">DN80</f>
        <v>0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0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25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594" t="s">
        <v>271</v>
      </c>
      <c r="Z146" s="595"/>
      <c r="AA146" s="595"/>
      <c r="AB146" s="595"/>
      <c r="AC146" s="596"/>
      <c r="AD146" s="573">
        <f>AG91</f>
        <v>0</v>
      </c>
      <c r="AE146" s="574"/>
      <c r="AF146" s="574"/>
      <c r="AG146" s="575"/>
      <c r="AH146" s="573">
        <f t="shared" ref="AH146" si="219">AK91</f>
        <v>0</v>
      </c>
      <c r="AI146" s="574"/>
      <c r="AJ146" s="574"/>
      <c r="AK146" s="575"/>
      <c r="AL146" s="573">
        <f t="shared" ref="AL146" si="220">AO91</f>
        <v>13.8</v>
      </c>
      <c r="AM146" s="574"/>
      <c r="AN146" s="574"/>
      <c r="AO146" s="575"/>
      <c r="AP146" s="573">
        <f t="shared" ref="AP146" si="221">AS91</f>
        <v>0</v>
      </c>
      <c r="AQ146" s="574"/>
      <c r="AR146" s="574"/>
      <c r="AS146" s="575"/>
      <c r="AT146" s="573">
        <f t="shared" ref="AT146" si="222">AW91</f>
        <v>0</v>
      </c>
      <c r="AU146" s="574"/>
      <c r="AV146" s="574"/>
      <c r="AW146" s="575"/>
      <c r="AX146" s="573">
        <f t="shared" ref="AX146" si="223">BA91</f>
        <v>0</v>
      </c>
      <c r="AY146" s="574"/>
      <c r="AZ146" s="574"/>
      <c r="BA146" s="575"/>
      <c r="BB146" s="573">
        <f t="shared" ref="BB146" si="224">BE91</f>
        <v>0</v>
      </c>
      <c r="BC146" s="574"/>
      <c r="BD146" s="574"/>
      <c r="BE146" s="575"/>
      <c r="BF146" s="573">
        <f t="shared" ref="BF146" si="225">BI91</f>
        <v>0</v>
      </c>
      <c r="BG146" s="574"/>
      <c r="BH146" s="574"/>
      <c r="BI146" s="575"/>
      <c r="BJ146" s="24"/>
      <c r="BK146" s="33"/>
      <c r="BL146" s="639" t="s">
        <v>74</v>
      </c>
      <c r="BM146" s="639"/>
      <c r="BN146" s="639"/>
      <c r="BO146" s="639"/>
      <c r="BP146" s="639"/>
      <c r="BQ146" s="639"/>
      <c r="BR146" s="639"/>
      <c r="BS146" s="639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25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25">
      <c r="A149" s="173"/>
      <c r="B149" s="415" t="str">
        <f>'ПЛАН НАВЧАЛЬНОГО ПРОЦЕСУ ДЕННА'!B149</f>
        <v>План складено у відповідності до</v>
      </c>
      <c r="C149" s="711" t="str">
        <f>'ПЛАН НАВЧАЛЬНОГО ПРОЦЕСУ ДЕННА'!C149</f>
        <v xml:space="preserve"> освітньої програми спеціальності 131 "Прикладна механіка"</v>
      </c>
      <c r="D149" s="712"/>
      <c r="E149" s="712"/>
      <c r="F149" s="712"/>
      <c r="G149" s="712"/>
      <c r="H149" s="712"/>
      <c r="I149" s="712"/>
      <c r="J149" s="712"/>
      <c r="K149" s="712"/>
      <c r="L149" s="712"/>
      <c r="M149" s="712"/>
      <c r="N149" s="712"/>
      <c r="O149" s="712"/>
      <c r="P149" s="712"/>
      <c r="Q149" s="712"/>
      <c r="R149" s="712"/>
      <c r="S149" s="712"/>
      <c r="T149" s="712"/>
      <c r="U149" s="712"/>
      <c r="V149" s="712"/>
      <c r="W149" s="712"/>
      <c r="X149" s="712"/>
      <c r="Y149" s="712"/>
      <c r="Z149" s="712"/>
      <c r="AA149" s="712"/>
      <c r="AB149" s="712"/>
      <c r="AC149" s="712"/>
      <c r="AD149" s="712"/>
      <c r="AE149" s="712"/>
      <c r="AF149" s="712"/>
      <c r="AG149" s="712"/>
      <c r="AH149" s="712"/>
      <c r="AI149" s="712"/>
      <c r="AJ149" s="712"/>
      <c r="AK149" s="712"/>
      <c r="AL149" s="712"/>
      <c r="AM149" s="712"/>
      <c r="AN149" s="712"/>
      <c r="AO149" s="712"/>
      <c r="AP149" s="712"/>
      <c r="AQ149" s="712"/>
      <c r="AR149" s="712"/>
      <c r="AS149" s="712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25">
      <c r="A150" s="173"/>
      <c r="B150" s="415"/>
      <c r="C150" s="708" t="str">
        <f>'ПЛАН НАВЧАЛЬНОГО ПРОЦЕСУ ДЕННА'!C150:AS150</f>
        <v xml:space="preserve"> (назва освітньої програми)</v>
      </c>
      <c r="D150" s="709"/>
      <c r="E150" s="709"/>
      <c r="F150" s="709"/>
      <c r="G150" s="709"/>
      <c r="H150" s="709"/>
      <c r="I150" s="709"/>
      <c r="J150" s="709"/>
      <c r="K150" s="709"/>
      <c r="L150" s="709"/>
      <c r="M150" s="709"/>
      <c r="N150" s="709"/>
      <c r="O150" s="709"/>
      <c r="P150" s="709"/>
      <c r="Q150" s="709"/>
      <c r="R150" s="709"/>
      <c r="S150" s="709"/>
      <c r="T150" s="709"/>
      <c r="U150" s="709"/>
      <c r="V150" s="709"/>
      <c r="W150" s="709"/>
      <c r="X150" s="709"/>
      <c r="Y150" s="709"/>
      <c r="Z150" s="709"/>
      <c r="AA150" s="709"/>
      <c r="AB150" s="709"/>
      <c r="AC150" s="709"/>
      <c r="AD150" s="709"/>
      <c r="AE150" s="709"/>
      <c r="AF150" s="709"/>
      <c r="AG150" s="709"/>
      <c r="AH150" s="709"/>
      <c r="AI150" s="709"/>
      <c r="AJ150" s="709"/>
      <c r="AK150" s="709"/>
      <c r="AL150" s="710"/>
      <c r="AM150" s="710"/>
      <c r="AN150" s="710"/>
      <c r="AO150" s="710"/>
      <c r="AP150" s="710"/>
      <c r="AQ150" s="710"/>
      <c r="AR150" s="710"/>
      <c r="AS150" s="710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hidden="1" customHeight="1" x14ac:dyDescent="0.25">
      <c r="A151" s="173"/>
      <c r="B151" s="416" t="str">
        <f>'ПЛАН НАВЧАЛЬНОГО ПРОЦЕСУ ДЕННА'!B151</f>
        <v>а також згідно вимог</v>
      </c>
      <c r="C151" s="711">
        <f>'ПЛАН НАВЧАЛЬНОГО ПРОЦЕСУ ДЕННА'!C151</f>
        <v>0</v>
      </c>
      <c r="D151" s="712"/>
      <c r="E151" s="712"/>
      <c r="F151" s="712"/>
      <c r="G151" s="712"/>
      <c r="H151" s="712"/>
      <c r="I151" s="712"/>
      <c r="J151" s="712"/>
      <c r="K151" s="712"/>
      <c r="L151" s="712"/>
      <c r="M151" s="712"/>
      <c r="N151" s="712"/>
      <c r="O151" s="712"/>
      <c r="P151" s="712"/>
      <c r="Q151" s="712"/>
      <c r="R151" s="712"/>
      <c r="S151" s="712"/>
      <c r="T151" s="712"/>
      <c r="U151" s="712"/>
      <c r="V151" s="712"/>
      <c r="W151" s="712"/>
      <c r="X151" s="712"/>
      <c r="Y151" s="712"/>
      <c r="Z151" s="712"/>
      <c r="AA151" s="712"/>
      <c r="AB151" s="712"/>
      <c r="AC151" s="712"/>
      <c r="AD151" s="712"/>
      <c r="AE151" s="712"/>
      <c r="AF151" s="712"/>
      <c r="AG151" s="712"/>
      <c r="AH151" s="712"/>
      <c r="AI151" s="712"/>
      <c r="AJ151" s="712"/>
      <c r="AK151" s="712"/>
      <c r="AL151" s="712"/>
      <c r="AM151" s="712"/>
      <c r="AN151" s="712"/>
      <c r="AO151" s="712"/>
      <c r="AP151" s="712"/>
      <c r="AQ151" s="712"/>
      <c r="AR151" s="712"/>
      <c r="AS151" s="712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hidden="1" customHeight="1" x14ac:dyDescent="0.25">
      <c r="A152" s="173"/>
      <c r="B152" s="360"/>
      <c r="C152" s="708" t="str">
        <f>'ПЛАН НАВЧАЛЬНОГО ПРОЦЕСУ ДЕННА'!C152:AS152</f>
        <v xml:space="preserve"> (назва професійного стандарту, за наявності)</v>
      </c>
      <c r="D152" s="709"/>
      <c r="E152" s="709"/>
      <c r="F152" s="709"/>
      <c r="G152" s="709"/>
      <c r="H152" s="709"/>
      <c r="I152" s="709"/>
      <c r="J152" s="709"/>
      <c r="K152" s="709"/>
      <c r="L152" s="709"/>
      <c r="M152" s="709"/>
      <c r="N152" s="709"/>
      <c r="O152" s="709"/>
      <c r="P152" s="709"/>
      <c r="Q152" s="709"/>
      <c r="R152" s="709"/>
      <c r="S152" s="709"/>
      <c r="T152" s="709"/>
      <c r="U152" s="709"/>
      <c r="V152" s="709"/>
      <c r="W152" s="709"/>
      <c r="X152" s="709"/>
      <c r="Y152" s="709"/>
      <c r="Z152" s="709"/>
      <c r="AA152" s="709"/>
      <c r="AB152" s="709"/>
      <c r="AC152" s="709"/>
      <c r="AD152" s="709"/>
      <c r="AE152" s="709"/>
      <c r="AF152" s="709"/>
      <c r="AG152" s="709"/>
      <c r="AH152" s="709"/>
      <c r="AI152" s="709"/>
      <c r="AJ152" s="709"/>
      <c r="AK152" s="709"/>
      <c r="AL152" s="710"/>
      <c r="AM152" s="710"/>
      <c r="AN152" s="710"/>
      <c r="AO152" s="710"/>
      <c r="AP152" s="710"/>
      <c r="AQ152" s="710"/>
      <c r="AR152" s="710"/>
      <c r="AS152" s="710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25">
      <c r="A153"/>
      <c r="B153" s="361" t="str">
        <f>'ПЛАН НАВЧАЛЬНОГО ПРОЦЕСУ ДЕННА'!B153</f>
        <v>Гарант освітньої програми</v>
      </c>
      <c r="C153" s="719"/>
      <c r="D153" s="719"/>
      <c r="E153" s="719"/>
      <c r="F153" s="719"/>
      <c r="G153" s="719"/>
      <c r="H153" s="719"/>
      <c r="J153" s="716" t="str">
        <f>'ПЛАН НАВЧАЛЬНОГО ПРОЦЕСУ ДЕННА'!J153:W153</f>
        <v xml:space="preserve">  к.т.н., доц. Романченко О.В.</v>
      </c>
      <c r="K153" s="716"/>
      <c r="L153" s="716"/>
      <c r="M153" s="716"/>
      <c r="N153" s="716"/>
      <c r="O153" s="716"/>
      <c r="P153" s="716"/>
      <c r="Q153" s="716"/>
      <c r="R153" s="716"/>
      <c r="S153" s="716"/>
      <c r="T153" s="716"/>
      <c r="U153" s="716"/>
      <c r="V153" s="716"/>
      <c r="W153" s="716"/>
      <c r="X153" s="717"/>
      <c r="Y153" s="717"/>
      <c r="Z153" s="717"/>
      <c r="AA153" s="717"/>
      <c r="AB153" s="173"/>
      <c r="AC153" s="173"/>
      <c r="AD153" s="363" t="str">
        <f>'ПЛАН НАВЧАЛЬНОГО ПРОЦЕСУ ДЕННА'!AD153</f>
        <v>Кафедра</v>
      </c>
      <c r="AF153" s="713" t="str">
        <f>'ПЛАН НАВЧАЛЬНОГО ПРОЦЕСУ ДЕННА'!AF153:AP153</f>
        <v>машинобудування та прикладної механіки</v>
      </c>
      <c r="AG153" s="714"/>
      <c r="AH153" s="714"/>
      <c r="AI153" s="714"/>
      <c r="AJ153" s="714"/>
      <c r="AK153" s="714"/>
      <c r="AL153" s="714"/>
      <c r="AM153" s="714"/>
      <c r="AN153" s="714"/>
      <c r="AO153" s="714"/>
      <c r="AP153" s="714"/>
      <c r="AQ153" s="715"/>
      <c r="AR153" s="715"/>
      <c r="AS153" s="715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357"/>
      <c r="BK153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25">
      <c r="B154" s="364"/>
      <c r="C154" s="709" t="str">
        <f>'ПЛАН НАВЧАЛЬНОГО ПРОЦЕСУ ДЕННА'!C154:H154</f>
        <v>(підпис)</v>
      </c>
      <c r="D154" s="709"/>
      <c r="E154" s="709"/>
      <c r="F154" s="709"/>
      <c r="G154" s="709"/>
      <c r="H154" s="718"/>
      <c r="J154" s="709" t="str">
        <f>'ПЛАН НАВЧАЛЬНОГО ПРОЦЕСУ ДЕННА'!J154:AA154</f>
        <v>(вчений ступінь, вчене звання, прізвище та ініціали)</v>
      </c>
      <c r="K154" s="709"/>
      <c r="L154" s="709"/>
      <c r="M154" s="709"/>
      <c r="N154" s="709"/>
      <c r="O154" s="709"/>
      <c r="P154" s="709"/>
      <c r="Q154" s="709"/>
      <c r="R154" s="709"/>
      <c r="S154" s="709"/>
      <c r="T154" s="709"/>
      <c r="U154" s="709"/>
      <c r="V154" s="709"/>
      <c r="W154" s="709"/>
      <c r="X154" s="718"/>
      <c r="Y154" s="718"/>
      <c r="Z154" s="718"/>
      <c r="AA154" s="718"/>
      <c r="AF154" s="497"/>
      <c r="AG154" s="497"/>
      <c r="AH154" s="497"/>
      <c r="AI154" s="497"/>
      <c r="AJ154" s="497"/>
      <c r="AK154" s="497"/>
      <c r="AL154" s="498"/>
      <c r="AM154" s="498"/>
      <c r="AN154" s="498"/>
      <c r="AO154" s="498"/>
      <c r="AP154" s="498"/>
      <c r="AQ154" s="498"/>
      <c r="AR154" s="498"/>
      <c r="AS154" s="498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25">
      <c r="B155" s="361" t="str">
        <f>'ПЛАН НАВЧАЛЬНОГО ПРОЦЕСУ ДЕННА'!B155</f>
        <v xml:space="preserve">В.о. завідувача кафедри </v>
      </c>
      <c r="C155" s="720"/>
      <c r="D155" s="719"/>
      <c r="E155" s="719"/>
      <c r="F155" s="719"/>
      <c r="G155" s="719"/>
      <c r="H155" s="719"/>
      <c r="I155" s="360"/>
      <c r="J155" s="716" t="str">
        <f>'ПЛАН НАВЧАЛЬНОГО ПРОЦЕСУ ДЕННА'!J155:W155</f>
        <v xml:space="preserve">  к.т.н., доц. Романченко О.В.</v>
      </c>
      <c r="K155" s="716"/>
      <c r="L155" s="716"/>
      <c r="M155" s="716"/>
      <c r="N155" s="716"/>
      <c r="O155" s="716"/>
      <c r="P155" s="716"/>
      <c r="Q155" s="716"/>
      <c r="R155" s="716"/>
      <c r="S155" s="716"/>
      <c r="T155" s="716"/>
      <c r="U155" s="716"/>
      <c r="V155" s="716"/>
      <c r="W155" s="716"/>
      <c r="X155" s="717"/>
      <c r="Y155" s="717"/>
      <c r="Z155" s="717"/>
      <c r="AA155" s="717"/>
      <c r="AD155" s="361" t="str">
        <f>'ПЛАН НАВЧАЛЬНОГО ПРОЦЕСУ ДЕННА'!AD155</f>
        <v>Декан факультету інженерії  _____________   Кудрявцев С.О,</v>
      </c>
      <c r="AF155" s="2"/>
      <c r="AG155" s="2"/>
      <c r="AH155" s="2"/>
      <c r="AI155" s="2"/>
      <c r="AJ155" s="2"/>
      <c r="AK155" s="2"/>
      <c r="AL155" s="499"/>
      <c r="AM155" s="499"/>
      <c r="AN155" s="500"/>
      <c r="AO155" s="501"/>
      <c r="AP155" s="500"/>
      <c r="AQ155" s="500"/>
      <c r="AR155" s="500"/>
      <c r="AS155" s="501"/>
      <c r="AT155" s="365"/>
      <c r="AU155" s="365"/>
      <c r="AV155" s="365"/>
      <c r="AW155" s="173"/>
      <c r="AX155" s="365"/>
      <c r="AY155" s="365"/>
      <c r="AZ155" s="365"/>
      <c r="BA155" s="173"/>
      <c r="BB155" s="365"/>
      <c r="BC155" s="365"/>
      <c r="BD155" s="365"/>
      <c r="BE155" s="173"/>
      <c r="BF155" s="365"/>
      <c r="BG155" s="365"/>
      <c r="BH155" s="365"/>
      <c r="BI155" s="173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25">
      <c r="C156" s="709" t="str">
        <f>'ПЛАН НАВЧАЛЬНОГО ПРОЦЕСУ ДЕННА'!C156:H156</f>
        <v>(підпис)</v>
      </c>
      <c r="D156" s="709"/>
      <c r="E156" s="709"/>
      <c r="F156" s="709"/>
      <c r="G156" s="709"/>
      <c r="H156" s="718"/>
      <c r="J156" s="709" t="str">
        <f>'ПЛАН НАВЧАЛЬНОГО ПРОЦЕСУ ДЕННА'!J156:AA156</f>
        <v>(вчений ступінь, вчене звання, прізвище та ініціали)</v>
      </c>
      <c r="K156" s="709"/>
      <c r="L156" s="709"/>
      <c r="M156" s="709"/>
      <c r="N156" s="709"/>
      <c r="O156" s="709"/>
      <c r="P156" s="709"/>
      <c r="Q156" s="709"/>
      <c r="R156" s="709"/>
      <c r="S156" s="709"/>
      <c r="T156" s="709"/>
      <c r="U156" s="709"/>
      <c r="V156" s="709"/>
      <c r="W156" s="709"/>
      <c r="X156" s="718"/>
      <c r="Y156" s="718"/>
      <c r="Z156" s="718"/>
      <c r="AA156" s="718"/>
      <c r="AF156" s="174"/>
      <c r="AG156" s="174"/>
      <c r="AH156" s="174"/>
      <c r="AI156" s="174"/>
      <c r="AJ156" s="174"/>
      <c r="AK156" s="174"/>
      <c r="AL156" s="499"/>
      <c r="AM156" s="499"/>
      <c r="AN156" s="500"/>
      <c r="AO156" s="501"/>
      <c r="AP156" s="500"/>
      <c r="AQ156" s="500"/>
      <c r="AR156" s="500"/>
      <c r="AS156" s="501"/>
      <c r="AT156" s="365"/>
      <c r="AU156" s="365"/>
      <c r="AV156" s="365"/>
      <c r="AW156" s="173"/>
      <c r="AX156" s="365"/>
      <c r="AY156" s="365"/>
      <c r="AZ156" s="365"/>
      <c r="BA156" s="173"/>
      <c r="BB156" s="365"/>
      <c r="BC156" s="365"/>
      <c r="BD156" s="365"/>
      <c r="BE156" s="173"/>
      <c r="BF156" s="365"/>
      <c r="BG156" s="365"/>
      <c r="BH156" s="365"/>
      <c r="BI156" s="173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2" customFormat="1" ht="13.5" customHeight="1" x14ac:dyDescent="0.2">
      <c r="A157" s="457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N157" s="458"/>
      <c r="O157" s="502"/>
      <c r="P157" s="502"/>
      <c r="Q157" s="502"/>
      <c r="R157" s="502"/>
      <c r="S157" s="502"/>
      <c r="T157" s="502"/>
      <c r="U157" s="502"/>
      <c r="W157" s="238" t="str">
        <f>'ПЛАН НАВЧАЛЬНОГО ПРОЦЕСУ ДЕННА'!X157</f>
        <v>Боровік П.В.</v>
      </c>
      <c r="X157" s="454"/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1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80"/>
      <c r="O158" s="481"/>
      <c r="P158" s="481"/>
      <c r="Q158" s="483" t="s">
        <v>282</v>
      </c>
      <c r="R158" s="484"/>
      <c r="S158" s="484"/>
      <c r="T158" s="484"/>
      <c r="U158" s="484"/>
      <c r="AL158" s="430"/>
      <c r="AM158" s="430"/>
      <c r="AN158" s="430"/>
      <c r="AO158" s="430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ht="13.5" customHeight="1" x14ac:dyDescent="0.25">
      <c r="X159" s="173"/>
      <c r="AD159" s="174"/>
      <c r="AE159" s="174"/>
      <c r="AF159" s="174"/>
      <c r="AG159" s="174"/>
      <c r="AH159" s="174"/>
      <c r="AI159" s="174"/>
      <c r="AJ159" s="174"/>
      <c r="AK159" s="174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25">
      <c r="B160" s="367" t="str">
        <f>'ПЛАН НАВЧАЛЬНОГО ПРОЦЕСУ ДЕННА'!B160</f>
        <v>Схвалено:</v>
      </c>
      <c r="X160" s="368"/>
      <c r="Y160" s="368"/>
      <c r="AD160" s="174"/>
      <c r="AE160" s="174"/>
      <c r="AF160" s="174"/>
      <c r="AG160" s="174"/>
      <c r="AH160" s="174"/>
      <c r="AI160" s="174"/>
      <c r="AJ160" s="174"/>
      <c r="AK160" s="174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25">
      <c r="B161" s="367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2"/>
      <c r="D161" s="132"/>
      <c r="E161" s="132"/>
      <c r="F161" s="132"/>
      <c r="G161" s="132"/>
      <c r="H161" s="132"/>
      <c r="AC161" s="367" t="str">
        <f>'ПЛАН НАВЧАЛЬНОГО ПРОЦЕСУ ДЕННА'!AC161</f>
        <v>Голова Вченої ради_______________ проф. Поркуян О.В.</v>
      </c>
      <c r="AD161" s="174"/>
      <c r="AE161" s="174"/>
      <c r="AF161" s="174"/>
      <c r="AG161" s="174"/>
      <c r="AH161" s="174"/>
      <c r="AI161" s="174"/>
      <c r="AJ161" s="174"/>
      <c r="AK161" s="174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25">
      <c r="B162" s="132"/>
      <c r="C162" s="132"/>
      <c r="D162" s="132"/>
      <c r="E162" s="132"/>
      <c r="F162" s="132"/>
      <c r="G162" s="132"/>
      <c r="H162" s="132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25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25">
      <c r="BW164"/>
      <c r="BX164"/>
      <c r="BY164"/>
      <c r="BZ164"/>
      <c r="CA164"/>
      <c r="CB164"/>
      <c r="CC164"/>
      <c r="CD164"/>
    </row>
    <row r="165" spans="1:116" ht="13.5" customHeight="1" x14ac:dyDescent="0.25">
      <c r="C165" s="362"/>
      <c r="BW165"/>
      <c r="BX165"/>
      <c r="BY165"/>
      <c r="BZ165"/>
      <c r="CA165"/>
      <c r="CB165"/>
      <c r="CC165"/>
      <c r="CD165"/>
    </row>
    <row r="166" spans="1:116" ht="13.5" customHeight="1" x14ac:dyDescent="0.25">
      <c r="C166" s="362"/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25">
      <c r="BW193"/>
      <c r="BX193"/>
      <c r="BY193"/>
      <c r="BZ193"/>
      <c r="CA193"/>
      <c r="CB193"/>
      <c r="CC193"/>
      <c r="CD193"/>
    </row>
    <row r="194" spans="75:82" s="33" customFormat="1" x14ac:dyDescent="0.25">
      <c r="BW194"/>
      <c r="BX194"/>
      <c r="BY194"/>
      <c r="BZ194"/>
      <c r="CA194"/>
      <c r="CB194"/>
      <c r="CC194"/>
      <c r="CD194"/>
    </row>
    <row r="195" spans="75:82" s="33" customFormat="1" x14ac:dyDescent="0.25">
      <c r="BW195"/>
      <c r="BX195"/>
      <c r="BY195"/>
      <c r="BZ195"/>
      <c r="CA195"/>
      <c r="CB195"/>
      <c r="CC195"/>
      <c r="CD195"/>
    </row>
    <row r="196" spans="75:82" s="33" customFormat="1" x14ac:dyDescent="0.25">
      <c r="BW196"/>
      <c r="BX196"/>
      <c r="BY196"/>
      <c r="BZ196"/>
      <c r="CA196"/>
      <c r="CB196"/>
      <c r="CC196"/>
      <c r="CD196"/>
    </row>
    <row r="197" spans="75:82" s="33" customFormat="1" x14ac:dyDescent="0.25">
      <c r="BW197"/>
      <c r="BX197"/>
      <c r="BY197"/>
      <c r="BZ197"/>
      <c r="CA197"/>
      <c r="CB197"/>
      <c r="CC197"/>
      <c r="CD197"/>
    </row>
    <row r="198" spans="75:82" s="33" customFormat="1" x14ac:dyDescent="0.25">
      <c r="BW198"/>
      <c r="BX198"/>
      <c r="BY198"/>
      <c r="BZ198"/>
      <c r="CA198"/>
      <c r="CB198"/>
      <c r="CC198"/>
      <c r="CD198"/>
    </row>
    <row r="199" spans="75:82" s="33" customFormat="1" x14ac:dyDescent="0.25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25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Pavlo</cp:lastModifiedBy>
  <cp:lastPrinted>2020-09-04T14:26:33Z</cp:lastPrinted>
  <dcterms:created xsi:type="dcterms:W3CDTF">2015-02-21T19:13:15Z</dcterms:created>
  <dcterms:modified xsi:type="dcterms:W3CDTF">2023-05-29T05:23:01Z</dcterms:modified>
</cp:coreProperties>
</file>