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171_172\"/>
    </mc:Choice>
  </mc:AlternateContent>
  <xr:revisionPtr revIDLastSave="0" documentId="13_ncr:1_{25D3360D-368A-4FD0-9D4D-AFC56CA69D86}" xr6:coauthVersionLast="47" xr6:coauthVersionMax="47" xr10:uidLastSave="{00000000-0000-0000-0000-000000000000}"/>
  <bookViews>
    <workbookView xWindow="0" yWindow="0" windowWidth="23040" windowHeight="12240"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7" i="4" l="1"/>
  <c r="AM69" i="4"/>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AD69" i="4"/>
  <c r="AD106" i="4" s="1"/>
  <c r="AE69" i="4"/>
  <c r="AI69" i="4"/>
  <c r="AJ69" i="4"/>
  <c r="AK69" i="4"/>
  <c r="AC69" i="4"/>
  <c r="AL69"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F65" i="4"/>
  <c r="AJ65" i="4"/>
  <c r="AK65" i="4"/>
  <c r="AG65" i="4" s="1"/>
  <c r="AL65" i="4"/>
  <c r="AM65" i="4"/>
  <c r="AE65" i="4" s="1"/>
  <c r="AN65" i="4"/>
  <c r="AO65" i="4"/>
  <c r="AP65" i="4"/>
  <c r="AQ65" i="4"/>
  <c r="AR65" i="4"/>
  <c r="AS65" i="4"/>
  <c r="AT65" i="4"/>
  <c r="AU65" i="4"/>
  <c r="AV65" i="4"/>
  <c r="AW65" i="4"/>
  <c r="AX65" i="4"/>
  <c r="AY65" i="4"/>
  <c r="AZ65" i="4"/>
  <c r="BA65" i="4"/>
  <c r="BB65" i="4"/>
  <c r="BC65" i="4"/>
  <c r="BD65" i="4"/>
  <c r="BE65" i="4"/>
  <c r="BF65" i="4"/>
  <c r="BG65" i="4"/>
  <c r="BH65" i="4"/>
  <c r="BI65" i="4"/>
  <c r="BJ65" i="4"/>
  <c r="BK65" i="4"/>
  <c r="BL65" i="4"/>
  <c r="BM65" i="4"/>
  <c r="BN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H66" i="4" s="1"/>
  <c r="AD66" i="4"/>
  <c r="AE66" i="4"/>
  <c r="AG66" i="4"/>
  <c r="AJ66" i="4"/>
  <c r="AF66" i="4" s="1"/>
  <c r="AK66" i="4"/>
  <c r="AL66" i="4"/>
  <c r="AM66" i="4"/>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H67" i="4" s="1"/>
  <c r="AD67" i="4"/>
  <c r="AF67" i="4"/>
  <c r="AJ67" i="4"/>
  <c r="AK67" i="4"/>
  <c r="AG67" i="4" s="1"/>
  <c r="AL67" i="4"/>
  <c r="AM67" i="4"/>
  <c r="AE67" i="4" s="1"/>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J68" i="4"/>
  <c r="AF68" i="4" s="1"/>
  <c r="AK68" i="4"/>
  <c r="AG68" i="4" s="1"/>
  <c r="AL68" i="4"/>
  <c r="AM68" i="4"/>
  <c r="AN68" i="4"/>
  <c r="AO68" i="4"/>
  <c r="AP68" i="4"/>
  <c r="AQ68" i="4"/>
  <c r="AR68" i="4"/>
  <c r="AS68" i="4"/>
  <c r="AT68" i="4"/>
  <c r="AU68" i="4"/>
  <c r="AV68" i="4"/>
  <c r="AW68" i="4"/>
  <c r="AX68" i="4"/>
  <c r="AY68" i="4"/>
  <c r="AZ68" i="4"/>
  <c r="BA68" i="4"/>
  <c r="BB68" i="4"/>
  <c r="BC68" i="4"/>
  <c r="BD68" i="4"/>
  <c r="BE68" i="4"/>
  <c r="BF68" i="4"/>
  <c r="BG68" i="4"/>
  <c r="AE68" i="4" s="1"/>
  <c r="BH68" i="4"/>
  <c r="BI68" i="4"/>
  <c r="BJ68" i="4"/>
  <c r="BK68" i="4"/>
  <c r="BL68" i="4"/>
  <c r="BM68" i="4"/>
  <c r="BN68" i="4"/>
  <c r="AQ30" i="4"/>
  <c r="AR30" i="4"/>
  <c r="AS30" i="4"/>
  <c r="AT30" i="4"/>
  <c r="AU30" i="4"/>
  <c r="AV30" i="4"/>
  <c r="AW30" i="4"/>
  <c r="AX30" i="4"/>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AM187" i="7"/>
  <c r="AD187" i="7"/>
  <c r="AE187" i="7"/>
  <c r="AF187" i="7"/>
  <c r="AG187" i="7"/>
  <c r="AH187" i="7"/>
  <c r="AI187" i="7"/>
  <c r="AJ187" i="7"/>
  <c r="AK187" i="7"/>
  <c r="AL187" i="7"/>
  <c r="AC187" i="7"/>
  <c r="AP21" i="3"/>
  <c r="AL21" i="3"/>
  <c r="AP20" i="3"/>
  <c r="AL20" i="3"/>
  <c r="AD22" i="3"/>
  <c r="AE22" i="3"/>
  <c r="AH22" i="3" s="1"/>
  <c r="AF22" i="3"/>
  <c r="AG22" i="3"/>
  <c r="AD23" i="3"/>
  <c r="AE23" i="3"/>
  <c r="AF23" i="3"/>
  <c r="AG23" i="3"/>
  <c r="AH23" i="3"/>
  <c r="AD24" i="3"/>
  <c r="AE24" i="3"/>
  <c r="AF24" i="3"/>
  <c r="AG24" i="3"/>
  <c r="AH24" i="3"/>
  <c r="AD25" i="3"/>
  <c r="AE25" i="3"/>
  <c r="AH25" i="3" s="1"/>
  <c r="AF25" i="3"/>
  <c r="AG25" i="3"/>
  <c r="AD26" i="3"/>
  <c r="AE26" i="3"/>
  <c r="AF26" i="3"/>
  <c r="AG26" i="3"/>
  <c r="AH26" i="3"/>
  <c r="AD27" i="3"/>
  <c r="AE27" i="3"/>
  <c r="AF27" i="3"/>
  <c r="AG27" i="3"/>
  <c r="AD28" i="3"/>
  <c r="AE28" i="3"/>
  <c r="AH28" i="3" s="1"/>
  <c r="AF28" i="3"/>
  <c r="AG28" i="3"/>
  <c r="AD29" i="3"/>
  <c r="AE29" i="3"/>
  <c r="AF29" i="3"/>
  <c r="AG29" i="3"/>
  <c r="AH29" i="3"/>
  <c r="AD30" i="3"/>
  <c r="AE30" i="3"/>
  <c r="AH30" i="3" s="1"/>
  <c r="AF30" i="3"/>
  <c r="AG30" i="3"/>
  <c r="AD31" i="3"/>
  <c r="AE31" i="3"/>
  <c r="AF31" i="3"/>
  <c r="AG31" i="3"/>
  <c r="AH31" i="3"/>
  <c r="AD32" i="3"/>
  <c r="AE32" i="3"/>
  <c r="AH32" i="3" s="1"/>
  <c r="AF32" i="3"/>
  <c r="AG32" i="3"/>
  <c r="AD33" i="3"/>
  <c r="AE33" i="3"/>
  <c r="AH33" i="3" s="1"/>
  <c r="AF33" i="3"/>
  <c r="AG33" i="3"/>
  <c r="AD34" i="3"/>
  <c r="AE34" i="3"/>
  <c r="AF34" i="3"/>
  <c r="AG34" i="3"/>
  <c r="AH34" i="3"/>
  <c r="AD35" i="3"/>
  <c r="AE35" i="3"/>
  <c r="AH35" i="3" s="1"/>
  <c r="AF35" i="3"/>
  <c r="AG35" i="3"/>
  <c r="AD36" i="3"/>
  <c r="AE36" i="3"/>
  <c r="AH36" i="3" s="1"/>
  <c r="AF36" i="3"/>
  <c r="AG36" i="3"/>
  <c r="AD37" i="3"/>
  <c r="AE37" i="3"/>
  <c r="AF37" i="3"/>
  <c r="AG37" i="3"/>
  <c r="AH37" i="3"/>
  <c r="AD38" i="3"/>
  <c r="AE38" i="3"/>
  <c r="AH38" i="3" s="1"/>
  <c r="AF38" i="3"/>
  <c r="AG38" i="3"/>
  <c r="AD39" i="3"/>
  <c r="AE39" i="3"/>
  <c r="AF39" i="3"/>
  <c r="AG39" i="3"/>
  <c r="AH39"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8" i="4" l="1"/>
  <c r="AH65" i="4"/>
  <c r="AH27" i="3"/>
  <c r="B250" i="7"/>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C223" i="7" s="1"/>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180" i="7" l="1"/>
  <c r="AC176" i="7"/>
  <c r="AC215" i="7"/>
  <c r="AC207" i="7"/>
  <c r="AC199" i="7"/>
  <c r="AC195" i="7"/>
  <c r="AD219" i="7"/>
  <c r="AD211" i="7"/>
  <c r="AD207" i="7"/>
  <c r="AC219"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DF161" i="3"/>
  <c r="DD161" i="3"/>
  <c r="CW161" i="3"/>
  <c r="CY161" i="3"/>
  <c r="DG161" i="3"/>
  <c r="DE161" i="3"/>
  <c r="CX161" i="3"/>
  <c r="CP200" i="7" l="1"/>
  <c r="CO200" i="7"/>
  <c r="CJ190" i="7"/>
  <c r="CK190" i="7"/>
  <c r="BJ124" i="3"/>
  <c r="CF206" i="7"/>
  <c r="CE206" i="7"/>
  <c r="CK200" i="7"/>
  <c r="CJ200" i="7"/>
  <c r="BZ196" i="7"/>
  <c r="CA196" i="7"/>
  <c r="CP194" i="7"/>
  <c r="CO194" i="7"/>
  <c r="CF190" i="7"/>
  <c r="CE190" i="7"/>
  <c r="BZ206" i="7"/>
  <c r="CA206" i="7"/>
  <c r="CP204" i="7"/>
  <c r="CO204" i="7"/>
  <c r="CE200" i="7"/>
  <c r="CF200" i="7"/>
  <c r="CK194" i="7"/>
  <c r="CJ194" i="7"/>
  <c r="BZ190" i="7"/>
  <c r="CA190" i="7"/>
  <c r="BZ202" i="7"/>
  <c r="CA202" i="7"/>
  <c r="CF196" i="7"/>
  <c r="CE196" i="7"/>
  <c r="CK204" i="7"/>
  <c r="CJ204" i="7"/>
  <c r="BZ200" i="7"/>
  <c r="CA200" i="7"/>
  <c r="CP198" i="7"/>
  <c r="CO198" i="7"/>
  <c r="CF194" i="7"/>
  <c r="CE194" i="7"/>
  <c r="CE198" i="7"/>
  <c r="CF198" i="7"/>
  <c r="CK192" i="7"/>
  <c r="CJ192" i="7"/>
  <c r="CJ206" i="7"/>
  <c r="CK206" i="7"/>
  <c r="CP208" i="7"/>
  <c r="CO208" i="7"/>
  <c r="CF204" i="7"/>
  <c r="CE204" i="7"/>
  <c r="CJ198" i="7"/>
  <c r="CK198" i="7"/>
  <c r="BZ194" i="7"/>
  <c r="CA194" i="7"/>
  <c r="CP192" i="7"/>
  <c r="CO192" i="7"/>
  <c r="CW38" i="3"/>
  <c r="BZ204" i="7"/>
  <c r="CA204" i="7"/>
  <c r="CF208" i="7"/>
  <c r="CE208" i="7"/>
  <c r="CJ202" i="7"/>
  <c r="CK202" i="7"/>
  <c r="BZ198" i="7"/>
  <c r="CA198" i="7"/>
  <c r="CP196" i="7"/>
  <c r="CO196" i="7"/>
  <c r="CE192" i="7"/>
  <c r="CF192" i="7"/>
  <c r="BZ208" i="7"/>
  <c r="CA208" i="7"/>
  <c r="CP206" i="7"/>
  <c r="CO206" i="7"/>
  <c r="CF202" i="7"/>
  <c r="CE202" i="7"/>
  <c r="CJ196" i="7"/>
  <c r="CK196" i="7"/>
  <c r="BZ192" i="7"/>
  <c r="CA192" i="7"/>
  <c r="CP190" i="7"/>
  <c r="CO190" i="7"/>
  <c r="CK208" i="7"/>
  <c r="CJ208" i="7"/>
  <c r="CP202" i="7"/>
  <c r="CO202" i="7"/>
  <c r="CE226" i="7"/>
  <c r="CF226" i="7"/>
  <c r="BZ226" i="7"/>
  <c r="CA226" i="7"/>
  <c r="CP228" i="7"/>
  <c r="CO228" i="7"/>
  <c r="CP226" i="7"/>
  <c r="CO226" i="7"/>
  <c r="CE228" i="7"/>
  <c r="CF228" i="7"/>
  <c r="BZ228" i="7"/>
  <c r="CA228" i="7"/>
  <c r="CK228" i="7"/>
  <c r="CJ228" i="7"/>
  <c r="CK226" i="7"/>
  <c r="CJ226" i="7"/>
  <c r="AE108" i="3"/>
  <c r="CP163" i="7"/>
  <c r="CO163" i="7"/>
  <c r="CO155" i="7"/>
  <c r="CP155"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BX185" i="7" s="1"/>
  <c r="CN183" i="7"/>
  <c r="CB184" i="7"/>
  <c r="CH183" i="7"/>
  <c r="BY183" i="7"/>
  <c r="CG183" i="7"/>
  <c r="CC184" i="7"/>
  <c r="BY144" i="7"/>
  <c r="CG144" i="7"/>
  <c r="CC145" i="7"/>
  <c r="CI144" i="7"/>
  <c r="BW145" i="7"/>
  <c r="CM145" i="7"/>
  <c r="CB144" i="7"/>
  <c r="BX145" i="7"/>
  <c r="CN145" i="7"/>
  <c r="CC144" i="7"/>
  <c r="CC146" i="7" s="1"/>
  <c r="BY145" i="7"/>
  <c r="CG145" i="7"/>
  <c r="BW144" i="7"/>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DB31" i="3"/>
  <c r="DD16" i="3"/>
  <c r="DD42" i="3"/>
  <c r="CZ15" i="3"/>
  <c r="DD41" i="3"/>
  <c r="CY138" i="3"/>
  <c r="DC60" i="3"/>
  <c r="DE115" i="3"/>
  <c r="CA110" i="3"/>
  <c r="BP110" i="3"/>
  <c r="BZ78" i="3"/>
  <c r="CW55" i="3"/>
  <c r="DD44" i="3"/>
  <c r="DG40" i="3"/>
  <c r="BN79" i="3"/>
  <c r="DB35" i="3"/>
  <c r="BW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N75" i="3"/>
  <c r="CW140" i="3"/>
  <c r="CO116" i="3"/>
  <c r="CB110" i="3"/>
  <c r="BQ110" i="3"/>
  <c r="BZ79" i="3"/>
  <c r="AT79" i="3"/>
  <c r="AH64" i="3"/>
  <c r="CE64" i="3" s="1"/>
  <c r="CX56" i="3"/>
  <c r="CE33" i="3"/>
  <c r="DC31" i="3"/>
  <c r="CV28" i="3"/>
  <c r="DG119" i="3"/>
  <c r="AH89" i="3"/>
  <c r="CE89" i="3" s="1"/>
  <c r="DC61" i="3"/>
  <c r="DD57" i="3"/>
  <c r="DF51" i="3"/>
  <c r="DF45" i="3"/>
  <c r="DB44" i="3"/>
  <c r="DA35" i="3"/>
  <c r="CE34" i="3"/>
  <c r="CW119" i="3"/>
  <c r="DQ82" i="3"/>
  <c r="DE62" i="3"/>
  <c r="DA51" i="3"/>
  <c r="DE45" i="3"/>
  <c r="CW43" i="3"/>
  <c r="AH42" i="3"/>
  <c r="CE42" i="3" s="1"/>
  <c r="DB36" i="3"/>
  <c r="CZ32" i="3"/>
  <c r="DE24" i="3"/>
  <c r="DD128" i="3"/>
  <c r="DM133" i="3"/>
  <c r="EK118" i="3"/>
  <c r="CC110" i="3"/>
  <c r="BS110" i="3"/>
  <c r="DD63" i="3"/>
  <c r="DC52" i="3"/>
  <c r="EK50" i="3"/>
  <c r="DE37" i="3"/>
  <c r="CX36" i="3"/>
  <c r="CY33" i="3"/>
  <c r="CE31" i="3"/>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CE37" i="3"/>
  <c r="DC25" i="3"/>
  <c r="DD24" i="3"/>
  <c r="CE23" i="3"/>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CE28" i="3"/>
  <c r="CV25" i="3"/>
  <c r="CY21" i="3"/>
  <c r="CZ20" i="3"/>
  <c r="CX17" i="3"/>
  <c r="DP69" i="3"/>
  <c r="CX130" i="3"/>
  <c r="CX119" i="3"/>
  <c r="DW117" i="3"/>
  <c r="DW97" i="3"/>
  <c r="DW95" i="3"/>
  <c r="BU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CE26" i="3"/>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CE36" i="3"/>
  <c r="CX35" i="3"/>
  <c r="CE32" i="3"/>
  <c r="DG28" i="3"/>
  <c r="CV27" i="3"/>
  <c r="DF26" i="3"/>
  <c r="CE25" i="3"/>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CE38" i="3"/>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CE39" i="3"/>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CE35" i="3"/>
  <c r="DW34" i="3"/>
  <c r="DD31" i="3"/>
  <c r="CY30" i="3"/>
  <c r="CE29" i="3"/>
  <c r="DA28" i="3"/>
  <c r="CE27" i="3"/>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CE30" i="3"/>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CE24" i="3"/>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CE22" i="3"/>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C167" i="7" l="1"/>
  <c r="CN146" i="7"/>
  <c r="BW185" i="7"/>
  <c r="CL146" i="7"/>
  <c r="CN185" i="7"/>
  <c r="CB167" i="7"/>
  <c r="CH167" i="7"/>
  <c r="CL185" i="7"/>
  <c r="CD185" i="7"/>
  <c r="CJ155" i="7"/>
  <c r="CK155" i="7"/>
  <c r="CP157" i="7"/>
  <c r="CO157" i="7"/>
  <c r="CE155" i="7"/>
  <c r="CF155" i="7"/>
  <c r="CP161" i="7"/>
  <c r="CO161" i="7"/>
  <c r="CJ163" i="7"/>
  <c r="CK163" i="7"/>
  <c r="CE159" i="7"/>
  <c r="CF159" i="7"/>
  <c r="CF161" i="7"/>
  <c r="CE161" i="7"/>
  <c r="CJ159" i="7"/>
  <c r="CK159" i="7"/>
  <c r="BZ159" i="7"/>
  <c r="CA159" i="7"/>
  <c r="BZ157" i="7"/>
  <c r="CA157" i="7"/>
  <c r="BZ161" i="7"/>
  <c r="CA161" i="7"/>
  <c r="CF157" i="7"/>
  <c r="CE157" i="7"/>
  <c r="BZ163" i="7"/>
  <c r="CA163" i="7"/>
  <c r="CK157" i="7"/>
  <c r="CJ157" i="7"/>
  <c r="BZ155" i="7"/>
  <c r="CA155" i="7"/>
  <c r="CJ161" i="7"/>
  <c r="CK161" i="7"/>
  <c r="CF163" i="7"/>
  <c r="CE163" i="7"/>
  <c r="CP159" i="7"/>
  <c r="CO159" i="7"/>
  <c r="CP142" i="7"/>
  <c r="CO142" i="7"/>
  <c r="CF142" i="7"/>
  <c r="CE142" i="7"/>
  <c r="CO140" i="7"/>
  <c r="CP140" i="7"/>
  <c r="CK134" i="7"/>
  <c r="CJ134" i="7"/>
  <c r="CF138" i="7"/>
  <c r="CE138" i="7"/>
  <c r="CP138" i="7"/>
  <c r="CO138" i="7"/>
  <c r="CA140" i="7"/>
  <c r="BZ140" i="7"/>
  <c r="CF134" i="7"/>
  <c r="CE134" i="7"/>
  <c r="BZ138" i="7"/>
  <c r="CA138" i="7"/>
  <c r="CA136" i="7"/>
  <c r="BZ136" i="7"/>
  <c r="BZ142" i="7"/>
  <c r="CA142" i="7"/>
  <c r="CF140" i="7"/>
  <c r="CE140" i="7"/>
  <c r="CF136" i="7"/>
  <c r="CE136" i="7"/>
  <c r="CJ136" i="7"/>
  <c r="CK136" i="7"/>
  <c r="CP134" i="7"/>
  <c r="CO134" i="7"/>
  <c r="CJ142" i="7"/>
  <c r="CK142" i="7"/>
  <c r="BZ134" i="7"/>
  <c r="CA134" i="7"/>
  <c r="CK140" i="7"/>
  <c r="CJ140" i="7"/>
  <c r="CP136" i="7"/>
  <c r="CO136" i="7"/>
  <c r="CK138" i="7"/>
  <c r="CJ138" i="7"/>
  <c r="BW146" i="7"/>
  <c r="CF132" i="7"/>
  <c r="CE132" i="7"/>
  <c r="CP132" i="7"/>
  <c r="CO132" i="7"/>
  <c r="BZ132" i="7"/>
  <c r="CA132" i="7"/>
  <c r="CK132" i="7"/>
  <c r="CJ132" i="7"/>
  <c r="CM146" i="7"/>
  <c r="CD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A230" i="7" s="1"/>
  <c r="BW248" i="7" s="1"/>
  <c r="CE218" i="7"/>
  <c r="AH218" i="7" s="1"/>
  <c r="AC218" i="7" s="1"/>
  <c r="CF218" i="7"/>
  <c r="CI146" i="7"/>
  <c r="CJ130" i="7"/>
  <c r="CK130" i="7"/>
  <c r="CK128" i="7"/>
  <c r="CJ128" i="7"/>
  <c r="CJ144" i="7" s="1"/>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BW143" i="3"/>
  <c r="CK152" i="3"/>
  <c r="CW141" i="3"/>
  <c r="CQ139" i="3"/>
  <c r="CJ138" i="3"/>
  <c r="BO143" i="3"/>
  <c r="CG138" i="3"/>
  <c r="CQ138"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A145" i="7" l="1"/>
  <c r="CO144" i="7"/>
  <c r="BZ145" i="7"/>
  <c r="CP144" i="7"/>
  <c r="CF230" i="7"/>
  <c r="CB248" i="7" s="1"/>
  <c r="CP153" i="7"/>
  <c r="CO153" i="7"/>
  <c r="CE153" i="7"/>
  <c r="CF153" i="7"/>
  <c r="CJ153" i="7"/>
  <c r="CK153" i="7"/>
  <c r="BZ153" i="7"/>
  <c r="CA153" i="7"/>
  <c r="CK144" i="7"/>
  <c r="CE145" i="7"/>
  <c r="CJ145" i="7"/>
  <c r="CF145" i="7"/>
  <c r="CK145" i="7"/>
  <c r="CJ146" i="7"/>
  <c r="CO145" i="7"/>
  <c r="CP145" i="7"/>
  <c r="CP146" i="7" s="1"/>
  <c r="CA144" i="7"/>
  <c r="CA146" i="7" s="1"/>
  <c r="CE144" i="7"/>
  <c r="CE146" i="7" s="1"/>
  <c r="CF144" i="7"/>
  <c r="CK230" i="7"/>
  <c r="CG248" i="7" s="1"/>
  <c r="CJ151" i="7"/>
  <c r="CK151" i="7"/>
  <c r="CO149" i="7"/>
  <c r="CP149" i="7"/>
  <c r="CE151" i="7"/>
  <c r="CF151" i="7"/>
  <c r="CF149" i="7"/>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BF144" i="7"/>
  <c r="AH132" i="7"/>
  <c r="AC132" i="7" s="1"/>
  <c r="BF145" i="7"/>
  <c r="AH140" i="7"/>
  <c r="AC140" i="7" s="1"/>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CF165" i="7"/>
  <c r="BZ166" i="7"/>
  <c r="BZ165" i="7"/>
  <c r="CO166" i="7"/>
  <c r="CO165" i="7"/>
  <c r="CK166" i="7"/>
  <c r="CK165" i="7"/>
  <c r="CJ166" i="7"/>
  <c r="CJ165" i="7"/>
  <c r="CA166" i="7"/>
  <c r="CA165" i="7"/>
  <c r="CE166" i="7"/>
  <c r="CE165" i="7"/>
  <c r="CP166" i="7"/>
  <c r="CP165" i="7"/>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BA165" i="7"/>
  <c r="BP146" i="7"/>
  <c r="BB165" i="7"/>
  <c r="AV146" i="7"/>
  <c r="BL146" i="7"/>
  <c r="BV165"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C17" i="4"/>
  <c r="BD17" i="4"/>
  <c r="BG17" i="4"/>
  <c r="BH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C34" i="4"/>
  <c r="BD34" i="4"/>
  <c r="BE34" i="4"/>
  <c r="BG34" i="4"/>
  <c r="BH34" i="4"/>
  <c r="BI34" i="4"/>
  <c r="BK34" i="4"/>
  <c r="BL34" i="4"/>
  <c r="BM34" i="4"/>
  <c r="AY35" i="4"/>
  <c r="AZ35" i="4"/>
  <c r="BA35" i="4"/>
  <c r="BC35" i="4"/>
  <c r="BE35" i="4"/>
  <c r="BG35" i="4"/>
  <c r="BH35" i="4"/>
  <c r="BI35" i="4"/>
  <c r="BK35" i="4"/>
  <c r="BL35" i="4"/>
  <c r="BM35" i="4"/>
  <c r="AY36" i="4"/>
  <c r="AZ36" i="4"/>
  <c r="BA36" i="4"/>
  <c r="BC36" i="4"/>
  <c r="BE36" i="4"/>
  <c r="BG36" i="4"/>
  <c r="BH36" i="4"/>
  <c r="BI36" i="4"/>
  <c r="BK36" i="4"/>
  <c r="BL36" i="4"/>
  <c r="BM36" i="4"/>
  <c r="AY37" i="4"/>
  <c r="AZ37" i="4"/>
  <c r="BA37" i="4"/>
  <c r="BC37" i="4"/>
  <c r="BE37" i="4"/>
  <c r="BG37" i="4"/>
  <c r="BH37" i="4"/>
  <c r="BI37" i="4"/>
  <c r="BK37" i="4"/>
  <c r="BL37" i="4"/>
  <c r="BM37" i="4"/>
  <c r="AY38" i="4"/>
  <c r="AZ38" i="4"/>
  <c r="BA38" i="4"/>
  <c r="BC38" i="4"/>
  <c r="BD38" i="4"/>
  <c r="BE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P167" i="7" l="1"/>
  <c r="CA167" i="7"/>
  <c r="CK167" i="7"/>
  <c r="BZ167" i="7"/>
  <c r="CE167" i="7"/>
  <c r="CJ167" i="7"/>
  <c r="CO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L17" i="3"/>
  <c r="CK77" i="3"/>
  <c r="CL77" i="3" s="1"/>
  <c r="CM77" i="3" s="1"/>
  <c r="CN77" i="3" s="1"/>
  <c r="CO77" i="3"/>
  <c r="CP77" i="3" s="1"/>
  <c r="CQ77" i="3" s="1"/>
  <c r="CR77" i="3" s="1"/>
  <c r="CL75" i="3"/>
  <c r="CM75" i="3" s="1"/>
  <c r="CN75" i="3" s="1"/>
  <c r="AT15" i="3"/>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5" i="7" l="1"/>
  <c r="AV15" i="7"/>
  <c r="AQ19" i="7"/>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BA15" i="7" l="1"/>
  <c r="AW19" i="7"/>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BB17" i="3"/>
  <c r="CL17" i="3"/>
  <c r="CJ18" i="3"/>
  <c r="AT18" i="3"/>
  <c r="BF15" i="3"/>
  <c r="BK15" i="7" s="1"/>
  <c r="CM15"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E15" i="7"/>
  <c r="CF15" i="7"/>
  <c r="BZ19" i="7"/>
  <c r="CA19" i="7"/>
  <c r="AV21" i="7"/>
  <c r="AW21" i="7"/>
  <c r="AM27" i="7"/>
  <c r="AL27" i="7"/>
  <c r="AM25" i="7"/>
  <c r="AL25" i="7"/>
  <c r="BG19" i="7"/>
  <c r="BF19" i="7"/>
  <c r="AQ23" i="7"/>
  <c r="AR23" i="7"/>
  <c r="BF17" i="7"/>
  <c r="BG17" i="7"/>
  <c r="BL15" i="7"/>
  <c r="CH21" i="3"/>
  <c r="CF22" i="3"/>
  <c r="CG22" i="3" s="1"/>
  <c r="AL22" i="3" s="1"/>
  <c r="AX18" i="3"/>
  <c r="CK18" i="3"/>
  <c r="CO18" i="3"/>
  <c r="A23" i="3"/>
  <c r="A31" i="7" s="1"/>
  <c r="EQ24" i="3"/>
  <c r="BZ15" i="3"/>
  <c r="CR15" i="3"/>
  <c r="CQ17" i="3"/>
  <c r="BV17" i="3"/>
  <c r="BF16" i="3"/>
  <c r="CM16" i="3"/>
  <c r="BJ15" i="3"/>
  <c r="BP15" i="7" s="1"/>
  <c r="CN15" i="3"/>
  <c r="AT19" i="3"/>
  <c r="CJ19" i="3"/>
  <c r="CQ16" i="3"/>
  <c r="BV16"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P22" i="3" s="1"/>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F24" i="3"/>
  <c r="CG24" i="3" s="1"/>
  <c r="BB19" i="3"/>
  <c r="CL19" i="3"/>
  <c r="CI22" i="3"/>
  <c r="AT22" i="3" s="1"/>
  <c r="BF18" i="3"/>
  <c r="CM18" i="3"/>
  <c r="A25" i="3"/>
  <c r="A35" i="7" s="1"/>
  <c r="EQ26" i="3"/>
  <c r="BR19" i="3"/>
  <c r="CP19" i="3"/>
  <c r="CD17" i="3"/>
  <c r="CS17" i="3"/>
  <c r="BV18" i="3"/>
  <c r="CQ18" i="3"/>
  <c r="AX20" i="3"/>
  <c r="CO20" i="3"/>
  <c r="CK20" i="3"/>
  <c r="BN16" i="3"/>
  <c r="CS16" i="3"/>
  <c r="Y16" i="4"/>
  <c r="Z40" i="4"/>
  <c r="CH24" i="3" l="1"/>
  <c r="AP24" i="3" s="1"/>
  <c r="AL24" i="3"/>
  <c r="CI23" i="3"/>
  <c r="AT23" i="3" s="1"/>
  <c r="AP23" i="3"/>
  <c r="BZ23" i="7"/>
  <c r="CA23" i="7"/>
  <c r="CE21" i="7"/>
  <c r="CF21" i="7"/>
  <c r="CO19" i="7"/>
  <c r="AH19" i="7" s="1"/>
  <c r="AC19" i="7" s="1"/>
  <c r="CP19" i="7"/>
  <c r="BL21" i="7"/>
  <c r="BK21" i="7"/>
  <c r="BB25" i="7"/>
  <c r="BA25" i="7"/>
  <c r="AQ29" i="7"/>
  <c r="AR29" i="7"/>
  <c r="BG23" i="7"/>
  <c r="BF23" i="7"/>
  <c r="BU17" i="7"/>
  <c r="AH17" i="7" s="1"/>
  <c r="BV17" i="7"/>
  <c r="CO21" i="3"/>
  <c r="BR21" i="3" s="1"/>
  <c r="AX21" i="3"/>
  <c r="CF25" i="3"/>
  <c r="CG25" i="3" s="1"/>
  <c r="AL25" i="3" s="1"/>
  <c r="BF19" i="3"/>
  <c r="CM19" i="3"/>
  <c r="BB21" i="3"/>
  <c r="CL21" i="3"/>
  <c r="CR18" i="3"/>
  <c r="BZ18" i="3"/>
  <c r="CJ22" i="3"/>
  <c r="AX22" i="3" s="1"/>
  <c r="A26" i="3"/>
  <c r="A37" i="7" s="1"/>
  <c r="EQ27" i="3"/>
  <c r="BJ18" i="3"/>
  <c r="CN18" i="3"/>
  <c r="CL20" i="3"/>
  <c r="BB20" i="3"/>
  <c r="CQ19" i="3"/>
  <c r="BV19" i="3"/>
  <c r="CP20" i="3"/>
  <c r="BR20" i="3"/>
  <c r="CI24" i="3"/>
  <c r="AT24" i="3" s="1"/>
  <c r="AI19" i="4"/>
  <c r="AJ121" i="4"/>
  <c r="R4" i="2"/>
  <c r="R4" i="5" s="1"/>
  <c r="CJ23" i="3" l="1"/>
  <c r="AX23" i="3" s="1"/>
  <c r="BZ25" i="7"/>
  <c r="CA25" i="7"/>
  <c r="CE23" i="7"/>
  <c r="CF23"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BJ19" i="3"/>
  <c r="CN19" i="3"/>
  <c r="BN19" i="3" s="1"/>
  <c r="CR19" i="3"/>
  <c r="BZ19" i="3"/>
  <c r="A27" i="3"/>
  <c r="A39" i="7" s="1"/>
  <c r="EQ28" i="3"/>
  <c r="CD18" i="3"/>
  <c r="CS18" i="3"/>
  <c r="CQ20" i="3"/>
  <c r="BV20" i="3"/>
  <c r="BF20" i="3"/>
  <c r="CM20" i="3"/>
  <c r="BN18" i="3"/>
  <c r="CK23" i="3"/>
  <c r="BB23" i="3" s="1"/>
  <c r="CJ24" i="3"/>
  <c r="AX24" i="3" s="1"/>
  <c r="CK22" i="3"/>
  <c r="BB22" i="3" s="1"/>
  <c r="CO22" i="3"/>
  <c r="BF21" i="3"/>
  <c r="CM21" i="3"/>
  <c r="B83" i="4"/>
  <c r="H83" i="4"/>
  <c r="AC83" i="4"/>
  <c r="AC91" i="4" s="1"/>
  <c r="X15" i="4"/>
  <c r="CO23" i="3" l="1"/>
  <c r="CP23" i="3" s="1"/>
  <c r="CH26" i="3"/>
  <c r="AP26" i="3" s="1"/>
  <c r="AL26" i="3"/>
  <c r="CE25" i="7"/>
  <c r="CF25" i="7"/>
  <c r="CJ23" i="7"/>
  <c r="CK23" i="7"/>
  <c r="CP21" i="7"/>
  <c r="CO21" i="7"/>
  <c r="BB29" i="7"/>
  <c r="BA29" i="7"/>
  <c r="BL25" i="7"/>
  <c r="BK25" i="7"/>
  <c r="AW33" i="7"/>
  <c r="AV33" i="7"/>
  <c r="AQ35" i="7"/>
  <c r="AR35" i="7"/>
  <c r="BL27" i="7"/>
  <c r="BK27" i="7"/>
  <c r="BV23" i="7"/>
  <c r="BU23" i="7"/>
  <c r="BQ23" i="7"/>
  <c r="BP23" i="7"/>
  <c r="BB31" i="7"/>
  <c r="BA31" i="7"/>
  <c r="BV21" i="7"/>
  <c r="BU21" i="7"/>
  <c r="BV21" i="3"/>
  <c r="CI25" i="3"/>
  <c r="AT25" i="3" s="1"/>
  <c r="CF27" i="3"/>
  <c r="CG27" i="3" s="1"/>
  <c r="CD19" i="3"/>
  <c r="CS19" i="3"/>
  <c r="BR23" i="3"/>
  <c r="CL23" i="3"/>
  <c r="BF23" i="3" s="1"/>
  <c r="BZ20" i="3"/>
  <c r="CR20" i="3"/>
  <c r="BJ21" i="3"/>
  <c r="CN21" i="3"/>
  <c r="BN21" i="3" s="1"/>
  <c r="CO24" i="3"/>
  <c r="CK24" i="3"/>
  <c r="BB24" i="3" s="1"/>
  <c r="CN20" i="3"/>
  <c r="BJ20" i="3"/>
  <c r="CP22" i="3"/>
  <c r="BR22" i="3"/>
  <c r="EQ29" i="3"/>
  <c r="A28" i="3"/>
  <c r="A41" i="7" s="1"/>
  <c r="CL22" i="3"/>
  <c r="BF22" i="3" s="1"/>
  <c r="BZ21" i="3"/>
  <c r="CR21" i="3"/>
  <c r="A16" i="4"/>
  <c r="CI26" i="3" l="1"/>
  <c r="AT26" i="3" s="1"/>
  <c r="CH27" i="3"/>
  <c r="AP27" i="3" s="1"/>
  <c r="AL27" i="3"/>
  <c r="CJ25" i="7"/>
  <c r="CK25" i="7"/>
  <c r="CO23" i="7"/>
  <c r="CP23"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F28" i="3"/>
  <c r="CG28" i="3" s="1"/>
  <c r="CD20" i="3"/>
  <c r="CS20" i="3"/>
  <c r="CM23" i="3"/>
  <c r="BJ23" i="3" s="1"/>
  <c r="A29" i="3"/>
  <c r="A43" i="7" s="1"/>
  <c r="EQ30" i="3"/>
  <c r="CP24" i="3"/>
  <c r="BR24" i="3"/>
  <c r="BV23" i="3"/>
  <c r="CQ23" i="3"/>
  <c r="CD21" i="3"/>
  <c r="CS21" i="3"/>
  <c r="CL24" i="3"/>
  <c r="BF24" i="3" s="1"/>
  <c r="BV22" i="3"/>
  <c r="CQ22" i="3"/>
  <c r="CM22" i="3"/>
  <c r="BJ22" i="3" s="1"/>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J26" i="3" l="1"/>
  <c r="AX26" i="3" s="1"/>
  <c r="CI27" i="3"/>
  <c r="AT27" i="3" s="1"/>
  <c r="CH28" i="3"/>
  <c r="AP28" i="3" s="1"/>
  <c r="AL28" i="3"/>
  <c r="CO25" i="3"/>
  <c r="BR25" i="3" s="1"/>
  <c r="AX25" i="3"/>
  <c r="CP25" i="7"/>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CK25" i="3"/>
  <c r="CF29" i="3"/>
  <c r="CG29" i="3" s="1"/>
  <c r="AL29" i="3" s="1"/>
  <c r="CJ27" i="3"/>
  <c r="AX27" i="3" s="1"/>
  <c r="CN22" i="3"/>
  <c r="BN22" i="3" s="1"/>
  <c r="BV24" i="3"/>
  <c r="CQ24" i="3"/>
  <c r="CN23" i="3"/>
  <c r="BN23" i="3" s="1"/>
  <c r="CM24" i="3"/>
  <c r="BJ24" i="3" s="1"/>
  <c r="A30" i="3"/>
  <c r="A45" i="7" s="1"/>
  <c r="EQ31" i="3"/>
  <c r="CR22" i="3"/>
  <c r="BZ22" i="3"/>
  <c r="BZ23" i="3"/>
  <c r="CR23" i="3"/>
  <c r="CI28" i="3"/>
  <c r="AT28" i="3" s="1"/>
  <c r="A18" i="4"/>
  <c r="AB160" i="4"/>
  <c r="V161" i="4"/>
  <c r="B160" i="4"/>
  <c r="CK26" i="3" l="1"/>
  <c r="BB26" i="3" s="1"/>
  <c r="CO26" i="3"/>
  <c r="CL25" i="3"/>
  <c r="BF25" i="3" s="1"/>
  <c r="BB25" i="3"/>
  <c r="CP25" i="3"/>
  <c r="BV25" i="3" s="1"/>
  <c r="BZ35" i="7"/>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CF30" i="3"/>
  <c r="CG30" i="3" s="1"/>
  <c r="CH29" i="3"/>
  <c r="AP29" i="3" s="1"/>
  <c r="CJ28" i="3"/>
  <c r="AX28" i="3" s="1"/>
  <c r="EQ32" i="3"/>
  <c r="A31" i="3"/>
  <c r="A47" i="7" s="1"/>
  <c r="CO27" i="3"/>
  <c r="CK27" i="3"/>
  <c r="BB27" i="3" s="1"/>
  <c r="CD22" i="3"/>
  <c r="CS22" i="3"/>
  <c r="CD23" i="3"/>
  <c r="CS23" i="3"/>
  <c r="CR24" i="3"/>
  <c r="BZ24" i="3"/>
  <c r="CN24" i="3"/>
  <c r="BN24" i="3" s="1"/>
  <c r="BR26" i="3"/>
  <c r="CP26" i="3"/>
  <c r="A19" i="4"/>
  <c r="BB113" i="4"/>
  <c r="BF115" i="4"/>
  <c r="BJ117" i="4"/>
  <c r="BN119" i="4"/>
  <c r="CL26" i="3" l="1"/>
  <c r="BF26" i="3" s="1"/>
  <c r="CH30" i="3"/>
  <c r="AP30" i="3" s="1"/>
  <c r="AL30" i="3"/>
  <c r="CQ25" i="3"/>
  <c r="BZ25" i="3" s="1"/>
  <c r="CM25" i="3"/>
  <c r="BJ25" i="3" s="1"/>
  <c r="BZ37" i="7"/>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CF31" i="3"/>
  <c r="CG31" i="3" s="1"/>
  <c r="BV26" i="3"/>
  <c r="CQ26" i="3"/>
  <c r="CN25" i="3"/>
  <c r="BN25" i="3" s="1"/>
  <c r="A32" i="3"/>
  <c r="A49" i="7" s="1"/>
  <c r="EQ33" i="3"/>
  <c r="CI30" i="3"/>
  <c r="AT30" i="3" s="1"/>
  <c r="CM26" i="3"/>
  <c r="BJ26" i="3" s="1"/>
  <c r="CD24" i="3"/>
  <c r="CS24" i="3"/>
  <c r="BR27" i="3"/>
  <c r="CP27" i="3"/>
  <c r="CL27" i="3"/>
  <c r="BF27" i="3" s="1"/>
  <c r="CK28" i="3"/>
  <c r="BB28" i="3" s="1"/>
  <c r="CO28" i="3"/>
  <c r="G142" i="4"/>
  <c r="BN120" i="4"/>
  <c r="BN129" i="4" s="1"/>
  <c r="BJ118" i="4"/>
  <c r="BJ129" i="4" s="1"/>
  <c r="BF116" i="4"/>
  <c r="BF129" i="4" s="1"/>
  <c r="BB114" i="4"/>
  <c r="BB129" i="4" s="1"/>
  <c r="G144" i="4"/>
  <c r="A20" i="4"/>
  <c r="O16" i="2"/>
  <c r="O16" i="5" s="1"/>
  <c r="O15" i="5"/>
  <c r="O14" i="5"/>
  <c r="Q16" i="5"/>
  <c r="CH31" i="3" l="1"/>
  <c r="AP31" i="3" s="1"/>
  <c r="AL31" i="3"/>
  <c r="CR25" i="3"/>
  <c r="CD25" i="3" s="1"/>
  <c r="CO35" i="7" s="1"/>
  <c r="CE37" i="7"/>
  <c r="CF37" i="7"/>
  <c r="BZ39" i="7"/>
  <c r="CA39" i="7"/>
  <c r="CP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F32" i="3"/>
  <c r="CG32" i="3" s="1"/>
  <c r="AL32" i="3" s="1"/>
  <c r="CJ30" i="3"/>
  <c r="AX30" i="3" s="1"/>
  <c r="CM27" i="3"/>
  <c r="BJ27" i="3" s="1"/>
  <c r="CL28" i="3"/>
  <c r="BF28" i="3" s="1"/>
  <c r="CR26" i="3"/>
  <c r="BZ26" i="3"/>
  <c r="CS25" i="3"/>
  <c r="CN26" i="3"/>
  <c r="BN26" i="3" s="1"/>
  <c r="CQ27" i="3"/>
  <c r="BV27" i="3"/>
  <c r="EQ34" i="3"/>
  <c r="A33" i="3"/>
  <c r="A51" i="7" s="1"/>
  <c r="BR28" i="3"/>
  <c r="CP28" i="3"/>
  <c r="A21" i="4"/>
  <c r="B15" i="4"/>
  <c r="C15" i="4"/>
  <c r="B16" i="4"/>
  <c r="C16" i="4"/>
  <c r="B17" i="4"/>
  <c r="C17" i="4"/>
  <c r="B18" i="4"/>
  <c r="C18" i="4"/>
  <c r="B19" i="4"/>
  <c r="C19" i="4"/>
  <c r="B20" i="4"/>
  <c r="C20" i="4"/>
  <c r="B21" i="4"/>
  <c r="C21" i="4"/>
  <c r="B22" i="4"/>
  <c r="C22" i="4"/>
  <c r="C23" i="4"/>
  <c r="CO29" i="3" l="1"/>
  <c r="BR29" i="3" s="1"/>
  <c r="AX29" i="3"/>
  <c r="CI31" i="3"/>
  <c r="AT31" i="3" s="1"/>
  <c r="BZ41" i="7"/>
  <c r="CA41" i="7"/>
  <c r="CJ37" i="7"/>
  <c r="CK37" i="7"/>
  <c r="CF39" i="7"/>
  <c r="CE39" i="7"/>
  <c r="AM49" i="7"/>
  <c r="AL49" i="7"/>
  <c r="BG41" i="7"/>
  <c r="BF41" i="7"/>
  <c r="BL39" i="7"/>
  <c r="BK39" i="7"/>
  <c r="AM47" i="7"/>
  <c r="AL47" i="7"/>
  <c r="BQ37" i="7"/>
  <c r="BP37" i="7"/>
  <c r="AR47" i="7"/>
  <c r="AQ47" i="7"/>
  <c r="BV37" i="7"/>
  <c r="BU37" i="7"/>
  <c r="AV45" i="7"/>
  <c r="AW45" i="7"/>
  <c r="AC33" i="7"/>
  <c r="CQ33" i="7" s="1"/>
  <c r="AH35" i="7"/>
  <c r="CK29" i="3"/>
  <c r="BB29" i="3" s="1"/>
  <c r="CH32" i="3"/>
  <c r="CF33" i="3"/>
  <c r="CG33" i="3" s="1"/>
  <c r="CD26" i="3"/>
  <c r="CS26" i="3"/>
  <c r="EQ35" i="3"/>
  <c r="A34" i="3"/>
  <c r="A53" i="7" s="1"/>
  <c r="BZ27" i="3"/>
  <c r="CR27" i="3"/>
  <c r="CM28" i="3"/>
  <c r="BJ28" i="3" s="1"/>
  <c r="CJ31" i="3"/>
  <c r="AX31" i="3" s="1"/>
  <c r="CN27" i="3"/>
  <c r="BN27" i="3" s="1"/>
  <c r="BV28" i="3"/>
  <c r="CQ28" i="3"/>
  <c r="CK30" i="3"/>
  <c r="BB30" i="3" s="1"/>
  <c r="CO30" i="3"/>
  <c r="A22" i="4"/>
  <c r="BE20" i="5"/>
  <c r="CP29" i="3" l="1"/>
  <c r="BV29" i="3" s="1"/>
  <c r="CH33" i="3"/>
  <c r="AP33" i="3" s="1"/>
  <c r="AL33" i="3"/>
  <c r="CI32" i="3"/>
  <c r="AT32" i="3" s="1"/>
  <c r="AP32" i="3"/>
  <c r="BZ43" i="7"/>
  <c r="CA43" i="7"/>
  <c r="CJ39" i="7"/>
  <c r="CK39" i="7"/>
  <c r="CP37" i="7"/>
  <c r="CO37" i="7"/>
  <c r="CF41" i="7"/>
  <c r="CE41" i="7"/>
  <c r="AW47" i="7"/>
  <c r="AV47" i="7"/>
  <c r="BA45" i="7"/>
  <c r="BB45" i="7"/>
  <c r="BL41" i="7"/>
  <c r="BK41" i="7"/>
  <c r="BV39" i="7"/>
  <c r="BU39" i="7"/>
  <c r="BG43" i="7"/>
  <c r="BF43" i="7"/>
  <c r="BP39" i="7"/>
  <c r="BQ39" i="7"/>
  <c r="BA43" i="7"/>
  <c r="BB43" i="7"/>
  <c r="AC35" i="7"/>
  <c r="CQ35" i="7" s="1"/>
  <c r="CL29" i="3"/>
  <c r="CF34" i="3"/>
  <c r="CG34" i="3" s="1"/>
  <c r="A35" i="3"/>
  <c r="A55" i="7" s="1"/>
  <c r="EQ36" i="3"/>
  <c r="CP30" i="3"/>
  <c r="BR30" i="3"/>
  <c r="CO31" i="3"/>
  <c r="CK31" i="3"/>
  <c r="BB31" i="3" s="1"/>
  <c r="CL30" i="3"/>
  <c r="BF30" i="3" s="1"/>
  <c r="CN28" i="3"/>
  <c r="BN28" i="3" s="1"/>
  <c r="CR28" i="3"/>
  <c r="BZ28" i="3"/>
  <c r="CD27" i="3"/>
  <c r="CS27" i="3"/>
  <c r="CI33" i="3"/>
  <c r="AT33" i="3" s="1"/>
  <c r="A23" i="4"/>
  <c r="AD15" i="5"/>
  <c r="AD16" i="5"/>
  <c r="AD17" i="5"/>
  <c r="AD14" i="5"/>
  <c r="Q15" i="5"/>
  <c r="Q14" i="5"/>
  <c r="CQ29" i="3" l="1"/>
  <c r="CM29" i="3"/>
  <c r="BJ29" i="3" s="1"/>
  <c r="BF29" i="3"/>
  <c r="CJ32" i="3"/>
  <c r="AX32" i="3" s="1"/>
  <c r="CH34" i="3"/>
  <c r="AP34" i="3" s="1"/>
  <c r="AL34" i="3"/>
  <c r="CJ41" i="7"/>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CF35" i="3"/>
  <c r="CG35" i="3" s="1"/>
  <c r="AL35" i="3" s="1"/>
  <c r="BZ29" i="3"/>
  <c r="CR29" i="3"/>
  <c r="CD29" i="3" s="1"/>
  <c r="CL31" i="3"/>
  <c r="BF31" i="3" s="1"/>
  <c r="CK32" i="3"/>
  <c r="BB32" i="3" s="1"/>
  <c r="CO32" i="3"/>
  <c r="CI34" i="3"/>
  <c r="AT34" i="3" s="1"/>
  <c r="CP31" i="3"/>
  <c r="BR31" i="3"/>
  <c r="CJ33" i="3"/>
  <c r="AX33" i="3" s="1"/>
  <c r="BV30" i="3"/>
  <c r="CQ30" i="3"/>
  <c r="CD28" i="3"/>
  <c r="CS28" i="3"/>
  <c r="CM30" i="3"/>
  <c r="BJ30" i="3" s="1"/>
  <c r="EQ37" i="3"/>
  <c r="A36" i="3"/>
  <c r="A57" i="7" s="1"/>
  <c r="A24" i="4"/>
  <c r="BC20" i="5"/>
  <c r="BD20" i="5"/>
  <c r="BF20" i="5"/>
  <c r="BG20" i="5"/>
  <c r="BH20" i="5"/>
  <c r="BI20" i="5"/>
  <c r="BB20" i="5"/>
  <c r="CN29" i="3" l="1"/>
  <c r="BN29" i="3" s="1"/>
  <c r="BV43" i="7" s="1"/>
  <c r="CE45" i="7"/>
  <c r="CF45" i="7"/>
  <c r="BZ47" i="7"/>
  <c r="CA47" i="7"/>
  <c r="CP43" i="7"/>
  <c r="CO43" i="7"/>
  <c r="CP41" i="7"/>
  <c r="CO41" i="7"/>
  <c r="AH41" i="7" s="1"/>
  <c r="CJ43" i="7"/>
  <c r="CK43" i="7"/>
  <c r="AL55" i="7"/>
  <c r="AM55" i="7"/>
  <c r="AL53" i="7"/>
  <c r="AM53" i="7"/>
  <c r="BL45" i="7"/>
  <c r="BK45" i="7"/>
  <c r="AW51" i="7"/>
  <c r="AV51" i="7"/>
  <c r="BB49" i="7"/>
  <c r="BA49" i="7"/>
  <c r="BL43" i="7"/>
  <c r="BK43" i="7"/>
  <c r="BG47" i="7"/>
  <c r="BF47" i="7"/>
  <c r="AR53" i="7"/>
  <c r="AQ53" i="7"/>
  <c r="BQ43" i="7"/>
  <c r="BP43" i="7"/>
  <c r="AC39" i="7"/>
  <c r="CQ39" i="7" s="1"/>
  <c r="CS29" i="3"/>
  <c r="CH35" i="3"/>
  <c r="CF36" i="3"/>
  <c r="CG36" i="3" s="1"/>
  <c r="CL32" i="3"/>
  <c r="BF32" i="3" s="1"/>
  <c r="CR30" i="3"/>
  <c r="BZ30" i="3"/>
  <c r="BV31" i="3"/>
  <c r="CQ31" i="3"/>
  <c r="CM31" i="3"/>
  <c r="BJ31" i="3" s="1"/>
  <c r="CN30" i="3"/>
  <c r="BN30" i="3" s="1"/>
  <c r="CP32" i="3"/>
  <c r="BR32" i="3"/>
  <c r="CO33" i="3"/>
  <c r="CK33" i="3"/>
  <c r="BB33" i="3" s="1"/>
  <c r="A37" i="3"/>
  <c r="A59" i="7" s="1"/>
  <c r="EQ38" i="3"/>
  <c r="CJ34" i="3"/>
  <c r="AX34" i="3" s="1"/>
  <c r="A25" i="4"/>
  <c r="A31" i="5"/>
  <c r="BU43" i="7" l="1"/>
  <c r="CH36" i="3"/>
  <c r="AP36" i="3" s="1"/>
  <c r="AL36" i="3"/>
  <c r="CI35" i="3"/>
  <c r="AT35" i="3" s="1"/>
  <c r="AP35" i="3"/>
  <c r="CE47" i="7"/>
  <c r="CF47" i="7"/>
  <c r="BZ49" i="7"/>
  <c r="CA49" i="7"/>
  <c r="CJ45" i="7"/>
  <c r="CK45" i="7"/>
  <c r="BQ45" i="7"/>
  <c r="BP45" i="7"/>
  <c r="BG49" i="7"/>
  <c r="BF49" i="7"/>
  <c r="BV45" i="7"/>
  <c r="BU45" i="7"/>
  <c r="AW53" i="7"/>
  <c r="AV53" i="7"/>
  <c r="BL47" i="7"/>
  <c r="BK47" i="7"/>
  <c r="BB51" i="7"/>
  <c r="BA51" i="7"/>
  <c r="AC41" i="7"/>
  <c r="CQ41" i="7" s="1"/>
  <c r="AH43" i="7"/>
  <c r="CF37" i="3"/>
  <c r="CG37" i="3" s="1"/>
  <c r="AL37" i="3" s="1"/>
  <c r="CN31" i="3"/>
  <c r="BN31" i="3" s="1"/>
  <c r="BV32" i="3"/>
  <c r="CQ32" i="3"/>
  <c r="A38" i="3"/>
  <c r="EQ39" i="3"/>
  <c r="EQ69" i="3"/>
  <c r="BZ31" i="3"/>
  <c r="CR31" i="3"/>
  <c r="CD31" i="3" s="1"/>
  <c r="CD30" i="3"/>
  <c r="CS30" i="3"/>
  <c r="CL33" i="3"/>
  <c r="BF33" i="3" s="1"/>
  <c r="CM32" i="3"/>
  <c r="BJ32" i="3" s="1"/>
  <c r="CO34" i="3"/>
  <c r="CK34" i="3"/>
  <c r="BB34" i="3" s="1"/>
  <c r="CJ35" i="3"/>
  <c r="AX35" i="3" s="1"/>
  <c r="CP33" i="3"/>
  <c r="BR33" i="3"/>
  <c r="A26" i="4"/>
  <c r="C159" i="4"/>
  <c r="C157" i="4"/>
  <c r="AK28" i="4"/>
  <c r="AK29" i="4"/>
  <c r="CI36" i="3" l="1"/>
  <c r="AT36" i="3" s="1"/>
  <c r="A61" i="7"/>
  <c r="CP47" i="7"/>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BV33" i="3"/>
  <c r="CQ33" i="3"/>
  <c r="EQ40" i="3"/>
  <c r="A39" i="3"/>
  <c r="A63" i="7" s="1"/>
  <c r="CN32" i="3"/>
  <c r="BN32" i="3" s="1"/>
  <c r="CR32" i="3"/>
  <c r="CD32" i="3" s="1"/>
  <c r="BZ32" i="3"/>
  <c r="CS31" i="3"/>
  <c r="CK35" i="3"/>
  <c r="BB35" i="3" s="1"/>
  <c r="CO35" i="3"/>
  <c r="CP34" i="3"/>
  <c r="BR34" i="3"/>
  <c r="CL34" i="3"/>
  <c r="BF34" i="3" s="1"/>
  <c r="CM33" i="3"/>
  <c r="BJ33" i="3" s="1"/>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M29" i="4"/>
  <c r="AO28" i="4"/>
  <c r="AM28" i="4"/>
  <c r="AO27" i="4"/>
  <c r="AN27" i="4"/>
  <c r="AM27" i="4"/>
  <c r="AO26" i="4"/>
  <c r="AN26" i="4"/>
  <c r="AM26" i="4"/>
  <c r="AO25" i="4"/>
  <c r="AN25" i="4"/>
  <c r="AM25" i="4"/>
  <c r="AO24" i="4"/>
  <c r="AM24" i="4"/>
  <c r="AO23" i="4"/>
  <c r="AN23" i="4"/>
  <c r="AM23" i="4"/>
  <c r="AO22" i="4"/>
  <c r="AN22" i="4"/>
  <c r="AM22" i="4"/>
  <c r="AO21" i="4"/>
  <c r="AN21" i="4"/>
  <c r="AM21" i="4"/>
  <c r="AO20" i="4"/>
  <c r="AM20" i="4"/>
  <c r="AO19" i="4"/>
  <c r="AN19" i="4"/>
  <c r="AM19" i="4"/>
  <c r="AO18" i="4"/>
  <c r="AN18" i="4"/>
  <c r="AM18" i="4"/>
  <c r="AN17" i="4"/>
  <c r="AM17" i="4"/>
  <c r="AO16" i="4"/>
  <c r="AN16" i="4"/>
  <c r="AM16" i="4"/>
  <c r="AO15" i="4"/>
  <c r="AN15" i="4"/>
  <c r="AM15" i="4"/>
  <c r="AI16" i="4"/>
  <c r="AJ16" i="4"/>
  <c r="AK16" i="4"/>
  <c r="AI17" i="4"/>
  <c r="AJ17" i="4"/>
  <c r="AI18" i="4"/>
  <c r="AJ18" i="4"/>
  <c r="AK18" i="4"/>
  <c r="AJ19" i="4"/>
  <c r="AK19" i="4"/>
  <c r="AI20" i="4"/>
  <c r="AJ20" i="4"/>
  <c r="AK20" i="4"/>
  <c r="AI21" i="4"/>
  <c r="AJ21" i="4"/>
  <c r="AK21" i="4"/>
  <c r="AJ22" i="4"/>
  <c r="AK22" i="4"/>
  <c r="AI23" i="4"/>
  <c r="AJ23" i="4"/>
  <c r="AK23" i="4"/>
  <c r="AJ24" i="4"/>
  <c r="AK24" i="4"/>
  <c r="AJ25" i="4"/>
  <c r="AK25"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J36" i="3" l="1"/>
  <c r="AX36" i="3" s="1"/>
  <c r="CI37" i="3"/>
  <c r="AT37" i="3" s="1"/>
  <c r="AP37" i="3"/>
  <c r="CF51" i="7"/>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CH38" i="3"/>
  <c r="CF39" i="3"/>
  <c r="CG39" i="3" s="1"/>
  <c r="CQ34" i="3"/>
  <c r="BV34" i="3"/>
  <c r="CO36" i="3"/>
  <c r="CK36" i="3"/>
  <c r="BB36" i="3" s="1"/>
  <c r="CR33" i="3"/>
  <c r="CD33" i="3" s="1"/>
  <c r="BZ33" i="3"/>
  <c r="CN33" i="3"/>
  <c r="BN33" i="3" s="1"/>
  <c r="BR35" i="3"/>
  <c r="CP35" i="3"/>
  <c r="CL35" i="3"/>
  <c r="BF35" i="3" s="1"/>
  <c r="CS32" i="3"/>
  <c r="CJ37" i="3"/>
  <c r="AX37" i="3" s="1"/>
  <c r="CM34" i="3"/>
  <c r="BJ34" i="3" s="1"/>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69" i="4" s="1"/>
  <c r="AG49" i="4"/>
  <c r="AE15" i="4"/>
  <c r="AE27" i="4"/>
  <c r="AG15" i="4"/>
  <c r="AF26" i="4"/>
  <c r="AG23" i="4"/>
  <c r="AF20" i="4"/>
  <c r="AF69" i="4" s="1"/>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I38" i="3" l="1"/>
  <c r="AT38" i="3" s="1"/>
  <c r="AP38" i="3"/>
  <c r="CH39" i="3"/>
  <c r="AP39" i="3" s="1"/>
  <c r="AL39" i="3"/>
  <c r="CJ51" i="7"/>
  <c r="CK51" i="7"/>
  <c r="CP51" i="7"/>
  <c r="CO51" i="7"/>
  <c r="BZ55" i="7"/>
  <c r="CA55" i="7"/>
  <c r="CF53" i="7"/>
  <c r="CE53" i="7"/>
  <c r="BB57" i="7"/>
  <c r="BA57" i="7"/>
  <c r="BL53" i="7"/>
  <c r="BK53" i="7"/>
  <c r="BU51" i="7"/>
  <c r="BV51" i="7"/>
  <c r="BQ51" i="7"/>
  <c r="BP51" i="7"/>
  <c r="AW59" i="7"/>
  <c r="AV59" i="7"/>
  <c r="BG55" i="7"/>
  <c r="BF55" i="7"/>
  <c r="AQ59" i="7"/>
  <c r="AR59" i="7"/>
  <c r="AH49" i="7"/>
  <c r="AC47" i="7"/>
  <c r="CQ47" i="7" s="1"/>
  <c r="CF40" i="3"/>
  <c r="CG40" i="3" s="1"/>
  <c r="CH40" i="3" s="1"/>
  <c r="CN34" i="3"/>
  <c r="BN34" i="3" s="1"/>
  <c r="CM35" i="3"/>
  <c r="BJ35" i="3" s="1"/>
  <c r="CL36" i="3"/>
  <c r="BF36" i="3" s="1"/>
  <c r="EQ42" i="3"/>
  <c r="A41" i="3"/>
  <c r="A67" i="7" s="1"/>
  <c r="CQ35" i="3"/>
  <c r="BV35" i="3"/>
  <c r="CP36" i="3"/>
  <c r="BR36" i="3"/>
  <c r="CJ38" i="3"/>
  <c r="AX38" i="3" s="1"/>
  <c r="CS33" i="3"/>
  <c r="CK37" i="3"/>
  <c r="BB37" i="3" s="1"/>
  <c r="CO37" i="3"/>
  <c r="CR34" i="3"/>
  <c r="BZ34" i="3"/>
  <c r="CI39" i="3"/>
  <c r="AT39" i="3" s="1"/>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F37" i="3" s="1"/>
  <c r="A42" i="3"/>
  <c r="A69" i="7" s="1"/>
  <c r="EQ43" i="3"/>
  <c r="CM36" i="3"/>
  <c r="BJ36" i="3" s="1"/>
  <c r="CN35" i="3"/>
  <c r="BN35" i="3" s="1"/>
  <c r="CK38" i="3"/>
  <c r="BB38" i="3" s="1"/>
  <c r="CO38" i="3"/>
  <c r="BR37" i="3"/>
  <c r="CP37" i="3"/>
  <c r="CJ39" i="3"/>
  <c r="AX39" i="3" s="1"/>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R38" i="3"/>
  <c r="CP38" i="3"/>
  <c r="CM37" i="3"/>
  <c r="BJ37" i="3" s="1"/>
  <c r="CQ37" i="3"/>
  <c r="BV37" i="3"/>
  <c r="AP41" i="3"/>
  <c r="CI41" i="3"/>
  <c r="CR36" i="3"/>
  <c r="BZ36" i="3"/>
  <c r="AT40" i="3"/>
  <c r="CJ40" i="3"/>
  <c r="EQ44" i="3"/>
  <c r="A43" i="3"/>
  <c r="CD35" i="3"/>
  <c r="CS35" i="3"/>
  <c r="CL38" i="3"/>
  <c r="BF38" i="3" s="1"/>
  <c r="CO39" i="3"/>
  <c r="CK39" i="3"/>
  <c r="BB39" i="3" s="1"/>
  <c r="A31" i="4"/>
  <c r="AC100" i="4"/>
  <c r="AC101" i="4"/>
  <c r="AC102" i="4"/>
  <c r="AC103" i="4"/>
  <c r="AC99" i="4"/>
  <c r="C103" i="4"/>
  <c r="C102" i="4"/>
  <c r="C101" i="4"/>
  <c r="C100" i="4"/>
  <c r="C99" i="4"/>
  <c r="C84" i="4"/>
  <c r="C83" i="4"/>
  <c r="B91" i="4"/>
  <c r="A71" i="7" l="1"/>
  <c r="BZ61" i="7"/>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CM38" i="3"/>
  <c r="BJ38" i="3" s="1"/>
  <c r="CK40" i="3"/>
  <c r="CO40" i="3"/>
  <c r="AX40" i="3"/>
  <c r="A44" i="3"/>
  <c r="A73" i="7" s="1"/>
  <c r="EQ45" i="3"/>
  <c r="CQ38" i="3"/>
  <c r="BV38" i="3"/>
  <c r="CD36" i="3"/>
  <c r="CS36" i="3"/>
  <c r="CN37" i="3"/>
  <c r="BN37" i="3" s="1"/>
  <c r="CL39" i="3"/>
  <c r="BF39" i="3" s="1"/>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CM39" i="3"/>
  <c r="BJ39" i="3" s="1"/>
  <c r="CP40" i="3"/>
  <c r="BR40" i="3"/>
  <c r="CK41" i="3"/>
  <c r="AX41" i="3"/>
  <c r="CO41" i="3"/>
  <c r="BB40" i="3"/>
  <c r="CL40" i="3"/>
  <c r="CD37" i="3"/>
  <c r="CS37" i="3"/>
  <c r="CN38" i="3"/>
  <c r="BN38" i="3" s="1"/>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CE27" i="4" l="1"/>
  <c r="AH69" i="4"/>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67" i="3"/>
  <c r="A119" i="7" s="1"/>
  <c r="CM61" i="3"/>
  <c r="BF61" i="3"/>
  <c r="CQ61" i="3"/>
  <c r="BV61" i="3"/>
  <c r="CN60" i="3"/>
  <c r="BN60" i="3" s="1"/>
  <c r="BJ60" i="3"/>
  <c r="AH140" i="4"/>
  <c r="AH141" i="4"/>
  <c r="A55" i="4"/>
  <c r="A121" i="7" l="1"/>
  <c r="AO69" i="3"/>
  <c r="AO110" i="3" s="1"/>
  <c r="BD69" i="3"/>
  <c r="BD110" i="3" s="1"/>
  <c r="BA69" i="3"/>
  <c r="BA110" i="3" s="1"/>
  <c r="BH69" i="3"/>
  <c r="BH110" i="3" s="1"/>
  <c r="AY69" i="3"/>
  <c r="AY110" i="3" s="1"/>
  <c r="BM69" i="3"/>
  <c r="BM110" i="3" s="1"/>
  <c r="BL69" i="3"/>
  <c r="BL110" i="3" s="1"/>
  <c r="AZ69" i="3"/>
  <c r="AZ110" i="3" s="1"/>
  <c r="AN69" i="3"/>
  <c r="AN110" i="3" s="1"/>
  <c r="AQ69" i="3"/>
  <c r="AQ110" i="3" s="1"/>
  <c r="AR69" i="3"/>
  <c r="AR110" i="3" s="1"/>
  <c r="BK69" i="3"/>
  <c r="BK110" i="3" s="1"/>
  <c r="BC69" i="3"/>
  <c r="BC110" i="3" s="1"/>
  <c r="AU69" i="3"/>
  <c r="AU110" i="3" s="1"/>
  <c r="AS69" i="3"/>
  <c r="AS110" i="3" s="1"/>
  <c r="BG69" i="3"/>
  <c r="BG110" i="3" s="1"/>
  <c r="BI69" i="3"/>
  <c r="BI110" i="3" s="1"/>
  <c r="BE69" i="3"/>
  <c r="BE110" i="3" s="1"/>
  <c r="AM69" i="3"/>
  <c r="AM110" i="3" s="1"/>
  <c r="AV69" i="3"/>
  <c r="AV110" i="3" s="1"/>
  <c r="AW69" i="3"/>
  <c r="AW110" i="3" s="1"/>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C110" i="3" s="1"/>
  <c r="AF69" i="3"/>
  <c r="AF110" i="3" s="1"/>
  <c r="AD69" i="3"/>
  <c r="AD110" i="3" s="1"/>
  <c r="AE69" i="3"/>
  <c r="AE110" i="3" s="1"/>
  <c r="AH69" i="3"/>
  <c r="AH110" i="3" s="1"/>
  <c r="AK69" i="3"/>
  <c r="AK110" i="3" s="1"/>
  <c r="BB63" i="3"/>
  <c r="CL63" i="3"/>
  <c r="BF62" i="3"/>
  <c r="CM62" i="3"/>
  <c r="CN61" i="3"/>
  <c r="BN61" i="3" s="1"/>
  <c r="BJ61" i="3"/>
  <c r="CJ64" i="3"/>
  <c r="AT64" i="3"/>
  <c r="CQ62" i="3"/>
  <c r="BV62" i="3"/>
  <c r="AT65" i="3"/>
  <c r="CD60" i="3"/>
  <c r="CS60" i="3"/>
  <c r="BR63" i="3"/>
  <c r="CP63" i="3"/>
  <c r="CR61" i="3"/>
  <c r="BZ61" i="3"/>
  <c r="A56" i="4"/>
  <c r="AY143" i="3" l="1"/>
  <c r="AM143" i="3"/>
  <c r="BK143" i="3"/>
  <c r="AU143" i="3"/>
  <c r="BC143" i="3"/>
  <c r="AQ143" i="3"/>
  <c r="BG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BR65" i="3"/>
  <c r="CN63" i="3"/>
  <c r="BN63" i="3" s="1"/>
  <c r="BJ63" i="3"/>
  <c r="CP64" i="3"/>
  <c r="BR64" i="3"/>
  <c r="BN62" i="3"/>
  <c r="CS62" i="3"/>
  <c r="BB64" i="3"/>
  <c r="CL64" i="3"/>
  <c r="BZ63" i="3"/>
  <c r="CR63" i="3"/>
  <c r="CD63" i="3" s="1"/>
  <c r="AT67" i="3"/>
  <c r="BB65" i="3"/>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P69" i="3" s="1"/>
  <c r="AP110" i="3" s="1"/>
  <c r="AP136" i="3" s="1"/>
  <c r="AM149" i="3" s="1"/>
  <c r="AT68" i="3"/>
  <c r="CH69" i="3"/>
  <c r="CL67" i="3"/>
  <c r="CM67" i="3" s="1"/>
  <c r="CN67" i="3" s="1"/>
  <c r="CK68" i="3"/>
  <c r="CL68" i="3" s="1"/>
  <c r="CM68" i="3" s="1"/>
  <c r="CN68" i="3" s="1"/>
  <c r="CO68" i="3"/>
  <c r="CP68" i="3" s="1"/>
  <c r="CQ68" i="3" s="1"/>
  <c r="CR68" i="3" s="1"/>
  <c r="AM124" i="7"/>
  <c r="AL69" i="3"/>
  <c r="CI69" i="3"/>
  <c r="CJ66" i="3"/>
  <c r="AT66" i="3"/>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T69" i="3" l="1"/>
  <c r="AT110" i="3" s="1"/>
  <c r="AT136" i="3" s="1"/>
  <c r="AQ149" i="3" s="1"/>
  <c r="AL110" i="3"/>
  <c r="AL136" i="3" s="1"/>
  <c r="AI149" i="3" s="1"/>
  <c r="AI150" i="3" s="1"/>
  <c r="AL125" i="7"/>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9" i="3" s="1"/>
  <c r="AX110" i="3" s="1"/>
  <c r="AX136" i="3" s="1"/>
  <c r="AU149" i="3" s="1"/>
  <c r="AQ150" i="3" s="1"/>
  <c r="CJ69" i="3"/>
  <c r="CS67" i="3"/>
  <c r="AC109" i="7"/>
  <c r="CQ109" i="7" s="1"/>
  <c r="AH111" i="7"/>
  <c r="BV69" i="3"/>
  <c r="BV110" i="3" s="1"/>
  <c r="BV136" i="3" s="1"/>
  <c r="BS149" i="3" s="1"/>
  <c r="BO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69" i="3" s="1"/>
  <c r="BB110" i="3" s="1"/>
  <c r="BB136" i="3" s="1"/>
  <c r="AY149" i="3" s="1"/>
  <c r="BB124" i="7"/>
  <c r="CO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CE119" i="7"/>
  <c r="CF119" i="7"/>
  <c r="CF121" i="7"/>
  <c r="CE121" i="7"/>
  <c r="BZ117" i="7"/>
  <c r="BZ124" i="7" s="1"/>
  <c r="CA117" i="7"/>
  <c r="CA124" i="7" s="1"/>
  <c r="BL119" i="7"/>
  <c r="BK119" i="7"/>
  <c r="BG117" i="7"/>
  <c r="BG124" i="7" s="1"/>
  <c r="BF117" i="7"/>
  <c r="BF124" i="7" s="1"/>
  <c r="BL121" i="7"/>
  <c r="BK121" i="7"/>
  <c r="AH113" i="7"/>
  <c r="CM66" i="3"/>
  <c r="CM69" i="3" s="1"/>
  <c r="BF66" i="3"/>
  <c r="BF69" i="3" s="1"/>
  <c r="BF110" i="3" s="1"/>
  <c r="BF136" i="3" s="1"/>
  <c r="BC149" i="3" s="1"/>
  <c r="AY150" i="3" s="1"/>
  <c r="CL69" i="3"/>
  <c r="CQ66" i="3"/>
  <c r="CQ69" i="3" s="1"/>
  <c r="BV66" i="3"/>
  <c r="CP69" i="3"/>
  <c r="AH115" i="7"/>
  <c r="CD69" i="3"/>
  <c r="CD110" i="3" s="1"/>
  <c r="CD136" i="3" s="1"/>
  <c r="CA149" i="3" s="1"/>
  <c r="BW150" i="3" s="1"/>
  <c r="BN67" i="3"/>
  <c r="BJ67" i="3"/>
  <c r="BJ68" i="3"/>
  <c r="CD67" i="3"/>
  <c r="BZ67" i="3"/>
  <c r="BZ68" i="3"/>
  <c r="AP25" i="4"/>
  <c r="AT29" i="4"/>
  <c r="AP21" i="4"/>
  <c r="AT37" i="4"/>
  <c r="AT18" i="4"/>
  <c r="AP19" i="4"/>
  <c r="AP31" i="4"/>
  <c r="AT26"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BJ69" i="3" s="1"/>
  <c r="BJ110" i="3" s="1"/>
  <c r="AC113" i="7"/>
  <c r="CQ113" i="7" s="1"/>
  <c r="BN68" i="3"/>
  <c r="BN69" i="3" s="1"/>
  <c r="BN110" i="3" s="1"/>
  <c r="BN136" i="3" s="1"/>
  <c r="BK149" i="3" s="1"/>
  <c r="CD68" i="3"/>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CO124" i="7" s="1"/>
  <c r="BV121" i="7"/>
  <c r="BU121" i="7"/>
  <c r="BV117" i="7"/>
  <c r="BU117" i="7"/>
  <c r="BQ117" i="7"/>
  <c r="BQ124" i="7" s="1"/>
  <c r="BP117" i="7"/>
  <c r="BP124" i="7" s="1"/>
  <c r="CR69" i="3"/>
  <c r="CN69" i="3"/>
  <c r="CS66" i="3"/>
  <c r="CS69" i="3" s="1"/>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P124" i="7" l="1"/>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233" i="7" s="1"/>
  <c r="AI246" i="7" s="1"/>
  <c r="AR123" i="7"/>
  <c r="BL123" i="7"/>
  <c r="AW123" i="7"/>
  <c r="BV123" i="7"/>
  <c r="BB123" i="7"/>
  <c r="BG123" i="7"/>
  <c r="BQ123" i="7"/>
  <c r="AH125" i="7"/>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CQ123" i="7"/>
  <c r="BD123" i="7"/>
  <c r="BD125" i="7" s="1"/>
  <c r="AZ123" i="7"/>
  <c r="AZ125" i="7" s="1"/>
  <c r="BC123" i="7"/>
  <c r="BC125" i="7" s="1"/>
  <c r="BL125" i="7"/>
  <c r="AT123" i="7"/>
  <c r="AT125" i="7" s="1"/>
  <c r="AN123" i="7"/>
  <c r="AN125" i="7" s="1"/>
  <c r="BI123" i="7"/>
  <c r="BI125" i="7" s="1"/>
  <c r="BN123" i="7"/>
  <c r="BN125" i="7" s="1"/>
  <c r="AO123" i="7"/>
  <c r="AO125" i="7" s="1"/>
  <c r="AX123" i="7"/>
  <c r="AX125" i="7" s="1"/>
  <c r="AU123" i="7"/>
  <c r="AU125" i="7" s="1"/>
  <c r="BO123" i="7"/>
  <c r="BO125" i="7" s="1"/>
  <c r="AR125" i="7"/>
  <c r="BU123" i="7"/>
  <c r="BU125" i="7" s="1"/>
  <c r="BH123" i="7"/>
  <c r="BH125" i="7" s="1"/>
  <c r="BG125" i="7"/>
  <c r="BJ123" i="7"/>
  <c r="BJ125" i="7" s="1"/>
  <c r="BM123" i="7"/>
  <c r="BM125" i="7" s="1"/>
  <c r="AQ123" i="7"/>
  <c r="AQ125" i="7" s="1"/>
  <c r="AV123" i="7"/>
  <c r="AV125" i="7" s="1"/>
  <c r="AS123" i="7"/>
  <c r="AS125" i="7" s="1"/>
  <c r="AP123" i="7"/>
  <c r="AP125" i="7" s="1"/>
  <c r="AW125" i="7"/>
  <c r="BA123" i="7"/>
  <c r="BA125" i="7" s="1"/>
  <c r="BT123" i="7"/>
  <c r="BT125" i="7" s="1"/>
  <c r="BS123" i="7"/>
  <c r="BS125" i="7" s="1"/>
  <c r="AY123" i="7"/>
  <c r="AY125" i="7" s="1"/>
  <c r="BP123" i="7"/>
  <c r="BP125" i="7" s="1"/>
  <c r="BK123" i="7"/>
  <c r="BK125" i="7" s="1"/>
  <c r="BV125" i="7"/>
  <c r="BQ125" i="7"/>
  <c r="BR123" i="7"/>
  <c r="BR125" i="7" s="1"/>
  <c r="BE123" i="7"/>
  <c r="BE125" i="7" s="1"/>
  <c r="BF123" i="7"/>
  <c r="BF125" i="7" s="1"/>
  <c r="BB125" i="7"/>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C106"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R69" i="4" s="1"/>
  <c r="BF16" i="4" l="1"/>
  <c r="BV16" i="4"/>
  <c r="BV69" i="4" s="1"/>
  <c r="BJ16" i="4" l="1"/>
  <c r="BZ16" i="4"/>
  <c r="BZ69" i="4" s="1"/>
  <c r="BN16" i="4" l="1"/>
  <c r="CD16" i="4"/>
  <c r="CD69" i="4" s="1"/>
  <c r="BJ72" i="4" l="1"/>
  <c r="BQ233" i="7"/>
  <c r="BM246" i="7" s="1"/>
  <c r="BM247" i="7" s="1"/>
  <c r="BJ82" i="3"/>
  <c r="BJ136" i="3" s="1"/>
  <c r="BG149" i="3" s="1"/>
  <c r="BG150" i="3" s="1"/>
  <c r="AD74" i="3"/>
  <c r="AC74" i="3" s="1"/>
  <c r="A102" i="3" s="1"/>
  <c r="BJ80" i="4" l="1"/>
  <c r="AD72" i="4"/>
  <c r="AD80" i="4" s="1"/>
  <c r="AD132" i="4" s="1"/>
  <c r="A106" i="3"/>
  <c r="A107" i="3"/>
  <c r="A105" i="3"/>
  <c r="A104" i="3"/>
  <c r="A103" i="3"/>
  <c r="A172" i="7"/>
  <c r="A98" i="4"/>
  <c r="A89" i="3"/>
  <c r="A88" i="3"/>
  <c r="A87" i="3"/>
  <c r="A149" i="7" s="1"/>
  <c r="A148" i="7"/>
  <c r="A82" i="4"/>
  <c r="AD128" i="7"/>
  <c r="CG74" i="3"/>
  <c r="CH74" i="3" s="1"/>
  <c r="AC82" i="3"/>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233" i="7" s="1"/>
  <c r="CH82" i="3"/>
  <c r="CH110" i="3" s="1"/>
  <c r="CH136" i="3" s="1"/>
  <c r="CI74" i="3"/>
  <c r="AC233" i="7"/>
  <c r="AH72" i="4"/>
  <c r="AC80" i="4"/>
  <c r="AH82" i="3"/>
  <c r="CE74" i="3"/>
  <c r="AC132" i="4" l="1"/>
  <c r="CE132" i="4" s="1"/>
  <c r="AL105" i="3"/>
  <c r="AL106" i="3"/>
  <c r="AL104" i="3"/>
  <c r="AL107" i="3"/>
  <c r="AL103" i="3"/>
  <c r="CE72" i="4"/>
  <c r="AH80" i="4"/>
  <c r="AH106" i="4" s="1"/>
  <c r="CJ74" i="3"/>
  <c r="CI82" i="3"/>
  <c r="CI110" i="3" s="1"/>
  <c r="CI136" i="3" s="1"/>
  <c r="AL108" i="3" l="1"/>
  <c r="AI153" i="3" s="1"/>
  <c r="AI250" i="7" s="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R183" i="7" s="1"/>
  <c r="AM184" i="7"/>
  <c r="AM185" i="7" s="1"/>
  <c r="AP108" i="3"/>
  <c r="AM153" i="3" s="1"/>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53" i="3" s="1"/>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BA173" i="7" l="1"/>
  <c r="BA183" i="7" s="1"/>
  <c r="BB173" i="7"/>
  <c r="AS250" i="7"/>
  <c r="AQ149" i="4"/>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9" i="7"/>
  <c r="CA179" i="7"/>
  <c r="BZ181" i="7"/>
  <c r="CA181" i="7"/>
  <c r="BZ175" i="7"/>
  <c r="CA175" i="7"/>
  <c r="BZ177" i="7"/>
  <c r="CA177"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A185" i="7" s="1"/>
  <c r="BZ184" i="7"/>
  <c r="BZ185" i="7" s="1"/>
  <c r="CF181" i="7"/>
  <c r="CE181" i="7"/>
  <c r="CF177" i="7"/>
  <c r="CE177" i="7"/>
  <c r="CF175" i="7"/>
  <c r="CE175" i="7"/>
  <c r="CF179" i="7"/>
  <c r="CE179"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J177" i="7" l="1"/>
  <c r="CK177" i="7"/>
  <c r="CK179" i="7"/>
  <c r="CJ179" i="7"/>
  <c r="CP177" i="7"/>
  <c r="CO177" i="7"/>
  <c r="CP181" i="7"/>
  <c r="CO181" i="7"/>
  <c r="CK181" i="7"/>
  <c r="CJ181" i="7"/>
  <c r="CE184" i="7"/>
  <c r="CE185" i="7" s="1"/>
  <c r="CK175" i="7"/>
  <c r="CK184" i="7" s="1"/>
  <c r="CJ175" i="7"/>
  <c r="CF184" i="7"/>
  <c r="CF185" i="7" s="1"/>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K185" i="7" l="1"/>
  <c r="CJ184" i="7"/>
  <c r="CJ185" i="7" s="1"/>
  <c r="CP179" i="7"/>
  <c r="CO179" i="7"/>
  <c r="AH179" i="7" s="1"/>
  <c r="AC179" i="7" s="1"/>
  <c r="CD108" i="3"/>
  <c r="CA153" i="3" s="1"/>
  <c r="CL250" i="7" s="1"/>
  <c r="CP175" i="7"/>
  <c r="CO175" i="7"/>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A149" i="4" l="1"/>
  <c r="CO184" i="7"/>
  <c r="CO185" i="7" s="1"/>
  <c r="AH175" i="7"/>
  <c r="AC17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69D5F732-A751-44A4-A049-943105EF0DE3}">
      <text>
        <r>
          <rPr>
            <sz val="8"/>
            <color indexed="81"/>
            <rFont val="Tahoma"/>
            <family val="2"/>
            <charset val="204"/>
          </rPr>
          <t>Заповнюється після визначення графіку 8 семестру</t>
        </r>
      </text>
    </comment>
    <comment ref="BC25" authorId="2" shapeId="0" xr:uid="{1ABE41CC-9295-481E-9805-AF50A7330A72}">
      <text>
        <r>
          <rPr>
            <sz val="8"/>
            <color indexed="81"/>
            <rFont val="Tahoma"/>
            <family val="2"/>
            <charset val="204"/>
          </rPr>
          <t>Заповнюється після визначення графіку 8 семестру</t>
        </r>
      </text>
    </comment>
    <comment ref="BD25" authorId="2" shapeId="0" xr:uid="{7EA94D80-9CA4-4F37-8180-B024BEAB2661}">
      <text>
        <r>
          <rPr>
            <sz val="8"/>
            <color indexed="81"/>
            <rFont val="Tahoma"/>
            <family val="2"/>
            <charset val="204"/>
          </rPr>
          <t>Заповнюється після визначення графіку 8 семестру</t>
        </r>
      </text>
    </comment>
    <comment ref="BE25" authorId="2" shapeId="0" xr:uid="{2799B70C-D1D5-45A5-8073-D540933D32C9}">
      <text>
        <r>
          <rPr>
            <b/>
            <sz val="8"/>
            <color indexed="81"/>
            <rFont val="Tahoma"/>
            <family val="2"/>
            <charset val="204"/>
          </rPr>
          <t>Заповнюється після визначення графіку 8 семестру</t>
        </r>
      </text>
    </comment>
    <comment ref="BF25" authorId="2" shapeId="0" xr:uid="{17BFDEF6-F9C7-41D1-8EA1-DB8BC9F37F78}">
      <text>
        <r>
          <rPr>
            <b/>
            <sz val="8"/>
            <color indexed="81"/>
            <rFont val="Tahoma"/>
            <family val="2"/>
            <charset val="204"/>
          </rPr>
          <t>Заповнюється після визначення графіку 8 семестру</t>
        </r>
      </text>
    </comment>
    <comment ref="BG25" authorId="2" shapeId="0" xr:uid="{9C91B7EA-7C1A-4821-95C5-DAC7E5342B22}">
      <text>
        <r>
          <rPr>
            <b/>
            <sz val="8"/>
            <color indexed="81"/>
            <rFont val="Tahoma"/>
            <family val="2"/>
            <charset val="204"/>
          </rPr>
          <t>Заповнюється після визначення графіку 8 семестру</t>
        </r>
      </text>
    </comment>
    <comment ref="BH25" authorId="2" shapeId="0" xr:uid="{D86DAC31-EA9D-4624-AD69-9943EDE484B2}">
      <text>
        <r>
          <rPr>
            <b/>
            <sz val="8"/>
            <color indexed="81"/>
            <rFont val="Tahoma"/>
            <family val="2"/>
            <charset val="204"/>
          </rPr>
          <t>Заповнюється після визначення графіку 8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A14FA4AB-838C-4B35-9ACD-1C5EC444C286}">
      <text>
        <r>
          <rPr>
            <sz val="8"/>
            <color indexed="81"/>
            <rFont val="Tahoma"/>
            <family val="2"/>
            <charset val="204"/>
          </rPr>
          <t>Заповнюється після визначення графіку 8 семестру</t>
        </r>
      </text>
    </comment>
    <comment ref="BC25" authorId="0" shapeId="0" xr:uid="{8F4E180C-AC78-49D3-B0C5-E4FD0C461281}">
      <text>
        <r>
          <rPr>
            <sz val="8"/>
            <color indexed="81"/>
            <rFont val="Tahoma"/>
            <family val="2"/>
            <charset val="204"/>
          </rPr>
          <t>Заповнюється після визначення графіку 8 семестру</t>
        </r>
      </text>
    </comment>
    <comment ref="BD25" authorId="0" shapeId="0" xr:uid="{96CD371E-E240-4EBD-9645-22E98A7FE926}">
      <text>
        <r>
          <rPr>
            <sz val="8"/>
            <color indexed="81"/>
            <rFont val="Tahoma"/>
            <family val="2"/>
            <charset val="204"/>
          </rPr>
          <t>Заповнюється після визначення графіку 8 семестру</t>
        </r>
      </text>
    </comment>
    <comment ref="BE25" authorId="0" shapeId="0" xr:uid="{685AEA3D-12B1-42A2-9A3F-650C162CAD4C}">
      <text>
        <r>
          <rPr>
            <b/>
            <sz val="8"/>
            <color indexed="81"/>
            <rFont val="Tahoma"/>
            <family val="2"/>
            <charset val="204"/>
          </rPr>
          <t>Заповнюється після визначення графіку 8 семестру</t>
        </r>
      </text>
    </comment>
    <comment ref="BF25" authorId="0" shapeId="0" xr:uid="{995BC84D-33A4-40EF-B4DF-792CD5207905}">
      <text>
        <r>
          <rPr>
            <b/>
            <sz val="8"/>
            <color indexed="81"/>
            <rFont val="Tahoma"/>
            <family val="2"/>
            <charset val="204"/>
          </rPr>
          <t>Заповнюється після визначення графіку 8 семестру</t>
        </r>
      </text>
    </comment>
    <comment ref="BG25" authorId="0" shapeId="0" xr:uid="{1561FEAB-169A-4E56-A32D-06BC2435150F}">
      <text>
        <r>
          <rPr>
            <b/>
            <sz val="8"/>
            <color indexed="81"/>
            <rFont val="Tahoma"/>
            <family val="2"/>
            <charset val="204"/>
          </rPr>
          <t>Заповнюється після визначення графіку 8 семестру</t>
        </r>
      </text>
    </comment>
    <comment ref="BH25" authorId="0" shapeId="0" xr:uid="{FEF15209-E4AB-4CBD-BFB6-8C4CA73AE06B}">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<sst xmlns="http://schemas.openxmlformats.org/spreadsheetml/2006/main" count="755" uniqueCount="339">
  <si>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</si>
  <si>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</si>
  <si>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</si>
  <si>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</si>
  <si>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</si>
  <si>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</si>
  <si>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</si>
  <si>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</si>
  <si>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</si>
  <si>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</si>
  <si>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</si>
  <si>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</si>
  <si>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</si>
  <si>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</si>
  <si>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</si>
  <si>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</si>
  <si>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</si>
  <si>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</si>
  <si>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</si>
  <si>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</si>
  <si>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</si>
  <si>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</si>
  <si>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</si>
  <si>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</si>
  <si>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</si>
  <si>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</si>
  <si>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</si>
  <si>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</si>
  <si>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</si>
  <si>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</si>
  <si>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</si>
  <si>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</si>
  <si>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</si>
  <si>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</si>
  <si>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</si>
  <si>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</si>
  <si>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</si>
  <si>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</si>
  <si>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</si>
  <si>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</si>
  <si>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</si>
  <si>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</si>
  <si>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</si>
  <si>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</si>
  <si>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</si>
  <si>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</si>
  <si>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</si>
  <si>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</si>
  <si>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</si>
  <si>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</si>
  <si>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</si>
  <si>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</si>
  <si>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</si>
  <si>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</si>
  <si>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</si>
  <si>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</si>
  <si>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</si>
  <si>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</si>
  <si>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</si>
  <si>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</si>
  <si>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</si>
  <si>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</si>
  <si>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</si>
  <si>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</si>
  <si>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</si>
  <si>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</si>
  <si>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</si>
  <si>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</si>
  <si>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</si>
  <si>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</si>
  <si>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</si>
  <si>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</si>
  <si>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</si>
  <si>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</si>
  <si>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</si>
  <si>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</si>
  <si>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</si>
  <si>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</si>
  <si>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</si>
  <si>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</si>
  <si>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</si>
  <si>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</si>
  <si>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</si>
  <si>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</si>
  <si>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</si>
  <si>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</si>
  <si>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</si>
  <si>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</si>
  <si>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</si>
  <si>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</si>
  <si>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</si>
  <si>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</si>
  <si>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</si>
  <si>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</si>
  <si>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</si>
  <si>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</si>
  <si>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</si>
  <si>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</si>
  <si>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</si>
  <si>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</si>
  <si>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</si>
  <si>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</si>
  <si>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</si>
  <si>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</si>
  <si>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</si>
  <si>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</si>
  <si>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</si>
  <si>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</si>
  <si>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</si>
  <si>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</si>
  <si>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</si>
  <si>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</si>
  <si>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</si>
  <si>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</si>
  <si>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</si>
  <si>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</si>
  <si>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</si>
  <si>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</si>
  <si>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</si>
  <si>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</si>
  <si>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</si>
  <si>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</si>
  <si>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</si>
  <si>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</si>
  <si>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</si>
  <si>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</si>
  <si>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</si>
  <si>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</si>
  <si>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</si>
  <si>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</si>
  <si>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</si>
  <si>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</si>
  <si>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</si>
  <si>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</si>
  <si>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</si>
  <si>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</si>
  <si>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</si>
  <si>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</si>
  <si>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</si>
  <si>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</si>
  <si>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</si>
  <si>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</si>
  <si>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</si>
  <si>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</si>
  <si>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</si>
  <si>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</si>
  <si>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</si>
  <si>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</si>
  <si>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</si>
  <si>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</si>
  <si>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</si>
  <si>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</si>
  <si>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</si>
  <si>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</si>
  <si>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</si>
  <si>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</si>
  <si>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</si>
  <si>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</si>
  <si>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</si>
  <si>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</si>
  <si>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</si>
  <si>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</si>
  <si>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</si>
  <si>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</si>
  <si>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</si>
  <si>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</si>
  <si>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</si>
  <si>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</si>
  <si>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</si>
  <si>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</si>
  <si>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</si>
  <si>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</si>
  <si>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</si>
  <si>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</si>
  <si>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</si>
  <si>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</si>
  <si>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</si>
  <si>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</si>
  <si>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</si>
  <si>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</si>
  <si>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</si>
  <si>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</si>
  <si>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</si>
  <si>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</si>
  <si>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</si>
  <si>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</si>
  <si>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</si>
  <si>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</si>
  <si>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</si>
  <si>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</si>
  <si>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</si>
  <si>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</si>
  <si>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</si>
  <si>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</si>
  <si>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</si>
  <si>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</si>
  <si>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</si>
  <si>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</si>
  <si>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</si>
  <si>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</si>
  <si>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</si>
  <si>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</si>
  <si>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</si>
  <si>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</si>
  <si>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</si>
  <si>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</si>
  <si>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</si>
  <si>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</si>
  <si>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</si>
  <si>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</si>
  <si>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</si>
  <si>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</si>
  <si>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</si>
  <si>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</si>
  <si>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</si>
  <si>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</si>
  <si>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</si>
  <si>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</si>
  <si>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</si>
  <si>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</si>
  <si>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</si>
  <si>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</si>
  <si>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</si>
  <si>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</si>
  <si>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</si>
  <si>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</si>
  <si>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</si>
  <si>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</si>
  <si>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</si>
  <si>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</si>
  <si>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</si>
  <si>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</si>
  <si>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</si>
  <si>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</si>
  <si>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</si>
  <si>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</si>
  <si>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</si>
  <si>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</si>
  <si>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</si>
  <si>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</si>
  <si>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</si>
  <si>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</si>
  <si>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</si>
  <si>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</si>
  <si>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</si>
  <si>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</si>
  <si>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</si>
  <si>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</si>
  <si>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</si>
  <si>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</si>
  <si>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</si>
  <si>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</si>
  <si>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</si>
  <si>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</si>
  <si>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</si>
  <si>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</si>
  <si>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</si>
  <si>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</si>
  <si>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</si>
  <si>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</si>
  <si>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</si>
  <si>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</si>
  <si>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</si>
  <si>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</si>
  <si>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</si>
  <si>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</si>
  <si>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</si>
  <si>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</si>
  <si>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</si>
  <si>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</si>
  <si>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</si>
  <si>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</si>
  <si>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</si>
  <si>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</si>
  <si>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</si>
  <si>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</si>
  <si>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</si>
  <si>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</si>
  <si>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</si>
  <si>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</si>
  <si>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</si>
  <si>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</si>
  <si>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</si>
  <si>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</si>
  <si>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</si>
  <si>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</si>
  <si>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</si>
  <si>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</si>
  <si>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</si>
  <si>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</si>
  <si>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</si>
  <si>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</si>
  <si>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</si>
  <si>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</si>
  <si>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</si>
  <si>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</si>
  <si>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</si>
  <si>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</si>
  <si>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</si>
  <si>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</si>
  <si>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</si>
  <si>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</si>
  <si>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</si>
  <si>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</si>
  <si>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</si>
  <si>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17</t>
  </si>
  <si>
    <t>171</t>
  </si>
  <si>
    <t>Електроніка, автоматизація та електронні комунікації</t>
  </si>
  <si>
    <t>Електроніка</t>
  </si>
  <si>
    <t>В</t>
  </si>
  <si>
    <t>П</t>
  </si>
  <si>
    <t>A</t>
  </si>
  <si>
    <t>Інформатика</t>
  </si>
  <si>
    <t>Правознавство</t>
  </si>
  <si>
    <t>Вища математика</t>
  </si>
  <si>
    <t>Фізика</t>
  </si>
  <si>
    <t>Хімія</t>
  </si>
  <si>
    <t>Вступ до спеціальності</t>
  </si>
  <si>
    <t>Теорія ймовірностей та математична статистика</t>
  </si>
  <si>
    <t>Фізичні основи електроніки</t>
  </si>
  <si>
    <t>Матеріали електронної техніки</t>
  </si>
  <si>
    <t>Теорія електричних кіл</t>
  </si>
  <si>
    <t>Твердотільна електроніка</t>
  </si>
  <si>
    <t>Пристрої аналогової електроніки</t>
  </si>
  <si>
    <t>Пристрої цифрової електроніки</t>
  </si>
  <si>
    <t>Енергетична електроніка</t>
  </si>
  <si>
    <t>Моделювання в електроніці</t>
  </si>
  <si>
    <t>Мікропроцесорна техніка</t>
  </si>
  <si>
    <t>Методи математичного моделювання і оптимізації електронних систем</t>
  </si>
  <si>
    <t>Основи конструювання та надійність електронних пристроїв</t>
  </si>
  <si>
    <t>4</t>
  </si>
  <si>
    <t>5</t>
  </si>
  <si>
    <t>6</t>
  </si>
  <si>
    <t>освітньо-професійної програми «Електроніка» першого (бакалаврського) рівня вищої освіти за спеціальністю 171 "Електроніка"</t>
  </si>
  <si>
    <t>стандарту вищої освіти за спеціальністю 171 "Електроніка" для першого (бакалаврського) рівня вищої освіти (наказ №1246 від 13.11.2018)</t>
  </si>
  <si>
    <t>д.т.н., доц. Захожай О.І.</t>
  </si>
  <si>
    <t>к.т.н., проф. Паеранд Ю.Е.</t>
  </si>
  <si>
    <t>електронних апаратів</t>
  </si>
  <si>
    <t>Інформаційні технології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</si>
</sst>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FF0000"/>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1002">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28" fillId="0" borderId="26" xfId="46" applyFont="1" applyBorder="1" applyAlignment="1" applyProtection="1">
      <alignment horizontal="center" vertical="center"/>
      <protection locked="0"/>
    </xf>
    <xf numFmtId="172" fontId="9" fillId="40" borderId="5" xfId="49" applyNumberFormat="1" applyFont="1" applyFill="1" applyBorder="1" applyAlignment="1" applyProtection="1">
      <alignment horizontal="center" vertical="center" wrapText="1"/>
    </xf>
    <xf numFmtId="0" fontId="9" fillId="50" borderId="1" xfId="49" applyFont="1" applyFill="1" applyBorder="1" applyAlignment="1">
      <alignment horizontal="center" vertical="center"/>
      <protection locked="0"/>
    </xf>
    <xf numFmtId="165" fontId="9" fillId="46" borderId="5" xfId="49" applyNumberFormat="1" applyFont="1" applyFill="1" applyBorder="1" applyAlignment="1" applyProtection="1">
      <alignment horizontal="center" vertical="center"/>
    </xf>
    <xf numFmtId="166" fontId="9" fillId="46" borderId="5" xfId="49" applyNumberFormat="1" applyFont="1" applyFill="1" applyBorder="1" applyAlignment="1" applyProtection="1">
      <alignment horizontal="center" vertical="center"/>
    </xf>
    <xf numFmtId="165" fontId="9" fillId="40" borderId="5" xfId="49" applyNumberFormat="1" applyFont="1" applyFill="1" applyBorder="1" applyAlignment="1" applyProtection="1">
      <alignment horizontal="center" vertical="center"/>
    </xf>
    <xf numFmtId="165" fontId="9" fillId="40" borderId="72" xfId="49" applyNumberFormat="1" applyFont="1" applyFill="1" applyBorder="1" applyAlignment="1">
      <alignment horizontal="center" vertical="center"/>
      <protection locked="0"/>
    </xf>
    <xf numFmtId="165" fontId="9" fillId="40" borderId="63" xfId="49" applyNumberFormat="1" applyFont="1" applyFill="1" applyBorder="1" applyAlignment="1">
      <alignment horizontal="center" vertical="center"/>
      <protection locked="0"/>
    </xf>
    <xf numFmtId="165" fontId="9" fillId="40" borderId="63" xfId="49" applyNumberFormat="1" applyFont="1" applyFill="1" applyBorder="1" applyAlignment="1" applyProtection="1">
      <alignment horizontal="center" vertical="center"/>
    </xf>
    <xf numFmtId="0" fontId="29" fillId="0" borderId="1" xfId="45" applyFont="1" applyBorder="1" applyAlignment="1" applyProtection="1">
      <alignment horizontal="center" vertical="center"/>
      <protection locked="0"/>
    </xf>
    <xf numFmtId="166" fontId="13" fillId="0" borderId="4" xfId="49" applyNumberFormat="1" applyFont="1" applyBorder="1" applyAlignment="1" applyProtection="1">
      <alignment horizontal="center" vertical="center" wrapText="1"/>
    </xf>
    <xf numFmtId="166" fontId="13" fillId="0" borderId="5" xfId="49" applyNumberFormat="1" applyFont="1" applyBorder="1" applyAlignment="1" applyProtection="1">
      <alignment horizontal="center" vertical="center"/>
    </xf>
    <xf numFmtId="166" fontId="11" fillId="0" borderId="0" xfId="49" applyNumberFormat="1" applyFont="1" applyProtection="1"/>
    <xf numFmtId="165" fontId="9" fillId="40" borderId="1" xfId="49" applyNumberFormat="1" applyFont="1" applyFill="1" applyBorder="1" applyAlignment="1" applyProtection="1">
      <alignment horizontal="center" vertic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65" fontId="13" fillId="35" borderId="20" xfId="0" applyNumberFormat="1" applyFont="1" applyFill="1" applyBorder="1" applyAlignment="1">
      <alignment horizontal="center" vertical="center"/>
    </xf>
    <xf numFmtId="165" fontId="111" fillId="0" borderId="50" xfId="0" applyNumberFormat="1"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1" fontId="9" fillId="50" borderId="19" xfId="0" applyNumberFormat="1" applyFont="1" applyFill="1" applyBorder="1" applyAlignment="1">
      <alignment horizontal="center" vertical="center"/>
    </xf>
    <xf numFmtId="0" fontId="0" fillId="50" borderId="19" xfId="0" applyFill="1" applyBorder="1" applyAlignment="1">
      <alignment horizontal="center" vertical="center"/>
    </xf>
    <xf numFmtId="0" fontId="9" fillId="50" borderId="19" xfId="49" applyFont="1" applyFill="1" applyBorder="1" applyAlignment="1" applyProtection="1">
      <alignment horizontal="center" vertical="center" wrapText="1"/>
    </xf>
    <xf numFmtId="0" fontId="0" fillId="50" borderId="19" xfId="0" applyFill="1" applyBorder="1" applyAlignment="1">
      <alignment horizontal="center" vertical="center" wrapText="1"/>
    </xf>
    <xf numFmtId="165" fontId="9" fillId="50" borderId="20" xfId="0" applyNumberFormat="1" applyFont="1" applyFill="1" applyBorder="1" applyAlignment="1">
      <alignment horizontal="center" vertical="center"/>
    </xf>
    <xf numFmtId="165" fontId="0" fillId="50" borderId="50" xfId="0" applyNumberFormat="1" applyFill="1" applyBorder="1" applyAlignment="1">
      <alignment horizontal="center" vertical="center"/>
    </xf>
    <xf numFmtId="171" fontId="9" fillId="50" borderId="19" xfId="49" applyNumberFormat="1" applyFont="1" applyFill="1" applyBorder="1" applyAlignment="1" applyProtection="1">
      <alignment horizontal="center" vertical="center"/>
    </xf>
    <xf numFmtId="166" fontId="17" fillId="50" borderId="19" xfId="49" applyNumberFormat="1" applyFont="1" applyFill="1" applyBorder="1" applyAlignment="1" applyProtection="1">
      <alignment horizontal="left" vertical="center"/>
    </xf>
    <xf numFmtId="170" fontId="7" fillId="54" borderId="25" xfId="49" applyNumberFormat="1" applyFill="1" applyBorder="1" applyAlignment="1" applyProtection="1">
      <alignment horizontal="left" vertical="center"/>
    </xf>
    <xf numFmtId="170" fontId="0" fillId="54" borderId="25" xfId="0" applyNumberFormat="1" applyFill="1" applyBorder="1" applyAlignment="1">
      <alignment horizontal="left" vertical="center"/>
    </xf>
    <xf numFmtId="170" fontId="0" fillId="54" borderId="25" xfId="0" applyNumberFormat="1" applyFill="1" applyBorder="1" applyAlignment="1">
      <alignment vertical="center"/>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99CCFF"/>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219</v>
      </c>
    </row>
    <row r="2" spans="1:14" x14ac:dyDescent="0.25">
      <c r="A2" s="422"/>
    </row>
    <row r="3" spans="1:14" ht="30" x14ac:dyDescent="0.25">
      <c r="A3" s="412" t="s">
        <v>220</v>
      </c>
    </row>
    <row r="4" spans="1:14" ht="30" x14ac:dyDescent="0.25">
      <c r="A4" s="412" t="s">
        <v>223</v>
      </c>
    </row>
    <row r="5" spans="1:14" ht="30" x14ac:dyDescent="0.25">
      <c r="A5" s="412" t="s">
        <v>301</v>
      </c>
    </row>
    <row r="6" spans="1:14" ht="30" x14ac:dyDescent="0.25">
      <c r="A6" s="412" t="s">
        <v>230</v>
      </c>
    </row>
    <row r="7" spans="1:14" x14ac:dyDescent="0.25">
      <c r="A7" s="412" t="s">
        <v>221</v>
      </c>
    </row>
    <row r="8" spans="1:14" x14ac:dyDescent="0.25">
      <c r="A8" s="415" t="s">
        <v>222</v>
      </c>
      <c r="B8" s="412"/>
      <c r="C8" s="412"/>
      <c r="D8" s="412"/>
      <c r="E8" s="412"/>
      <c r="F8" s="412"/>
      <c r="G8" s="412"/>
      <c r="H8" s="412"/>
      <c r="I8" s="412"/>
      <c r="J8" s="412"/>
      <c r="K8" s="412"/>
      <c r="L8" s="412"/>
      <c r="M8" s="412"/>
      <c r="N8" s="412"/>
    </row>
    <row r="9" spans="1:14" ht="30" x14ac:dyDescent="0.25">
      <c r="A9" s="415" t="s">
        <v>231</v>
      </c>
      <c r="B9" s="412"/>
      <c r="C9" s="412"/>
      <c r="D9" s="412"/>
      <c r="E9" s="412"/>
      <c r="F9" s="412"/>
      <c r="G9" s="412"/>
      <c r="H9" s="412"/>
      <c r="I9" s="412"/>
      <c r="J9" s="412"/>
      <c r="K9" s="412"/>
      <c r="L9" s="412"/>
      <c r="M9" s="412"/>
      <c r="N9" s="412"/>
    </row>
    <row r="10" spans="1:14" ht="30" x14ac:dyDescent="0.25">
      <c r="A10" s="412" t="s">
        <v>232</v>
      </c>
    </row>
    <row r="11" spans="1:14" ht="30" x14ac:dyDescent="0.25">
      <c r="A11" s="412" t="s">
        <v>233</v>
      </c>
    </row>
    <row r="12" spans="1:14" x14ac:dyDescent="0.25">
      <c r="A12" s="412" t="s">
        <v>234</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235</v>
      </c>
    </row>
    <row r="46" spans="1:1" x14ac:dyDescent="0.25">
      <c r="A46" s="412" t="s">
        <v>236</v>
      </c>
    </row>
    <row r="51" spans="1:1" x14ac:dyDescent="0.25">
      <c r="A51" s="412" t="s">
        <v>237</v>
      </c>
    </row>
    <row r="59" spans="1:1" x14ac:dyDescent="0.25">
      <c r="A59" s="412" t="s">
        <v>238</v>
      </c>
    </row>
    <row r="68" spans="1:1" ht="30" x14ac:dyDescent="0.25">
      <c r="A68" s="412" t="s">
        <v>239</v>
      </c>
    </row>
    <row r="73" spans="1:1" ht="30" x14ac:dyDescent="0.25">
      <c r="A73" s="412" t="s">
        <v>240</v>
      </c>
    </row>
    <row r="74" spans="1:1" ht="45" x14ac:dyDescent="0.25">
      <c r="A74" s="412" t="s">
        <v>241</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zoomScale="60" zoomScaleNormal="80" workbookViewId="0">
      <selection activeCell="BS27" sqref="BS27"/>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47" t="s">
        <v>38</v>
      </c>
      <c r="I1" s="747"/>
      <c r="J1" s="747"/>
      <c r="K1" s="747"/>
      <c r="L1" s="747"/>
      <c r="M1" s="747"/>
      <c r="N1" s="747"/>
      <c r="O1" s="747"/>
      <c r="P1" s="328"/>
      <c r="Q1" s="328"/>
      <c r="R1" s="328"/>
      <c r="S1" s="328"/>
      <c r="T1" s="328"/>
      <c r="U1" s="328"/>
      <c r="V1" s="328"/>
      <c r="W1" s="328"/>
      <c r="X1" s="328"/>
      <c r="AF1" s="329"/>
      <c r="AQ1" s="328" t="s">
        <v>105</v>
      </c>
      <c r="AR1" s="328"/>
      <c r="AS1" s="328"/>
      <c r="AT1" s="328"/>
      <c r="AU1" s="328"/>
      <c r="AV1" s="328"/>
      <c r="AW1" s="328"/>
      <c r="AX1" s="748" t="s">
        <v>304</v>
      </c>
      <c r="AY1" s="749"/>
      <c r="AZ1" s="749"/>
      <c r="BA1" s="749"/>
      <c r="BB1" s="749"/>
      <c r="BC1" s="328"/>
      <c r="BD1" s="330"/>
      <c r="BE1" s="330"/>
      <c r="BF1" s="330"/>
      <c r="BG1" s="330"/>
      <c r="BH1" s="330"/>
      <c r="BI1" s="330"/>
    </row>
    <row r="2" spans="1:70" s="43" customFormat="1" ht="20.25" customHeight="1" x14ac:dyDescent="0.4">
      <c r="A2" s="42"/>
      <c r="B2" s="747" t="s">
        <v>39</v>
      </c>
      <c r="C2" s="747"/>
      <c r="D2" s="747"/>
      <c r="E2" s="747"/>
      <c r="F2" s="747"/>
      <c r="G2" s="747"/>
      <c r="H2" s="747"/>
      <c r="I2" s="747"/>
      <c r="J2" s="747"/>
      <c r="K2" s="747"/>
      <c r="L2" s="747"/>
      <c r="M2" s="747"/>
      <c r="N2" s="747"/>
      <c r="O2" s="747"/>
      <c r="P2" s="747"/>
      <c r="Q2" s="747"/>
      <c r="R2" s="747"/>
      <c r="S2" s="747"/>
      <c r="T2" s="747"/>
      <c r="U2" s="747"/>
      <c r="V2" s="747"/>
      <c r="W2" s="747"/>
      <c r="X2" s="747"/>
      <c r="AQ2"/>
      <c r="AR2"/>
      <c r="AS2"/>
      <c r="AT2"/>
      <c r="AU2"/>
      <c r="AV2"/>
      <c r="AW2"/>
      <c r="AX2" s="330"/>
    </row>
    <row r="3" spans="1:70" s="43" customFormat="1" ht="21.75" customHeight="1" x14ac:dyDescent="0.4">
      <c r="A3" s="42"/>
      <c r="B3" s="751" t="s">
        <v>77</v>
      </c>
      <c r="C3" s="751"/>
      <c r="D3" s="751"/>
      <c r="E3" s="751"/>
      <c r="F3" s="751"/>
      <c r="G3" s="751"/>
      <c r="H3" s="751"/>
      <c r="I3" s="751"/>
      <c r="J3" s="751"/>
      <c r="K3" s="751"/>
      <c r="L3" s="751"/>
      <c r="M3" s="751"/>
      <c r="N3" s="751"/>
      <c r="O3" s="751"/>
      <c r="P3" s="751"/>
      <c r="Q3" s="751"/>
      <c r="R3" s="751"/>
      <c r="S3" s="751"/>
      <c r="T3" s="751"/>
      <c r="U3" s="751"/>
      <c r="V3" s="222"/>
      <c r="W3" s="222"/>
      <c r="X3" s="222"/>
      <c r="AQ3" s="331"/>
      <c r="AR3" s="332"/>
      <c r="AS3" s="332"/>
      <c r="AT3" s="332"/>
      <c r="AU3" s="332"/>
      <c r="AV3" s="332"/>
      <c r="AW3" s="333"/>
      <c r="AX3" s="333"/>
    </row>
    <row r="4" spans="1:70" s="43" customFormat="1" ht="23.25" customHeight="1" x14ac:dyDescent="0.4">
      <c r="A4" s="334"/>
      <c r="B4" s="438"/>
      <c r="C4" s="438" t="s">
        <v>249</v>
      </c>
      <c r="D4" s="439"/>
      <c r="E4" s="439"/>
      <c r="F4" s="331" t="s">
        <v>249</v>
      </c>
      <c r="G4" s="439"/>
      <c r="H4" s="439"/>
      <c r="I4" s="439"/>
      <c r="J4" s="439"/>
      <c r="K4" s="439"/>
      <c r="L4" s="439"/>
      <c r="M4" s="439"/>
      <c r="N4" s="439"/>
      <c r="O4" s="439"/>
      <c r="P4" s="439"/>
      <c r="Q4" s="438"/>
      <c r="R4" s="751">
        <f>AI18</f>
        <v>2024</v>
      </c>
      <c r="S4" s="752"/>
      <c r="T4" s="438" t="s">
        <v>250</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53" t="s">
        <v>40</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row>
    <row r="11" spans="1:70" s="43" customFormat="1" ht="24.9" customHeight="1" x14ac:dyDescent="0.4">
      <c r="M11" s="754" t="s">
        <v>110</v>
      </c>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row>
    <row r="12" spans="1:70" s="43" customFormat="1" ht="27" customHeight="1" x14ac:dyDescent="0.5">
      <c r="Y12" s="755" t="s">
        <v>166</v>
      </c>
      <c r="Z12" s="755"/>
      <c r="AA12" s="755"/>
      <c r="AB12" s="755"/>
      <c r="AC12" s="755"/>
      <c r="AD12" s="755"/>
      <c r="AE12" s="755"/>
      <c r="AF12" s="755"/>
      <c r="AG12" s="755"/>
      <c r="AH12" s="755"/>
      <c r="AI12" s="755"/>
      <c r="AJ12" s="755"/>
      <c r="AK12" s="755"/>
      <c r="AL12" s="755"/>
      <c r="AM12" s="755"/>
      <c r="AN12" s="755"/>
      <c r="AO12" s="755"/>
      <c r="AP12" s="755"/>
      <c r="AQ12" s="755"/>
      <c r="AR12" s="755"/>
      <c r="AS12" s="755"/>
      <c r="AT12" s="755"/>
      <c r="BR12" s="347" t="s">
        <v>104</v>
      </c>
    </row>
    <row r="13" spans="1:70" s="43" customFormat="1" ht="21" x14ac:dyDescent="0.4">
      <c r="M13" s="754" t="s">
        <v>109</v>
      </c>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R13" s="347" t="s">
        <v>56</v>
      </c>
    </row>
    <row r="14" spans="1:70" s="43" customFormat="1" ht="21" x14ac:dyDescent="0.4">
      <c r="G14" s="340" t="s">
        <v>79</v>
      </c>
      <c r="H14" s="340"/>
      <c r="I14" s="340"/>
      <c r="J14" s="340"/>
      <c r="K14" s="340"/>
      <c r="L14" s="340"/>
      <c r="M14" s="340"/>
      <c r="N14" s="340"/>
      <c r="O14" s="750" t="s">
        <v>4</v>
      </c>
      <c r="P14" s="715"/>
      <c r="Q14" s="711" t="s">
        <v>305</v>
      </c>
      <c r="R14" s="712"/>
      <c r="S14" s="712"/>
      <c r="T14" s="712"/>
      <c r="U14" s="712"/>
      <c r="V14" s="712"/>
      <c r="W14" s="713"/>
      <c r="X14" s="340"/>
      <c r="AB14" s="341" t="s">
        <v>5</v>
      </c>
      <c r="AC14" s="341"/>
      <c r="AD14" s="721" t="s">
        <v>307</v>
      </c>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3"/>
      <c r="BR14" s="347" t="s">
        <v>25</v>
      </c>
    </row>
    <row r="15" spans="1:70" s="43" customFormat="1" ht="21" x14ac:dyDescent="0.4">
      <c r="G15" s="340" t="s">
        <v>80</v>
      </c>
      <c r="H15" s="340"/>
      <c r="I15" s="340"/>
      <c r="J15" s="340"/>
      <c r="K15" s="340"/>
      <c r="L15" s="340"/>
      <c r="M15" s="340"/>
      <c r="N15" s="340"/>
      <c r="O15" s="750" t="s">
        <v>4</v>
      </c>
      <c r="P15" s="715"/>
      <c r="Q15" s="711" t="s">
        <v>306</v>
      </c>
      <c r="R15" s="712"/>
      <c r="S15" s="712"/>
      <c r="T15" s="712"/>
      <c r="U15" s="712"/>
      <c r="V15" s="712"/>
      <c r="W15" s="713"/>
      <c r="X15" s="342"/>
      <c r="Y15" s="343"/>
      <c r="Z15" s="343"/>
      <c r="AA15" s="343"/>
      <c r="AB15" s="341" t="s">
        <v>5</v>
      </c>
      <c r="AC15" s="341"/>
      <c r="AD15" s="721" t="s">
        <v>308</v>
      </c>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3"/>
      <c r="BR15" s="347" t="s">
        <v>242</v>
      </c>
    </row>
    <row r="16" spans="1:70" s="43" customFormat="1" ht="21" x14ac:dyDescent="0.4">
      <c r="G16" s="118" t="s">
        <v>37</v>
      </c>
      <c r="H16" s="118"/>
      <c r="I16" s="118"/>
      <c r="J16" s="118"/>
      <c r="K16" s="118"/>
      <c r="L16" s="118"/>
      <c r="M16" s="118"/>
      <c r="N16" s="118"/>
      <c r="O16" s="714" t="str">
        <f>IF(Q16&gt;0,"шифр"," ")</f>
        <v xml:space="preserve"> </v>
      </c>
      <c r="P16" s="715"/>
      <c r="Q16" s="711"/>
      <c r="R16" s="712"/>
      <c r="S16" s="712"/>
      <c r="T16" s="712"/>
      <c r="U16" s="712"/>
      <c r="V16" s="712"/>
      <c r="W16" s="713"/>
      <c r="X16" s="344"/>
      <c r="Y16" s="345"/>
      <c r="Z16" s="345"/>
      <c r="AA16" s="345"/>
      <c r="AB16" s="346" t="s">
        <v>5</v>
      </c>
      <c r="AC16" s="346"/>
      <c r="AD16" s="716"/>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8"/>
      <c r="BR16" s="347" t="s">
        <v>294</v>
      </c>
    </row>
    <row r="17" spans="1:70" s="43" customFormat="1" ht="21" x14ac:dyDescent="0.4">
      <c r="G17" s="118" t="s">
        <v>117</v>
      </c>
      <c r="H17" s="118"/>
      <c r="I17" s="118"/>
      <c r="J17" s="118"/>
      <c r="K17" s="118"/>
      <c r="L17" s="118"/>
      <c r="M17" s="118"/>
      <c r="N17" s="118"/>
      <c r="O17" s="720"/>
      <c r="P17" s="720"/>
      <c r="Q17"/>
      <c r="R17"/>
      <c r="S17"/>
      <c r="T17"/>
      <c r="U17"/>
      <c r="V17"/>
      <c r="W17"/>
      <c r="X17" s="344"/>
      <c r="Y17" s="345"/>
      <c r="Z17" s="345"/>
      <c r="AA17" s="345"/>
      <c r="AB17" s="346" t="s">
        <v>5</v>
      </c>
      <c r="AC17" s="346"/>
      <c r="AD17" s="721" t="s">
        <v>308</v>
      </c>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3"/>
      <c r="BR17" s="347" t="s">
        <v>30</v>
      </c>
    </row>
    <row r="18" spans="1:70" s="43" customFormat="1" ht="21" x14ac:dyDescent="0.4">
      <c r="G18" s="347" t="s">
        <v>103</v>
      </c>
      <c r="H18" s="347"/>
      <c r="I18" s="347"/>
      <c r="J18" s="347"/>
      <c r="K18" s="347"/>
      <c r="L18" s="347"/>
      <c r="M18" s="347"/>
      <c r="N18" s="347"/>
      <c r="O18" s="347"/>
      <c r="P18" s="348"/>
      <c r="Q18" s="732" t="s">
        <v>293</v>
      </c>
      <c r="R18" s="733"/>
      <c r="S18" s="733"/>
      <c r="T18" s="733"/>
      <c r="U18" s="733"/>
      <c r="V18" s="733"/>
      <c r="W18" s="733"/>
      <c r="X18" s="733"/>
      <c r="Y18" s="733"/>
      <c r="Z18" s="733"/>
      <c r="AA18" s="734"/>
      <c r="AB18" s="347" t="s">
        <v>78</v>
      </c>
      <c r="AC18" s="347"/>
      <c r="AD18" s="347"/>
      <c r="AE18" s="347"/>
      <c r="AF18" s="347"/>
      <c r="AG18" s="347"/>
      <c r="AH18" s="349"/>
      <c r="AI18" s="735">
        <v>2024</v>
      </c>
      <c r="AJ18" s="736"/>
      <c r="AK18" s="736"/>
      <c r="AL18" s="736"/>
      <c r="AM18" s="736"/>
      <c r="AN18" s="737"/>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167</v>
      </c>
      <c r="BB19" s="731" t="s">
        <v>41</v>
      </c>
      <c r="BC19" s="731"/>
      <c r="BD19" s="731"/>
      <c r="BE19" s="731"/>
      <c r="BF19" s="731"/>
      <c r="BG19" s="731"/>
      <c r="BH19" s="731"/>
      <c r="BI19" s="731"/>
    </row>
    <row r="20" spans="1:70" s="222" customFormat="1" ht="42" customHeight="1" x14ac:dyDescent="0.3">
      <c r="A20" s="740" t="s">
        <v>42</v>
      </c>
      <c r="B20" s="726" t="s">
        <v>43</v>
      </c>
      <c r="C20" s="727"/>
      <c r="D20" s="727"/>
      <c r="E20" s="728"/>
      <c r="F20" s="743" t="s">
        <v>44</v>
      </c>
      <c r="G20" s="744"/>
      <c r="H20" s="744"/>
      <c r="I20" s="744"/>
      <c r="J20" s="461"/>
      <c r="K20" s="726" t="s">
        <v>45</v>
      </c>
      <c r="L20" s="727"/>
      <c r="M20" s="727"/>
      <c r="N20" s="728"/>
      <c r="O20" s="743" t="s">
        <v>46</v>
      </c>
      <c r="P20" s="744"/>
      <c r="Q20" s="744"/>
      <c r="R20" s="744"/>
      <c r="S20" s="726" t="s">
        <v>47</v>
      </c>
      <c r="T20" s="745"/>
      <c r="U20" s="745"/>
      <c r="V20" s="746"/>
      <c r="W20" s="460"/>
      <c r="X20" s="726" t="s">
        <v>48</v>
      </c>
      <c r="Y20" s="727"/>
      <c r="Z20" s="727"/>
      <c r="AA20" s="742"/>
      <c r="AB20" s="743" t="s">
        <v>49</v>
      </c>
      <c r="AC20" s="744"/>
      <c r="AD20" s="744"/>
      <c r="AE20" s="744"/>
      <c r="AF20" s="743" t="s">
        <v>50</v>
      </c>
      <c r="AG20" s="744"/>
      <c r="AH20" s="744"/>
      <c r="AI20" s="744"/>
      <c r="AJ20" s="461"/>
      <c r="AK20" s="726" t="s">
        <v>51</v>
      </c>
      <c r="AL20" s="727"/>
      <c r="AM20" s="727"/>
      <c r="AN20" s="728"/>
      <c r="AO20" s="743" t="s">
        <v>52</v>
      </c>
      <c r="AP20" s="744"/>
      <c r="AQ20" s="744"/>
      <c r="AR20" s="744"/>
      <c r="AS20" s="726" t="s">
        <v>53</v>
      </c>
      <c r="AT20" s="745"/>
      <c r="AU20" s="745"/>
      <c r="AV20" s="746"/>
      <c r="AW20" s="460"/>
      <c r="AX20" s="726" t="s">
        <v>54</v>
      </c>
      <c r="AY20" s="727"/>
      <c r="AZ20" s="727"/>
      <c r="BA20" s="728"/>
      <c r="BB20" s="724" t="s">
        <v>55</v>
      </c>
      <c r="BC20" s="724" t="s">
        <v>227</v>
      </c>
      <c r="BD20" s="724" t="s">
        <v>226</v>
      </c>
      <c r="BE20" s="729" t="s">
        <v>104</v>
      </c>
      <c r="BF20" s="729" t="s">
        <v>294</v>
      </c>
      <c r="BG20" s="729" t="s">
        <v>30</v>
      </c>
      <c r="BH20" s="724" t="s">
        <v>57</v>
      </c>
      <c r="BI20" s="724" t="s">
        <v>58</v>
      </c>
    </row>
    <row r="21" spans="1:70" s="45" customFormat="1" ht="24" customHeight="1" x14ac:dyDescent="0.3">
      <c r="A21" s="741"/>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5"/>
      <c r="BC21" s="725"/>
      <c r="BD21" s="725"/>
      <c r="BE21" s="730"/>
      <c r="BF21" s="730"/>
      <c r="BG21" s="730"/>
      <c r="BH21" s="725"/>
      <c r="BI21" s="725"/>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6" si="0">SUM(BB22:BH22)</f>
        <v>52</v>
      </c>
    </row>
    <row r="23" spans="1:70" s="46" customFormat="1" ht="21" x14ac:dyDescent="0.25">
      <c r="A23" s="352"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82">
        <f t="shared" si="0"/>
        <v>52</v>
      </c>
    </row>
    <row r="24" spans="1:70" s="46" customFormat="1" ht="21" x14ac:dyDescent="0.25">
      <c r="A24" s="352"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697" t="s">
        <v>309</v>
      </c>
      <c r="Z24" s="697" t="s">
        <v>309</v>
      </c>
      <c r="AA24" s="697" t="s">
        <v>309</v>
      </c>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32</v>
      </c>
      <c r="BC24" s="94">
        <v>4</v>
      </c>
      <c r="BD24" s="94"/>
      <c r="BE24" s="94">
        <v>3</v>
      </c>
      <c r="BF24" s="94"/>
      <c r="BG24" s="94"/>
      <c r="BH24" s="94">
        <v>13</v>
      </c>
      <c r="BI24" s="682">
        <f t="shared" si="0"/>
        <v>52</v>
      </c>
    </row>
    <row r="25" spans="1:70" s="46" customFormat="1" ht="21" x14ac:dyDescent="0.25">
      <c r="A25" s="352"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5" t="s">
        <v>310</v>
      </c>
      <c r="AA25" s="115" t="s">
        <v>310</v>
      </c>
      <c r="AB25" s="420" t="s">
        <v>310</v>
      </c>
      <c r="AC25" s="420" t="s">
        <v>310</v>
      </c>
      <c r="AD25" s="420" t="s">
        <v>65</v>
      </c>
      <c r="AE25" s="420" t="s">
        <v>65</v>
      </c>
      <c r="AF25" s="420" t="s">
        <v>65</v>
      </c>
      <c r="AG25" s="420" t="s">
        <v>65</v>
      </c>
      <c r="AH25" s="420" t="s">
        <v>65</v>
      </c>
      <c r="AI25" s="420" t="s">
        <v>65</v>
      </c>
      <c r="AJ25" s="420" t="s">
        <v>65</v>
      </c>
      <c r="AK25" s="420" t="s">
        <v>65</v>
      </c>
      <c r="AL25" s="420" t="s">
        <v>65</v>
      </c>
      <c r="AM25" s="420" t="s">
        <v>65</v>
      </c>
      <c r="AN25" s="420" t="s">
        <v>65</v>
      </c>
      <c r="AO25" s="420" t="s">
        <v>65</v>
      </c>
      <c r="AP25" s="420" t="s">
        <v>65</v>
      </c>
      <c r="AQ25" s="420" t="s">
        <v>65</v>
      </c>
      <c r="AR25" s="122" t="s">
        <v>311</v>
      </c>
      <c r="AS25" s="93"/>
      <c r="AT25" s="93"/>
      <c r="AU25" s="93"/>
      <c r="AV25" s="93"/>
      <c r="AW25" s="93"/>
      <c r="AX25" s="93"/>
      <c r="AY25" s="93"/>
      <c r="AZ25" s="93"/>
      <c r="BA25" s="93"/>
      <c r="BB25" s="94">
        <v>17</v>
      </c>
      <c r="BC25" s="94">
        <v>2</v>
      </c>
      <c r="BD25" s="94"/>
      <c r="BE25" s="94">
        <v>4</v>
      </c>
      <c r="BF25" s="94">
        <v>14</v>
      </c>
      <c r="BG25" s="94">
        <v>1</v>
      </c>
      <c r="BH25" s="94">
        <v>5</v>
      </c>
      <c r="BI25" s="682">
        <f t="shared" si="0"/>
        <v>43</v>
      </c>
    </row>
    <row r="26" spans="1:70" s="46" customFormat="1" ht="21" x14ac:dyDescent="0.25">
      <c r="A26" s="353" t="s">
        <v>16</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5"/>
      <c r="Z26" s="356"/>
      <c r="AA26" s="356"/>
      <c r="AB26" s="356"/>
      <c r="AC26" s="356"/>
      <c r="AD26" s="356"/>
      <c r="AE26" s="356"/>
      <c r="AF26" s="355"/>
      <c r="AG26" s="355"/>
      <c r="AH26" s="355"/>
      <c r="AI26" s="355"/>
      <c r="AJ26" s="355"/>
      <c r="AK26" s="355"/>
      <c r="AL26" s="355"/>
      <c r="AM26" s="355"/>
      <c r="AN26" s="355"/>
      <c r="AO26" s="355"/>
      <c r="AP26" s="355"/>
      <c r="AQ26" s="355"/>
      <c r="AR26" s="354"/>
      <c r="AS26" s="354"/>
      <c r="AT26" s="354"/>
      <c r="AU26" s="354"/>
      <c r="AV26" s="354"/>
      <c r="AW26" s="354"/>
      <c r="AX26" s="354"/>
      <c r="AY26" s="354"/>
      <c r="AZ26" s="354"/>
      <c r="BA26" s="357"/>
      <c r="BB26" s="681">
        <f t="shared" ref="BB26:BH26" si="1">SUM(BB22:BB25)</f>
        <v>117</v>
      </c>
      <c r="BC26" s="681">
        <f t="shared" si="1"/>
        <v>14</v>
      </c>
      <c r="BD26" s="681">
        <f t="shared" si="1"/>
        <v>0</v>
      </c>
      <c r="BE26" s="681">
        <f t="shared" si="1"/>
        <v>7</v>
      </c>
      <c r="BF26" s="681">
        <f t="shared" si="1"/>
        <v>14</v>
      </c>
      <c r="BG26" s="681">
        <f t="shared" si="1"/>
        <v>1</v>
      </c>
      <c r="BH26" s="681">
        <f t="shared" si="1"/>
        <v>46</v>
      </c>
      <c r="BI26" s="682">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8" t="s">
        <v>229</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38" t="s">
        <v>224</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row>
    <row r="32" spans="1:70" ht="33" customHeight="1" x14ac:dyDescent="0.3">
      <c r="A32" s="361" t="s">
        <v>107</v>
      </c>
      <c r="AC32" s="719" t="s">
        <v>113</v>
      </c>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row>
    <row r="33" spans="1:53" ht="15.6" x14ac:dyDescent="0.3">
      <c r="A33" s="362" t="s">
        <v>108</v>
      </c>
    </row>
    <row r="34" spans="1:53" ht="15.6" x14ac:dyDescent="0.3">
      <c r="A34" s="358" t="s">
        <v>66</v>
      </c>
      <c r="C34" s="363"/>
      <c r="D34" s="358"/>
      <c r="E34" s="358"/>
      <c r="F34" s="358" t="s">
        <v>67</v>
      </c>
      <c r="G34" s="358"/>
      <c r="H34" s="358"/>
      <c r="I34" s="358"/>
      <c r="J34" s="358"/>
      <c r="K34" s="363"/>
      <c r="L34" s="363"/>
      <c r="M34" s="358"/>
      <c r="N34" s="358"/>
      <c r="O34" s="358"/>
      <c r="P34" s="358"/>
      <c r="Q34" s="358"/>
      <c r="R34" s="358"/>
      <c r="S34" s="358"/>
      <c r="T34" s="358"/>
      <c r="U34" s="358"/>
      <c r="V34" s="358"/>
      <c r="W34" s="358"/>
      <c r="X34" s="363"/>
      <c r="Y34" s="363"/>
      <c r="Z34" s="358"/>
      <c r="AA34" s="358"/>
      <c r="AB34" s="358"/>
      <c r="AC34" s="358"/>
      <c r="AD34" s="358"/>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row>
    <row r="35" spans="1:53" x14ac:dyDescent="0.3">
      <c r="A35" s="364"/>
      <c r="B35" s="359"/>
    </row>
  </sheetData>
  <sheetProtection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3" zoomScale="160" zoomScaleNormal="130" zoomScaleSheetLayoutView="160" workbookViewId="0">
      <selection activeCell="L45" sqref="L45"/>
    </sheetView>
  </sheetViews>
  <sheetFormatPr defaultColWidth="9.109375" defaultRowHeight="13.2" x14ac:dyDescent="0.25"/>
  <cols>
    <col min="1" max="1" width="7.44140625" style="15" bestFit="1" customWidth="1"/>
    <col min="2" max="2" width="28" style="157" customWidth="1"/>
    <col min="3" max="3" width="5.44140625" style="68" customWidth="1"/>
    <col min="4" max="15" width="2.44140625" style="168" customWidth="1"/>
    <col min="16"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66" width="4.5546875" style="168" customWidth="1"/>
    <col min="67"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85" width="9.109375" style="12" hidden="1" customWidth="1"/>
    <col min="186" max="187" width="9.109375" style="12" customWidth="1"/>
    <col min="188" max="16384" width="9.109375" style="12"/>
  </cols>
  <sheetData>
    <row r="1" spans="1:177" s="119" customFormat="1" ht="16.95" hidden="1" customHeight="1"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6.5" customHeight="1" x14ac:dyDescent="0.3">
      <c r="A2" s="771" t="s">
        <v>6</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263</v>
      </c>
      <c r="FR2" s="465" t="s">
        <v>86</v>
      </c>
    </row>
    <row r="3" spans="1:177" s="2" customFormat="1" ht="13.5" customHeight="1" x14ac:dyDescent="0.25">
      <c r="A3" s="772"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4"/>
      <c r="CE3" s="21"/>
      <c r="CG3" s="794" t="s">
        <v>71</v>
      </c>
      <c r="CH3" s="794"/>
      <c r="CI3" s="794"/>
      <c r="CJ3" s="794"/>
      <c r="CK3" s="794"/>
      <c r="CL3" s="794"/>
      <c r="CM3" s="794"/>
      <c r="CN3" s="794"/>
      <c r="CO3" s="794"/>
      <c r="CP3" s="794"/>
      <c r="CQ3" s="794"/>
      <c r="CR3" s="794"/>
      <c r="CS3" s="19"/>
      <c r="CV3" s="869"/>
      <c r="CW3" s="870"/>
      <c r="CX3" s="870"/>
      <c r="CY3" s="871"/>
      <c r="CZ3" s="480"/>
      <c r="DA3" s="480"/>
      <c r="DB3" s="480"/>
      <c r="DC3" s="480"/>
      <c r="DD3" s="869"/>
      <c r="DE3" s="870"/>
      <c r="DF3" s="870"/>
      <c r="DG3" s="870"/>
      <c r="DH3" s="871"/>
      <c r="DI3" s="872"/>
      <c r="DJ3" s="870"/>
      <c r="DK3" s="871"/>
      <c r="DL3" s="869"/>
      <c r="DM3" s="870"/>
      <c r="DN3" s="870"/>
      <c r="DO3" s="870"/>
      <c r="DP3" s="870"/>
      <c r="DQ3" s="870"/>
      <c r="DR3" s="870"/>
      <c r="DS3" s="871"/>
      <c r="DT3" s="869"/>
      <c r="DU3" s="870"/>
      <c r="DV3" s="870"/>
      <c r="DW3" s="870"/>
      <c r="DX3" s="870"/>
      <c r="DY3" s="871"/>
      <c r="DZ3" s="869"/>
      <c r="EA3" s="870"/>
      <c r="EB3" s="870"/>
      <c r="EC3" s="870"/>
      <c r="ED3" s="870"/>
      <c r="EE3" s="870"/>
      <c r="EF3" s="870"/>
      <c r="EG3" s="871"/>
      <c r="EH3" s="869"/>
      <c r="EI3" s="870"/>
      <c r="EJ3" s="870"/>
      <c r="EK3" s="870"/>
      <c r="EL3" s="871"/>
      <c r="FQ3" s="473"/>
      <c r="FR3" s="466" t="s">
        <v>111</v>
      </c>
    </row>
    <row r="4" spans="1:177" s="2" customFormat="1" ht="12.75" customHeight="1" x14ac:dyDescent="0.25">
      <c r="A4" s="775" t="s">
        <v>298</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c r="BZ4" s="776"/>
      <c r="CA4" s="776"/>
      <c r="CB4" s="776"/>
      <c r="CC4" s="776"/>
      <c r="CD4" s="777"/>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266</v>
      </c>
    </row>
    <row r="5" spans="1:177" s="3" customFormat="1" ht="12.75" customHeight="1" x14ac:dyDescent="0.25">
      <c r="A5" s="780" t="s">
        <v>1</v>
      </c>
      <c r="B5" s="788" t="s">
        <v>7</v>
      </c>
      <c r="C5" s="842" t="s">
        <v>8</v>
      </c>
      <c r="D5" s="791" t="s">
        <v>9</v>
      </c>
      <c r="E5" s="792"/>
      <c r="F5" s="792"/>
      <c r="G5" s="792"/>
      <c r="H5" s="792"/>
      <c r="I5" s="792"/>
      <c r="J5" s="792"/>
      <c r="K5" s="792"/>
      <c r="L5" s="792"/>
      <c r="M5" s="792"/>
      <c r="N5" s="792"/>
      <c r="O5" s="792"/>
      <c r="P5" s="792"/>
      <c r="Q5" s="792"/>
      <c r="R5" s="792"/>
      <c r="S5" s="792"/>
      <c r="T5" s="792"/>
      <c r="U5" s="792"/>
      <c r="V5" s="792"/>
      <c r="W5" s="792"/>
      <c r="X5" s="792"/>
      <c r="Y5" s="792"/>
      <c r="Z5" s="792"/>
      <c r="AA5" s="792"/>
      <c r="AB5" s="793"/>
      <c r="AC5" s="796" t="s">
        <v>3</v>
      </c>
      <c r="AD5" s="797"/>
      <c r="AE5" s="797"/>
      <c r="AF5" s="797"/>
      <c r="AG5" s="797"/>
      <c r="AH5" s="798"/>
      <c r="AI5" s="796" t="s">
        <v>10</v>
      </c>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273</v>
      </c>
      <c r="FR5" s="468" t="s">
        <v>91</v>
      </c>
    </row>
    <row r="6" spans="1:177" s="4" customFormat="1" ht="17.25" customHeight="1" x14ac:dyDescent="0.25">
      <c r="A6" s="781"/>
      <c r="B6" s="789"/>
      <c r="C6" s="842"/>
      <c r="D6" s="803" t="s">
        <v>11</v>
      </c>
      <c r="E6" s="804"/>
      <c r="F6" s="804"/>
      <c r="G6" s="805"/>
      <c r="H6" s="799" t="s">
        <v>12</v>
      </c>
      <c r="I6" s="799"/>
      <c r="J6" s="799"/>
      <c r="K6" s="799"/>
      <c r="L6" s="799"/>
      <c r="M6" s="799"/>
      <c r="N6" s="799"/>
      <c r="O6" s="799"/>
      <c r="P6" s="799"/>
      <c r="Q6" s="799"/>
      <c r="R6" s="799"/>
      <c r="S6" s="799"/>
      <c r="T6" s="795" t="s">
        <v>13</v>
      </c>
      <c r="U6" s="795" t="s">
        <v>14</v>
      </c>
      <c r="V6" s="799" t="s">
        <v>15</v>
      </c>
      <c r="W6" s="799"/>
      <c r="X6" s="799"/>
      <c r="Y6" s="799"/>
      <c r="Z6" s="799"/>
      <c r="AA6" s="799"/>
      <c r="AB6" s="799"/>
      <c r="AC6" s="826" t="s">
        <v>16</v>
      </c>
      <c r="AD6" s="826"/>
      <c r="AE6" s="799" t="s">
        <v>163</v>
      </c>
      <c r="AF6" s="799" t="s">
        <v>164</v>
      </c>
      <c r="AG6" s="799" t="s">
        <v>165</v>
      </c>
      <c r="AH6" s="799" t="s">
        <v>0</v>
      </c>
      <c r="AI6" s="791" t="s">
        <v>17</v>
      </c>
      <c r="AJ6" s="792"/>
      <c r="AK6" s="792"/>
      <c r="AL6" s="792"/>
      <c r="AM6" s="792"/>
      <c r="AN6" s="792"/>
      <c r="AO6" s="792"/>
      <c r="AP6" s="793"/>
      <c r="AQ6" s="791" t="s">
        <v>18</v>
      </c>
      <c r="AR6" s="792"/>
      <c r="AS6" s="792"/>
      <c r="AT6" s="792"/>
      <c r="AU6" s="792"/>
      <c r="AV6" s="792"/>
      <c r="AW6" s="792"/>
      <c r="AX6" s="793"/>
      <c r="AY6" s="791" t="s">
        <v>19</v>
      </c>
      <c r="AZ6" s="792"/>
      <c r="BA6" s="792"/>
      <c r="BB6" s="792"/>
      <c r="BC6" s="792"/>
      <c r="BD6" s="792"/>
      <c r="BE6" s="792"/>
      <c r="BF6" s="793"/>
      <c r="BG6" s="791" t="s">
        <v>20</v>
      </c>
      <c r="BH6" s="792"/>
      <c r="BI6" s="792"/>
      <c r="BJ6" s="792"/>
      <c r="BK6" s="792"/>
      <c r="BL6" s="792"/>
      <c r="BM6" s="792"/>
      <c r="BN6" s="793"/>
      <c r="BO6" s="796" t="s">
        <v>276</v>
      </c>
      <c r="BP6" s="797"/>
      <c r="BQ6" s="797"/>
      <c r="BR6" s="797"/>
      <c r="BS6" s="797"/>
      <c r="BT6" s="797"/>
      <c r="BU6" s="797"/>
      <c r="BV6" s="798"/>
      <c r="BW6" s="796" t="s">
        <v>277</v>
      </c>
      <c r="BX6" s="797"/>
      <c r="BY6" s="797"/>
      <c r="BZ6" s="797"/>
      <c r="CA6" s="797"/>
      <c r="CB6" s="797"/>
      <c r="CC6" s="797"/>
      <c r="CD6" s="798"/>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253</v>
      </c>
    </row>
    <row r="7" spans="1:177" s="4" customFormat="1" ht="17.25" customHeight="1" x14ac:dyDescent="0.25">
      <c r="A7" s="781"/>
      <c r="B7" s="789"/>
      <c r="C7" s="842"/>
      <c r="D7" s="806"/>
      <c r="E7" s="807"/>
      <c r="F7" s="807"/>
      <c r="G7" s="808"/>
      <c r="H7" s="799"/>
      <c r="I7" s="799"/>
      <c r="J7" s="799"/>
      <c r="K7" s="799"/>
      <c r="L7" s="799"/>
      <c r="M7" s="799"/>
      <c r="N7" s="799"/>
      <c r="O7" s="799"/>
      <c r="P7" s="799"/>
      <c r="Q7" s="799"/>
      <c r="R7" s="799"/>
      <c r="S7" s="799"/>
      <c r="T7" s="795"/>
      <c r="U7" s="795"/>
      <c r="V7" s="799"/>
      <c r="W7" s="799"/>
      <c r="X7" s="799"/>
      <c r="Y7" s="799"/>
      <c r="Z7" s="799"/>
      <c r="AA7" s="799"/>
      <c r="AB7" s="799"/>
      <c r="AC7" s="799" t="s">
        <v>21</v>
      </c>
      <c r="AD7" s="799" t="s">
        <v>22</v>
      </c>
      <c r="AE7" s="799"/>
      <c r="AF7" s="799"/>
      <c r="AG7" s="799"/>
      <c r="AH7" s="799"/>
      <c r="AI7" s="800">
        <v>1</v>
      </c>
      <c r="AJ7" s="801"/>
      <c r="AK7" s="801"/>
      <c r="AL7" s="802"/>
      <c r="AM7" s="800">
        <v>2</v>
      </c>
      <c r="AN7" s="801"/>
      <c r="AO7" s="801"/>
      <c r="AP7" s="802"/>
      <c r="AQ7" s="800">
        <v>3</v>
      </c>
      <c r="AR7" s="801"/>
      <c r="AS7" s="801"/>
      <c r="AT7" s="802"/>
      <c r="AU7" s="800">
        <v>4</v>
      </c>
      <c r="AV7" s="801"/>
      <c r="AW7" s="801"/>
      <c r="AX7" s="802"/>
      <c r="AY7" s="800">
        <v>5</v>
      </c>
      <c r="AZ7" s="801"/>
      <c r="BA7" s="801"/>
      <c r="BB7" s="802"/>
      <c r="BC7" s="800">
        <v>6</v>
      </c>
      <c r="BD7" s="801"/>
      <c r="BE7" s="801"/>
      <c r="BF7" s="802"/>
      <c r="BG7" s="800">
        <v>7</v>
      </c>
      <c r="BH7" s="801"/>
      <c r="BI7" s="801"/>
      <c r="BJ7" s="802"/>
      <c r="BK7" s="800">
        <v>8</v>
      </c>
      <c r="BL7" s="801"/>
      <c r="BM7" s="801"/>
      <c r="BN7" s="802"/>
      <c r="BO7" s="800">
        <v>9</v>
      </c>
      <c r="BP7" s="801"/>
      <c r="BQ7" s="801"/>
      <c r="BR7" s="802"/>
      <c r="BS7" s="800">
        <v>10</v>
      </c>
      <c r="BT7" s="801"/>
      <c r="BU7" s="801"/>
      <c r="BV7" s="802"/>
      <c r="BW7" s="800">
        <v>11</v>
      </c>
      <c r="BX7" s="801"/>
      <c r="BY7" s="801"/>
      <c r="BZ7" s="802"/>
      <c r="CA7" s="800">
        <v>12</v>
      </c>
      <c r="CB7" s="801"/>
      <c r="CC7" s="801"/>
      <c r="CD7" s="802"/>
      <c r="CE7" s="60"/>
      <c r="CF7" s="26" t="s">
        <v>29</v>
      </c>
      <c r="CG7" s="19"/>
      <c r="CH7" s="19"/>
      <c r="CI7" s="56">
        <v>30</v>
      </c>
      <c r="CJ7" s="3"/>
      <c r="CK7" s="3"/>
      <c r="CL7" s="3"/>
      <c r="CM7" s="3"/>
      <c r="CN7" s="3"/>
      <c r="CO7" s="3"/>
      <c r="CP7" s="27"/>
      <c r="CR7" s="28"/>
      <c r="CS7" s="30"/>
      <c r="DH7" s="200"/>
      <c r="DI7" s="213"/>
      <c r="FQ7" s="476"/>
      <c r="FR7" s="469" t="s">
        <v>90</v>
      </c>
      <c r="FU7" s="259" t="s">
        <v>254</v>
      </c>
    </row>
    <row r="8" spans="1:177" s="4" customFormat="1" ht="17.25" customHeight="1" x14ac:dyDescent="0.3">
      <c r="A8" s="781"/>
      <c r="B8" s="789"/>
      <c r="C8" s="842"/>
      <c r="D8" s="806"/>
      <c r="E8" s="807"/>
      <c r="F8" s="807"/>
      <c r="G8" s="808"/>
      <c r="H8" s="799"/>
      <c r="I8" s="799"/>
      <c r="J8" s="799"/>
      <c r="K8" s="799"/>
      <c r="L8" s="799"/>
      <c r="M8" s="799"/>
      <c r="N8" s="799"/>
      <c r="O8" s="799"/>
      <c r="P8" s="799"/>
      <c r="Q8" s="799"/>
      <c r="R8" s="799"/>
      <c r="S8" s="799"/>
      <c r="T8" s="795"/>
      <c r="U8" s="795"/>
      <c r="V8" s="799"/>
      <c r="W8" s="799"/>
      <c r="X8" s="799"/>
      <c r="Y8" s="799"/>
      <c r="Z8" s="799"/>
      <c r="AA8" s="799"/>
      <c r="AB8" s="799"/>
      <c r="AC8" s="799"/>
      <c r="AD8" s="799"/>
      <c r="AE8" s="799"/>
      <c r="AF8" s="799"/>
      <c r="AG8" s="799"/>
      <c r="AH8" s="799"/>
      <c r="AI8" s="796" t="s">
        <v>243</v>
      </c>
      <c r="AJ8" s="797"/>
      <c r="AK8" s="797"/>
      <c r="AL8" s="797"/>
      <c r="AM8" s="797"/>
      <c r="AN8" s="797"/>
      <c r="AO8" s="797"/>
      <c r="AP8" s="797"/>
      <c r="AQ8" s="797"/>
      <c r="AR8" s="797"/>
      <c r="AS8" s="797"/>
      <c r="AT8" s="797"/>
      <c r="AU8" s="797"/>
      <c r="AV8" s="797"/>
      <c r="AW8" s="797"/>
      <c r="AX8" s="797"/>
      <c r="AY8" s="797"/>
      <c r="AZ8" s="797"/>
      <c r="BA8" s="797"/>
      <c r="BB8" s="797"/>
      <c r="BC8" s="797"/>
      <c r="BD8" s="797"/>
      <c r="BE8" s="797"/>
      <c r="BF8" s="797"/>
      <c r="BG8" s="797"/>
      <c r="BH8" s="797"/>
      <c r="BI8" s="797"/>
      <c r="BJ8" s="797"/>
      <c r="BK8" s="797"/>
      <c r="BL8" s="797"/>
      <c r="BM8" s="797"/>
      <c r="BN8" s="797"/>
      <c r="BO8" s="797"/>
      <c r="BP8" s="797"/>
      <c r="BQ8" s="797"/>
      <c r="BR8" s="797"/>
      <c r="BS8" s="797"/>
      <c r="BT8" s="797"/>
      <c r="BU8" s="797"/>
      <c r="BV8" s="797"/>
      <c r="BW8" s="797"/>
      <c r="BX8" s="797"/>
      <c r="BY8" s="797"/>
      <c r="BZ8" s="797"/>
      <c r="CA8" s="797"/>
      <c r="CB8" s="797"/>
      <c r="CC8" s="797"/>
      <c r="CD8" s="798"/>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267</v>
      </c>
    </row>
    <row r="9" spans="1:177" s="4" customFormat="1" ht="17.25" customHeight="1" x14ac:dyDescent="0.25">
      <c r="A9" s="781"/>
      <c r="B9" s="789"/>
      <c r="C9" s="842"/>
      <c r="D9" s="806"/>
      <c r="E9" s="807"/>
      <c r="F9" s="807"/>
      <c r="G9" s="808"/>
      <c r="H9" s="799"/>
      <c r="I9" s="799"/>
      <c r="J9" s="799"/>
      <c r="K9" s="799"/>
      <c r="L9" s="799"/>
      <c r="M9" s="799"/>
      <c r="N9" s="799"/>
      <c r="O9" s="799"/>
      <c r="P9" s="799"/>
      <c r="Q9" s="799"/>
      <c r="R9" s="799"/>
      <c r="S9" s="799"/>
      <c r="T9" s="795"/>
      <c r="U9" s="795"/>
      <c r="V9" s="799"/>
      <c r="W9" s="799"/>
      <c r="X9" s="799"/>
      <c r="Y9" s="799"/>
      <c r="Z9" s="799"/>
      <c r="AA9" s="799"/>
      <c r="AB9" s="799"/>
      <c r="AC9" s="799"/>
      <c r="AD9" s="799"/>
      <c r="AE9" s="799"/>
      <c r="AF9" s="799"/>
      <c r="AG9" s="799"/>
      <c r="AH9" s="799"/>
      <c r="AI9" s="785">
        <v>17</v>
      </c>
      <c r="AJ9" s="786"/>
      <c r="AK9" s="786"/>
      <c r="AL9" s="787"/>
      <c r="AM9" s="785">
        <v>17</v>
      </c>
      <c r="AN9" s="786"/>
      <c r="AO9" s="786"/>
      <c r="AP9" s="787"/>
      <c r="AQ9" s="785">
        <v>17</v>
      </c>
      <c r="AR9" s="786"/>
      <c r="AS9" s="786"/>
      <c r="AT9" s="787"/>
      <c r="AU9" s="785">
        <v>17</v>
      </c>
      <c r="AV9" s="786"/>
      <c r="AW9" s="786"/>
      <c r="AX9" s="787"/>
      <c r="AY9" s="785">
        <v>17</v>
      </c>
      <c r="AZ9" s="786"/>
      <c r="BA9" s="786"/>
      <c r="BB9" s="787"/>
      <c r="BC9" s="785">
        <v>17</v>
      </c>
      <c r="BD9" s="786"/>
      <c r="BE9" s="786"/>
      <c r="BF9" s="787"/>
      <c r="BG9" s="785">
        <v>17</v>
      </c>
      <c r="BH9" s="786"/>
      <c r="BI9" s="786"/>
      <c r="BJ9" s="787"/>
      <c r="BK9" s="785">
        <v>17</v>
      </c>
      <c r="BL9" s="786"/>
      <c r="BM9" s="786"/>
      <c r="BN9" s="787"/>
      <c r="BO9" s="785">
        <v>17</v>
      </c>
      <c r="BP9" s="786"/>
      <c r="BQ9" s="786"/>
      <c r="BR9" s="787"/>
      <c r="BS9" s="785">
        <v>17</v>
      </c>
      <c r="BT9" s="786"/>
      <c r="BU9" s="786"/>
      <c r="BV9" s="787"/>
      <c r="BW9" s="785">
        <v>17</v>
      </c>
      <c r="BX9" s="786"/>
      <c r="BY9" s="786"/>
      <c r="BZ9" s="787"/>
      <c r="CA9" s="785">
        <v>17</v>
      </c>
      <c r="CB9" s="786"/>
      <c r="CC9" s="786"/>
      <c r="CD9" s="787"/>
      <c r="CE9" s="61"/>
      <c r="CF9" s="28"/>
      <c r="CG9" s="28"/>
      <c r="CH9" s="28"/>
      <c r="CI9" s="28"/>
      <c r="CJ9" s="28"/>
      <c r="CK9" s="28"/>
      <c r="CL9" s="28"/>
      <c r="CM9" s="28"/>
      <c r="CN9" s="28"/>
      <c r="CO9" s="28"/>
      <c r="CP9" s="28"/>
      <c r="CQ9" s="28"/>
      <c r="CR9" s="28"/>
      <c r="CS9" s="28"/>
      <c r="DH9" s="200"/>
      <c r="DI9" s="214"/>
      <c r="FQ9" s="478" t="s">
        <v>264</v>
      </c>
      <c r="FR9" s="468" t="s">
        <v>84</v>
      </c>
      <c r="FU9" s="259" t="s">
        <v>213</v>
      </c>
    </row>
    <row r="10" spans="1:177" s="4" customFormat="1" ht="17.25" customHeight="1" x14ac:dyDescent="0.25">
      <c r="A10" s="782"/>
      <c r="B10" s="790"/>
      <c r="C10" s="842"/>
      <c r="D10" s="809"/>
      <c r="E10" s="810"/>
      <c r="F10" s="810"/>
      <c r="G10" s="811"/>
      <c r="H10" s="799"/>
      <c r="I10" s="799"/>
      <c r="J10" s="799"/>
      <c r="K10" s="799"/>
      <c r="L10" s="799"/>
      <c r="M10" s="799"/>
      <c r="N10" s="799"/>
      <c r="O10" s="799"/>
      <c r="P10" s="799"/>
      <c r="Q10" s="799"/>
      <c r="R10" s="799"/>
      <c r="S10" s="799"/>
      <c r="T10" s="795"/>
      <c r="U10" s="795"/>
      <c r="V10" s="799"/>
      <c r="W10" s="799"/>
      <c r="X10" s="799"/>
      <c r="Y10" s="799"/>
      <c r="Z10" s="799"/>
      <c r="AA10" s="799"/>
      <c r="AB10" s="799"/>
      <c r="AC10" s="799"/>
      <c r="AD10" s="799"/>
      <c r="AE10" s="799"/>
      <c r="AF10" s="799"/>
      <c r="AG10" s="799"/>
      <c r="AH10" s="799"/>
      <c r="AI10" s="796" t="s">
        <v>169</v>
      </c>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8"/>
      <c r="CE10" s="21"/>
      <c r="CF10" s="19"/>
      <c r="CG10" s="831" t="s">
        <v>33</v>
      </c>
      <c r="CH10" s="832"/>
      <c r="CI10" s="832"/>
      <c r="CJ10" s="832"/>
      <c r="CK10" s="832"/>
      <c r="CL10" s="832"/>
      <c r="CM10" s="832"/>
      <c r="CN10" s="832"/>
      <c r="CO10" s="832"/>
      <c r="CP10" s="832"/>
      <c r="CQ10" s="832"/>
      <c r="CR10" s="833"/>
      <c r="CS10" s="839" t="s">
        <v>32</v>
      </c>
      <c r="DH10" s="200"/>
      <c r="DI10" s="213"/>
      <c r="EO10" s="127" t="s">
        <v>32</v>
      </c>
      <c r="EP10" s="831" t="s">
        <v>130</v>
      </c>
      <c r="EQ10" s="832"/>
      <c r="ER10" s="832"/>
      <c r="ES10" s="832"/>
      <c r="ET10" s="832"/>
      <c r="EU10" s="832"/>
      <c r="EV10" s="832"/>
      <c r="EW10" s="832"/>
      <c r="EX10" s="832"/>
      <c r="EY10" s="832"/>
      <c r="EZ10" s="832"/>
      <c r="FA10" s="833"/>
      <c r="FB10" s="127" t="s">
        <v>32</v>
      </c>
      <c r="FC10" s="831" t="s">
        <v>131</v>
      </c>
      <c r="FD10" s="832"/>
      <c r="FE10" s="832"/>
      <c r="FF10" s="832"/>
      <c r="FG10" s="832"/>
      <c r="FH10" s="832"/>
      <c r="FI10" s="832"/>
      <c r="FJ10" s="832"/>
      <c r="FK10" s="832"/>
      <c r="FL10" s="832"/>
      <c r="FM10" s="832"/>
      <c r="FN10" s="833"/>
      <c r="FO10" s="127" t="s">
        <v>32</v>
      </c>
      <c r="FQ10" s="476"/>
      <c r="FR10" s="469" t="s">
        <v>255</v>
      </c>
      <c r="FU10" s="259" t="s">
        <v>268</v>
      </c>
    </row>
    <row r="11" spans="1:177" s="7" customFormat="1" ht="13.5" customHeight="1" x14ac:dyDescent="0.25">
      <c r="A11" s="6">
        <v>1</v>
      </c>
      <c r="B11" s="146" t="s">
        <v>98</v>
      </c>
      <c r="C11" s="5" t="s">
        <v>199</v>
      </c>
      <c r="D11" s="784">
        <v>4</v>
      </c>
      <c r="E11" s="784"/>
      <c r="F11" s="784"/>
      <c r="G11" s="784"/>
      <c r="H11" s="784">
        <v>5</v>
      </c>
      <c r="I11" s="784"/>
      <c r="J11" s="784"/>
      <c r="K11" s="784"/>
      <c r="L11" s="784"/>
      <c r="M11" s="784"/>
      <c r="N11" s="784"/>
      <c r="O11" s="784"/>
      <c r="P11" s="784"/>
      <c r="Q11" s="784"/>
      <c r="R11" s="784"/>
      <c r="S11" s="784"/>
      <c r="T11" s="6">
        <v>6</v>
      </c>
      <c r="U11" s="6">
        <v>7</v>
      </c>
      <c r="V11" s="784">
        <v>8</v>
      </c>
      <c r="W11" s="784"/>
      <c r="X11" s="784"/>
      <c r="Y11" s="784"/>
      <c r="Z11" s="784"/>
      <c r="AA11" s="784"/>
      <c r="AB11" s="784"/>
      <c r="AC11" s="6">
        <v>9</v>
      </c>
      <c r="AD11" s="5" t="s">
        <v>200</v>
      </c>
      <c r="AE11" s="6">
        <v>11</v>
      </c>
      <c r="AF11" s="6">
        <v>12</v>
      </c>
      <c r="AG11" s="6">
        <v>13</v>
      </c>
      <c r="AH11" s="6">
        <v>14</v>
      </c>
      <c r="AI11" s="816">
        <v>15</v>
      </c>
      <c r="AJ11" s="779"/>
      <c r="AK11" s="779"/>
      <c r="AL11" s="142" t="s">
        <v>76</v>
      </c>
      <c r="AM11" s="778">
        <v>16</v>
      </c>
      <c r="AN11" s="779"/>
      <c r="AO11" s="779"/>
      <c r="AP11" s="142" t="s">
        <v>76</v>
      </c>
      <c r="AQ11" s="778">
        <v>17</v>
      </c>
      <c r="AR11" s="779"/>
      <c r="AS11" s="779"/>
      <c r="AT11" s="142" t="s">
        <v>76</v>
      </c>
      <c r="AU11" s="778">
        <v>18</v>
      </c>
      <c r="AV11" s="779"/>
      <c r="AW11" s="779"/>
      <c r="AX11" s="142" t="s">
        <v>76</v>
      </c>
      <c r="AY11" s="778">
        <v>19</v>
      </c>
      <c r="AZ11" s="779"/>
      <c r="BA11" s="779"/>
      <c r="BB11" s="142" t="s">
        <v>76</v>
      </c>
      <c r="BC11" s="778">
        <v>20</v>
      </c>
      <c r="BD11" s="779"/>
      <c r="BE11" s="779"/>
      <c r="BF11" s="142" t="s">
        <v>76</v>
      </c>
      <c r="BG11" s="778">
        <v>21</v>
      </c>
      <c r="BH11" s="779"/>
      <c r="BI11" s="779"/>
      <c r="BJ11" s="142" t="s">
        <v>76</v>
      </c>
      <c r="BK11" s="778">
        <v>22</v>
      </c>
      <c r="BL11" s="779"/>
      <c r="BM11" s="779"/>
      <c r="BN11" s="142" t="s">
        <v>76</v>
      </c>
      <c r="BO11" s="778">
        <v>23</v>
      </c>
      <c r="BP11" s="779"/>
      <c r="BQ11" s="779"/>
      <c r="BR11" s="142" t="s">
        <v>76</v>
      </c>
      <c r="BS11" s="778">
        <v>24</v>
      </c>
      <c r="BT11" s="779"/>
      <c r="BU11" s="779"/>
      <c r="BV11" s="142" t="s">
        <v>76</v>
      </c>
      <c r="BW11" s="778">
        <v>25</v>
      </c>
      <c r="BX11" s="779"/>
      <c r="BY11" s="779"/>
      <c r="BZ11" s="142" t="s">
        <v>76</v>
      </c>
      <c r="CA11" s="778">
        <v>26</v>
      </c>
      <c r="CB11" s="779"/>
      <c r="CC11" s="779"/>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39"/>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214</v>
      </c>
    </row>
    <row r="12" spans="1:177" s="2" customFormat="1" ht="15" customHeight="1"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215</v>
      </c>
    </row>
    <row r="13" spans="1:177" s="2" customFormat="1" ht="15" customHeight="1" x14ac:dyDescent="0.25">
      <c r="A13" s="135">
        <v>1</v>
      </c>
      <c r="B13" s="149" t="s">
        <v>148</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256</v>
      </c>
      <c r="FU13" s="259" t="s">
        <v>269</v>
      </c>
    </row>
    <row r="14" spans="1:177" s="2" customFormat="1" ht="15.75" customHeight="1" x14ac:dyDescent="0.25">
      <c r="A14" s="236" t="s">
        <v>178</v>
      </c>
      <c r="B14" s="235" t="s">
        <v>179</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261</v>
      </c>
      <c r="FR14" s="465" t="s">
        <v>270</v>
      </c>
    </row>
    <row r="15" spans="1:177" s="2" customFormat="1" ht="20.399999999999999" x14ac:dyDescent="0.25">
      <c r="A15" s="437" t="str">
        <f t="shared" ref="A15:A46" si="0">IF(EQ15&lt;10,$EP$15&amp;""&amp;EQ15,$EP$16&amp;""&amp;EQ15)</f>
        <v>1.1.01</v>
      </c>
      <c r="B15" s="117" t="s">
        <v>146</v>
      </c>
      <c r="C15" s="133" t="s">
        <v>286</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9"/>
      <c r="AJ15" s="229"/>
      <c r="AK15" s="229"/>
      <c r="AL15" s="440">
        <f t="shared" ref="AL15:AL64" si="5">CG15</f>
        <v>0</v>
      </c>
      <c r="AM15" s="229"/>
      <c r="AN15" s="229"/>
      <c r="AO15" s="229"/>
      <c r="AP15" s="440">
        <f t="shared" ref="AP15:AP64" si="6">CH15</f>
        <v>0</v>
      </c>
      <c r="AQ15" s="229">
        <v>10</v>
      </c>
      <c r="AR15" s="229">
        <v>0</v>
      </c>
      <c r="AS15" s="229">
        <v>10</v>
      </c>
      <c r="AT15" s="440">
        <f t="shared" ref="AT15:AT64" si="7">CI15</f>
        <v>2</v>
      </c>
      <c r="AU15" s="229">
        <v>0</v>
      </c>
      <c r="AV15" s="229">
        <v>0</v>
      </c>
      <c r="AW15" s="229">
        <v>10</v>
      </c>
      <c r="AX15" s="440">
        <f t="shared" ref="AX15:AX64" si="8">CJ15</f>
        <v>1</v>
      </c>
      <c r="AY15" s="229"/>
      <c r="AZ15" s="229"/>
      <c r="BA15" s="229">
        <v>10</v>
      </c>
      <c r="BB15" s="440">
        <f>CK15</f>
        <v>1</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4</v>
      </c>
      <c r="DI15" s="216">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5">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40</v>
      </c>
      <c r="EP15" s="436" t="s">
        <v>245</v>
      </c>
      <c r="EQ15">
        <f>IF(B15&lt;&gt;0,1,0)</f>
        <v>1</v>
      </c>
      <c r="ER15"/>
      <c r="ES15"/>
      <c r="ET15"/>
      <c r="EU15"/>
      <c r="EV15"/>
      <c r="EW15"/>
      <c r="EX15"/>
      <c r="EY15"/>
      <c r="EZ15"/>
      <c r="FA15"/>
      <c r="FB15"/>
      <c r="FC15"/>
      <c r="FD15"/>
      <c r="FE15"/>
      <c r="FF15"/>
      <c r="FG15"/>
      <c r="FH15"/>
      <c r="FI15"/>
      <c r="FJ15"/>
      <c r="FK15"/>
      <c r="FL15"/>
      <c r="FM15"/>
      <c r="FN15"/>
      <c r="FO15"/>
      <c r="FQ15" s="473"/>
      <c r="FR15" s="469" t="s">
        <v>94</v>
      </c>
    </row>
    <row r="16" spans="1:177" s="2" customFormat="1" x14ac:dyDescent="0.25">
      <c r="A16" s="437" t="str">
        <f t="shared" si="0"/>
        <v>1.1.02</v>
      </c>
      <c r="B16" s="117" t="s">
        <v>147</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9">
        <v>10</v>
      </c>
      <c r="AJ16" s="229"/>
      <c r="AK16" s="229">
        <v>10</v>
      </c>
      <c r="AL16" s="440">
        <f t="shared" si="5"/>
        <v>2</v>
      </c>
      <c r="AM16" s="229">
        <v>10</v>
      </c>
      <c r="AN16" s="229"/>
      <c r="AO16" s="229">
        <v>10</v>
      </c>
      <c r="AP16" s="440">
        <f t="shared" si="6"/>
        <v>2</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4</v>
      </c>
      <c r="DI16" s="216">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40</v>
      </c>
      <c r="EP16" s="436" t="s">
        <v>246</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258</v>
      </c>
    </row>
    <row r="17" spans="1:174" s="2" customFormat="1" x14ac:dyDescent="0.25">
      <c r="A17" s="437" t="str">
        <f t="shared" si="0"/>
        <v>1.1.03</v>
      </c>
      <c r="B17" s="117" t="s">
        <v>133</v>
      </c>
      <c r="C17" s="133" t="s">
        <v>270</v>
      </c>
      <c r="D17" s="123"/>
      <c r="E17" s="124"/>
      <c r="F17" s="124"/>
      <c r="G17" s="11"/>
      <c r="H17" s="124">
        <v>1</v>
      </c>
      <c r="I17" s="124">
        <v>2</v>
      </c>
      <c r="J17" s="124">
        <v>3</v>
      </c>
      <c r="K17" s="124">
        <v>4</v>
      </c>
      <c r="L17" s="124">
        <v>5</v>
      </c>
      <c r="M17" s="124">
        <v>6</v>
      </c>
      <c r="N17" s="124">
        <v>7</v>
      </c>
      <c r="O17" s="124"/>
      <c r="P17" s="124"/>
      <c r="Q17" s="124"/>
      <c r="R17" s="124"/>
      <c r="S17" s="124"/>
      <c r="T17" s="138"/>
      <c r="U17" s="138"/>
      <c r="V17" s="123"/>
      <c r="W17" s="124"/>
      <c r="X17" s="124"/>
      <c r="Y17" s="124"/>
      <c r="Z17" s="124"/>
      <c r="AA17" s="124"/>
      <c r="AB17" s="11"/>
      <c r="AC17" s="8">
        <v>420</v>
      </c>
      <c r="AD17" s="138">
        <f t="shared" si="1"/>
        <v>14</v>
      </c>
      <c r="AE17" s="9">
        <f t="shared" si="2"/>
        <v>0</v>
      </c>
      <c r="AF17" s="9">
        <f t="shared" si="3"/>
        <v>0</v>
      </c>
      <c r="AG17" s="9">
        <f t="shared" si="4"/>
        <v>140</v>
      </c>
      <c r="AH17" s="9">
        <f t="shared" si="40"/>
        <v>280</v>
      </c>
      <c r="AI17" s="229"/>
      <c r="AJ17" s="229"/>
      <c r="AK17" s="229">
        <v>20</v>
      </c>
      <c r="AL17" s="440">
        <f t="shared" si="5"/>
        <v>2</v>
      </c>
      <c r="AM17" s="229"/>
      <c r="AN17" s="229"/>
      <c r="AO17" s="229">
        <v>20</v>
      </c>
      <c r="AP17" s="440">
        <f t="shared" si="6"/>
        <v>2</v>
      </c>
      <c r="AQ17" s="229"/>
      <c r="AR17" s="229"/>
      <c r="AS17" s="229">
        <v>20</v>
      </c>
      <c r="AT17" s="440">
        <f t="shared" si="7"/>
        <v>2</v>
      </c>
      <c r="AU17" s="229"/>
      <c r="AV17" s="229"/>
      <c r="AW17" s="229">
        <v>20</v>
      </c>
      <c r="AX17" s="440">
        <f t="shared" si="8"/>
        <v>2</v>
      </c>
      <c r="AY17" s="229"/>
      <c r="AZ17" s="229"/>
      <c r="BA17" s="229">
        <v>20</v>
      </c>
      <c r="BB17" s="440">
        <f>CK17</f>
        <v>2</v>
      </c>
      <c r="BC17" s="229"/>
      <c r="BD17" s="229"/>
      <c r="BE17" s="229">
        <v>20</v>
      </c>
      <c r="BF17" s="440">
        <f>CL17</f>
        <v>2</v>
      </c>
      <c r="BG17" s="229"/>
      <c r="BH17" s="229"/>
      <c r="BI17" s="229">
        <v>20</v>
      </c>
      <c r="BJ17" s="440">
        <f>CM17</f>
        <v>2</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0</v>
      </c>
      <c r="CO17" s="14">
        <f t="shared" si="23"/>
        <v>0</v>
      </c>
      <c r="CP17" s="85">
        <f t="shared" si="24"/>
        <v>0</v>
      </c>
      <c r="CQ17" s="85">
        <f t="shared" si="25"/>
        <v>0</v>
      </c>
      <c r="CR17" s="85">
        <f t="shared" si="26"/>
        <v>0</v>
      </c>
      <c r="CS17" s="88">
        <f t="shared" si="41"/>
        <v>14</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0</v>
      </c>
      <c r="DD17" s="14">
        <f t="shared" si="33"/>
        <v>0</v>
      </c>
      <c r="DE17" s="14">
        <f t="shared" si="34"/>
        <v>0</v>
      </c>
      <c r="DF17" s="14">
        <f t="shared" si="35"/>
        <v>0</v>
      </c>
      <c r="DG17" s="14">
        <f t="shared" si="36"/>
        <v>0</v>
      </c>
      <c r="DH17" s="202">
        <f t="shared" si="42"/>
        <v>14</v>
      </c>
      <c r="DI17" s="216">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0</v>
      </c>
      <c r="EG17" s="74">
        <f t="shared" si="39"/>
        <v>0</v>
      </c>
      <c r="EH17" s="74">
        <f t="shared" si="39"/>
        <v>0</v>
      </c>
      <c r="EI17" s="74">
        <f t="shared" si="39"/>
        <v>0</v>
      </c>
      <c r="EJ17" s="74">
        <f t="shared" si="39"/>
        <v>0</v>
      </c>
      <c r="EK17" s="486">
        <f t="shared" si="45"/>
        <v>7</v>
      </c>
      <c r="EO17" s="483">
        <f>SUM($AI17:$AK17)+SUM($AM17:$AO17)+SUM($AQ17:AS17)+SUM($AU17:AW17)+SUM($AY17:BA17)+SUM($BC17:BE17)+SUM($BG17:BI17)+SUM($BK17:BM17)+SUM($BO17:BQ17)+SUM($BS17:BU17)+SUM($BW17:BY17)+SUM($CA17:CC17)</f>
        <v>140</v>
      </c>
      <c r="EP17"/>
      <c r="EQ17">
        <f t="shared" si="46"/>
        <v>3</v>
      </c>
      <c r="ER17"/>
      <c r="ES17"/>
      <c r="ET17"/>
      <c r="EU17"/>
      <c r="EV17"/>
      <c r="EW17"/>
      <c r="EX17"/>
      <c r="EY17"/>
      <c r="EZ17"/>
      <c r="FA17"/>
      <c r="FB17"/>
      <c r="FC17"/>
      <c r="FD17"/>
      <c r="FE17"/>
      <c r="FF17"/>
      <c r="FG17"/>
      <c r="FH17"/>
      <c r="FI17"/>
      <c r="FJ17"/>
      <c r="FK17"/>
      <c r="FL17"/>
      <c r="FM17"/>
      <c r="FN17"/>
      <c r="FO17"/>
      <c r="FQ17" s="474"/>
      <c r="FR17" s="469" t="s">
        <v>286</v>
      </c>
    </row>
    <row r="18" spans="1:174" s="2" customFormat="1" x14ac:dyDescent="0.25">
      <c r="A18" s="437" t="str">
        <f t="shared" si="0"/>
        <v>1.1.04</v>
      </c>
      <c r="B18" s="117" t="s">
        <v>129</v>
      </c>
      <c r="C18" s="133" t="s">
        <v>287</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9"/>
      <c r="AJ18" s="229"/>
      <c r="AK18" s="229"/>
      <c r="AL18" s="440">
        <f t="shared" si="5"/>
        <v>0</v>
      </c>
      <c r="AM18" s="229">
        <v>16</v>
      </c>
      <c r="AN18" s="229"/>
      <c r="AO18" s="229">
        <v>14</v>
      </c>
      <c r="AP18" s="440">
        <f t="shared" si="6"/>
        <v>3</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1</v>
      </c>
      <c r="EO18" s="483">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2" t="s">
        <v>260</v>
      </c>
      <c r="FR18" s="468" t="s">
        <v>116</v>
      </c>
    </row>
    <row r="19" spans="1:174" s="2" customFormat="1" ht="20.399999999999999" x14ac:dyDescent="0.25">
      <c r="A19" s="437" t="str">
        <f t="shared" si="0"/>
        <v>1.1.05</v>
      </c>
      <c r="B19" s="117" t="s">
        <v>244</v>
      </c>
      <c r="C19" s="133" t="s">
        <v>252</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9">
        <v>10</v>
      </c>
      <c r="AJ19" s="229"/>
      <c r="AK19" s="229">
        <v>6</v>
      </c>
      <c r="AL19" s="440">
        <f t="shared" si="5"/>
        <v>1.5</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1</v>
      </c>
      <c r="EO19" s="483">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117" t="s">
        <v>338</v>
      </c>
      <c r="C20" s="133" t="s">
        <v>259</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9">
        <v>16</v>
      </c>
      <c r="AJ20" s="229"/>
      <c r="AK20" s="229">
        <v>14</v>
      </c>
      <c r="AL20" s="440">
        <f t="shared" si="5"/>
        <v>3</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5">
      <c r="A21" s="437" t="str">
        <f t="shared" si="0"/>
        <v>1.1.07</v>
      </c>
      <c r="B21" s="117" t="s">
        <v>312</v>
      </c>
      <c r="C21" s="133" t="s">
        <v>88</v>
      </c>
      <c r="D21" s="123"/>
      <c r="E21" s="124">
        <v>2</v>
      </c>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105</v>
      </c>
      <c r="AD21" s="138">
        <f t="shared" si="1"/>
        <v>3.5</v>
      </c>
      <c r="AE21" s="9">
        <f t="shared" si="2"/>
        <v>18</v>
      </c>
      <c r="AF21" s="9">
        <f t="shared" si="3"/>
        <v>0</v>
      </c>
      <c r="AG21" s="9">
        <f t="shared" si="4"/>
        <v>16</v>
      </c>
      <c r="AH21" s="9">
        <f t="shared" si="40"/>
        <v>71</v>
      </c>
      <c r="AI21" s="229"/>
      <c r="AJ21" s="229"/>
      <c r="AK21" s="229"/>
      <c r="AL21" s="440">
        <f t="shared" si="5"/>
        <v>0</v>
      </c>
      <c r="AM21" s="229">
        <v>18</v>
      </c>
      <c r="AN21" s="229"/>
      <c r="AO21" s="229">
        <v>16</v>
      </c>
      <c r="AP21" s="440">
        <f t="shared" si="6"/>
        <v>3.5</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0.67619047619047623</v>
      </c>
      <c r="CF21" s="120" t="str">
        <f t="shared" si="14"/>
        <v/>
      </c>
      <c r="CG21" s="85">
        <f t="shared" si="15"/>
        <v>0</v>
      </c>
      <c r="CH21" s="85">
        <f t="shared" si="16"/>
        <v>3.5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3.5</v>
      </c>
      <c r="CV21" s="14">
        <f t="shared" si="27"/>
        <v>0</v>
      </c>
      <c r="CW21" s="14">
        <f t="shared" si="28"/>
        <v>3.5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3.5</v>
      </c>
      <c r="DI21" s="216">
        <f t="shared" si="37"/>
        <v>3.5</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34</v>
      </c>
      <c r="EP21"/>
      <c r="EQ21">
        <f t="shared" si="46"/>
        <v>7</v>
      </c>
      <c r="ER21"/>
      <c r="ES21"/>
      <c r="ET21"/>
      <c r="EU21"/>
      <c r="EV21"/>
      <c r="EW21"/>
      <c r="EX21"/>
      <c r="EY21"/>
      <c r="EZ21"/>
      <c r="FA21"/>
      <c r="FB21"/>
      <c r="FC21"/>
      <c r="FD21"/>
      <c r="FE21"/>
      <c r="FF21"/>
      <c r="FG21"/>
      <c r="FH21"/>
      <c r="FI21"/>
      <c r="FJ21"/>
      <c r="FK21"/>
      <c r="FL21"/>
      <c r="FM21"/>
      <c r="FN21"/>
      <c r="FO21"/>
      <c r="FQ21" s="473"/>
      <c r="FR21" s="469" t="s">
        <v>257</v>
      </c>
    </row>
    <row r="22" spans="1:174" s="2" customFormat="1" x14ac:dyDescent="0.25">
      <c r="A22" s="437" t="str">
        <f t="shared" si="0"/>
        <v>1.1.08</v>
      </c>
      <c r="B22" s="117" t="s">
        <v>145</v>
      </c>
      <c r="C22" s="133" t="s">
        <v>95</v>
      </c>
      <c r="D22" s="123"/>
      <c r="E22" s="124"/>
      <c r="F22" s="124"/>
      <c r="G22" s="11"/>
      <c r="H22" s="123">
        <v>5</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ref="AD22:AD39" si="53">AC22/$CI$7</f>
        <v>3</v>
      </c>
      <c r="AE22" s="9">
        <f t="shared" ref="AE22:AE39" si="54">AI22*$CG$5+AM22*$CH$5+AQ22*$CI$5+AU22*$CJ$5+BO22*$CO$5+BS22*$CP$5+BW22*$CQ$5+CA22*$CR$5+AY22*$CK$5+BC22*$CL$5+BG22*$CM$5+BK22*$CN$5</f>
        <v>16</v>
      </c>
      <c r="AF22" s="9">
        <f t="shared" ref="AF22:AF39" si="55">AJ22*$CG$5+AN22*$CH$5+AR22*$CI$5+AV22*$CJ$5+BP22*$CO$5+BT22*$CP$5+BX22*$CQ$5+CB22*$CR$5+AZ22*$CK$5+BD22*$CL$5+BH22*$CM$5+BL22*$CN$5</f>
        <v>0</v>
      </c>
      <c r="AG22" s="9">
        <f t="shared" ref="AG22:AG39" si="56">AK22*$CG$5+AO22*$CH$5+AS22*$CI$5+AW22*$CJ$5+BQ22*$CO$5+BU22*$CP$5+BY22*$CQ$5+CC22*$CR$5+BA22*$CK$5+BE22*$CL$5+BI22*$CM$5+BM22*$CN$5</f>
        <v>14</v>
      </c>
      <c r="AH22" s="9">
        <f t="shared" ref="AH22:AH39" si="57">AC22-(AE22+AF22+AG22)</f>
        <v>60</v>
      </c>
      <c r="AI22" s="229"/>
      <c r="AJ22" s="229"/>
      <c r="AK22" s="229"/>
      <c r="AL22" s="440">
        <f t="shared" ref="AL22:AL39" si="58">CG22</f>
        <v>0</v>
      </c>
      <c r="AM22" s="229"/>
      <c r="AN22" s="229"/>
      <c r="AO22" s="229"/>
      <c r="AP22" s="440">
        <f t="shared" ref="AP22:AP39" si="59">CH22</f>
        <v>0</v>
      </c>
      <c r="AQ22" s="229"/>
      <c r="AR22" s="229"/>
      <c r="AS22" s="229"/>
      <c r="AT22" s="440">
        <f t="shared" ref="AT22:AT39" si="60">CI22</f>
        <v>0</v>
      </c>
      <c r="AU22" s="229"/>
      <c r="AV22" s="229">
        <v>0</v>
      </c>
      <c r="AW22" s="229"/>
      <c r="AX22" s="440">
        <f t="shared" ref="AX22:AX39" si="61">CJ22</f>
        <v>0</v>
      </c>
      <c r="AY22" s="229">
        <v>16</v>
      </c>
      <c r="AZ22" s="229"/>
      <c r="BA22" s="229">
        <v>14</v>
      </c>
      <c r="BB22" s="440">
        <f t="shared" ref="BB22:BB39" si="62">CK22</f>
        <v>3</v>
      </c>
      <c r="BC22" s="229"/>
      <c r="BD22" s="229"/>
      <c r="BE22" s="229"/>
      <c r="BF22" s="440">
        <f t="shared" ref="BF22:BF39" si="63">CL22</f>
        <v>0</v>
      </c>
      <c r="BG22" s="229"/>
      <c r="BH22" s="229"/>
      <c r="BI22" s="229"/>
      <c r="BJ22" s="440">
        <f t="shared" ref="BJ22:BJ39" si="64">CM22</f>
        <v>0</v>
      </c>
      <c r="BK22" s="229"/>
      <c r="BL22" s="229"/>
      <c r="BM22" s="229"/>
      <c r="BN22" s="440">
        <f t="shared" ref="BN22:BN39" si="65">CN22</f>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0.66666666666666663</v>
      </c>
      <c r="CF22" s="120"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202">
        <f t="shared" si="42"/>
        <v>3</v>
      </c>
      <c r="DI22" s="216">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86">
        <f t="shared" si="45"/>
        <v>1</v>
      </c>
      <c r="EO22" s="483">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3"/>
      <c r="FR22" s="469" t="s">
        <v>287</v>
      </c>
    </row>
    <row r="23" spans="1:174" s="2" customFormat="1" x14ac:dyDescent="0.25">
      <c r="A23" s="437" t="str">
        <f t="shared" si="0"/>
        <v>1.1.09</v>
      </c>
      <c r="B23" s="117" t="s">
        <v>313</v>
      </c>
      <c r="C23" s="133" t="s">
        <v>257</v>
      </c>
      <c r="D23" s="123"/>
      <c r="E23" s="124"/>
      <c r="F23" s="124"/>
      <c r="G23" s="11"/>
      <c r="H23" s="123">
        <v>4</v>
      </c>
      <c r="I23" s="124"/>
      <c r="J23" s="124"/>
      <c r="K23" s="124"/>
      <c r="L23" s="124"/>
      <c r="M23" s="124"/>
      <c r="N23" s="124"/>
      <c r="O23" s="124"/>
      <c r="P23" s="124"/>
      <c r="Q23" s="124"/>
      <c r="R23" s="124"/>
      <c r="S23" s="11"/>
      <c r="T23" s="138"/>
      <c r="U23" s="138"/>
      <c r="V23" s="123"/>
      <c r="W23" s="124"/>
      <c r="X23" s="124"/>
      <c r="Y23" s="124"/>
      <c r="Z23" s="124"/>
      <c r="AA23" s="124"/>
      <c r="AB23" s="11"/>
      <c r="AC23" s="8">
        <v>90</v>
      </c>
      <c r="AD23" s="138">
        <f t="shared" si="53"/>
        <v>3</v>
      </c>
      <c r="AE23" s="9">
        <f t="shared" si="54"/>
        <v>16</v>
      </c>
      <c r="AF23" s="9">
        <f t="shared" si="55"/>
        <v>0</v>
      </c>
      <c r="AG23" s="9">
        <f t="shared" si="56"/>
        <v>14</v>
      </c>
      <c r="AH23" s="9">
        <f t="shared" si="57"/>
        <v>60</v>
      </c>
      <c r="AI23" s="229"/>
      <c r="AJ23" s="229"/>
      <c r="AK23" s="229"/>
      <c r="AL23" s="440">
        <f t="shared" si="58"/>
        <v>0</v>
      </c>
      <c r="AM23" s="229"/>
      <c r="AN23" s="229"/>
      <c r="AO23" s="229"/>
      <c r="AP23" s="440">
        <f t="shared" si="59"/>
        <v>0</v>
      </c>
      <c r="AQ23" s="229"/>
      <c r="AR23" s="229"/>
      <c r="AS23" s="229"/>
      <c r="AT23" s="440">
        <f t="shared" si="60"/>
        <v>0</v>
      </c>
      <c r="AU23" s="229">
        <v>16</v>
      </c>
      <c r="AV23" s="229"/>
      <c r="AW23" s="229">
        <v>14</v>
      </c>
      <c r="AX23" s="440">
        <f t="shared" si="61"/>
        <v>3</v>
      </c>
      <c r="AY23" s="229"/>
      <c r="AZ23" s="229"/>
      <c r="BA23" s="229"/>
      <c r="BB23" s="440">
        <f t="shared" si="62"/>
        <v>0</v>
      </c>
      <c r="BC23" s="229"/>
      <c r="BD23" s="229"/>
      <c r="BE23" s="229"/>
      <c r="BF23" s="440">
        <f t="shared" si="63"/>
        <v>0</v>
      </c>
      <c r="BG23" s="229"/>
      <c r="BH23" s="229"/>
      <c r="BI23" s="229"/>
      <c r="BJ23" s="440">
        <f t="shared" si="64"/>
        <v>0</v>
      </c>
      <c r="BK23" s="229"/>
      <c r="BL23" s="229"/>
      <c r="BM23" s="229"/>
      <c r="BN23" s="440">
        <f t="shared" si="65"/>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0.66666666666666663</v>
      </c>
      <c r="CF23" s="120" t="str">
        <f t="shared" si="14"/>
        <v/>
      </c>
      <c r="CG23" s="85">
        <f t="shared" si="15"/>
        <v>0</v>
      </c>
      <c r="CH23" s="85">
        <f t="shared" si="16"/>
        <v>0</v>
      </c>
      <c r="CI23" s="85">
        <f t="shared" si="17"/>
        <v>0</v>
      </c>
      <c r="CJ23" s="85">
        <f t="shared" si="18"/>
        <v>3</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v>
      </c>
      <c r="CV23" s="14">
        <f t="shared" si="27"/>
        <v>0</v>
      </c>
      <c r="CW23" s="14">
        <f t="shared" si="28"/>
        <v>0</v>
      </c>
      <c r="CX23" s="14">
        <f t="shared" si="29"/>
        <v>0</v>
      </c>
      <c r="CY23" s="14">
        <f t="shared" si="30"/>
        <v>3</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v>
      </c>
      <c r="DI23" s="216">
        <f t="shared" si="37"/>
        <v>3</v>
      </c>
      <c r="DK23" s="74">
        <f t="shared" si="43"/>
        <v>0</v>
      </c>
      <c r="DL23" s="74">
        <f t="shared" si="38"/>
        <v>0</v>
      </c>
      <c r="DM23" s="74">
        <f t="shared" si="38"/>
        <v>0</v>
      </c>
      <c r="DN23" s="74">
        <f t="shared" ref="DL23:DV46" si="66">IF(VALUE($D23)=DN$11,1,0)+IF(VALUE($E23)=DN$11,1,0)+IF(VALUE($F23)=DN$11,1,0)+IF(VALUE($G23)=DN$11,1,0)</f>
        <v>0</v>
      </c>
      <c r="DO23" s="74">
        <f t="shared" si="66"/>
        <v>0</v>
      </c>
      <c r="DP23" s="74">
        <f t="shared" si="66"/>
        <v>0</v>
      </c>
      <c r="DQ23" s="74">
        <f t="shared" si="66"/>
        <v>0</v>
      </c>
      <c r="DR23" s="74">
        <f t="shared" si="66"/>
        <v>0</v>
      </c>
      <c r="DS23" s="74">
        <f t="shared" si="66"/>
        <v>0</v>
      </c>
      <c r="DT23" s="74">
        <f t="shared" si="66"/>
        <v>0</v>
      </c>
      <c r="DU23" s="74">
        <f t="shared" si="66"/>
        <v>0</v>
      </c>
      <c r="DV23" s="74">
        <f t="shared" si="66"/>
        <v>0</v>
      </c>
      <c r="DW23" s="485">
        <f t="shared" si="44"/>
        <v>0</v>
      </c>
      <c r="DX23" s="84"/>
      <c r="DY23" s="74">
        <f t="shared" si="39"/>
        <v>0</v>
      </c>
      <c r="DZ23" s="74">
        <f t="shared" si="39"/>
        <v>0</v>
      </c>
      <c r="EA23" s="74">
        <f t="shared" si="39"/>
        <v>0</v>
      </c>
      <c r="EB23" s="74">
        <f t="shared" si="39"/>
        <v>1</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30</v>
      </c>
      <c r="EP23"/>
      <c r="EQ23">
        <f t="shared" si="46"/>
        <v>9</v>
      </c>
      <c r="ER23"/>
      <c r="ES23"/>
      <c r="ET23"/>
      <c r="EU23"/>
      <c r="EV23"/>
      <c r="EW23"/>
      <c r="EX23"/>
      <c r="EY23"/>
      <c r="EZ23"/>
      <c r="FA23"/>
      <c r="FB23"/>
      <c r="FC23"/>
      <c r="FD23"/>
      <c r="FE23"/>
      <c r="FF23"/>
      <c r="FG23"/>
      <c r="FH23"/>
      <c r="FI23"/>
      <c r="FJ23"/>
      <c r="FK23"/>
      <c r="FL23"/>
      <c r="FM23"/>
      <c r="FN23"/>
      <c r="FO23"/>
      <c r="FQ23" s="472" t="s">
        <v>274</v>
      </c>
      <c r="FR23" s="468" t="s">
        <v>95</v>
      </c>
    </row>
    <row r="24" spans="1:174" s="2" customFormat="1" x14ac:dyDescent="0.25">
      <c r="A24" s="437" t="str">
        <f t="shared" si="0"/>
        <v>1.1.10</v>
      </c>
      <c r="B24" s="117" t="s">
        <v>314</v>
      </c>
      <c r="C24" s="133" t="s">
        <v>259</v>
      </c>
      <c r="D24" s="123">
        <v>2</v>
      </c>
      <c r="E24" s="124"/>
      <c r="F24" s="124"/>
      <c r="G24" s="11"/>
      <c r="H24" s="123">
        <v>1</v>
      </c>
      <c r="I24" s="124"/>
      <c r="J24" s="124"/>
      <c r="K24" s="124"/>
      <c r="L24" s="124"/>
      <c r="M24" s="124"/>
      <c r="N24" s="124"/>
      <c r="O24" s="124"/>
      <c r="P24" s="124"/>
      <c r="Q24" s="124"/>
      <c r="R24" s="124"/>
      <c r="S24" s="11"/>
      <c r="T24" s="138"/>
      <c r="U24" s="138"/>
      <c r="V24" s="123"/>
      <c r="W24" s="124"/>
      <c r="X24" s="124"/>
      <c r="Y24" s="124"/>
      <c r="Z24" s="124"/>
      <c r="AA24" s="124"/>
      <c r="AB24" s="11"/>
      <c r="AC24" s="8">
        <v>300</v>
      </c>
      <c r="AD24" s="138">
        <f t="shared" si="53"/>
        <v>10</v>
      </c>
      <c r="AE24" s="9">
        <f t="shared" si="54"/>
        <v>52</v>
      </c>
      <c r="AF24" s="9">
        <f t="shared" si="55"/>
        <v>0</v>
      </c>
      <c r="AG24" s="9">
        <f t="shared" si="56"/>
        <v>52</v>
      </c>
      <c r="AH24" s="9">
        <f t="shared" si="57"/>
        <v>196</v>
      </c>
      <c r="AI24" s="229">
        <v>26</v>
      </c>
      <c r="AJ24" s="229"/>
      <c r="AK24" s="229">
        <v>26</v>
      </c>
      <c r="AL24" s="440">
        <f t="shared" si="58"/>
        <v>5</v>
      </c>
      <c r="AM24" s="229">
        <v>26</v>
      </c>
      <c r="AN24" s="229"/>
      <c r="AO24" s="229">
        <v>26</v>
      </c>
      <c r="AP24" s="440">
        <f t="shared" si="59"/>
        <v>5</v>
      </c>
      <c r="AQ24" s="229"/>
      <c r="AR24" s="229"/>
      <c r="AS24" s="229"/>
      <c r="AT24" s="440">
        <f t="shared" si="60"/>
        <v>0</v>
      </c>
      <c r="AU24" s="229"/>
      <c r="AV24" s="229">
        <v>0</v>
      </c>
      <c r="AW24" s="229"/>
      <c r="AX24" s="440">
        <f t="shared" si="61"/>
        <v>0</v>
      </c>
      <c r="AY24" s="229"/>
      <c r="AZ24" s="229"/>
      <c r="BA24" s="229"/>
      <c r="BB24" s="440">
        <f t="shared" si="62"/>
        <v>0</v>
      </c>
      <c r="BC24" s="229"/>
      <c r="BD24" s="229"/>
      <c r="BE24" s="229"/>
      <c r="BF24" s="440">
        <f t="shared" si="63"/>
        <v>0</v>
      </c>
      <c r="BG24" s="229"/>
      <c r="BH24" s="229"/>
      <c r="BI24" s="229"/>
      <c r="BJ24" s="440">
        <f t="shared" si="64"/>
        <v>0</v>
      </c>
      <c r="BK24" s="229"/>
      <c r="BL24" s="229"/>
      <c r="BM24" s="229"/>
      <c r="BN24" s="440">
        <f t="shared" si="65"/>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0.65333333333333332</v>
      </c>
      <c r="CF24" s="120" t="str">
        <f t="shared" si="14"/>
        <v/>
      </c>
      <c r="CG24" s="85">
        <f t="shared" si="15"/>
        <v>5</v>
      </c>
      <c r="CH24" s="85">
        <f t="shared" si="16"/>
        <v>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10</v>
      </c>
      <c r="CV24" s="14">
        <f t="shared" si="27"/>
        <v>5</v>
      </c>
      <c r="CW24" s="14">
        <f t="shared" si="28"/>
        <v>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10</v>
      </c>
      <c r="DI24" s="216">
        <f t="shared" si="37"/>
        <v>5</v>
      </c>
      <c r="DK24" s="74">
        <f t="shared" si="43"/>
        <v>0</v>
      </c>
      <c r="DL24" s="74">
        <f t="shared" si="66"/>
        <v>1</v>
      </c>
      <c r="DM24" s="74">
        <f t="shared" si="66"/>
        <v>0</v>
      </c>
      <c r="DN24" s="74">
        <f t="shared" si="66"/>
        <v>0</v>
      </c>
      <c r="DO24" s="74">
        <f t="shared" si="66"/>
        <v>0</v>
      </c>
      <c r="DP24" s="74">
        <f t="shared" si="66"/>
        <v>0</v>
      </c>
      <c r="DQ24" s="74">
        <f t="shared" si="66"/>
        <v>0</v>
      </c>
      <c r="DR24" s="74">
        <f t="shared" si="66"/>
        <v>0</v>
      </c>
      <c r="DS24" s="74">
        <f t="shared" si="66"/>
        <v>0</v>
      </c>
      <c r="DT24" s="74">
        <f t="shared" si="66"/>
        <v>0</v>
      </c>
      <c r="DU24" s="74">
        <f t="shared" si="66"/>
        <v>0</v>
      </c>
      <c r="DV24" s="74">
        <f t="shared" si="66"/>
        <v>0</v>
      </c>
      <c r="DW24" s="485">
        <f t="shared" si="44"/>
        <v>1</v>
      </c>
      <c r="DX24" s="84"/>
      <c r="DY24" s="74">
        <f t="shared" si="39"/>
        <v>1</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1</v>
      </c>
      <c r="EO24" s="483">
        <f>SUM($AI24:$AK24)+SUM($AM24:$AO24)+SUM($AQ24:AS24)+SUM($AU24:AW24)+SUM($AY24:BA24)+SUM($BC24:BE24)+SUM($BG24:BI24)+SUM($BK24:BM24)+SUM($BO24:BQ24)+SUM($BS24:BU24)+SUM($BW24:BY24)+SUM($CA24:CC24)</f>
        <v>104</v>
      </c>
      <c r="EP24"/>
      <c r="EQ24">
        <f t="shared" si="46"/>
        <v>10</v>
      </c>
      <c r="ER24"/>
      <c r="ES24"/>
      <c r="ET24"/>
      <c r="EU24"/>
      <c r="EV24"/>
      <c r="EW24"/>
      <c r="EX24"/>
      <c r="EY24"/>
      <c r="EZ24"/>
      <c r="FA24"/>
      <c r="FB24"/>
      <c r="FC24"/>
      <c r="FD24"/>
      <c r="FE24"/>
      <c r="FF24"/>
      <c r="FG24"/>
      <c r="FH24"/>
      <c r="FI24"/>
      <c r="FJ24"/>
      <c r="FK24"/>
      <c r="FL24"/>
      <c r="FM24"/>
      <c r="FN24"/>
      <c r="FO24"/>
      <c r="FQ24" s="473"/>
      <c r="FR24" s="469" t="s">
        <v>252</v>
      </c>
    </row>
    <row r="25" spans="1:174" s="2" customFormat="1" x14ac:dyDescent="0.25">
      <c r="A25" s="437" t="str">
        <f t="shared" si="0"/>
        <v>1.1.11</v>
      </c>
      <c r="B25" s="117" t="s">
        <v>315</v>
      </c>
      <c r="C25" s="133" t="s">
        <v>259</v>
      </c>
      <c r="D25" s="123">
        <v>2</v>
      </c>
      <c r="E25" s="124"/>
      <c r="F25" s="124"/>
      <c r="G25" s="11"/>
      <c r="H25" s="123">
        <v>1</v>
      </c>
      <c r="I25" s="124"/>
      <c r="J25" s="124"/>
      <c r="K25" s="124"/>
      <c r="L25" s="124"/>
      <c r="M25" s="124"/>
      <c r="N25" s="124"/>
      <c r="O25" s="124"/>
      <c r="P25" s="124"/>
      <c r="Q25" s="124"/>
      <c r="R25" s="124"/>
      <c r="S25" s="11"/>
      <c r="T25" s="138"/>
      <c r="U25" s="138"/>
      <c r="V25" s="123"/>
      <c r="W25" s="124"/>
      <c r="X25" s="124"/>
      <c r="Y25" s="124"/>
      <c r="Z25" s="124"/>
      <c r="AA25" s="124"/>
      <c r="AB25" s="11"/>
      <c r="AC25" s="8">
        <v>300</v>
      </c>
      <c r="AD25" s="138">
        <f t="shared" si="53"/>
        <v>10</v>
      </c>
      <c r="AE25" s="9">
        <f t="shared" si="54"/>
        <v>68</v>
      </c>
      <c r="AF25" s="9">
        <f t="shared" si="55"/>
        <v>32</v>
      </c>
      <c r="AG25" s="9">
        <f t="shared" si="56"/>
        <v>32</v>
      </c>
      <c r="AH25" s="9">
        <f t="shared" si="57"/>
        <v>168</v>
      </c>
      <c r="AI25" s="229">
        <v>34</v>
      </c>
      <c r="AJ25" s="229">
        <v>16</v>
      </c>
      <c r="AK25" s="229">
        <v>16</v>
      </c>
      <c r="AL25" s="440">
        <f t="shared" si="58"/>
        <v>5</v>
      </c>
      <c r="AM25" s="229">
        <v>34</v>
      </c>
      <c r="AN25" s="229">
        <v>16</v>
      </c>
      <c r="AO25" s="229">
        <v>16</v>
      </c>
      <c r="AP25" s="440">
        <f t="shared" si="59"/>
        <v>5</v>
      </c>
      <c r="AQ25" s="229"/>
      <c r="AR25" s="229"/>
      <c r="AS25" s="229"/>
      <c r="AT25" s="440">
        <f t="shared" si="60"/>
        <v>0</v>
      </c>
      <c r="AU25" s="229"/>
      <c r="AV25" s="229"/>
      <c r="AW25" s="229"/>
      <c r="AX25" s="440">
        <f t="shared" si="61"/>
        <v>0</v>
      </c>
      <c r="AY25" s="229"/>
      <c r="AZ25" s="229"/>
      <c r="BA25" s="229"/>
      <c r="BB25" s="440">
        <f t="shared" si="62"/>
        <v>0</v>
      </c>
      <c r="BC25" s="229"/>
      <c r="BD25" s="229"/>
      <c r="BE25" s="229"/>
      <c r="BF25" s="440">
        <f t="shared" si="63"/>
        <v>0</v>
      </c>
      <c r="BG25" s="229"/>
      <c r="BH25" s="229"/>
      <c r="BI25" s="229"/>
      <c r="BJ25" s="440">
        <f t="shared" si="64"/>
        <v>0</v>
      </c>
      <c r="BK25" s="229"/>
      <c r="BL25" s="229"/>
      <c r="BM25" s="229"/>
      <c r="BN25" s="440">
        <f t="shared" si="65"/>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0.56000000000000005</v>
      </c>
      <c r="CF25" s="120" t="str">
        <f t="shared" si="14"/>
        <v/>
      </c>
      <c r="CG25" s="85">
        <f t="shared" si="15"/>
        <v>5</v>
      </c>
      <c r="CH25" s="85">
        <f t="shared" si="16"/>
        <v>5</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10</v>
      </c>
      <c r="CV25" s="14">
        <f t="shared" si="27"/>
        <v>5</v>
      </c>
      <c r="CW25" s="14">
        <f t="shared" si="28"/>
        <v>5</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10</v>
      </c>
      <c r="DI25" s="216">
        <f t="shared" si="37"/>
        <v>5</v>
      </c>
      <c r="DK25" s="74">
        <f t="shared" si="43"/>
        <v>0</v>
      </c>
      <c r="DL25" s="74">
        <f t="shared" si="66"/>
        <v>1</v>
      </c>
      <c r="DM25" s="74">
        <f t="shared" si="66"/>
        <v>0</v>
      </c>
      <c r="DN25" s="74">
        <f t="shared" si="66"/>
        <v>0</v>
      </c>
      <c r="DO25" s="74">
        <f t="shared" si="66"/>
        <v>0</v>
      </c>
      <c r="DP25" s="74">
        <f t="shared" si="66"/>
        <v>0</v>
      </c>
      <c r="DQ25" s="74">
        <f t="shared" si="66"/>
        <v>0</v>
      </c>
      <c r="DR25" s="74">
        <f t="shared" si="66"/>
        <v>0</v>
      </c>
      <c r="DS25" s="74">
        <f t="shared" si="66"/>
        <v>0</v>
      </c>
      <c r="DT25" s="74">
        <f t="shared" si="66"/>
        <v>0</v>
      </c>
      <c r="DU25" s="74">
        <f t="shared" si="66"/>
        <v>0</v>
      </c>
      <c r="DV25" s="74">
        <f t="shared" si="66"/>
        <v>0</v>
      </c>
      <c r="DW25" s="485">
        <f t="shared" si="44"/>
        <v>1</v>
      </c>
      <c r="DX25" s="84"/>
      <c r="DY25" s="74">
        <f t="shared" si="39"/>
        <v>1</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1</v>
      </c>
      <c r="EO25" s="483">
        <f>SUM($AI25:$AK25)+SUM($AM25:$AO25)+SUM($AQ25:AS25)+SUM($AU25:AW25)+SUM($AY25:BA25)+SUM($BC25:BE25)+SUM($BG25:BI25)+SUM($BK25:BM25)+SUM($BO25:BQ25)+SUM($BS25:BU25)+SUM($BW25:BY25)+SUM($CA25:CC25)</f>
        <v>132</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5">
      <c r="A26" s="437" t="str">
        <f t="shared" si="0"/>
        <v>1.1.12</v>
      </c>
      <c r="B26" s="117" t="s">
        <v>316</v>
      </c>
      <c r="C26" s="133" t="s">
        <v>252</v>
      </c>
      <c r="D26" s="123">
        <v>1</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150</v>
      </c>
      <c r="AD26" s="138">
        <f t="shared" si="53"/>
        <v>5</v>
      </c>
      <c r="AE26" s="9">
        <f t="shared" si="54"/>
        <v>26</v>
      </c>
      <c r="AF26" s="9">
        <f t="shared" si="55"/>
        <v>14</v>
      </c>
      <c r="AG26" s="9">
        <f t="shared" si="56"/>
        <v>14</v>
      </c>
      <c r="AH26" s="9">
        <f t="shared" si="57"/>
        <v>96</v>
      </c>
      <c r="AI26" s="229">
        <v>26</v>
      </c>
      <c r="AJ26" s="229">
        <v>14</v>
      </c>
      <c r="AK26" s="229">
        <v>14</v>
      </c>
      <c r="AL26" s="440">
        <f t="shared" si="58"/>
        <v>5</v>
      </c>
      <c r="AM26" s="229"/>
      <c r="AN26" s="229"/>
      <c r="AO26" s="229"/>
      <c r="AP26" s="440">
        <f t="shared" si="59"/>
        <v>0</v>
      </c>
      <c r="AQ26" s="229"/>
      <c r="AR26" s="229"/>
      <c r="AS26" s="229"/>
      <c r="AT26" s="440">
        <f t="shared" si="60"/>
        <v>0</v>
      </c>
      <c r="AU26" s="229"/>
      <c r="AV26" s="229"/>
      <c r="AW26" s="229"/>
      <c r="AX26" s="440">
        <f t="shared" si="61"/>
        <v>0</v>
      </c>
      <c r="AY26" s="229"/>
      <c r="AZ26" s="229"/>
      <c r="BA26" s="229"/>
      <c r="BB26" s="440">
        <f t="shared" si="62"/>
        <v>0</v>
      </c>
      <c r="BC26" s="229"/>
      <c r="BD26" s="229"/>
      <c r="BE26" s="229"/>
      <c r="BF26" s="440">
        <f t="shared" si="63"/>
        <v>0</v>
      </c>
      <c r="BG26" s="229"/>
      <c r="BH26" s="229"/>
      <c r="BI26" s="229"/>
      <c r="BJ26" s="440">
        <f t="shared" si="64"/>
        <v>0</v>
      </c>
      <c r="BK26" s="229"/>
      <c r="BL26" s="229"/>
      <c r="BM26" s="229"/>
      <c r="BN26" s="440">
        <f t="shared" si="65"/>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0.64</v>
      </c>
      <c r="CF26" s="120" t="str">
        <f t="shared" si="14"/>
        <v/>
      </c>
      <c r="CG26" s="85">
        <f t="shared" si="15"/>
        <v>5</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5</v>
      </c>
      <c r="CV26" s="14">
        <f t="shared" si="27"/>
        <v>5</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5</v>
      </c>
      <c r="DI26" s="216">
        <f t="shared" si="37"/>
        <v>5</v>
      </c>
      <c r="DK26" s="74">
        <f t="shared" si="43"/>
        <v>1</v>
      </c>
      <c r="DL26" s="74">
        <f t="shared" si="66"/>
        <v>0</v>
      </c>
      <c r="DM26" s="74">
        <f t="shared" si="66"/>
        <v>0</v>
      </c>
      <c r="DN26" s="74">
        <f t="shared" si="66"/>
        <v>0</v>
      </c>
      <c r="DO26" s="74">
        <f t="shared" si="66"/>
        <v>0</v>
      </c>
      <c r="DP26" s="74">
        <f t="shared" si="66"/>
        <v>0</v>
      </c>
      <c r="DQ26" s="74">
        <f t="shared" si="66"/>
        <v>0</v>
      </c>
      <c r="DR26" s="74">
        <f t="shared" si="66"/>
        <v>0</v>
      </c>
      <c r="DS26" s="74">
        <f t="shared" si="66"/>
        <v>0</v>
      </c>
      <c r="DT26" s="74">
        <f t="shared" si="66"/>
        <v>0</v>
      </c>
      <c r="DU26" s="74">
        <f t="shared" si="66"/>
        <v>0</v>
      </c>
      <c r="DV26" s="74">
        <f t="shared" si="66"/>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54</v>
      </c>
      <c r="EP26"/>
      <c r="EQ26">
        <f t="shared" si="46"/>
        <v>12</v>
      </c>
      <c r="ER26"/>
      <c r="ES26"/>
      <c r="ET26"/>
      <c r="EU26"/>
      <c r="EV26"/>
      <c r="EW26"/>
      <c r="EX26"/>
      <c r="EY26"/>
      <c r="EZ26"/>
      <c r="FA26"/>
      <c r="FB26"/>
      <c r="FC26"/>
      <c r="FD26"/>
      <c r="FE26"/>
      <c r="FF26"/>
      <c r="FG26"/>
      <c r="FH26"/>
      <c r="FI26"/>
      <c r="FJ26"/>
      <c r="FK26"/>
      <c r="FL26"/>
      <c r="FM26"/>
      <c r="FN26"/>
      <c r="FO26"/>
      <c r="FQ26" s="472" t="s">
        <v>262</v>
      </c>
      <c r="FR26" s="468" t="s">
        <v>88</v>
      </c>
    </row>
    <row r="27" spans="1:174" s="2" customFormat="1" x14ac:dyDescent="0.25">
      <c r="A27" s="437" t="str">
        <f t="shared" si="0"/>
        <v>1.1.13</v>
      </c>
      <c r="B27" s="117" t="s">
        <v>317</v>
      </c>
      <c r="C27" s="133" t="s">
        <v>88</v>
      </c>
      <c r="D27" s="123"/>
      <c r="E27" s="124"/>
      <c r="F27" s="124"/>
      <c r="G27" s="11"/>
      <c r="H27" s="123" t="s">
        <v>119</v>
      </c>
      <c r="I27" s="124"/>
      <c r="J27" s="124"/>
      <c r="K27" s="124"/>
      <c r="L27" s="124"/>
      <c r="M27" s="124"/>
      <c r="N27" s="124"/>
      <c r="O27" s="124"/>
      <c r="P27" s="124"/>
      <c r="Q27" s="124"/>
      <c r="R27" s="124"/>
      <c r="S27" s="11"/>
      <c r="T27" s="138"/>
      <c r="U27" s="138"/>
      <c r="V27" s="123"/>
      <c r="W27" s="124"/>
      <c r="X27" s="124"/>
      <c r="Y27" s="124"/>
      <c r="Z27" s="124"/>
      <c r="AA27" s="124"/>
      <c r="AB27" s="11"/>
      <c r="AC27" s="8">
        <v>165</v>
      </c>
      <c r="AD27" s="138">
        <f t="shared" si="53"/>
        <v>5.5</v>
      </c>
      <c r="AE27" s="9">
        <f t="shared" si="54"/>
        <v>30</v>
      </c>
      <c r="AF27" s="9">
        <f t="shared" si="55"/>
        <v>0</v>
      </c>
      <c r="AG27" s="9">
        <f t="shared" si="56"/>
        <v>24</v>
      </c>
      <c r="AH27" s="9">
        <f t="shared" si="57"/>
        <v>111</v>
      </c>
      <c r="AI27" s="229">
        <v>30</v>
      </c>
      <c r="AJ27" s="229"/>
      <c r="AK27" s="229">
        <v>24</v>
      </c>
      <c r="AL27" s="440">
        <f t="shared" si="58"/>
        <v>5.5</v>
      </c>
      <c r="AM27" s="229"/>
      <c r="AN27" s="229"/>
      <c r="AO27" s="229"/>
      <c r="AP27" s="440">
        <f t="shared" si="59"/>
        <v>0</v>
      </c>
      <c r="AQ27" s="229"/>
      <c r="AR27" s="229"/>
      <c r="AS27" s="229"/>
      <c r="AT27" s="440">
        <f t="shared" si="60"/>
        <v>0</v>
      </c>
      <c r="AU27" s="229"/>
      <c r="AV27" s="229"/>
      <c r="AW27" s="229"/>
      <c r="AX27" s="440">
        <f t="shared" si="61"/>
        <v>0</v>
      </c>
      <c r="AY27" s="229"/>
      <c r="AZ27" s="229"/>
      <c r="BA27" s="229"/>
      <c r="BB27" s="440">
        <f t="shared" si="62"/>
        <v>0</v>
      </c>
      <c r="BC27" s="229"/>
      <c r="BD27" s="229"/>
      <c r="BE27" s="229"/>
      <c r="BF27" s="440">
        <f t="shared" si="63"/>
        <v>0</v>
      </c>
      <c r="BG27" s="229"/>
      <c r="BH27" s="229"/>
      <c r="BI27" s="229"/>
      <c r="BJ27" s="440">
        <f t="shared" si="64"/>
        <v>0</v>
      </c>
      <c r="BK27" s="229"/>
      <c r="BL27" s="229"/>
      <c r="BM27" s="229"/>
      <c r="BN27" s="440">
        <f t="shared" si="65"/>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0.67272727272727273</v>
      </c>
      <c r="CF27" s="120" t="str">
        <f t="shared" si="14"/>
        <v/>
      </c>
      <c r="CG27" s="85">
        <f t="shared" si="15"/>
        <v>5.5</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5.5</v>
      </c>
      <c r="CV27" s="14">
        <f t="shared" si="27"/>
        <v>5.5</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5.5</v>
      </c>
      <c r="DI27" s="216">
        <f t="shared" si="37"/>
        <v>5.5</v>
      </c>
      <c r="DK27" s="74">
        <f t="shared" si="43"/>
        <v>0</v>
      </c>
      <c r="DL27" s="74">
        <f t="shared" si="66"/>
        <v>0</v>
      </c>
      <c r="DM27" s="74">
        <f t="shared" si="66"/>
        <v>0</v>
      </c>
      <c r="DN27" s="74">
        <f t="shared" si="66"/>
        <v>0</v>
      </c>
      <c r="DO27" s="74">
        <f t="shared" si="66"/>
        <v>0</v>
      </c>
      <c r="DP27" s="74">
        <f t="shared" si="66"/>
        <v>0</v>
      </c>
      <c r="DQ27" s="74">
        <f t="shared" si="66"/>
        <v>0</v>
      </c>
      <c r="DR27" s="74">
        <f t="shared" si="66"/>
        <v>0</v>
      </c>
      <c r="DS27" s="74">
        <f t="shared" si="66"/>
        <v>0</v>
      </c>
      <c r="DT27" s="74">
        <f t="shared" si="66"/>
        <v>0</v>
      </c>
      <c r="DU27" s="74">
        <f t="shared" si="66"/>
        <v>0</v>
      </c>
      <c r="DV27" s="74">
        <f t="shared" si="66"/>
        <v>0</v>
      </c>
      <c r="DW27" s="485">
        <f t="shared" si="44"/>
        <v>0</v>
      </c>
      <c r="DX27" s="84"/>
      <c r="DY27" s="74">
        <f t="shared" si="39"/>
        <v>1</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1</v>
      </c>
      <c r="EO27" s="483">
        <f>SUM($AI27:$AK27)+SUM($AM27:$AO27)+SUM($AQ27:AS27)+SUM($AU27:AW27)+SUM($AY27:BA27)+SUM($BC27:BE27)+SUM($BG27:BI27)+SUM($BK27:BM27)+SUM($BO27:BQ27)+SUM($BS27:BU27)+SUM($BW27:BY27)+SUM($CA27:CC27)</f>
        <v>54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t="20.399999999999999" x14ac:dyDescent="0.25">
      <c r="A28" s="437" t="str">
        <f t="shared" si="0"/>
        <v>1.1.14</v>
      </c>
      <c r="B28" s="117" t="s">
        <v>318</v>
      </c>
      <c r="C28" s="133" t="s">
        <v>259</v>
      </c>
      <c r="D28" s="123" t="s">
        <v>199</v>
      </c>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v>120</v>
      </c>
      <c r="AD28" s="138">
        <f t="shared" si="53"/>
        <v>4</v>
      </c>
      <c r="AE28" s="9">
        <f t="shared" si="54"/>
        <v>28</v>
      </c>
      <c r="AF28" s="9">
        <f t="shared" si="55"/>
        <v>0</v>
      </c>
      <c r="AG28" s="9">
        <f t="shared" si="56"/>
        <v>14</v>
      </c>
      <c r="AH28" s="9">
        <f t="shared" si="57"/>
        <v>78</v>
      </c>
      <c r="AI28" s="229"/>
      <c r="AJ28" s="229"/>
      <c r="AK28" s="229"/>
      <c r="AL28" s="440">
        <f t="shared" si="58"/>
        <v>0</v>
      </c>
      <c r="AM28" s="229"/>
      <c r="AN28" s="229"/>
      <c r="AO28" s="229"/>
      <c r="AP28" s="440">
        <f t="shared" si="59"/>
        <v>0</v>
      </c>
      <c r="AQ28" s="229">
        <v>28</v>
      </c>
      <c r="AR28" s="229"/>
      <c r="AS28" s="229">
        <v>14</v>
      </c>
      <c r="AT28" s="440">
        <f t="shared" si="60"/>
        <v>4</v>
      </c>
      <c r="AU28" s="229"/>
      <c r="AV28" s="229"/>
      <c r="AW28" s="229"/>
      <c r="AX28" s="440">
        <f t="shared" si="61"/>
        <v>0</v>
      </c>
      <c r="AY28" s="229"/>
      <c r="AZ28" s="229"/>
      <c r="BA28" s="229"/>
      <c r="BB28" s="440">
        <f t="shared" si="62"/>
        <v>0</v>
      </c>
      <c r="BC28" s="229"/>
      <c r="BD28" s="229"/>
      <c r="BE28" s="229"/>
      <c r="BF28" s="440">
        <f t="shared" si="63"/>
        <v>0</v>
      </c>
      <c r="BG28" s="229"/>
      <c r="BH28" s="229"/>
      <c r="BI28" s="229"/>
      <c r="BJ28" s="440">
        <f t="shared" si="64"/>
        <v>0</v>
      </c>
      <c r="BK28" s="229"/>
      <c r="BL28" s="229"/>
      <c r="BM28" s="229"/>
      <c r="BN28" s="440">
        <f t="shared" si="65"/>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0.65</v>
      </c>
      <c r="CF28" s="120" t="str">
        <f t="shared" si="14"/>
        <v/>
      </c>
      <c r="CG28" s="85">
        <f t="shared" si="15"/>
        <v>0</v>
      </c>
      <c r="CH28" s="85">
        <f t="shared" si="16"/>
        <v>0</v>
      </c>
      <c r="CI28" s="85">
        <f t="shared" si="17"/>
        <v>4</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0</v>
      </c>
      <c r="CX28" s="14">
        <f t="shared" si="29"/>
        <v>4</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4</v>
      </c>
      <c r="DI28" s="216">
        <f t="shared" si="37"/>
        <v>4</v>
      </c>
      <c r="DK28" s="74">
        <f t="shared" si="43"/>
        <v>0</v>
      </c>
      <c r="DL28" s="74">
        <f t="shared" si="66"/>
        <v>0</v>
      </c>
      <c r="DM28" s="74">
        <f t="shared" si="66"/>
        <v>1</v>
      </c>
      <c r="DN28" s="74">
        <f t="shared" si="66"/>
        <v>0</v>
      </c>
      <c r="DO28" s="74">
        <f t="shared" si="66"/>
        <v>0</v>
      </c>
      <c r="DP28" s="74">
        <f t="shared" si="66"/>
        <v>0</v>
      </c>
      <c r="DQ28" s="74">
        <f t="shared" si="66"/>
        <v>0</v>
      </c>
      <c r="DR28" s="74">
        <f t="shared" si="66"/>
        <v>0</v>
      </c>
      <c r="DS28" s="74">
        <f t="shared" si="66"/>
        <v>0</v>
      </c>
      <c r="DT28" s="74">
        <f t="shared" si="66"/>
        <v>0</v>
      </c>
      <c r="DU28" s="74">
        <f t="shared" si="66"/>
        <v>0</v>
      </c>
      <c r="DV28" s="74">
        <f t="shared" si="66"/>
        <v>0</v>
      </c>
      <c r="DW28" s="485">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42</v>
      </c>
      <c r="EP28"/>
      <c r="EQ28">
        <f t="shared" si="46"/>
        <v>14</v>
      </c>
      <c r="ER28"/>
      <c r="ES28"/>
      <c r="ET28"/>
      <c r="EU28"/>
      <c r="EV28"/>
      <c r="EW28"/>
      <c r="EX28"/>
      <c r="EY28"/>
      <c r="EZ28"/>
      <c r="FA28"/>
      <c r="FB28"/>
      <c r="FC28"/>
      <c r="FD28"/>
      <c r="FE28"/>
      <c r="FF28"/>
      <c r="FG28"/>
      <c r="FH28"/>
      <c r="FI28"/>
      <c r="FJ28"/>
      <c r="FK28"/>
      <c r="FL28"/>
      <c r="FM28"/>
      <c r="FN28"/>
      <c r="FO28"/>
      <c r="FQ28" s="473"/>
      <c r="FR28" s="469" t="s">
        <v>259</v>
      </c>
    </row>
    <row r="29" spans="1:174" s="2" customFormat="1" x14ac:dyDescent="0.25">
      <c r="A29" s="437" t="str">
        <f t="shared" si="0"/>
        <v>1.1.15</v>
      </c>
      <c r="B29" s="117" t="s">
        <v>319</v>
      </c>
      <c r="C29" s="133" t="s">
        <v>88</v>
      </c>
      <c r="D29" s="123" t="s">
        <v>98</v>
      </c>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v>135</v>
      </c>
      <c r="AD29" s="138">
        <f t="shared" si="53"/>
        <v>4.5</v>
      </c>
      <c r="AE29" s="9">
        <f t="shared" si="54"/>
        <v>28</v>
      </c>
      <c r="AF29" s="9">
        <f t="shared" si="55"/>
        <v>18</v>
      </c>
      <c r="AG29" s="9">
        <f t="shared" si="56"/>
        <v>0</v>
      </c>
      <c r="AH29" s="9">
        <f t="shared" si="57"/>
        <v>89</v>
      </c>
      <c r="AI29" s="229"/>
      <c r="AJ29" s="229"/>
      <c r="AK29" s="229"/>
      <c r="AL29" s="440">
        <f t="shared" si="58"/>
        <v>0</v>
      </c>
      <c r="AM29" s="229">
        <v>28</v>
      </c>
      <c r="AN29" s="229">
        <v>18</v>
      </c>
      <c r="AO29" s="229"/>
      <c r="AP29" s="440">
        <f t="shared" si="59"/>
        <v>4.5</v>
      </c>
      <c r="AQ29" s="229"/>
      <c r="AR29" s="229"/>
      <c r="AS29" s="229"/>
      <c r="AT29" s="440">
        <f t="shared" si="60"/>
        <v>0</v>
      </c>
      <c r="AU29" s="229"/>
      <c r="AV29" s="229"/>
      <c r="AW29" s="229"/>
      <c r="AX29" s="440">
        <f t="shared" si="61"/>
        <v>0</v>
      </c>
      <c r="AY29" s="229"/>
      <c r="AZ29" s="229"/>
      <c r="BA29" s="229"/>
      <c r="BB29" s="440">
        <f t="shared" si="62"/>
        <v>0</v>
      </c>
      <c r="BC29" s="229"/>
      <c r="BD29" s="229"/>
      <c r="BE29" s="229"/>
      <c r="BF29" s="440">
        <f t="shared" si="63"/>
        <v>0</v>
      </c>
      <c r="BG29" s="229"/>
      <c r="BH29" s="229"/>
      <c r="BI29" s="229"/>
      <c r="BJ29" s="440">
        <f t="shared" si="64"/>
        <v>0</v>
      </c>
      <c r="BK29" s="229"/>
      <c r="BL29" s="229"/>
      <c r="BM29" s="229"/>
      <c r="BN29" s="440">
        <f t="shared" si="65"/>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0.65925925925925921</v>
      </c>
      <c r="CF29" s="120" t="str">
        <f t="shared" si="14"/>
        <v/>
      </c>
      <c r="CG29" s="85">
        <f t="shared" si="15"/>
        <v>0</v>
      </c>
      <c r="CH29" s="85">
        <f t="shared" si="16"/>
        <v>4.5</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4.5</v>
      </c>
      <c r="CV29" s="14">
        <f t="shared" si="27"/>
        <v>0</v>
      </c>
      <c r="CW29" s="14">
        <f t="shared" si="28"/>
        <v>4.5</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67">SUM(CV29:DG29)</f>
        <v>4.5</v>
      </c>
      <c r="DI29" s="216">
        <f t="shared" ref="DI29:DI63" si="68">MAX(CV29:DG29)</f>
        <v>4.5</v>
      </c>
      <c r="DK29" s="74">
        <f t="shared" si="43"/>
        <v>0</v>
      </c>
      <c r="DL29" s="74">
        <f t="shared" si="66"/>
        <v>1</v>
      </c>
      <c r="DM29" s="74">
        <f t="shared" si="66"/>
        <v>0</v>
      </c>
      <c r="DN29" s="74">
        <f t="shared" si="66"/>
        <v>0</v>
      </c>
      <c r="DO29" s="74">
        <f t="shared" si="66"/>
        <v>0</v>
      </c>
      <c r="DP29" s="74">
        <f t="shared" si="66"/>
        <v>0</v>
      </c>
      <c r="DQ29" s="74">
        <f t="shared" si="66"/>
        <v>0</v>
      </c>
      <c r="DR29" s="74">
        <f t="shared" si="66"/>
        <v>0</v>
      </c>
      <c r="DS29" s="74">
        <f t="shared" si="66"/>
        <v>0</v>
      </c>
      <c r="DT29" s="74">
        <f t="shared" si="66"/>
        <v>0</v>
      </c>
      <c r="DU29" s="74">
        <f t="shared" si="66"/>
        <v>0</v>
      </c>
      <c r="DV29" s="74">
        <f t="shared" si="66"/>
        <v>0</v>
      </c>
      <c r="DW29" s="485">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46</v>
      </c>
      <c r="EP29"/>
      <c r="EQ29">
        <f t="shared" si="46"/>
        <v>15</v>
      </c>
      <c r="ER29"/>
      <c r="ES29"/>
      <c r="ET29"/>
      <c r="EU29"/>
      <c r="EV29"/>
      <c r="EW29"/>
      <c r="EX29"/>
      <c r="EY29"/>
      <c r="EZ29"/>
      <c r="FA29"/>
      <c r="FB29"/>
      <c r="FC29"/>
      <c r="FD29"/>
      <c r="FE29"/>
      <c r="FF29"/>
      <c r="FG29"/>
      <c r="FH29"/>
      <c r="FI29"/>
      <c r="FJ29"/>
      <c r="FK29"/>
      <c r="FL29"/>
      <c r="FM29"/>
      <c r="FN29"/>
      <c r="FO29"/>
      <c r="FQ29" s="474"/>
      <c r="FR29" s="470" t="s">
        <v>87</v>
      </c>
    </row>
    <row r="30" spans="1:174" s="2" customFormat="1" x14ac:dyDescent="0.25">
      <c r="A30" s="437" t="str">
        <f t="shared" si="0"/>
        <v>1.1.16</v>
      </c>
      <c r="B30" s="150" t="s">
        <v>320</v>
      </c>
      <c r="C30" s="133" t="s">
        <v>88</v>
      </c>
      <c r="D30" s="123"/>
      <c r="E30" s="124"/>
      <c r="F30" s="124"/>
      <c r="G30" s="11"/>
      <c r="H30" s="123" t="s">
        <v>98</v>
      </c>
      <c r="I30" s="124"/>
      <c r="J30" s="124"/>
      <c r="K30" s="124"/>
      <c r="L30" s="124"/>
      <c r="M30" s="124"/>
      <c r="N30" s="124"/>
      <c r="O30" s="124"/>
      <c r="P30" s="124"/>
      <c r="Q30" s="124"/>
      <c r="R30" s="124"/>
      <c r="S30" s="11"/>
      <c r="T30" s="138"/>
      <c r="U30" s="138"/>
      <c r="V30" s="123"/>
      <c r="W30" s="124"/>
      <c r="X30" s="124"/>
      <c r="Y30" s="124"/>
      <c r="Z30" s="124"/>
      <c r="AA30" s="124"/>
      <c r="AB30" s="11"/>
      <c r="AC30" s="8">
        <v>120</v>
      </c>
      <c r="AD30" s="138">
        <f t="shared" si="53"/>
        <v>4</v>
      </c>
      <c r="AE30" s="9">
        <f t="shared" si="54"/>
        <v>28</v>
      </c>
      <c r="AF30" s="9">
        <f t="shared" si="55"/>
        <v>14</v>
      </c>
      <c r="AG30" s="9">
        <f t="shared" si="56"/>
        <v>0</v>
      </c>
      <c r="AH30" s="9">
        <f t="shared" si="57"/>
        <v>78</v>
      </c>
      <c r="AI30" s="229"/>
      <c r="AJ30" s="229"/>
      <c r="AK30" s="229"/>
      <c r="AL30" s="440">
        <f t="shared" si="58"/>
        <v>0</v>
      </c>
      <c r="AM30" s="229">
        <v>28</v>
      </c>
      <c r="AN30" s="229">
        <v>14</v>
      </c>
      <c r="AO30" s="229"/>
      <c r="AP30" s="440">
        <f t="shared" si="59"/>
        <v>4</v>
      </c>
      <c r="AQ30" s="229"/>
      <c r="AR30" s="229"/>
      <c r="AS30" s="229"/>
      <c r="AT30" s="440">
        <f t="shared" si="60"/>
        <v>0</v>
      </c>
      <c r="AU30" s="229"/>
      <c r="AV30" s="229"/>
      <c r="AW30" s="229"/>
      <c r="AX30" s="440">
        <f t="shared" si="61"/>
        <v>0</v>
      </c>
      <c r="AY30" s="229"/>
      <c r="AZ30" s="229"/>
      <c r="BA30" s="229"/>
      <c r="BB30" s="440">
        <f t="shared" si="62"/>
        <v>0</v>
      </c>
      <c r="BC30" s="229"/>
      <c r="BD30" s="229"/>
      <c r="BE30" s="229"/>
      <c r="BF30" s="440">
        <f t="shared" si="63"/>
        <v>0</v>
      </c>
      <c r="BG30" s="229"/>
      <c r="BH30" s="229"/>
      <c r="BI30" s="229"/>
      <c r="BJ30" s="440">
        <f t="shared" si="64"/>
        <v>0</v>
      </c>
      <c r="BK30" s="229"/>
      <c r="BL30" s="229"/>
      <c r="BM30" s="229"/>
      <c r="BN30" s="440">
        <f t="shared" si="65"/>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0.65</v>
      </c>
      <c r="CF30" s="120" t="str">
        <f t="shared" si="14"/>
        <v/>
      </c>
      <c r="CG30" s="85">
        <f t="shared" si="15"/>
        <v>0</v>
      </c>
      <c r="CH30" s="85">
        <f t="shared" si="16"/>
        <v>4</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4</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67"/>
        <v>4</v>
      </c>
      <c r="DI30" s="216">
        <f t="shared" si="68"/>
        <v>4</v>
      </c>
      <c r="DK30" s="74">
        <f t="shared" si="43"/>
        <v>0</v>
      </c>
      <c r="DL30" s="74">
        <f t="shared" si="66"/>
        <v>0</v>
      </c>
      <c r="DM30" s="74">
        <f t="shared" si="66"/>
        <v>0</v>
      </c>
      <c r="DN30" s="74">
        <f t="shared" si="66"/>
        <v>0</v>
      </c>
      <c r="DO30" s="74">
        <f t="shared" si="66"/>
        <v>0</v>
      </c>
      <c r="DP30" s="74">
        <f t="shared" si="66"/>
        <v>0</v>
      </c>
      <c r="DQ30" s="74">
        <f t="shared" si="66"/>
        <v>0</v>
      </c>
      <c r="DR30" s="74">
        <f t="shared" si="66"/>
        <v>0</v>
      </c>
      <c r="DS30" s="74">
        <f t="shared" si="66"/>
        <v>0</v>
      </c>
      <c r="DT30" s="74">
        <f t="shared" si="66"/>
        <v>0</v>
      </c>
      <c r="DU30" s="74">
        <f t="shared" si="66"/>
        <v>0</v>
      </c>
      <c r="DV30" s="74">
        <f t="shared" si="66"/>
        <v>0</v>
      </c>
      <c r="DW30" s="485">
        <f t="shared" si="44"/>
        <v>0</v>
      </c>
      <c r="DX30" s="84"/>
      <c r="DY30" s="74">
        <f t="shared" si="39"/>
        <v>0</v>
      </c>
      <c r="DZ30" s="74">
        <f t="shared" si="39"/>
        <v>1</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1</v>
      </c>
      <c r="EO30" s="483">
        <f>SUM($AI30:$AK30)+SUM($AM30:$AO30)+SUM($AQ30:AS30)+SUM($AU30:AW30)+SUM($AY30:BA30)+SUM($BC30:BE30)+SUM($BG30:BI30)+SUM($BK30:BM30)+SUM($BO30:BQ30)+SUM($BS30:BU30)+SUM($BW30:BY30)+SUM($CA30:CC30)</f>
        <v>42</v>
      </c>
      <c r="EP30"/>
      <c r="EQ30">
        <f t="shared" si="46"/>
        <v>16</v>
      </c>
      <c r="ER30"/>
      <c r="ES30"/>
      <c r="ET30"/>
      <c r="EU30"/>
      <c r="EV30"/>
      <c r="EW30"/>
      <c r="EX30"/>
      <c r="EY30"/>
      <c r="EZ30"/>
      <c r="FA30"/>
      <c r="FB30"/>
      <c r="FC30"/>
      <c r="FD30"/>
      <c r="FE30"/>
      <c r="FF30"/>
      <c r="FG30"/>
      <c r="FH30"/>
      <c r="FI30"/>
      <c r="FJ30"/>
      <c r="FK30"/>
      <c r="FL30"/>
      <c r="FM30"/>
      <c r="FN30"/>
      <c r="FO30"/>
      <c r="FQ30" s="472" t="s">
        <v>275</v>
      </c>
      <c r="FR30" s="468" t="s">
        <v>271</v>
      </c>
    </row>
    <row r="31" spans="1:174" s="2" customFormat="1" x14ac:dyDescent="0.25">
      <c r="A31" s="437" t="str">
        <f t="shared" si="0"/>
        <v>1.1.17</v>
      </c>
      <c r="B31" s="117" t="s">
        <v>321</v>
      </c>
      <c r="C31" s="133" t="s">
        <v>88</v>
      </c>
      <c r="D31" s="123">
        <v>3</v>
      </c>
      <c r="E31" s="124">
        <v>4</v>
      </c>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v>360</v>
      </c>
      <c r="AD31" s="138">
        <f t="shared" si="53"/>
        <v>12</v>
      </c>
      <c r="AE31" s="9">
        <f t="shared" si="54"/>
        <v>40</v>
      </c>
      <c r="AF31" s="9">
        <f t="shared" si="55"/>
        <v>40</v>
      </c>
      <c r="AG31" s="9">
        <f t="shared" si="56"/>
        <v>40</v>
      </c>
      <c r="AH31" s="9">
        <f t="shared" si="57"/>
        <v>240</v>
      </c>
      <c r="AI31" s="229"/>
      <c r="AJ31" s="229"/>
      <c r="AK31" s="229"/>
      <c r="AL31" s="440">
        <f t="shared" si="58"/>
        <v>0</v>
      </c>
      <c r="AM31" s="229"/>
      <c r="AN31" s="229"/>
      <c r="AO31" s="229"/>
      <c r="AP31" s="440">
        <f t="shared" si="59"/>
        <v>0</v>
      </c>
      <c r="AQ31" s="229">
        <v>20</v>
      </c>
      <c r="AR31" s="229">
        <v>20</v>
      </c>
      <c r="AS31" s="229">
        <v>20</v>
      </c>
      <c r="AT31" s="440">
        <f t="shared" si="60"/>
        <v>6</v>
      </c>
      <c r="AU31" s="229">
        <v>20</v>
      </c>
      <c r="AV31" s="229">
        <v>20</v>
      </c>
      <c r="AW31" s="229">
        <v>20</v>
      </c>
      <c r="AX31" s="440">
        <f t="shared" si="61"/>
        <v>6</v>
      </c>
      <c r="AY31" s="229"/>
      <c r="AZ31" s="229"/>
      <c r="BA31" s="229"/>
      <c r="BB31" s="440">
        <f t="shared" si="62"/>
        <v>0</v>
      </c>
      <c r="BC31" s="229"/>
      <c r="BD31" s="229"/>
      <c r="BE31" s="229"/>
      <c r="BF31" s="440">
        <f t="shared" si="63"/>
        <v>0</v>
      </c>
      <c r="BG31" s="229"/>
      <c r="BH31" s="229"/>
      <c r="BI31" s="229"/>
      <c r="BJ31" s="440">
        <f t="shared" si="64"/>
        <v>0</v>
      </c>
      <c r="BK31" s="229"/>
      <c r="BL31" s="229"/>
      <c r="BM31" s="229"/>
      <c r="BN31" s="440">
        <f t="shared" si="65"/>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0.66666666666666663</v>
      </c>
      <c r="CF31" s="120" t="str">
        <f t="shared" si="14"/>
        <v/>
      </c>
      <c r="CG31" s="85">
        <f t="shared" si="15"/>
        <v>0</v>
      </c>
      <c r="CH31" s="85">
        <f t="shared" si="16"/>
        <v>0</v>
      </c>
      <c r="CI31" s="85">
        <f t="shared" si="17"/>
        <v>6</v>
      </c>
      <c r="CJ31" s="85">
        <f t="shared" si="18"/>
        <v>6</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12</v>
      </c>
      <c r="CV31" s="14">
        <f t="shared" si="27"/>
        <v>0</v>
      </c>
      <c r="CW31" s="14">
        <f t="shared" si="28"/>
        <v>0</v>
      </c>
      <c r="CX31" s="14">
        <f t="shared" si="29"/>
        <v>6</v>
      </c>
      <c r="CY31" s="14">
        <f t="shared" si="30"/>
        <v>6</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67"/>
        <v>12</v>
      </c>
      <c r="DI31" s="216">
        <f t="shared" si="68"/>
        <v>6</v>
      </c>
      <c r="DK31" s="74">
        <f t="shared" si="43"/>
        <v>0</v>
      </c>
      <c r="DL31" s="74">
        <f t="shared" si="66"/>
        <v>0</v>
      </c>
      <c r="DM31" s="74">
        <f t="shared" si="66"/>
        <v>1</v>
      </c>
      <c r="DN31" s="74">
        <f t="shared" si="66"/>
        <v>1</v>
      </c>
      <c r="DO31" s="74">
        <f t="shared" si="66"/>
        <v>0</v>
      </c>
      <c r="DP31" s="74">
        <f t="shared" si="66"/>
        <v>0</v>
      </c>
      <c r="DQ31" s="74">
        <f t="shared" si="66"/>
        <v>0</v>
      </c>
      <c r="DR31" s="74">
        <f t="shared" si="66"/>
        <v>0</v>
      </c>
      <c r="DS31" s="74">
        <f t="shared" si="66"/>
        <v>0</v>
      </c>
      <c r="DT31" s="74">
        <f t="shared" si="66"/>
        <v>0</v>
      </c>
      <c r="DU31" s="74">
        <f t="shared" si="66"/>
        <v>0</v>
      </c>
      <c r="DV31" s="74">
        <f t="shared" si="66"/>
        <v>0</v>
      </c>
      <c r="DW31" s="485">
        <f t="shared" si="44"/>
        <v>2</v>
      </c>
      <c r="DX31" s="84"/>
      <c r="DY31" s="74">
        <f t="shared" ref="DY31:EJ52" si="69">IF(VALUE($H31)=DY$11,1,0)+IF(VALUE($I31)=DY$11,1,0)+IF(VALUE($J31)=DY$11,1,0)+IF(VALUE($K31)=DY$11,1,0)+IF(VALUE($L31)=DY$11,1,0)+IF(VALUE($M31)=DY$11,1,0)+IF(VALUE($N31)=DY$11,1,0)+IF(VALUE($O31)=DY$11,1,0)+IF(VALUE($P31)=DY$11,1,0)+IF(VALUE($Q31)=DY$11,1,0)+IF(VALUE($R31)=DY$11,1,0)+IF(VALUE($S31)=DY$11,1,0)</f>
        <v>0</v>
      </c>
      <c r="DZ31" s="74">
        <f t="shared" si="69"/>
        <v>0</v>
      </c>
      <c r="EA31" s="74">
        <f t="shared" si="69"/>
        <v>0</v>
      </c>
      <c r="EB31" s="74">
        <f t="shared" si="69"/>
        <v>0</v>
      </c>
      <c r="EC31" s="74">
        <f t="shared" si="69"/>
        <v>0</v>
      </c>
      <c r="ED31" s="74">
        <f t="shared" si="69"/>
        <v>0</v>
      </c>
      <c r="EE31" s="74">
        <f t="shared" si="69"/>
        <v>0</v>
      </c>
      <c r="EF31" s="74">
        <f t="shared" si="69"/>
        <v>0</v>
      </c>
      <c r="EG31" s="74">
        <f t="shared" si="69"/>
        <v>0</v>
      </c>
      <c r="EH31" s="74">
        <f t="shared" si="69"/>
        <v>0</v>
      </c>
      <c r="EI31" s="74">
        <f t="shared" si="69"/>
        <v>0</v>
      </c>
      <c r="EJ31" s="74">
        <f t="shared" si="69"/>
        <v>0</v>
      </c>
      <c r="EK31" s="486">
        <f t="shared" si="45"/>
        <v>0</v>
      </c>
      <c r="EO31" s="483">
        <f>SUM($AI31:$AK31)+SUM($AM31:$AO31)+SUM($AQ31:AS31)+SUM($AU31:AW31)+SUM($AY31:BA31)+SUM($BC31:BE31)+SUM($BG31:BI31)+SUM($BK31:BM31)+SUM($BO31:BQ31)+SUM($BS31:BU31)+SUM($BW31:BY31)+SUM($CA31:CC31)</f>
        <v>120</v>
      </c>
      <c r="EP31"/>
      <c r="EQ31">
        <f t="shared" si="46"/>
        <v>17</v>
      </c>
      <c r="ER31"/>
      <c r="ES31"/>
      <c r="ET31"/>
      <c r="EU31"/>
      <c r="EV31"/>
      <c r="EW31"/>
      <c r="EX31"/>
      <c r="EY31"/>
      <c r="EZ31"/>
      <c r="FA31"/>
      <c r="FB31"/>
      <c r="FC31"/>
      <c r="FD31"/>
      <c r="FE31"/>
      <c r="FF31"/>
      <c r="FG31"/>
      <c r="FH31"/>
      <c r="FI31"/>
      <c r="FJ31"/>
      <c r="FK31"/>
      <c r="FL31"/>
      <c r="FM31"/>
      <c r="FN31"/>
      <c r="FO31"/>
      <c r="FQ31" s="473"/>
      <c r="FR31" s="469" t="s">
        <v>272</v>
      </c>
    </row>
    <row r="32" spans="1:174" s="2" customFormat="1" x14ac:dyDescent="0.25">
      <c r="A32" s="437" t="str">
        <f t="shared" si="0"/>
        <v>1.1.18</v>
      </c>
      <c r="B32" s="117" t="s">
        <v>322</v>
      </c>
      <c r="C32" s="133" t="s">
        <v>88</v>
      </c>
      <c r="D32" s="123">
        <v>3</v>
      </c>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v>150</v>
      </c>
      <c r="AD32" s="138">
        <f t="shared" si="53"/>
        <v>5</v>
      </c>
      <c r="AE32" s="9">
        <f t="shared" si="54"/>
        <v>28</v>
      </c>
      <c r="AF32" s="9">
        <f t="shared" si="55"/>
        <v>24</v>
      </c>
      <c r="AG32" s="9">
        <f t="shared" si="56"/>
        <v>0</v>
      </c>
      <c r="AH32" s="9">
        <f t="shared" si="57"/>
        <v>98</v>
      </c>
      <c r="AI32" s="229"/>
      <c r="AJ32" s="229"/>
      <c r="AK32" s="229"/>
      <c r="AL32" s="440">
        <f t="shared" si="58"/>
        <v>0</v>
      </c>
      <c r="AM32" s="229"/>
      <c r="AN32" s="229"/>
      <c r="AO32" s="229"/>
      <c r="AP32" s="440">
        <f t="shared" si="59"/>
        <v>0</v>
      </c>
      <c r="AQ32" s="229">
        <v>28</v>
      </c>
      <c r="AR32" s="229">
        <v>24</v>
      </c>
      <c r="AS32" s="229"/>
      <c r="AT32" s="440">
        <f t="shared" si="60"/>
        <v>5</v>
      </c>
      <c r="AU32" s="229"/>
      <c r="AV32" s="229"/>
      <c r="AW32" s="229"/>
      <c r="AX32" s="440">
        <f t="shared" si="61"/>
        <v>0</v>
      </c>
      <c r="AY32" s="229"/>
      <c r="AZ32" s="229"/>
      <c r="BA32" s="229"/>
      <c r="BB32" s="440">
        <f t="shared" si="62"/>
        <v>0</v>
      </c>
      <c r="BC32" s="229"/>
      <c r="BD32" s="229"/>
      <c r="BE32" s="229"/>
      <c r="BF32" s="440">
        <f t="shared" si="63"/>
        <v>0</v>
      </c>
      <c r="BG32" s="229"/>
      <c r="BH32" s="229"/>
      <c r="BI32" s="229"/>
      <c r="BJ32" s="440">
        <f t="shared" si="64"/>
        <v>0</v>
      </c>
      <c r="BK32" s="229"/>
      <c r="BL32" s="229"/>
      <c r="BM32" s="229"/>
      <c r="BN32" s="440">
        <f t="shared" si="65"/>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0.65333333333333332</v>
      </c>
      <c r="CF32" s="120" t="str">
        <f t="shared" si="14"/>
        <v/>
      </c>
      <c r="CG32" s="85">
        <f t="shared" si="15"/>
        <v>0</v>
      </c>
      <c r="CH32" s="85">
        <f t="shared" si="16"/>
        <v>0</v>
      </c>
      <c r="CI32" s="85">
        <f t="shared" si="17"/>
        <v>5</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5</v>
      </c>
      <c r="CV32" s="14">
        <f t="shared" si="27"/>
        <v>0</v>
      </c>
      <c r="CW32" s="14">
        <f t="shared" si="28"/>
        <v>0</v>
      </c>
      <c r="CX32" s="14">
        <f t="shared" si="29"/>
        <v>5</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67"/>
        <v>5</v>
      </c>
      <c r="DI32" s="216">
        <f t="shared" si="68"/>
        <v>5</v>
      </c>
      <c r="DK32" s="74">
        <f t="shared" si="43"/>
        <v>0</v>
      </c>
      <c r="DL32" s="74">
        <f t="shared" si="66"/>
        <v>0</v>
      </c>
      <c r="DM32" s="74">
        <f t="shared" si="66"/>
        <v>1</v>
      </c>
      <c r="DN32" s="74">
        <f t="shared" si="66"/>
        <v>0</v>
      </c>
      <c r="DO32" s="74">
        <f t="shared" si="66"/>
        <v>0</v>
      </c>
      <c r="DP32" s="74">
        <f t="shared" si="66"/>
        <v>0</v>
      </c>
      <c r="DQ32" s="74">
        <f t="shared" si="66"/>
        <v>0</v>
      </c>
      <c r="DR32" s="74">
        <f t="shared" si="66"/>
        <v>0</v>
      </c>
      <c r="DS32" s="74">
        <f t="shared" si="66"/>
        <v>0</v>
      </c>
      <c r="DT32" s="74">
        <f t="shared" si="66"/>
        <v>0</v>
      </c>
      <c r="DU32" s="74">
        <f t="shared" si="66"/>
        <v>0</v>
      </c>
      <c r="DV32" s="74">
        <f t="shared" si="66"/>
        <v>0</v>
      </c>
      <c r="DW32" s="485">
        <f t="shared" si="44"/>
        <v>1</v>
      </c>
      <c r="DX32" s="84"/>
      <c r="DY32" s="74">
        <f t="shared" si="69"/>
        <v>0</v>
      </c>
      <c r="DZ32" s="74">
        <f t="shared" si="69"/>
        <v>0</v>
      </c>
      <c r="EA32" s="74">
        <f t="shared" si="69"/>
        <v>0</v>
      </c>
      <c r="EB32" s="74">
        <f t="shared" si="69"/>
        <v>0</v>
      </c>
      <c r="EC32" s="74">
        <f t="shared" si="69"/>
        <v>0</v>
      </c>
      <c r="ED32" s="74">
        <f t="shared" si="69"/>
        <v>0</v>
      </c>
      <c r="EE32" s="74">
        <f t="shared" si="69"/>
        <v>0</v>
      </c>
      <c r="EF32" s="74">
        <f t="shared" si="69"/>
        <v>0</v>
      </c>
      <c r="EG32" s="74">
        <f t="shared" si="69"/>
        <v>0</v>
      </c>
      <c r="EH32" s="74">
        <f t="shared" si="69"/>
        <v>0</v>
      </c>
      <c r="EI32" s="74">
        <f t="shared" si="69"/>
        <v>0</v>
      </c>
      <c r="EJ32" s="74">
        <f t="shared" si="69"/>
        <v>0</v>
      </c>
      <c r="EK32" s="486">
        <f t="shared" si="45"/>
        <v>0</v>
      </c>
      <c r="EO32" s="483">
        <f>SUM($AI32:$AK32)+SUM($AM32:$AO32)+SUM($AQ32:AS32)+SUM($AU32:AW32)+SUM($AY32:BA32)+SUM($BC32:BE32)+SUM($BG32:BI32)+SUM($BK32:BM32)+SUM($BO32:BQ32)+SUM($BS32:BU32)+SUM($BW32:BY32)+SUM($CA32:CC32)</f>
        <v>52</v>
      </c>
      <c r="EP32"/>
      <c r="EQ32">
        <f t="shared" si="46"/>
        <v>18</v>
      </c>
      <c r="ER32"/>
      <c r="ES32"/>
      <c r="ET32"/>
      <c r="EU32"/>
      <c r="EV32"/>
      <c r="EW32"/>
      <c r="EX32"/>
      <c r="EY32"/>
      <c r="EZ32"/>
      <c r="FA32"/>
      <c r="FB32"/>
      <c r="FC32"/>
      <c r="FD32"/>
      <c r="FE32"/>
      <c r="FF32"/>
      <c r="FG32"/>
      <c r="FH32"/>
      <c r="FI32"/>
      <c r="FJ32"/>
      <c r="FK32"/>
      <c r="FL32"/>
      <c r="FM32"/>
      <c r="FN32"/>
      <c r="FO32"/>
      <c r="FQ32" s="473"/>
      <c r="FR32" s="469" t="s">
        <v>288</v>
      </c>
    </row>
    <row r="33" spans="1:174" s="2" customFormat="1" x14ac:dyDescent="0.25">
      <c r="A33" s="437" t="str">
        <f t="shared" si="0"/>
        <v>1.1.19</v>
      </c>
      <c r="B33" s="117" t="s">
        <v>323</v>
      </c>
      <c r="C33" s="133" t="s">
        <v>88</v>
      </c>
      <c r="D33" s="123" t="s">
        <v>330</v>
      </c>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v>180</v>
      </c>
      <c r="AD33" s="138">
        <f t="shared" si="53"/>
        <v>6</v>
      </c>
      <c r="AE33" s="9">
        <f t="shared" si="54"/>
        <v>24</v>
      </c>
      <c r="AF33" s="9">
        <f t="shared" si="55"/>
        <v>24</v>
      </c>
      <c r="AG33" s="9">
        <f t="shared" si="56"/>
        <v>12</v>
      </c>
      <c r="AH33" s="9">
        <f t="shared" si="57"/>
        <v>120</v>
      </c>
      <c r="AI33" s="229"/>
      <c r="AJ33" s="229"/>
      <c r="AK33" s="229"/>
      <c r="AL33" s="440">
        <f t="shared" si="58"/>
        <v>0</v>
      </c>
      <c r="AM33" s="229"/>
      <c r="AN33" s="229"/>
      <c r="AO33" s="229"/>
      <c r="AP33" s="440">
        <f t="shared" si="59"/>
        <v>0</v>
      </c>
      <c r="AQ33" s="229"/>
      <c r="AR33" s="229"/>
      <c r="AS33" s="229"/>
      <c r="AT33" s="440">
        <f t="shared" si="60"/>
        <v>0</v>
      </c>
      <c r="AU33" s="229">
        <v>24</v>
      </c>
      <c r="AV33" s="229">
        <v>24</v>
      </c>
      <c r="AW33" s="229">
        <v>12</v>
      </c>
      <c r="AX33" s="440">
        <f t="shared" si="61"/>
        <v>6</v>
      </c>
      <c r="AY33" s="229"/>
      <c r="AZ33" s="229"/>
      <c r="BA33" s="229"/>
      <c r="BB33" s="440">
        <f t="shared" si="62"/>
        <v>0</v>
      </c>
      <c r="BC33" s="229"/>
      <c r="BD33" s="229"/>
      <c r="BE33" s="229"/>
      <c r="BF33" s="440">
        <f t="shared" si="63"/>
        <v>0</v>
      </c>
      <c r="BG33" s="229"/>
      <c r="BH33" s="229"/>
      <c r="BI33" s="229"/>
      <c r="BJ33" s="440">
        <f t="shared" si="64"/>
        <v>0</v>
      </c>
      <c r="BK33" s="229"/>
      <c r="BL33" s="229"/>
      <c r="BM33" s="229"/>
      <c r="BN33" s="440">
        <f t="shared" si="65"/>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0.66666666666666663</v>
      </c>
      <c r="CF33" s="120" t="str">
        <f t="shared" si="14"/>
        <v/>
      </c>
      <c r="CG33" s="85">
        <f t="shared" si="15"/>
        <v>0</v>
      </c>
      <c r="CH33" s="85">
        <f t="shared" si="16"/>
        <v>0</v>
      </c>
      <c r="CI33" s="85">
        <f t="shared" si="17"/>
        <v>0</v>
      </c>
      <c r="CJ33" s="85">
        <f t="shared" si="18"/>
        <v>6</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6</v>
      </c>
      <c r="CV33" s="14">
        <f t="shared" si="27"/>
        <v>0</v>
      </c>
      <c r="CW33" s="14">
        <f t="shared" si="28"/>
        <v>0</v>
      </c>
      <c r="CX33" s="14">
        <f t="shared" si="29"/>
        <v>0</v>
      </c>
      <c r="CY33" s="14">
        <f t="shared" si="30"/>
        <v>6</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67"/>
        <v>6</v>
      </c>
      <c r="DI33" s="216">
        <f t="shared" si="68"/>
        <v>6</v>
      </c>
      <c r="DK33" s="74">
        <f t="shared" si="43"/>
        <v>0</v>
      </c>
      <c r="DL33" s="74">
        <f t="shared" si="66"/>
        <v>0</v>
      </c>
      <c r="DM33" s="74">
        <f t="shared" si="66"/>
        <v>0</v>
      </c>
      <c r="DN33" s="74">
        <f t="shared" si="66"/>
        <v>1</v>
      </c>
      <c r="DO33" s="74">
        <f t="shared" si="66"/>
        <v>0</v>
      </c>
      <c r="DP33" s="74">
        <f t="shared" si="66"/>
        <v>0</v>
      </c>
      <c r="DQ33" s="74">
        <f t="shared" si="66"/>
        <v>0</v>
      </c>
      <c r="DR33" s="74">
        <f t="shared" si="66"/>
        <v>0</v>
      </c>
      <c r="DS33" s="74">
        <f t="shared" si="66"/>
        <v>0</v>
      </c>
      <c r="DT33" s="74">
        <f t="shared" si="66"/>
        <v>0</v>
      </c>
      <c r="DU33" s="74">
        <f t="shared" si="66"/>
        <v>0</v>
      </c>
      <c r="DV33" s="74">
        <f t="shared" si="66"/>
        <v>0</v>
      </c>
      <c r="DW33" s="485">
        <f t="shared" si="44"/>
        <v>1</v>
      </c>
      <c r="DX33" s="84"/>
      <c r="DY33" s="74">
        <f t="shared" si="69"/>
        <v>0</v>
      </c>
      <c r="DZ33" s="74">
        <f t="shared" si="69"/>
        <v>0</v>
      </c>
      <c r="EA33" s="74">
        <f t="shared" si="69"/>
        <v>0</v>
      </c>
      <c r="EB33" s="74">
        <f t="shared" si="69"/>
        <v>0</v>
      </c>
      <c r="EC33" s="74">
        <f t="shared" si="69"/>
        <v>0</v>
      </c>
      <c r="ED33" s="74">
        <f t="shared" si="69"/>
        <v>0</v>
      </c>
      <c r="EE33" s="74">
        <f t="shared" si="69"/>
        <v>0</v>
      </c>
      <c r="EF33" s="74">
        <f t="shared" si="69"/>
        <v>0</v>
      </c>
      <c r="EG33" s="74">
        <f t="shared" si="69"/>
        <v>0</v>
      </c>
      <c r="EH33" s="74">
        <f t="shared" si="69"/>
        <v>0</v>
      </c>
      <c r="EI33" s="74">
        <f t="shared" si="69"/>
        <v>0</v>
      </c>
      <c r="EJ33" s="74">
        <f t="shared" si="69"/>
        <v>0</v>
      </c>
      <c r="EK33" s="486">
        <f t="shared" si="45"/>
        <v>0</v>
      </c>
      <c r="EO33" s="483">
        <f>SUM($AI33:$AK33)+SUM($AM33:$AO33)+SUM($AQ33:AS33)+SUM($AU33:AW33)+SUM($AY33:BA33)+SUM($BC33:BE33)+SUM($BG33:BI33)+SUM($BK33:BM33)+SUM($BO33:BQ33)+SUM($BS33:BU33)+SUM($BW33:BY33)+SUM($CA33:CC33)</f>
        <v>60</v>
      </c>
      <c r="EP33"/>
      <c r="EQ33">
        <f t="shared" si="46"/>
        <v>19</v>
      </c>
      <c r="ER33"/>
      <c r="ES33"/>
      <c r="ET33"/>
      <c r="EU33"/>
      <c r="EV33"/>
      <c r="EW33"/>
      <c r="EX33"/>
      <c r="EY33"/>
      <c r="EZ33"/>
      <c r="FA33"/>
      <c r="FB33"/>
      <c r="FC33"/>
      <c r="FD33"/>
      <c r="FE33"/>
      <c r="FF33"/>
      <c r="FG33"/>
      <c r="FH33"/>
      <c r="FI33"/>
      <c r="FJ33"/>
      <c r="FK33"/>
      <c r="FL33"/>
      <c r="FM33"/>
      <c r="FN33"/>
      <c r="FO33"/>
      <c r="FQ33" s="473"/>
      <c r="FR33" s="469" t="s">
        <v>289</v>
      </c>
    </row>
    <row r="34" spans="1:174" s="2" customFormat="1" x14ac:dyDescent="0.25">
      <c r="A34" s="437" t="str">
        <f t="shared" si="0"/>
        <v>1.1.20</v>
      </c>
      <c r="B34" s="117" t="s">
        <v>324</v>
      </c>
      <c r="C34" s="133" t="s">
        <v>88</v>
      </c>
      <c r="D34" s="123" t="s">
        <v>331</v>
      </c>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v>195</v>
      </c>
      <c r="AD34" s="138">
        <f t="shared" si="53"/>
        <v>6.5</v>
      </c>
      <c r="AE34" s="9">
        <f t="shared" si="54"/>
        <v>24</v>
      </c>
      <c r="AF34" s="9">
        <f t="shared" si="55"/>
        <v>24</v>
      </c>
      <c r="AG34" s="9">
        <f t="shared" si="56"/>
        <v>20</v>
      </c>
      <c r="AH34" s="9">
        <f t="shared" si="57"/>
        <v>127</v>
      </c>
      <c r="AI34" s="229"/>
      <c r="AJ34" s="229"/>
      <c r="AK34" s="229"/>
      <c r="AL34" s="440">
        <f t="shared" si="58"/>
        <v>0</v>
      </c>
      <c r="AM34" s="229"/>
      <c r="AN34" s="229"/>
      <c r="AO34" s="229"/>
      <c r="AP34" s="440">
        <f t="shared" si="59"/>
        <v>0</v>
      </c>
      <c r="AQ34" s="229"/>
      <c r="AR34" s="229"/>
      <c r="AS34" s="229"/>
      <c r="AT34" s="440">
        <f t="shared" si="60"/>
        <v>0</v>
      </c>
      <c r="AU34" s="229"/>
      <c r="AV34" s="229"/>
      <c r="AW34" s="229"/>
      <c r="AX34" s="440">
        <f t="shared" si="61"/>
        <v>0</v>
      </c>
      <c r="AY34" s="229">
        <v>24</v>
      </c>
      <c r="AZ34" s="229">
        <v>24</v>
      </c>
      <c r="BA34" s="229">
        <v>20</v>
      </c>
      <c r="BB34" s="440">
        <f t="shared" si="62"/>
        <v>6.5</v>
      </c>
      <c r="BC34" s="229"/>
      <c r="BD34" s="229"/>
      <c r="BE34" s="229"/>
      <c r="BF34" s="440">
        <f t="shared" si="63"/>
        <v>0</v>
      </c>
      <c r="BG34" s="229"/>
      <c r="BH34" s="229"/>
      <c r="BI34" s="229"/>
      <c r="BJ34" s="440">
        <f t="shared" si="64"/>
        <v>0</v>
      </c>
      <c r="BK34" s="229"/>
      <c r="BL34" s="229"/>
      <c r="BM34" s="229"/>
      <c r="BN34" s="440">
        <f t="shared" si="65"/>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0.6512820512820513</v>
      </c>
      <c r="CF34" s="120" t="str">
        <f t="shared" si="14"/>
        <v/>
      </c>
      <c r="CG34" s="85">
        <f t="shared" si="15"/>
        <v>0</v>
      </c>
      <c r="CH34" s="85">
        <f t="shared" si="16"/>
        <v>0</v>
      </c>
      <c r="CI34" s="85">
        <f t="shared" si="17"/>
        <v>0</v>
      </c>
      <c r="CJ34" s="85">
        <f t="shared" si="18"/>
        <v>0</v>
      </c>
      <c r="CK34" s="85">
        <f t="shared" si="19"/>
        <v>6.5</v>
      </c>
      <c r="CL34" s="85">
        <f t="shared" si="20"/>
        <v>0</v>
      </c>
      <c r="CM34" s="85">
        <f t="shared" si="21"/>
        <v>0</v>
      </c>
      <c r="CN34" s="85">
        <f t="shared" si="22"/>
        <v>0</v>
      </c>
      <c r="CO34" s="14">
        <f t="shared" si="23"/>
        <v>0</v>
      </c>
      <c r="CP34" s="85">
        <f t="shared" si="24"/>
        <v>0</v>
      </c>
      <c r="CQ34" s="85">
        <f t="shared" si="25"/>
        <v>0</v>
      </c>
      <c r="CR34" s="85">
        <f t="shared" si="26"/>
        <v>0</v>
      </c>
      <c r="CS34" s="88">
        <f t="shared" ref="CS34:CS63" si="70">SUM(CG34:CR34)</f>
        <v>6.5</v>
      </c>
      <c r="CV34" s="14">
        <f t="shared" si="27"/>
        <v>0</v>
      </c>
      <c r="CW34" s="14">
        <f t="shared" si="28"/>
        <v>0</v>
      </c>
      <c r="CX34" s="14">
        <f t="shared" si="29"/>
        <v>0</v>
      </c>
      <c r="CY34" s="14">
        <f t="shared" si="30"/>
        <v>0</v>
      </c>
      <c r="CZ34" s="14">
        <f t="shared" si="31"/>
        <v>6.5</v>
      </c>
      <c r="DA34" s="14">
        <f t="shared" si="32"/>
        <v>0</v>
      </c>
      <c r="DB34" s="14">
        <f t="shared" si="47"/>
        <v>0</v>
      </c>
      <c r="DC34" s="14">
        <f t="shared" si="48"/>
        <v>0</v>
      </c>
      <c r="DD34" s="14">
        <f t="shared" si="33"/>
        <v>0</v>
      </c>
      <c r="DE34" s="14">
        <f t="shared" si="34"/>
        <v>0</v>
      </c>
      <c r="DF34" s="14">
        <f t="shared" si="35"/>
        <v>0</v>
      </c>
      <c r="DG34" s="14">
        <f t="shared" si="36"/>
        <v>0</v>
      </c>
      <c r="DH34" s="202">
        <f t="shared" ref="DH34:DH63" si="71">SUM(CV34:DG34)</f>
        <v>6.5</v>
      </c>
      <c r="DI34" s="216">
        <f t="shared" si="68"/>
        <v>6.5</v>
      </c>
      <c r="DK34" s="74">
        <f t="shared" si="43"/>
        <v>0</v>
      </c>
      <c r="DL34" s="74">
        <f t="shared" si="66"/>
        <v>0</v>
      </c>
      <c r="DM34" s="74">
        <f t="shared" si="66"/>
        <v>0</v>
      </c>
      <c r="DN34" s="74">
        <f t="shared" si="66"/>
        <v>0</v>
      </c>
      <c r="DO34" s="74">
        <f t="shared" si="66"/>
        <v>1</v>
      </c>
      <c r="DP34" s="74">
        <f t="shared" si="66"/>
        <v>0</v>
      </c>
      <c r="DQ34" s="74">
        <f t="shared" si="66"/>
        <v>0</v>
      </c>
      <c r="DR34" s="74">
        <f t="shared" si="66"/>
        <v>0</v>
      </c>
      <c r="DS34" s="74">
        <f t="shared" si="66"/>
        <v>0</v>
      </c>
      <c r="DT34" s="74">
        <f t="shared" si="66"/>
        <v>0</v>
      </c>
      <c r="DU34" s="74">
        <f t="shared" si="66"/>
        <v>0</v>
      </c>
      <c r="DV34" s="74">
        <f t="shared" si="66"/>
        <v>0</v>
      </c>
      <c r="DW34" s="485">
        <f t="shared" si="44"/>
        <v>1</v>
      </c>
      <c r="DX34" s="84"/>
      <c r="DY34" s="74">
        <f t="shared" si="69"/>
        <v>0</v>
      </c>
      <c r="DZ34" s="74">
        <f t="shared" si="69"/>
        <v>0</v>
      </c>
      <c r="EA34" s="74">
        <f t="shared" si="69"/>
        <v>0</v>
      </c>
      <c r="EB34" s="74">
        <f t="shared" si="69"/>
        <v>0</v>
      </c>
      <c r="EC34" s="74">
        <f t="shared" si="69"/>
        <v>0</v>
      </c>
      <c r="ED34" s="74">
        <f t="shared" si="69"/>
        <v>0</v>
      </c>
      <c r="EE34" s="74">
        <f t="shared" si="69"/>
        <v>0</v>
      </c>
      <c r="EF34" s="74">
        <f t="shared" si="69"/>
        <v>0</v>
      </c>
      <c r="EG34" s="74">
        <f t="shared" si="69"/>
        <v>0</v>
      </c>
      <c r="EH34" s="74">
        <f t="shared" si="69"/>
        <v>0</v>
      </c>
      <c r="EI34" s="74">
        <f t="shared" si="69"/>
        <v>0</v>
      </c>
      <c r="EJ34" s="74">
        <f t="shared" si="69"/>
        <v>0</v>
      </c>
      <c r="EK34" s="486">
        <f t="shared" si="45"/>
        <v>0</v>
      </c>
      <c r="EO34" s="483">
        <f>SUM($AI34:$AK34)+SUM($AM34:$AO34)+SUM($AQ34:AS34)+SUM($AU34:AW34)+SUM($AY34:BA34)+SUM($BC34:BE34)+SUM($BG34:BI34)+SUM($BK34:BM34)+SUM($BO34:BQ34)+SUM($BS34:BU34)+SUM($BW34:BY34)+SUM($CA34:CC34)</f>
        <v>68</v>
      </c>
      <c r="EP34"/>
      <c r="EQ34">
        <f t="shared" si="46"/>
        <v>20</v>
      </c>
      <c r="ER34"/>
      <c r="ES34"/>
      <c r="ET34"/>
      <c r="EU34"/>
      <c r="EV34"/>
      <c r="EW34"/>
      <c r="EX34"/>
      <c r="EY34"/>
      <c r="EZ34"/>
      <c r="FA34"/>
      <c r="FB34"/>
      <c r="FC34"/>
      <c r="FD34"/>
      <c r="FE34"/>
      <c r="FF34"/>
      <c r="FG34"/>
      <c r="FH34"/>
      <c r="FI34"/>
      <c r="FJ34"/>
      <c r="FK34"/>
      <c r="FL34"/>
      <c r="FM34"/>
      <c r="FN34"/>
      <c r="FO34"/>
      <c r="FQ34" s="473"/>
      <c r="FR34" s="469"/>
    </row>
    <row r="35" spans="1:174" s="2" customFormat="1" x14ac:dyDescent="0.25">
      <c r="A35" s="437" t="str">
        <f t="shared" si="0"/>
        <v>1.1.21</v>
      </c>
      <c r="B35" s="117" t="s">
        <v>325</v>
      </c>
      <c r="C35" s="133" t="s">
        <v>88</v>
      </c>
      <c r="D35" s="123" t="s">
        <v>331</v>
      </c>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v>195</v>
      </c>
      <c r="AD35" s="138">
        <f t="shared" si="53"/>
        <v>6.5</v>
      </c>
      <c r="AE35" s="9">
        <f t="shared" si="54"/>
        <v>24</v>
      </c>
      <c r="AF35" s="9">
        <f t="shared" si="55"/>
        <v>24</v>
      </c>
      <c r="AG35" s="9">
        <f t="shared" si="56"/>
        <v>20</v>
      </c>
      <c r="AH35" s="9">
        <f t="shared" si="57"/>
        <v>127</v>
      </c>
      <c r="AI35" s="229"/>
      <c r="AJ35" s="229"/>
      <c r="AK35" s="229"/>
      <c r="AL35" s="440">
        <f t="shared" si="58"/>
        <v>0</v>
      </c>
      <c r="AM35" s="229"/>
      <c r="AN35" s="229"/>
      <c r="AO35" s="229"/>
      <c r="AP35" s="440">
        <f t="shared" si="59"/>
        <v>0</v>
      </c>
      <c r="AQ35" s="229"/>
      <c r="AR35" s="229"/>
      <c r="AS35" s="229"/>
      <c r="AT35" s="440">
        <f t="shared" si="60"/>
        <v>0</v>
      </c>
      <c r="AU35" s="229"/>
      <c r="AV35" s="229"/>
      <c r="AW35" s="229"/>
      <c r="AX35" s="440">
        <f t="shared" si="61"/>
        <v>0</v>
      </c>
      <c r="AY35" s="229">
        <v>24</v>
      </c>
      <c r="AZ35" s="229">
        <v>24</v>
      </c>
      <c r="BA35" s="229">
        <v>20</v>
      </c>
      <c r="BB35" s="440">
        <f t="shared" si="62"/>
        <v>6.5</v>
      </c>
      <c r="BC35" s="229"/>
      <c r="BD35" s="229"/>
      <c r="BE35" s="229"/>
      <c r="BF35" s="440">
        <f t="shared" si="63"/>
        <v>0</v>
      </c>
      <c r="BG35" s="229"/>
      <c r="BH35" s="229"/>
      <c r="BI35" s="229"/>
      <c r="BJ35" s="440">
        <f t="shared" si="64"/>
        <v>0</v>
      </c>
      <c r="BK35" s="229"/>
      <c r="BL35" s="229"/>
      <c r="BM35" s="229"/>
      <c r="BN35" s="440">
        <f t="shared" si="65"/>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0.6512820512820513</v>
      </c>
      <c r="CF35" s="120" t="str">
        <f t="shared" si="14"/>
        <v/>
      </c>
      <c r="CG35" s="85">
        <f t="shared" si="15"/>
        <v>0</v>
      </c>
      <c r="CH35" s="85">
        <f t="shared" si="16"/>
        <v>0</v>
      </c>
      <c r="CI35" s="85">
        <f t="shared" si="17"/>
        <v>0</v>
      </c>
      <c r="CJ35" s="85">
        <f t="shared" si="18"/>
        <v>0</v>
      </c>
      <c r="CK35" s="85">
        <f t="shared" si="19"/>
        <v>6.5</v>
      </c>
      <c r="CL35" s="85">
        <f t="shared" si="20"/>
        <v>0</v>
      </c>
      <c r="CM35" s="85">
        <f t="shared" si="21"/>
        <v>0</v>
      </c>
      <c r="CN35" s="85">
        <f t="shared" si="22"/>
        <v>0</v>
      </c>
      <c r="CO35" s="14">
        <f t="shared" si="23"/>
        <v>0</v>
      </c>
      <c r="CP35" s="85">
        <f t="shared" si="24"/>
        <v>0</v>
      </c>
      <c r="CQ35" s="85">
        <f t="shared" si="25"/>
        <v>0</v>
      </c>
      <c r="CR35" s="85">
        <f t="shared" si="26"/>
        <v>0</v>
      </c>
      <c r="CS35" s="88">
        <f t="shared" si="70"/>
        <v>6.5</v>
      </c>
      <c r="CV35" s="14">
        <f t="shared" si="27"/>
        <v>0</v>
      </c>
      <c r="CW35" s="14">
        <f t="shared" si="28"/>
        <v>0</v>
      </c>
      <c r="CX35" s="14">
        <f t="shared" si="29"/>
        <v>0</v>
      </c>
      <c r="CY35" s="14">
        <f t="shared" si="30"/>
        <v>0</v>
      </c>
      <c r="CZ35" s="14">
        <f t="shared" si="31"/>
        <v>6.5</v>
      </c>
      <c r="DA35" s="14">
        <f t="shared" si="32"/>
        <v>0</v>
      </c>
      <c r="DB35" s="14">
        <f t="shared" si="47"/>
        <v>0</v>
      </c>
      <c r="DC35" s="14">
        <f t="shared" si="48"/>
        <v>0</v>
      </c>
      <c r="DD35" s="14">
        <f t="shared" si="33"/>
        <v>0</v>
      </c>
      <c r="DE35" s="14">
        <f t="shared" si="34"/>
        <v>0</v>
      </c>
      <c r="DF35" s="14">
        <f t="shared" si="35"/>
        <v>0</v>
      </c>
      <c r="DG35" s="14">
        <f t="shared" si="36"/>
        <v>0</v>
      </c>
      <c r="DH35" s="202">
        <f t="shared" si="71"/>
        <v>6.5</v>
      </c>
      <c r="DI35" s="216">
        <f t="shared" si="68"/>
        <v>6.5</v>
      </c>
      <c r="DK35" s="74">
        <f t="shared" si="43"/>
        <v>0</v>
      </c>
      <c r="DL35" s="74">
        <f t="shared" si="66"/>
        <v>0</v>
      </c>
      <c r="DM35" s="74">
        <f t="shared" si="66"/>
        <v>0</v>
      </c>
      <c r="DN35" s="74">
        <f t="shared" si="66"/>
        <v>0</v>
      </c>
      <c r="DO35" s="74">
        <f t="shared" si="66"/>
        <v>1</v>
      </c>
      <c r="DP35" s="74">
        <f t="shared" si="66"/>
        <v>0</v>
      </c>
      <c r="DQ35" s="74">
        <f t="shared" si="66"/>
        <v>0</v>
      </c>
      <c r="DR35" s="74">
        <f t="shared" si="66"/>
        <v>0</v>
      </c>
      <c r="DS35" s="74">
        <f t="shared" si="66"/>
        <v>0</v>
      </c>
      <c r="DT35" s="74">
        <f t="shared" si="66"/>
        <v>0</v>
      </c>
      <c r="DU35" s="74">
        <f t="shared" si="66"/>
        <v>0</v>
      </c>
      <c r="DV35" s="74">
        <f t="shared" si="66"/>
        <v>0</v>
      </c>
      <c r="DW35" s="485">
        <f t="shared" si="44"/>
        <v>1</v>
      </c>
      <c r="DX35" s="84"/>
      <c r="DY35" s="74">
        <f t="shared" si="69"/>
        <v>0</v>
      </c>
      <c r="DZ35" s="74">
        <f t="shared" si="69"/>
        <v>0</v>
      </c>
      <c r="EA35" s="74">
        <f t="shared" si="69"/>
        <v>0</v>
      </c>
      <c r="EB35" s="74">
        <f t="shared" si="69"/>
        <v>0</v>
      </c>
      <c r="EC35" s="74">
        <f t="shared" si="69"/>
        <v>0</v>
      </c>
      <c r="ED35" s="74">
        <f t="shared" si="69"/>
        <v>0</v>
      </c>
      <c r="EE35" s="74">
        <f t="shared" si="69"/>
        <v>0</v>
      </c>
      <c r="EF35" s="74">
        <f t="shared" si="69"/>
        <v>0</v>
      </c>
      <c r="EG35" s="74">
        <f t="shared" si="69"/>
        <v>0</v>
      </c>
      <c r="EH35" s="74">
        <f t="shared" si="69"/>
        <v>0</v>
      </c>
      <c r="EI35" s="74">
        <f t="shared" si="69"/>
        <v>0</v>
      </c>
      <c r="EJ35" s="74">
        <f t="shared" si="69"/>
        <v>0</v>
      </c>
      <c r="EK35" s="486">
        <f t="shared" si="45"/>
        <v>0</v>
      </c>
      <c r="EO35" s="483">
        <f>SUM($AI35:$AK35)+SUM($AM35:$AO35)+SUM($AQ35:AS35)+SUM($AU35:AW35)+SUM($AY35:BA35)+SUM($BC35:BE35)+SUM($BG35:BI35)+SUM($BK35:BM35)+SUM($BO35:BQ35)+SUM($BS35:BU35)+SUM($BW35:BY35)+SUM($CA35:CC35)</f>
        <v>68</v>
      </c>
      <c r="EP35"/>
      <c r="EQ35">
        <f t="shared" si="46"/>
        <v>21</v>
      </c>
      <c r="ER35"/>
      <c r="ES35"/>
      <c r="ET35"/>
      <c r="EU35"/>
      <c r="EV35"/>
      <c r="EW35"/>
      <c r="EX35"/>
      <c r="EY35"/>
      <c r="EZ35"/>
      <c r="FA35"/>
      <c r="FB35"/>
      <c r="FC35"/>
      <c r="FD35"/>
      <c r="FE35"/>
      <c r="FF35"/>
      <c r="FG35"/>
      <c r="FH35"/>
      <c r="FI35"/>
      <c r="FJ35"/>
      <c r="FK35"/>
      <c r="FL35"/>
      <c r="FM35"/>
      <c r="FN35"/>
      <c r="FO35"/>
      <c r="FQ35" s="474"/>
      <c r="FR35" s="470"/>
    </row>
    <row r="36" spans="1:174" s="2" customFormat="1" x14ac:dyDescent="0.25">
      <c r="A36" s="437" t="str">
        <f t="shared" si="0"/>
        <v>1.1.22</v>
      </c>
      <c r="B36" s="117" t="s">
        <v>326</v>
      </c>
      <c r="C36" s="133" t="s">
        <v>88</v>
      </c>
      <c r="D36" s="123" t="s">
        <v>332</v>
      </c>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v>135</v>
      </c>
      <c r="AD36" s="138">
        <f t="shared" si="53"/>
        <v>4.5</v>
      </c>
      <c r="AE36" s="9">
        <f t="shared" si="54"/>
        <v>28</v>
      </c>
      <c r="AF36" s="9">
        <f t="shared" si="55"/>
        <v>18</v>
      </c>
      <c r="AG36" s="9">
        <f t="shared" si="56"/>
        <v>0</v>
      </c>
      <c r="AH36" s="9">
        <f t="shared" si="57"/>
        <v>89</v>
      </c>
      <c r="AI36" s="229"/>
      <c r="AJ36" s="229"/>
      <c r="AK36" s="229"/>
      <c r="AL36" s="440">
        <f t="shared" si="58"/>
        <v>0</v>
      </c>
      <c r="AM36" s="229"/>
      <c r="AN36" s="229"/>
      <c r="AO36" s="229"/>
      <c r="AP36" s="440">
        <f t="shared" si="59"/>
        <v>0</v>
      </c>
      <c r="AQ36" s="229"/>
      <c r="AR36" s="229"/>
      <c r="AS36" s="229"/>
      <c r="AT36" s="440">
        <f t="shared" si="60"/>
        <v>0</v>
      </c>
      <c r="AU36" s="229"/>
      <c r="AV36" s="229"/>
      <c r="AW36" s="229"/>
      <c r="AX36" s="440">
        <f t="shared" si="61"/>
        <v>0</v>
      </c>
      <c r="AY36" s="229"/>
      <c r="AZ36" s="229"/>
      <c r="BA36" s="229"/>
      <c r="BB36" s="440">
        <f t="shared" si="62"/>
        <v>0</v>
      </c>
      <c r="BC36" s="229">
        <v>28</v>
      </c>
      <c r="BD36" s="229">
        <v>18</v>
      </c>
      <c r="BE36" s="229"/>
      <c r="BF36" s="440">
        <f t="shared" si="63"/>
        <v>4.5</v>
      </c>
      <c r="BG36" s="229"/>
      <c r="BH36" s="229"/>
      <c r="BI36" s="229"/>
      <c r="BJ36" s="440">
        <f t="shared" si="64"/>
        <v>0</v>
      </c>
      <c r="BK36" s="229"/>
      <c r="BL36" s="229"/>
      <c r="BM36" s="229"/>
      <c r="BN36" s="440">
        <f t="shared" si="65"/>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0.65925925925925921</v>
      </c>
      <c r="CF36" s="120" t="str">
        <f t="shared" si="14"/>
        <v/>
      </c>
      <c r="CG36" s="85">
        <f t="shared" si="15"/>
        <v>0</v>
      </c>
      <c r="CH36" s="85">
        <f t="shared" si="16"/>
        <v>0</v>
      </c>
      <c r="CI36" s="85">
        <f t="shared" si="17"/>
        <v>0</v>
      </c>
      <c r="CJ36" s="85">
        <f t="shared" si="18"/>
        <v>0</v>
      </c>
      <c r="CK36" s="85">
        <f t="shared" si="19"/>
        <v>0</v>
      </c>
      <c r="CL36" s="85">
        <f t="shared" si="20"/>
        <v>4.5</v>
      </c>
      <c r="CM36" s="85">
        <f t="shared" si="21"/>
        <v>0</v>
      </c>
      <c r="CN36" s="85">
        <f t="shared" si="22"/>
        <v>0</v>
      </c>
      <c r="CO36" s="14">
        <f t="shared" si="23"/>
        <v>0</v>
      </c>
      <c r="CP36" s="85">
        <f t="shared" si="24"/>
        <v>0</v>
      </c>
      <c r="CQ36" s="85">
        <f t="shared" si="25"/>
        <v>0</v>
      </c>
      <c r="CR36" s="85">
        <f t="shared" si="26"/>
        <v>0</v>
      </c>
      <c r="CS36" s="88">
        <f t="shared" si="70"/>
        <v>4.5</v>
      </c>
      <c r="CV36" s="14">
        <f t="shared" si="27"/>
        <v>0</v>
      </c>
      <c r="CW36" s="14">
        <f t="shared" si="28"/>
        <v>0</v>
      </c>
      <c r="CX36" s="14">
        <f t="shared" si="29"/>
        <v>0</v>
      </c>
      <c r="CY36" s="14">
        <f t="shared" si="30"/>
        <v>0</v>
      </c>
      <c r="CZ36" s="14">
        <f t="shared" si="31"/>
        <v>0</v>
      </c>
      <c r="DA36" s="14">
        <f t="shared" si="32"/>
        <v>4.5</v>
      </c>
      <c r="DB36" s="14">
        <f t="shared" si="47"/>
        <v>0</v>
      </c>
      <c r="DC36" s="14">
        <f t="shared" si="48"/>
        <v>0</v>
      </c>
      <c r="DD36" s="14">
        <f t="shared" si="33"/>
        <v>0</v>
      </c>
      <c r="DE36" s="14">
        <f t="shared" si="34"/>
        <v>0</v>
      </c>
      <c r="DF36" s="14">
        <f t="shared" si="35"/>
        <v>0</v>
      </c>
      <c r="DG36" s="14">
        <f t="shared" si="36"/>
        <v>0</v>
      </c>
      <c r="DH36" s="202">
        <f t="shared" si="71"/>
        <v>4.5</v>
      </c>
      <c r="DI36" s="216">
        <f t="shared" si="68"/>
        <v>4.5</v>
      </c>
      <c r="DK36" s="74">
        <f t="shared" si="43"/>
        <v>0</v>
      </c>
      <c r="DL36" s="74">
        <f t="shared" si="66"/>
        <v>0</v>
      </c>
      <c r="DM36" s="74">
        <f t="shared" si="66"/>
        <v>0</v>
      </c>
      <c r="DN36" s="74">
        <f t="shared" si="66"/>
        <v>0</v>
      </c>
      <c r="DO36" s="74">
        <f t="shared" si="66"/>
        <v>0</v>
      </c>
      <c r="DP36" s="74">
        <f t="shared" si="66"/>
        <v>1</v>
      </c>
      <c r="DQ36" s="74">
        <f t="shared" si="66"/>
        <v>0</v>
      </c>
      <c r="DR36" s="74">
        <f t="shared" si="66"/>
        <v>0</v>
      </c>
      <c r="DS36" s="74">
        <f t="shared" si="66"/>
        <v>0</v>
      </c>
      <c r="DT36" s="74">
        <f t="shared" si="66"/>
        <v>0</v>
      </c>
      <c r="DU36" s="74">
        <f t="shared" si="66"/>
        <v>0</v>
      </c>
      <c r="DV36" s="74">
        <f t="shared" si="66"/>
        <v>0</v>
      </c>
      <c r="DW36" s="485">
        <f t="shared" si="44"/>
        <v>1</v>
      </c>
      <c r="DX36" s="84"/>
      <c r="DY36" s="74">
        <f t="shared" si="69"/>
        <v>0</v>
      </c>
      <c r="DZ36" s="74">
        <f t="shared" si="69"/>
        <v>0</v>
      </c>
      <c r="EA36" s="74">
        <f t="shared" si="69"/>
        <v>0</v>
      </c>
      <c r="EB36" s="74">
        <f t="shared" si="69"/>
        <v>0</v>
      </c>
      <c r="EC36" s="74">
        <f t="shared" si="69"/>
        <v>0</v>
      </c>
      <c r="ED36" s="74">
        <f t="shared" si="69"/>
        <v>0</v>
      </c>
      <c r="EE36" s="74">
        <f t="shared" si="69"/>
        <v>0</v>
      </c>
      <c r="EF36" s="74">
        <f t="shared" si="69"/>
        <v>0</v>
      </c>
      <c r="EG36" s="74">
        <f t="shared" si="69"/>
        <v>0</v>
      </c>
      <c r="EH36" s="74">
        <f t="shared" si="69"/>
        <v>0</v>
      </c>
      <c r="EI36" s="74">
        <f t="shared" si="69"/>
        <v>0</v>
      </c>
      <c r="EJ36" s="74">
        <f t="shared" si="69"/>
        <v>0</v>
      </c>
      <c r="EK36" s="486">
        <f t="shared" si="45"/>
        <v>0</v>
      </c>
      <c r="EO36" s="483">
        <f>SUM($AI36:$AK36)+SUM($AM36:$AO36)+SUM($AQ36:AS36)+SUM($AU36:AW36)+SUM($AY36:BA36)+SUM($BC36:BE36)+SUM($BG36:BI36)+SUM($BK36:BM36)+SUM($BO36:BQ36)+SUM($BS36:BU36)+SUM($BW36:BY36)+SUM($CA36:CC36)</f>
        <v>46</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7" t="str">
        <f t="shared" si="0"/>
        <v>1.1.23</v>
      </c>
      <c r="B37" s="117" t="s">
        <v>327</v>
      </c>
      <c r="C37" s="133" t="s">
        <v>88</v>
      </c>
      <c r="D37" s="123" t="s">
        <v>332</v>
      </c>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v>135</v>
      </c>
      <c r="AD37" s="138">
        <f t="shared" si="53"/>
        <v>4.5</v>
      </c>
      <c r="AE37" s="9">
        <f t="shared" si="54"/>
        <v>28</v>
      </c>
      <c r="AF37" s="9">
        <f t="shared" si="55"/>
        <v>18</v>
      </c>
      <c r="AG37" s="9">
        <f t="shared" si="56"/>
        <v>0</v>
      </c>
      <c r="AH37" s="9">
        <f t="shared" si="57"/>
        <v>89</v>
      </c>
      <c r="AI37" s="229"/>
      <c r="AJ37" s="229"/>
      <c r="AK37" s="229"/>
      <c r="AL37" s="440">
        <f t="shared" si="58"/>
        <v>0</v>
      </c>
      <c r="AM37" s="229"/>
      <c r="AN37" s="229"/>
      <c r="AO37" s="229"/>
      <c r="AP37" s="440">
        <f t="shared" si="59"/>
        <v>0</v>
      </c>
      <c r="AQ37" s="229"/>
      <c r="AR37" s="229"/>
      <c r="AS37" s="229"/>
      <c r="AT37" s="440">
        <f t="shared" si="60"/>
        <v>0</v>
      </c>
      <c r="AU37" s="229"/>
      <c r="AV37" s="229"/>
      <c r="AW37" s="229"/>
      <c r="AX37" s="440">
        <f t="shared" si="61"/>
        <v>0</v>
      </c>
      <c r="AY37" s="229"/>
      <c r="AZ37" s="229"/>
      <c r="BA37" s="229"/>
      <c r="BB37" s="440">
        <f t="shared" si="62"/>
        <v>0</v>
      </c>
      <c r="BC37" s="229">
        <v>28</v>
      </c>
      <c r="BD37" s="229">
        <v>18</v>
      </c>
      <c r="BE37" s="229"/>
      <c r="BF37" s="440">
        <f t="shared" si="63"/>
        <v>4.5</v>
      </c>
      <c r="BG37" s="229"/>
      <c r="BH37" s="229"/>
      <c r="BI37" s="229"/>
      <c r="BJ37" s="440">
        <f t="shared" si="64"/>
        <v>0</v>
      </c>
      <c r="BK37" s="229"/>
      <c r="BL37" s="229"/>
      <c r="BM37" s="229"/>
      <c r="BN37" s="440">
        <f t="shared" si="65"/>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0.65925925925925921</v>
      </c>
      <c r="CF37" s="120" t="str">
        <f t="shared" si="14"/>
        <v/>
      </c>
      <c r="CG37" s="85">
        <f t="shared" si="15"/>
        <v>0</v>
      </c>
      <c r="CH37" s="85">
        <f t="shared" si="16"/>
        <v>0</v>
      </c>
      <c r="CI37" s="85">
        <f t="shared" si="17"/>
        <v>0</v>
      </c>
      <c r="CJ37" s="85">
        <f t="shared" si="18"/>
        <v>0</v>
      </c>
      <c r="CK37" s="85">
        <f t="shared" si="19"/>
        <v>0</v>
      </c>
      <c r="CL37" s="85">
        <f t="shared" si="20"/>
        <v>4.5</v>
      </c>
      <c r="CM37" s="85">
        <f t="shared" si="21"/>
        <v>0</v>
      </c>
      <c r="CN37" s="85">
        <f t="shared" si="22"/>
        <v>0</v>
      </c>
      <c r="CO37" s="14">
        <f t="shared" si="23"/>
        <v>0</v>
      </c>
      <c r="CP37" s="85">
        <f t="shared" si="24"/>
        <v>0</v>
      </c>
      <c r="CQ37" s="85">
        <f t="shared" si="25"/>
        <v>0</v>
      </c>
      <c r="CR37" s="85">
        <f t="shared" si="26"/>
        <v>0</v>
      </c>
      <c r="CS37" s="88">
        <f t="shared" si="70"/>
        <v>4.5</v>
      </c>
      <c r="CV37" s="14">
        <f t="shared" si="27"/>
        <v>0</v>
      </c>
      <c r="CW37" s="14">
        <f t="shared" si="28"/>
        <v>0</v>
      </c>
      <c r="CX37" s="14">
        <f t="shared" si="29"/>
        <v>0</v>
      </c>
      <c r="CY37" s="14">
        <f t="shared" si="30"/>
        <v>0</v>
      </c>
      <c r="CZ37" s="14">
        <f t="shared" si="31"/>
        <v>0</v>
      </c>
      <c r="DA37" s="14">
        <f t="shared" si="32"/>
        <v>4.5</v>
      </c>
      <c r="DB37" s="14">
        <f t="shared" si="47"/>
        <v>0</v>
      </c>
      <c r="DC37" s="14">
        <f t="shared" si="48"/>
        <v>0</v>
      </c>
      <c r="DD37" s="14">
        <f t="shared" si="33"/>
        <v>0</v>
      </c>
      <c r="DE37" s="14">
        <f t="shared" si="34"/>
        <v>0</v>
      </c>
      <c r="DF37" s="14">
        <f t="shared" si="35"/>
        <v>0</v>
      </c>
      <c r="DG37" s="14">
        <f t="shared" si="36"/>
        <v>0</v>
      </c>
      <c r="DH37" s="202">
        <f t="shared" si="71"/>
        <v>4.5</v>
      </c>
      <c r="DI37" s="216">
        <f t="shared" si="68"/>
        <v>4.5</v>
      </c>
      <c r="DK37" s="74">
        <f t="shared" si="43"/>
        <v>0</v>
      </c>
      <c r="DL37" s="74">
        <f t="shared" si="66"/>
        <v>0</v>
      </c>
      <c r="DM37" s="74">
        <f t="shared" si="66"/>
        <v>0</v>
      </c>
      <c r="DN37" s="74">
        <f t="shared" si="66"/>
        <v>0</v>
      </c>
      <c r="DO37" s="74">
        <f t="shared" si="66"/>
        <v>0</v>
      </c>
      <c r="DP37" s="74">
        <f t="shared" si="66"/>
        <v>1</v>
      </c>
      <c r="DQ37" s="74">
        <f t="shared" si="66"/>
        <v>0</v>
      </c>
      <c r="DR37" s="74">
        <f t="shared" si="66"/>
        <v>0</v>
      </c>
      <c r="DS37" s="74">
        <f t="shared" si="66"/>
        <v>0</v>
      </c>
      <c r="DT37" s="74">
        <f t="shared" si="66"/>
        <v>0</v>
      </c>
      <c r="DU37" s="74">
        <f t="shared" si="66"/>
        <v>0</v>
      </c>
      <c r="DV37" s="74">
        <f t="shared" si="66"/>
        <v>0</v>
      </c>
      <c r="DW37" s="485">
        <f t="shared" si="44"/>
        <v>1</v>
      </c>
      <c r="DX37" s="84"/>
      <c r="DY37" s="74">
        <f t="shared" si="69"/>
        <v>0</v>
      </c>
      <c r="DZ37" s="74">
        <f t="shared" si="69"/>
        <v>0</v>
      </c>
      <c r="EA37" s="74">
        <f t="shared" si="69"/>
        <v>0</v>
      </c>
      <c r="EB37" s="74">
        <f t="shared" si="69"/>
        <v>0</v>
      </c>
      <c r="EC37" s="74">
        <f t="shared" si="69"/>
        <v>0</v>
      </c>
      <c r="ED37" s="74">
        <f t="shared" si="69"/>
        <v>0</v>
      </c>
      <c r="EE37" s="74">
        <f t="shared" si="69"/>
        <v>0</v>
      </c>
      <c r="EF37" s="74">
        <f t="shared" si="69"/>
        <v>0</v>
      </c>
      <c r="EG37" s="74">
        <f t="shared" si="69"/>
        <v>0</v>
      </c>
      <c r="EH37" s="74">
        <f t="shared" si="69"/>
        <v>0</v>
      </c>
      <c r="EI37" s="74">
        <f t="shared" si="69"/>
        <v>0</v>
      </c>
      <c r="EJ37" s="74">
        <f t="shared" si="69"/>
        <v>0</v>
      </c>
      <c r="EK37" s="486">
        <f t="shared" si="45"/>
        <v>0</v>
      </c>
      <c r="EO37" s="483">
        <f>SUM($AI37:$AK37)+SUM($AM37:$AO37)+SUM($AQ37:AS37)+SUM($AU37:AW37)+SUM($AY37:BA37)+SUM($BC37:BE37)+SUM($BG37:BI37)+SUM($BK37:BM37)+SUM($BO37:BQ37)+SUM($BS37:BU37)+SUM($BW37:BY37)+SUM($CA37:CC37)</f>
        <v>46</v>
      </c>
      <c r="EP37"/>
      <c r="EQ37">
        <f t="shared" si="46"/>
        <v>23</v>
      </c>
      <c r="ER37"/>
      <c r="ES37"/>
      <c r="ET37"/>
      <c r="EU37"/>
      <c r="EV37"/>
      <c r="EW37"/>
      <c r="EX37"/>
      <c r="EY37"/>
      <c r="EZ37"/>
      <c r="FA37"/>
      <c r="FB37"/>
      <c r="FC37"/>
      <c r="FD37"/>
      <c r="FE37"/>
      <c r="FF37"/>
      <c r="FG37"/>
      <c r="FH37"/>
      <c r="FI37"/>
      <c r="FJ37"/>
      <c r="FK37"/>
      <c r="FL37"/>
      <c r="FM37"/>
      <c r="FN37"/>
      <c r="FO37"/>
    </row>
    <row r="38" spans="1:174" s="2" customFormat="1" ht="20.399999999999999" x14ac:dyDescent="0.25">
      <c r="A38" s="437" t="str">
        <f t="shared" si="0"/>
        <v>1.1.24</v>
      </c>
      <c r="B38" s="117" t="s">
        <v>328</v>
      </c>
      <c r="C38" s="133" t="s">
        <v>88</v>
      </c>
      <c r="D38" s="123" t="s">
        <v>332</v>
      </c>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v>135</v>
      </c>
      <c r="AD38" s="138">
        <f t="shared" si="53"/>
        <v>4.5</v>
      </c>
      <c r="AE38" s="9">
        <f t="shared" si="54"/>
        <v>28</v>
      </c>
      <c r="AF38" s="9">
        <f t="shared" si="55"/>
        <v>18</v>
      </c>
      <c r="AG38" s="9">
        <f t="shared" si="56"/>
        <v>0</v>
      </c>
      <c r="AH38" s="9">
        <f t="shared" si="57"/>
        <v>89</v>
      </c>
      <c r="AI38" s="229"/>
      <c r="AJ38" s="229"/>
      <c r="AK38" s="229"/>
      <c r="AL38" s="440">
        <f t="shared" si="58"/>
        <v>0</v>
      </c>
      <c r="AM38" s="229"/>
      <c r="AN38" s="229"/>
      <c r="AO38" s="229"/>
      <c r="AP38" s="440">
        <f t="shared" si="59"/>
        <v>0</v>
      </c>
      <c r="AQ38" s="229"/>
      <c r="AR38" s="229"/>
      <c r="AS38" s="229"/>
      <c r="AT38" s="440">
        <f t="shared" si="60"/>
        <v>0</v>
      </c>
      <c r="AU38" s="229"/>
      <c r="AV38" s="229"/>
      <c r="AW38" s="229"/>
      <c r="AX38" s="440">
        <f t="shared" si="61"/>
        <v>0</v>
      </c>
      <c r="AY38" s="229"/>
      <c r="AZ38" s="229"/>
      <c r="BA38" s="229"/>
      <c r="BB38" s="440">
        <f t="shared" si="62"/>
        <v>0</v>
      </c>
      <c r="BC38" s="229">
        <v>28</v>
      </c>
      <c r="BD38" s="229">
        <v>18</v>
      </c>
      <c r="BE38" s="229"/>
      <c r="BF38" s="440">
        <f t="shared" si="63"/>
        <v>4.5</v>
      </c>
      <c r="BG38" s="229"/>
      <c r="BH38" s="229"/>
      <c r="BI38" s="229"/>
      <c r="BJ38" s="440">
        <f t="shared" si="64"/>
        <v>0</v>
      </c>
      <c r="BK38" s="229"/>
      <c r="BL38" s="229"/>
      <c r="BM38" s="229"/>
      <c r="BN38" s="440">
        <f t="shared" si="65"/>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0.65925925925925921</v>
      </c>
      <c r="CF38" s="120" t="str">
        <f t="shared" si="14"/>
        <v/>
      </c>
      <c r="CG38" s="85">
        <f t="shared" si="15"/>
        <v>0</v>
      </c>
      <c r="CH38" s="85">
        <f t="shared" si="16"/>
        <v>0</v>
      </c>
      <c r="CI38" s="85">
        <f t="shared" si="17"/>
        <v>0</v>
      </c>
      <c r="CJ38" s="85">
        <f t="shared" si="18"/>
        <v>0</v>
      </c>
      <c r="CK38" s="85">
        <f t="shared" si="19"/>
        <v>0</v>
      </c>
      <c r="CL38" s="85">
        <f t="shared" si="20"/>
        <v>4.5</v>
      </c>
      <c r="CM38" s="85">
        <f t="shared" si="21"/>
        <v>0</v>
      </c>
      <c r="CN38" s="85">
        <f t="shared" si="22"/>
        <v>0</v>
      </c>
      <c r="CO38" s="14">
        <f t="shared" si="23"/>
        <v>0</v>
      </c>
      <c r="CP38" s="85">
        <f t="shared" si="24"/>
        <v>0</v>
      </c>
      <c r="CQ38" s="85">
        <f t="shared" si="25"/>
        <v>0</v>
      </c>
      <c r="CR38" s="85">
        <f t="shared" si="26"/>
        <v>0</v>
      </c>
      <c r="CS38" s="88">
        <f t="shared" si="70"/>
        <v>4.5</v>
      </c>
      <c r="CV38" s="14">
        <f t="shared" si="27"/>
        <v>0</v>
      </c>
      <c r="CW38" s="14">
        <f t="shared" si="28"/>
        <v>0</v>
      </c>
      <c r="CX38" s="14">
        <f t="shared" si="29"/>
        <v>0</v>
      </c>
      <c r="CY38" s="14">
        <f t="shared" si="30"/>
        <v>0</v>
      </c>
      <c r="CZ38" s="14">
        <f t="shared" si="31"/>
        <v>0</v>
      </c>
      <c r="DA38" s="14">
        <f t="shared" si="32"/>
        <v>4.5</v>
      </c>
      <c r="DB38" s="14">
        <f t="shared" si="47"/>
        <v>0</v>
      </c>
      <c r="DC38" s="14">
        <f t="shared" si="48"/>
        <v>0</v>
      </c>
      <c r="DD38" s="14">
        <f t="shared" si="33"/>
        <v>0</v>
      </c>
      <c r="DE38" s="14">
        <f t="shared" si="34"/>
        <v>0</v>
      </c>
      <c r="DF38" s="14">
        <f t="shared" si="35"/>
        <v>0</v>
      </c>
      <c r="DG38" s="14">
        <f t="shared" si="36"/>
        <v>0</v>
      </c>
      <c r="DH38" s="202">
        <f t="shared" si="71"/>
        <v>4.5</v>
      </c>
      <c r="DI38" s="216">
        <f t="shared" si="68"/>
        <v>4.5</v>
      </c>
      <c r="DK38" s="74">
        <f t="shared" si="43"/>
        <v>0</v>
      </c>
      <c r="DL38" s="74">
        <f t="shared" si="66"/>
        <v>0</v>
      </c>
      <c r="DM38" s="74">
        <f t="shared" si="66"/>
        <v>0</v>
      </c>
      <c r="DN38" s="74">
        <f t="shared" si="66"/>
        <v>0</v>
      </c>
      <c r="DO38" s="74">
        <f t="shared" si="66"/>
        <v>0</v>
      </c>
      <c r="DP38" s="74">
        <f t="shared" si="66"/>
        <v>1</v>
      </c>
      <c r="DQ38" s="74">
        <f t="shared" si="66"/>
        <v>0</v>
      </c>
      <c r="DR38" s="74">
        <f t="shared" si="66"/>
        <v>0</v>
      </c>
      <c r="DS38" s="74">
        <f t="shared" si="66"/>
        <v>0</v>
      </c>
      <c r="DT38" s="74">
        <f t="shared" si="66"/>
        <v>0</v>
      </c>
      <c r="DU38" s="74">
        <f t="shared" si="66"/>
        <v>0</v>
      </c>
      <c r="DV38" s="74">
        <f t="shared" si="66"/>
        <v>0</v>
      </c>
      <c r="DW38" s="485">
        <f t="shared" si="44"/>
        <v>1</v>
      </c>
      <c r="DX38" s="84"/>
      <c r="DY38" s="74">
        <f t="shared" si="69"/>
        <v>0</v>
      </c>
      <c r="DZ38" s="74">
        <f t="shared" si="69"/>
        <v>0</v>
      </c>
      <c r="EA38" s="74">
        <f t="shared" si="69"/>
        <v>0</v>
      </c>
      <c r="EB38" s="74">
        <f t="shared" si="69"/>
        <v>0</v>
      </c>
      <c r="EC38" s="74">
        <f t="shared" si="69"/>
        <v>0</v>
      </c>
      <c r="ED38" s="74">
        <f t="shared" si="69"/>
        <v>0</v>
      </c>
      <c r="EE38" s="74">
        <f t="shared" si="69"/>
        <v>0</v>
      </c>
      <c r="EF38" s="74">
        <f t="shared" si="69"/>
        <v>0</v>
      </c>
      <c r="EG38" s="74">
        <f t="shared" si="69"/>
        <v>0</v>
      </c>
      <c r="EH38" s="74">
        <f t="shared" si="69"/>
        <v>0</v>
      </c>
      <c r="EI38" s="74">
        <f t="shared" si="69"/>
        <v>0</v>
      </c>
      <c r="EJ38" s="74">
        <f t="shared" si="69"/>
        <v>0</v>
      </c>
      <c r="EK38" s="486">
        <f t="shared" si="45"/>
        <v>0</v>
      </c>
      <c r="EO38" s="483">
        <f>SUM($AI38:$AK38)+SUM($AM38:$AO38)+SUM($AQ38:AS38)+SUM($AU38:AW38)+SUM($AY38:BA38)+SUM($BC38:BE38)+SUM($BG38:BI38)+SUM($BK38:BM38)+SUM($BO38:BQ38)+SUM($BS38:BU38)+SUM($BW38:BY38)+SUM($CA38:CC38)</f>
        <v>46</v>
      </c>
      <c r="EP38"/>
      <c r="EQ38">
        <f t="shared" si="46"/>
        <v>24</v>
      </c>
      <c r="ER38"/>
      <c r="ES38"/>
      <c r="ET38"/>
      <c r="EU38"/>
      <c r="EV38"/>
      <c r="EW38"/>
      <c r="EX38"/>
      <c r="EY38"/>
      <c r="EZ38"/>
      <c r="FA38"/>
      <c r="FB38"/>
      <c r="FC38"/>
      <c r="FD38"/>
      <c r="FE38"/>
      <c r="FF38"/>
      <c r="FG38"/>
      <c r="FH38"/>
      <c r="FI38"/>
      <c r="FJ38"/>
      <c r="FK38"/>
      <c r="FL38"/>
      <c r="FM38"/>
      <c r="FN38"/>
      <c r="FO38"/>
    </row>
    <row r="39" spans="1:174" s="2" customFormat="1" ht="20.399999999999999" x14ac:dyDescent="0.25">
      <c r="A39" s="437" t="str">
        <f t="shared" si="0"/>
        <v>1.1.25</v>
      </c>
      <c r="B39" s="117" t="s">
        <v>329</v>
      </c>
      <c r="C39" s="133" t="s">
        <v>88</v>
      </c>
      <c r="D39" s="123">
        <v>7</v>
      </c>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v>195</v>
      </c>
      <c r="AD39" s="138">
        <f t="shared" si="53"/>
        <v>6.5</v>
      </c>
      <c r="AE39" s="9">
        <f t="shared" si="54"/>
        <v>40</v>
      </c>
      <c r="AF39" s="9">
        <f t="shared" si="55"/>
        <v>0</v>
      </c>
      <c r="AG39" s="9">
        <f t="shared" si="56"/>
        <v>28</v>
      </c>
      <c r="AH39" s="9">
        <f t="shared" si="57"/>
        <v>127</v>
      </c>
      <c r="AI39" s="229"/>
      <c r="AJ39" s="229"/>
      <c r="AK39" s="229"/>
      <c r="AL39" s="440">
        <f t="shared" si="58"/>
        <v>0</v>
      </c>
      <c r="AM39" s="229"/>
      <c r="AN39" s="229"/>
      <c r="AO39" s="229"/>
      <c r="AP39" s="440">
        <f t="shared" si="59"/>
        <v>0</v>
      </c>
      <c r="AQ39" s="229"/>
      <c r="AR39" s="229"/>
      <c r="AS39" s="229"/>
      <c r="AT39" s="440">
        <f t="shared" si="60"/>
        <v>0</v>
      </c>
      <c r="AU39" s="229"/>
      <c r="AV39" s="229"/>
      <c r="AW39" s="229"/>
      <c r="AX39" s="440">
        <f t="shared" si="61"/>
        <v>0</v>
      </c>
      <c r="AY39" s="229"/>
      <c r="AZ39" s="229"/>
      <c r="BA39" s="229"/>
      <c r="BB39" s="440">
        <f t="shared" si="62"/>
        <v>0</v>
      </c>
      <c r="BC39" s="229"/>
      <c r="BD39" s="229"/>
      <c r="BE39" s="229"/>
      <c r="BF39" s="440">
        <f t="shared" si="63"/>
        <v>0</v>
      </c>
      <c r="BG39" s="229">
        <v>40</v>
      </c>
      <c r="BH39" s="229"/>
      <c r="BI39" s="229">
        <v>28</v>
      </c>
      <c r="BJ39" s="440">
        <f t="shared" si="64"/>
        <v>6.5</v>
      </c>
      <c r="BK39" s="229"/>
      <c r="BL39" s="229"/>
      <c r="BM39" s="229"/>
      <c r="BN39" s="440">
        <f t="shared" si="65"/>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0.6512820512820513</v>
      </c>
      <c r="CF39" s="120" t="str">
        <f t="shared" si="14"/>
        <v/>
      </c>
      <c r="CG39" s="85">
        <f t="shared" si="15"/>
        <v>0</v>
      </c>
      <c r="CH39" s="85">
        <f t="shared" si="16"/>
        <v>0</v>
      </c>
      <c r="CI39" s="85">
        <f t="shared" si="17"/>
        <v>0</v>
      </c>
      <c r="CJ39" s="85">
        <f t="shared" si="18"/>
        <v>0</v>
      </c>
      <c r="CK39" s="85">
        <f t="shared" si="19"/>
        <v>0</v>
      </c>
      <c r="CL39" s="85">
        <f t="shared" si="20"/>
        <v>0</v>
      </c>
      <c r="CM39" s="85">
        <f t="shared" si="21"/>
        <v>6.5</v>
      </c>
      <c r="CN39" s="85">
        <f t="shared" si="22"/>
        <v>0</v>
      </c>
      <c r="CO39" s="14">
        <f t="shared" si="23"/>
        <v>0</v>
      </c>
      <c r="CP39" s="85">
        <f t="shared" si="24"/>
        <v>0</v>
      </c>
      <c r="CQ39" s="85">
        <f t="shared" si="25"/>
        <v>0</v>
      </c>
      <c r="CR39" s="85">
        <f t="shared" si="26"/>
        <v>0</v>
      </c>
      <c r="CS39" s="88">
        <f t="shared" si="70"/>
        <v>6.5</v>
      </c>
      <c r="CV39" s="14">
        <f t="shared" si="27"/>
        <v>0</v>
      </c>
      <c r="CW39" s="14">
        <f t="shared" si="28"/>
        <v>0</v>
      </c>
      <c r="CX39" s="14">
        <f t="shared" si="29"/>
        <v>0</v>
      </c>
      <c r="CY39" s="14">
        <f t="shared" si="30"/>
        <v>0</v>
      </c>
      <c r="CZ39" s="14">
        <f t="shared" si="31"/>
        <v>0</v>
      </c>
      <c r="DA39" s="14">
        <f t="shared" si="32"/>
        <v>0</v>
      </c>
      <c r="DB39" s="14">
        <f t="shared" si="47"/>
        <v>6.5</v>
      </c>
      <c r="DC39" s="14">
        <f t="shared" si="48"/>
        <v>0</v>
      </c>
      <c r="DD39" s="14">
        <f t="shared" si="33"/>
        <v>0</v>
      </c>
      <c r="DE39" s="14">
        <f t="shared" si="34"/>
        <v>0</v>
      </c>
      <c r="DF39" s="14">
        <f t="shared" si="35"/>
        <v>0</v>
      </c>
      <c r="DG39" s="14">
        <f t="shared" si="36"/>
        <v>0</v>
      </c>
      <c r="DH39" s="202">
        <f t="shared" si="71"/>
        <v>6.5</v>
      </c>
      <c r="DI39" s="216">
        <f t="shared" si="68"/>
        <v>6.5</v>
      </c>
      <c r="DK39" s="74">
        <f t="shared" si="43"/>
        <v>0</v>
      </c>
      <c r="DL39" s="74">
        <f t="shared" si="66"/>
        <v>0</v>
      </c>
      <c r="DM39" s="74">
        <f t="shared" si="66"/>
        <v>0</v>
      </c>
      <c r="DN39" s="74">
        <f t="shared" si="66"/>
        <v>0</v>
      </c>
      <c r="DO39" s="74">
        <f t="shared" si="66"/>
        <v>0</v>
      </c>
      <c r="DP39" s="74">
        <f t="shared" si="66"/>
        <v>0</v>
      </c>
      <c r="DQ39" s="74">
        <f t="shared" si="66"/>
        <v>1</v>
      </c>
      <c r="DR39" s="74">
        <f t="shared" si="66"/>
        <v>0</v>
      </c>
      <c r="DS39" s="74">
        <f t="shared" si="66"/>
        <v>0</v>
      </c>
      <c r="DT39" s="74">
        <f t="shared" si="66"/>
        <v>0</v>
      </c>
      <c r="DU39" s="74">
        <f t="shared" si="66"/>
        <v>0</v>
      </c>
      <c r="DV39" s="74">
        <f t="shared" si="66"/>
        <v>0</v>
      </c>
      <c r="DW39" s="485">
        <f t="shared" si="44"/>
        <v>1</v>
      </c>
      <c r="DX39" s="84"/>
      <c r="DY39" s="74">
        <f t="shared" si="69"/>
        <v>0</v>
      </c>
      <c r="DZ39" s="74">
        <f t="shared" si="69"/>
        <v>0</v>
      </c>
      <c r="EA39" s="74">
        <f t="shared" si="69"/>
        <v>0</v>
      </c>
      <c r="EB39" s="74">
        <f t="shared" si="69"/>
        <v>0</v>
      </c>
      <c r="EC39" s="74">
        <f t="shared" si="69"/>
        <v>0</v>
      </c>
      <c r="ED39" s="74">
        <f t="shared" si="69"/>
        <v>0</v>
      </c>
      <c r="EE39" s="74">
        <f t="shared" si="69"/>
        <v>0</v>
      </c>
      <c r="EF39" s="74">
        <f t="shared" si="69"/>
        <v>0</v>
      </c>
      <c r="EG39" s="74">
        <f t="shared" si="69"/>
        <v>0</v>
      </c>
      <c r="EH39" s="74">
        <f t="shared" si="69"/>
        <v>0</v>
      </c>
      <c r="EI39" s="74">
        <f t="shared" si="69"/>
        <v>0</v>
      </c>
      <c r="EJ39" s="74">
        <f t="shared" si="69"/>
        <v>0</v>
      </c>
      <c r="EK39" s="486">
        <f t="shared" si="45"/>
        <v>0</v>
      </c>
      <c r="EO39" s="483">
        <f>SUM($AI39:$AK39)+SUM($AM39:$AO39)+SUM($AQ39:AS39)+SUM($AU39:AW39)+SUM($AY39:BA39)+SUM($BC39:BE39)+SUM($BG39:BI39)+SUM($BK39:BM39)+SUM($BO39:BQ39)+SUM($BS39:BU39)+SUM($BW39:BY39)+SUM($CA39:CC39)</f>
        <v>68</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7" t="str">
        <f t="shared" si="0"/>
        <v>1.1.25</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70"/>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71"/>
        <v>0</v>
      </c>
      <c r="DI40" s="216">
        <f t="shared" si="68"/>
        <v>0</v>
      </c>
      <c r="DK40" s="74">
        <f t="shared" si="43"/>
        <v>0</v>
      </c>
      <c r="DL40" s="74">
        <f t="shared" si="66"/>
        <v>0</v>
      </c>
      <c r="DM40" s="74">
        <f t="shared" si="66"/>
        <v>0</v>
      </c>
      <c r="DN40" s="74">
        <f t="shared" si="66"/>
        <v>0</v>
      </c>
      <c r="DO40" s="74">
        <f t="shared" si="66"/>
        <v>0</v>
      </c>
      <c r="DP40" s="74">
        <f t="shared" si="66"/>
        <v>0</v>
      </c>
      <c r="DQ40" s="74">
        <f t="shared" si="66"/>
        <v>0</v>
      </c>
      <c r="DR40" s="74">
        <f t="shared" si="66"/>
        <v>0</v>
      </c>
      <c r="DS40" s="74">
        <f t="shared" si="66"/>
        <v>0</v>
      </c>
      <c r="DT40" s="74">
        <f t="shared" si="66"/>
        <v>0</v>
      </c>
      <c r="DU40" s="74">
        <f t="shared" si="66"/>
        <v>0</v>
      </c>
      <c r="DV40" s="74">
        <f t="shared" si="66"/>
        <v>0</v>
      </c>
      <c r="DW40" s="485">
        <f t="shared" si="44"/>
        <v>0</v>
      </c>
      <c r="DX40" s="84"/>
      <c r="DY40" s="74">
        <f t="shared" si="69"/>
        <v>0</v>
      </c>
      <c r="DZ40" s="74">
        <f t="shared" si="69"/>
        <v>0</v>
      </c>
      <c r="EA40" s="74">
        <f t="shared" si="69"/>
        <v>0</v>
      </c>
      <c r="EB40" s="74">
        <f t="shared" si="69"/>
        <v>0</v>
      </c>
      <c r="EC40" s="74">
        <f t="shared" si="69"/>
        <v>0</v>
      </c>
      <c r="ED40" s="74">
        <f t="shared" si="69"/>
        <v>0</v>
      </c>
      <c r="EE40" s="74">
        <f t="shared" si="69"/>
        <v>0</v>
      </c>
      <c r="EF40" s="74">
        <f t="shared" si="69"/>
        <v>0</v>
      </c>
      <c r="EG40" s="74">
        <f t="shared" si="69"/>
        <v>0</v>
      </c>
      <c r="EH40" s="74">
        <f t="shared" si="69"/>
        <v>0</v>
      </c>
      <c r="EI40" s="74">
        <f t="shared" si="69"/>
        <v>0</v>
      </c>
      <c r="EJ40" s="74">
        <f t="shared" si="69"/>
        <v>0</v>
      </c>
      <c r="EK40" s="486">
        <f t="shared" si="45"/>
        <v>0</v>
      </c>
      <c r="EO40" s="483">
        <f>SUM($AI40:$AK40)+SUM($AM40:$AO40)+SUM($AQ40:AS40)+SUM($AU40:AW40)+SUM($AY40:BA40)+SUM($BC40:BE40)+SUM($BG40:BI40)+SUM($BK40:BM40)+SUM($BO40:BQ40)+SUM($BS40:BU40)+SUM($BW40:BY40)+SUM($CA40:CC40)</f>
        <v>0</v>
      </c>
      <c r="EP40"/>
      <c r="EQ40">
        <f t="shared" si="46"/>
        <v>25</v>
      </c>
      <c r="ER40"/>
      <c r="ES40"/>
      <c r="ET40"/>
      <c r="EU40"/>
      <c r="EV40"/>
      <c r="EW40"/>
      <c r="EX40"/>
      <c r="EY40"/>
      <c r="EZ40"/>
      <c r="FA40"/>
      <c r="FB40"/>
      <c r="FC40"/>
      <c r="FD40"/>
      <c r="FE40"/>
      <c r="FF40"/>
      <c r="FG40"/>
      <c r="FH40"/>
      <c r="FI40"/>
      <c r="FJ40"/>
      <c r="FK40"/>
      <c r="FL40"/>
      <c r="FM40"/>
      <c r="FN40"/>
      <c r="FO40"/>
    </row>
    <row r="41" spans="1:174" s="2" customFormat="1" x14ac:dyDescent="0.25">
      <c r="A41" s="437" t="str">
        <f t="shared" si="0"/>
        <v>1.1.25</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70"/>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71"/>
        <v>0</v>
      </c>
      <c r="DI41" s="216">
        <f t="shared" si="68"/>
        <v>0</v>
      </c>
      <c r="DK41" s="74">
        <f t="shared" si="43"/>
        <v>0</v>
      </c>
      <c r="DL41" s="74">
        <f t="shared" si="66"/>
        <v>0</v>
      </c>
      <c r="DM41" s="74">
        <f t="shared" si="66"/>
        <v>0</v>
      </c>
      <c r="DN41" s="74">
        <f t="shared" si="66"/>
        <v>0</v>
      </c>
      <c r="DO41" s="74">
        <f t="shared" si="66"/>
        <v>0</v>
      </c>
      <c r="DP41" s="74">
        <f t="shared" si="66"/>
        <v>0</v>
      </c>
      <c r="DQ41" s="74">
        <f t="shared" si="66"/>
        <v>0</v>
      </c>
      <c r="DR41" s="74">
        <f t="shared" si="66"/>
        <v>0</v>
      </c>
      <c r="DS41" s="74">
        <f t="shared" si="66"/>
        <v>0</v>
      </c>
      <c r="DT41" s="74">
        <f t="shared" si="66"/>
        <v>0</v>
      </c>
      <c r="DU41" s="74">
        <f t="shared" si="66"/>
        <v>0</v>
      </c>
      <c r="DV41" s="74">
        <f t="shared" si="66"/>
        <v>0</v>
      </c>
      <c r="DW41" s="485">
        <f t="shared" si="44"/>
        <v>0</v>
      </c>
      <c r="DX41" s="84"/>
      <c r="DY41" s="74">
        <f t="shared" si="69"/>
        <v>0</v>
      </c>
      <c r="DZ41" s="74">
        <f t="shared" si="69"/>
        <v>0</v>
      </c>
      <c r="EA41" s="74">
        <f t="shared" si="69"/>
        <v>0</v>
      </c>
      <c r="EB41" s="74">
        <f t="shared" si="69"/>
        <v>0</v>
      </c>
      <c r="EC41" s="74">
        <f t="shared" si="69"/>
        <v>0</v>
      </c>
      <c r="ED41" s="74">
        <f t="shared" si="69"/>
        <v>0</v>
      </c>
      <c r="EE41" s="74">
        <f t="shared" si="69"/>
        <v>0</v>
      </c>
      <c r="EF41" s="74">
        <f t="shared" si="69"/>
        <v>0</v>
      </c>
      <c r="EG41" s="74">
        <f t="shared" si="69"/>
        <v>0</v>
      </c>
      <c r="EH41" s="74">
        <f t="shared" si="69"/>
        <v>0</v>
      </c>
      <c r="EI41" s="74">
        <f t="shared" si="69"/>
        <v>0</v>
      </c>
      <c r="EJ41" s="74">
        <f t="shared" si="69"/>
        <v>0</v>
      </c>
      <c r="EK41" s="486">
        <f t="shared" si="45"/>
        <v>0</v>
      </c>
      <c r="EO41" s="483">
        <f>SUM($AI41:$AK41)+SUM($AM41:$AO41)+SUM($AQ41:AS41)+SUM($AU41:AW41)+SUM($AY41:BA41)+SUM($BC41:BE41)+SUM($BG41:BI41)+SUM($BK41:BM41)+SUM($BO41:BQ41)+SUM($BS41:BU41)+SUM($BW41:BY41)+SUM($CA41:CC41)</f>
        <v>0</v>
      </c>
      <c r="EP41"/>
      <c r="EQ41">
        <f t="shared" si="46"/>
        <v>25</v>
      </c>
      <c r="ER41"/>
      <c r="ES41"/>
      <c r="ET41"/>
      <c r="EU41"/>
      <c r="EV41"/>
      <c r="EW41"/>
      <c r="EX41"/>
      <c r="EY41"/>
      <c r="EZ41"/>
      <c r="FA41"/>
      <c r="FB41"/>
      <c r="FC41"/>
      <c r="FD41"/>
      <c r="FE41"/>
      <c r="FF41"/>
      <c r="FG41"/>
      <c r="FH41"/>
      <c r="FI41"/>
      <c r="FJ41"/>
      <c r="FK41"/>
      <c r="FL41"/>
      <c r="FM41"/>
      <c r="FN41"/>
      <c r="FO41"/>
    </row>
    <row r="42" spans="1:174" s="2" customFormat="1" x14ac:dyDescent="0.25">
      <c r="A42" s="437" t="str">
        <f t="shared" si="0"/>
        <v>1.1.25</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70"/>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71"/>
        <v>0</v>
      </c>
      <c r="DI42" s="216">
        <f t="shared" si="68"/>
        <v>0</v>
      </c>
      <c r="DK42" s="74">
        <f t="shared" si="43"/>
        <v>0</v>
      </c>
      <c r="DL42" s="74">
        <f t="shared" si="66"/>
        <v>0</v>
      </c>
      <c r="DM42" s="74">
        <f t="shared" si="66"/>
        <v>0</v>
      </c>
      <c r="DN42" s="74">
        <f t="shared" si="66"/>
        <v>0</v>
      </c>
      <c r="DO42" s="74">
        <f t="shared" si="66"/>
        <v>0</v>
      </c>
      <c r="DP42" s="74">
        <f t="shared" si="66"/>
        <v>0</v>
      </c>
      <c r="DQ42" s="74">
        <f t="shared" si="66"/>
        <v>0</v>
      </c>
      <c r="DR42" s="74">
        <f t="shared" si="66"/>
        <v>0</v>
      </c>
      <c r="DS42" s="74">
        <f t="shared" si="66"/>
        <v>0</v>
      </c>
      <c r="DT42" s="74">
        <f t="shared" si="66"/>
        <v>0</v>
      </c>
      <c r="DU42" s="74">
        <f t="shared" si="66"/>
        <v>0</v>
      </c>
      <c r="DV42" s="74">
        <f t="shared" si="66"/>
        <v>0</v>
      </c>
      <c r="DW42" s="485">
        <f t="shared" si="44"/>
        <v>0</v>
      </c>
      <c r="DX42" s="84"/>
      <c r="DY42" s="74">
        <f t="shared" si="69"/>
        <v>0</v>
      </c>
      <c r="DZ42" s="74">
        <f t="shared" si="69"/>
        <v>0</v>
      </c>
      <c r="EA42" s="74">
        <f t="shared" si="69"/>
        <v>0</v>
      </c>
      <c r="EB42" s="74">
        <f t="shared" si="69"/>
        <v>0</v>
      </c>
      <c r="EC42" s="74">
        <f t="shared" si="69"/>
        <v>0</v>
      </c>
      <c r="ED42" s="74">
        <f t="shared" si="69"/>
        <v>0</v>
      </c>
      <c r="EE42" s="74">
        <f t="shared" si="69"/>
        <v>0</v>
      </c>
      <c r="EF42" s="74">
        <f t="shared" si="69"/>
        <v>0</v>
      </c>
      <c r="EG42" s="74">
        <f t="shared" si="69"/>
        <v>0</v>
      </c>
      <c r="EH42" s="74">
        <f t="shared" si="69"/>
        <v>0</v>
      </c>
      <c r="EI42" s="74">
        <f t="shared" si="69"/>
        <v>0</v>
      </c>
      <c r="EJ42" s="74">
        <f t="shared" si="69"/>
        <v>0</v>
      </c>
      <c r="EK42" s="486">
        <f t="shared" si="45"/>
        <v>0</v>
      </c>
      <c r="EO42" s="483">
        <f>SUM($AI42:$AK42)+SUM($AM42:$AO42)+SUM($AQ42:AS42)+SUM($AU42:AW42)+SUM($AY42:BA42)+SUM($BC42:BE42)+SUM($BG42:BI42)+SUM($BK42:BM42)+SUM($BO42:BQ42)+SUM($BS42:BU42)+SUM($BW42:BY42)+SUM($CA42:CC42)</f>
        <v>0</v>
      </c>
      <c r="EP42"/>
      <c r="EQ42">
        <f t="shared" si="46"/>
        <v>25</v>
      </c>
      <c r="ER42"/>
      <c r="ES42"/>
      <c r="ET42"/>
      <c r="EU42"/>
      <c r="EV42"/>
      <c r="EW42"/>
      <c r="EX42"/>
      <c r="EY42"/>
      <c r="EZ42"/>
      <c r="FA42"/>
      <c r="FB42"/>
      <c r="FC42"/>
      <c r="FD42"/>
      <c r="FE42"/>
      <c r="FF42"/>
      <c r="FG42"/>
      <c r="FH42"/>
      <c r="FI42"/>
      <c r="FJ42"/>
      <c r="FK42"/>
      <c r="FL42"/>
      <c r="FM42"/>
      <c r="FN42"/>
      <c r="FO42"/>
    </row>
    <row r="43" spans="1:174" s="2" customFormat="1" x14ac:dyDescent="0.25">
      <c r="A43" s="437" t="str">
        <f t="shared" si="0"/>
        <v>1.1.25</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70"/>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71"/>
        <v>0</v>
      </c>
      <c r="DI43" s="216">
        <f t="shared" si="68"/>
        <v>0</v>
      </c>
      <c r="DK43" s="74">
        <f t="shared" si="43"/>
        <v>0</v>
      </c>
      <c r="DL43" s="74">
        <f t="shared" si="66"/>
        <v>0</v>
      </c>
      <c r="DM43" s="74">
        <f t="shared" si="66"/>
        <v>0</v>
      </c>
      <c r="DN43" s="74">
        <f t="shared" si="66"/>
        <v>0</v>
      </c>
      <c r="DO43" s="74">
        <f t="shared" si="66"/>
        <v>0</v>
      </c>
      <c r="DP43" s="74">
        <f t="shared" si="66"/>
        <v>0</v>
      </c>
      <c r="DQ43" s="74">
        <f t="shared" si="66"/>
        <v>0</v>
      </c>
      <c r="DR43" s="74">
        <f t="shared" si="66"/>
        <v>0</v>
      </c>
      <c r="DS43" s="74">
        <f t="shared" si="66"/>
        <v>0</v>
      </c>
      <c r="DT43" s="74">
        <f t="shared" si="66"/>
        <v>0</v>
      </c>
      <c r="DU43" s="74">
        <f t="shared" si="66"/>
        <v>0</v>
      </c>
      <c r="DV43" s="74">
        <f t="shared" si="66"/>
        <v>0</v>
      </c>
      <c r="DW43" s="485">
        <f t="shared" si="44"/>
        <v>0</v>
      </c>
      <c r="DX43" s="84"/>
      <c r="DY43" s="74">
        <f t="shared" si="69"/>
        <v>0</v>
      </c>
      <c r="DZ43" s="74">
        <f t="shared" si="69"/>
        <v>0</v>
      </c>
      <c r="EA43" s="74">
        <f t="shared" si="69"/>
        <v>0</v>
      </c>
      <c r="EB43" s="74">
        <f t="shared" si="69"/>
        <v>0</v>
      </c>
      <c r="EC43" s="74">
        <f t="shared" si="69"/>
        <v>0</v>
      </c>
      <c r="ED43" s="74">
        <f t="shared" si="69"/>
        <v>0</v>
      </c>
      <c r="EE43" s="74">
        <f t="shared" si="69"/>
        <v>0</v>
      </c>
      <c r="EF43" s="74">
        <f t="shared" si="69"/>
        <v>0</v>
      </c>
      <c r="EG43" s="74">
        <f t="shared" si="69"/>
        <v>0</v>
      </c>
      <c r="EH43" s="74">
        <f t="shared" si="69"/>
        <v>0</v>
      </c>
      <c r="EI43" s="74">
        <f t="shared" si="69"/>
        <v>0</v>
      </c>
      <c r="EJ43" s="74">
        <f t="shared" si="69"/>
        <v>0</v>
      </c>
      <c r="EK43" s="486">
        <f t="shared" si="45"/>
        <v>0</v>
      </c>
      <c r="EO43" s="483">
        <f>SUM($AI43:$AK43)+SUM($AM43:$AO43)+SUM($AQ43:AS43)+SUM($AU43:AW43)+SUM($AY43:BA43)+SUM($BC43:BE43)+SUM($BG43:BI43)+SUM($BK43:BM43)+SUM($BO43:BQ43)+SUM($BS43:BU43)+SUM($BW43:BY43)+SUM($CA43:CC43)</f>
        <v>0</v>
      </c>
      <c r="EP43"/>
      <c r="EQ43">
        <f t="shared" si="46"/>
        <v>25</v>
      </c>
      <c r="ER43"/>
      <c r="ES43"/>
      <c r="ET43"/>
      <c r="EU43"/>
      <c r="EV43"/>
      <c r="EW43"/>
      <c r="EX43"/>
      <c r="EY43"/>
      <c r="EZ43"/>
      <c r="FA43"/>
      <c r="FB43"/>
      <c r="FC43"/>
      <c r="FD43"/>
      <c r="FE43"/>
      <c r="FF43"/>
      <c r="FG43"/>
      <c r="FH43"/>
      <c r="FI43"/>
      <c r="FJ43"/>
      <c r="FK43"/>
      <c r="FL43"/>
      <c r="FM43"/>
      <c r="FN43"/>
      <c r="FO43"/>
    </row>
    <row r="44" spans="1:174" s="2" customFormat="1" x14ac:dyDescent="0.25">
      <c r="A44" s="437" t="str">
        <f t="shared" si="0"/>
        <v>1.1.25</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70"/>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71"/>
        <v>0</v>
      </c>
      <c r="DI44" s="216">
        <f t="shared" si="68"/>
        <v>0</v>
      </c>
      <c r="DK44" s="74">
        <f t="shared" si="43"/>
        <v>0</v>
      </c>
      <c r="DL44" s="74">
        <f t="shared" si="66"/>
        <v>0</v>
      </c>
      <c r="DM44" s="74">
        <f t="shared" si="66"/>
        <v>0</v>
      </c>
      <c r="DN44" s="74">
        <f t="shared" si="66"/>
        <v>0</v>
      </c>
      <c r="DO44" s="74">
        <f t="shared" si="66"/>
        <v>0</v>
      </c>
      <c r="DP44" s="74">
        <f t="shared" si="66"/>
        <v>0</v>
      </c>
      <c r="DQ44" s="74">
        <f t="shared" si="66"/>
        <v>0</v>
      </c>
      <c r="DR44" s="74">
        <f t="shared" si="66"/>
        <v>0</v>
      </c>
      <c r="DS44" s="74">
        <f t="shared" si="66"/>
        <v>0</v>
      </c>
      <c r="DT44" s="74">
        <f t="shared" si="66"/>
        <v>0</v>
      </c>
      <c r="DU44" s="74">
        <f t="shared" si="66"/>
        <v>0</v>
      </c>
      <c r="DV44" s="74">
        <f t="shared" si="66"/>
        <v>0</v>
      </c>
      <c r="DW44" s="485">
        <f t="shared" si="44"/>
        <v>0</v>
      </c>
      <c r="DX44" s="84"/>
      <c r="DY44" s="74">
        <f t="shared" si="69"/>
        <v>0</v>
      </c>
      <c r="DZ44" s="74">
        <f t="shared" si="69"/>
        <v>0</v>
      </c>
      <c r="EA44" s="74">
        <f t="shared" si="69"/>
        <v>0</v>
      </c>
      <c r="EB44" s="74">
        <f t="shared" si="69"/>
        <v>0</v>
      </c>
      <c r="EC44" s="74">
        <f t="shared" si="69"/>
        <v>0</v>
      </c>
      <c r="ED44" s="74">
        <f t="shared" si="69"/>
        <v>0</v>
      </c>
      <c r="EE44" s="74">
        <f t="shared" si="69"/>
        <v>0</v>
      </c>
      <c r="EF44" s="74">
        <f t="shared" si="69"/>
        <v>0</v>
      </c>
      <c r="EG44" s="74">
        <f t="shared" si="69"/>
        <v>0</v>
      </c>
      <c r="EH44" s="74">
        <f t="shared" si="69"/>
        <v>0</v>
      </c>
      <c r="EI44" s="74">
        <f t="shared" si="69"/>
        <v>0</v>
      </c>
      <c r="EJ44" s="74">
        <f t="shared" si="69"/>
        <v>0</v>
      </c>
      <c r="EK44" s="486">
        <f t="shared" si="45"/>
        <v>0</v>
      </c>
      <c r="EO44" s="483">
        <f>SUM($AI44:$AK44)+SUM($AM44:$AO44)+SUM($AQ44:AS44)+SUM($AU44:AW44)+SUM($AY44:BA44)+SUM($BC44:BE44)+SUM($BG44:BI44)+SUM($BK44:BM44)+SUM($BO44:BQ44)+SUM($BS44:BU44)+SUM($BW44:BY44)+SUM($CA44:CC44)</f>
        <v>0</v>
      </c>
      <c r="EP44"/>
      <c r="EQ44">
        <f t="shared" si="46"/>
        <v>25</v>
      </c>
      <c r="ER44"/>
      <c r="ES44"/>
      <c r="ET44"/>
      <c r="EU44"/>
      <c r="EV44"/>
      <c r="EW44"/>
      <c r="EX44"/>
      <c r="EY44"/>
      <c r="EZ44"/>
      <c r="FA44"/>
      <c r="FB44"/>
      <c r="FC44"/>
      <c r="FD44"/>
      <c r="FE44"/>
      <c r="FF44"/>
      <c r="FG44"/>
      <c r="FH44"/>
      <c r="FI44"/>
      <c r="FJ44"/>
      <c r="FK44"/>
      <c r="FL44"/>
      <c r="FM44"/>
      <c r="FN44"/>
      <c r="FO44"/>
    </row>
    <row r="45" spans="1:174" s="2" customFormat="1" x14ac:dyDescent="0.25">
      <c r="A45" s="437" t="str">
        <f t="shared" si="0"/>
        <v>1.1.25</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70"/>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71"/>
        <v>0</v>
      </c>
      <c r="DI45" s="216">
        <f t="shared" si="68"/>
        <v>0</v>
      </c>
      <c r="DK45" s="74">
        <f t="shared" si="43"/>
        <v>0</v>
      </c>
      <c r="DL45" s="74">
        <f t="shared" si="66"/>
        <v>0</v>
      </c>
      <c r="DM45" s="74">
        <f t="shared" si="66"/>
        <v>0</v>
      </c>
      <c r="DN45" s="74">
        <f t="shared" si="66"/>
        <v>0</v>
      </c>
      <c r="DO45" s="74">
        <f t="shared" si="66"/>
        <v>0</v>
      </c>
      <c r="DP45" s="74">
        <f t="shared" si="66"/>
        <v>0</v>
      </c>
      <c r="DQ45" s="74">
        <f t="shared" si="66"/>
        <v>0</v>
      </c>
      <c r="DR45" s="74">
        <f t="shared" si="66"/>
        <v>0</v>
      </c>
      <c r="DS45" s="74">
        <f t="shared" si="66"/>
        <v>0</v>
      </c>
      <c r="DT45" s="74">
        <f t="shared" si="66"/>
        <v>0</v>
      </c>
      <c r="DU45" s="74">
        <f t="shared" si="66"/>
        <v>0</v>
      </c>
      <c r="DV45" s="74">
        <f t="shared" si="66"/>
        <v>0</v>
      </c>
      <c r="DW45" s="485">
        <f t="shared" si="44"/>
        <v>0</v>
      </c>
      <c r="DX45" s="84"/>
      <c r="DY45" s="74">
        <f t="shared" si="69"/>
        <v>0</v>
      </c>
      <c r="DZ45" s="74">
        <f t="shared" si="69"/>
        <v>0</v>
      </c>
      <c r="EA45" s="74">
        <f t="shared" si="69"/>
        <v>0</v>
      </c>
      <c r="EB45" s="74">
        <f t="shared" si="69"/>
        <v>0</v>
      </c>
      <c r="EC45" s="74">
        <f t="shared" si="69"/>
        <v>0</v>
      </c>
      <c r="ED45" s="74">
        <f t="shared" si="69"/>
        <v>0</v>
      </c>
      <c r="EE45" s="74">
        <f t="shared" si="69"/>
        <v>0</v>
      </c>
      <c r="EF45" s="74">
        <f t="shared" si="69"/>
        <v>0</v>
      </c>
      <c r="EG45" s="74">
        <f t="shared" si="69"/>
        <v>0</v>
      </c>
      <c r="EH45" s="74">
        <f t="shared" si="69"/>
        <v>0</v>
      </c>
      <c r="EI45" s="74">
        <f t="shared" si="69"/>
        <v>0</v>
      </c>
      <c r="EJ45" s="74">
        <f t="shared" si="69"/>
        <v>0</v>
      </c>
      <c r="EK45" s="486">
        <f t="shared" si="45"/>
        <v>0</v>
      </c>
      <c r="EO45" s="483">
        <f>SUM($AI45:$AK45)+SUM($AM45:$AO45)+SUM($AQ45:AS45)+SUM($AU45:AW45)+SUM($AY45:BA45)+SUM($BC45:BE45)+SUM($BG45:BI45)+SUM($BK45:BM45)+SUM($BO45:BQ45)+SUM($BS45:BU45)+SUM($BW45:BY45)+SUM($CA45:CC45)</f>
        <v>0</v>
      </c>
      <c r="EP45"/>
      <c r="EQ45">
        <f t="shared" si="46"/>
        <v>25</v>
      </c>
      <c r="ER45"/>
      <c r="ES45"/>
      <c r="ET45"/>
      <c r="EU45"/>
      <c r="EV45"/>
      <c r="EW45"/>
      <c r="EX45"/>
      <c r="EY45"/>
      <c r="EZ45"/>
      <c r="FA45"/>
      <c r="FB45"/>
      <c r="FC45"/>
      <c r="FD45"/>
      <c r="FE45"/>
      <c r="FF45"/>
      <c r="FG45"/>
      <c r="FH45"/>
      <c r="FI45"/>
      <c r="FJ45"/>
      <c r="FK45"/>
      <c r="FL45"/>
      <c r="FM45"/>
      <c r="FN45"/>
      <c r="FO45"/>
    </row>
    <row r="46" spans="1:174" s="2" customFormat="1" x14ac:dyDescent="0.25">
      <c r="A46" s="437" t="str">
        <f t="shared" si="0"/>
        <v>1.1.25</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70"/>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71"/>
        <v>0</v>
      </c>
      <c r="DI46" s="216">
        <f t="shared" si="68"/>
        <v>0</v>
      </c>
      <c r="DK46" s="74">
        <f t="shared" si="43"/>
        <v>0</v>
      </c>
      <c r="DL46" s="74">
        <f t="shared" si="66"/>
        <v>0</v>
      </c>
      <c r="DM46" s="74">
        <f t="shared" si="66"/>
        <v>0</v>
      </c>
      <c r="DN46" s="74">
        <f t="shared" si="66"/>
        <v>0</v>
      </c>
      <c r="DO46" s="74">
        <f t="shared" si="66"/>
        <v>0</v>
      </c>
      <c r="DP46" s="74">
        <f t="shared" ref="DL46:DV65" si="72">IF(VALUE($D46)=DP$11,1,0)+IF(VALUE($E46)=DP$11,1,0)+IF(VALUE($F46)=DP$11,1,0)+IF(VALUE($G46)=DP$11,1,0)</f>
        <v>0</v>
      </c>
      <c r="DQ46" s="74">
        <f t="shared" si="72"/>
        <v>0</v>
      </c>
      <c r="DR46" s="74">
        <f t="shared" si="72"/>
        <v>0</v>
      </c>
      <c r="DS46" s="74">
        <f t="shared" si="72"/>
        <v>0</v>
      </c>
      <c r="DT46" s="74">
        <f t="shared" si="72"/>
        <v>0</v>
      </c>
      <c r="DU46" s="74">
        <f t="shared" si="72"/>
        <v>0</v>
      </c>
      <c r="DV46" s="74">
        <f t="shared" si="72"/>
        <v>0</v>
      </c>
      <c r="DW46" s="485">
        <f t="shared" si="44"/>
        <v>0</v>
      </c>
      <c r="DX46" s="84"/>
      <c r="DY46" s="74">
        <f t="shared" si="69"/>
        <v>0</v>
      </c>
      <c r="DZ46" s="74">
        <f t="shared" si="69"/>
        <v>0</v>
      </c>
      <c r="EA46" s="74">
        <f t="shared" si="69"/>
        <v>0</v>
      </c>
      <c r="EB46" s="74">
        <f t="shared" si="69"/>
        <v>0</v>
      </c>
      <c r="EC46" s="74">
        <f t="shared" si="69"/>
        <v>0</v>
      </c>
      <c r="ED46" s="74">
        <f t="shared" si="69"/>
        <v>0</v>
      </c>
      <c r="EE46" s="74">
        <f t="shared" si="69"/>
        <v>0</v>
      </c>
      <c r="EF46" s="74">
        <f t="shared" si="69"/>
        <v>0</v>
      </c>
      <c r="EG46" s="74">
        <f t="shared" si="69"/>
        <v>0</v>
      </c>
      <c r="EH46" s="74">
        <f t="shared" si="69"/>
        <v>0</v>
      </c>
      <c r="EI46" s="74">
        <f t="shared" si="69"/>
        <v>0</v>
      </c>
      <c r="EJ46" s="74">
        <f t="shared" si="69"/>
        <v>0</v>
      </c>
      <c r="EK46" s="486">
        <f t="shared" si="45"/>
        <v>0</v>
      </c>
      <c r="EO46" s="483">
        <f>SUM($AI46:$AK46)+SUM($AM46:$AO46)+SUM($AQ46:AS46)+SUM($AU46:AW46)+SUM($AY46:BA46)+SUM($BC46:BE46)+SUM($BG46:BI46)+SUM($BK46:BM46)+SUM($BO46:BQ46)+SUM($BS46:BU46)+SUM($BW46:BY46)+SUM($CA46:CC46)</f>
        <v>0</v>
      </c>
      <c r="EP46"/>
      <c r="EQ46">
        <f t="shared" si="46"/>
        <v>25</v>
      </c>
      <c r="ER46"/>
      <c r="ES46"/>
      <c r="ET46"/>
      <c r="EU46"/>
      <c r="EV46"/>
      <c r="EW46"/>
      <c r="EX46"/>
      <c r="EY46"/>
      <c r="EZ46"/>
      <c r="FA46"/>
      <c r="FB46"/>
      <c r="FC46"/>
      <c r="FD46"/>
      <c r="FE46"/>
      <c r="FF46"/>
      <c r="FG46"/>
      <c r="FH46"/>
      <c r="FI46"/>
      <c r="FJ46"/>
      <c r="FK46"/>
      <c r="FL46"/>
      <c r="FM46"/>
      <c r="FN46"/>
      <c r="FO46"/>
    </row>
    <row r="47" spans="1:174" s="2" customFormat="1" x14ac:dyDescent="0.25">
      <c r="A47" s="437" t="str">
        <f t="shared" ref="A47:A68" si="73">IF(EQ47&lt;10,$EP$15&amp;""&amp;EQ47,$EP$16&amp;""&amp;EQ47)</f>
        <v>1.1.25</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74">AC47/$CI$7</f>
        <v>0</v>
      </c>
      <c r="AE47" s="9">
        <f t="shared" ref="AE47:AE64" si="75">AI47*$CG$5+AM47*$CH$5+AQ47*$CI$5+AU47*$CJ$5+BO47*$CO$5+BS47*$CP$5+BW47*$CQ$5+CA47*$CR$5+AY47*$CK$5+BC47*$CL$5+BG47*$CM$5+BK47*$CN$5</f>
        <v>0</v>
      </c>
      <c r="AF47" s="9">
        <f t="shared" ref="AF47:AF64" si="76">AJ47*$CG$5+AN47*$CH$5+AR47*$CI$5+AV47*$CJ$5+BP47*$CO$5+BT47*$CP$5+BX47*$CQ$5+CB47*$CR$5+AZ47*$CK$5+BD47*$CL$5+BH47*$CM$5+BL47*$CN$5</f>
        <v>0</v>
      </c>
      <c r="AG47" s="9">
        <f t="shared" ref="AG47:AG64" si="77">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78">IF(ISERROR(AH47/AC47),0,AH47/AC47)</f>
        <v>0</v>
      </c>
      <c r="CF47" s="120" t="str">
        <f t="shared" ref="CF47:CF68" si="79">IF(ISERROR(SEARCH("в",A47)),"",1)</f>
        <v/>
      </c>
      <c r="CG47" s="85">
        <f t="shared" ref="CG47:CG68" si="80">IF(AND(CF47&lt;$DI47,$DH47&lt;&gt;$AD47,CV47=$DI47),CV47+$AD47-$DH47,CV47)</f>
        <v>0</v>
      </c>
      <c r="CH47" s="85">
        <f t="shared" ref="CH47:CH68" si="81">IF(AND(CG47&lt;$DI47,$DH47&lt;&gt;$AD47,CW47=$DI47),CW47+$AD47-$DH47,CW47)</f>
        <v>0</v>
      </c>
      <c r="CI47" s="85">
        <f t="shared" ref="CI47:CI68" si="82">IF(AND(CH47&lt;$DI47,$DH47&lt;&gt;$AD47,CX47=$DI47),CX47+$AD47-$DH47,CX47)</f>
        <v>0</v>
      </c>
      <c r="CJ47" s="85">
        <f t="shared" ref="CJ47:CJ68" si="83">IF(AND(CI47&lt;$DI47,$DH47&lt;&gt;$AD47,CY47=$DI47),CY47+$AD47-$DH47,CY47)</f>
        <v>0</v>
      </c>
      <c r="CK47" s="85">
        <f t="shared" ref="CK47:CK68" si="84">IF(AND(CJ47&lt;$DI47,$DH47&lt;&gt;$AD47,CZ47=$DI47),CZ47+$AD47-$DH47,CZ47)</f>
        <v>0</v>
      </c>
      <c r="CL47" s="85">
        <f t="shared" ref="CL47:CL68" si="85">IF(AND(CK47&lt;$DI47,$DH47&lt;&gt;$AD47,DA47=$DI47),DA47+$AD47-$DH47,DA47)</f>
        <v>0</v>
      </c>
      <c r="CM47" s="85">
        <f t="shared" ref="CM47:CM68" si="86">IF(AND(CL47&lt;$DI47,$DH47&lt;&gt;$AD47,DB47=$DI47),DB47+$AD47-$DH47,DB47)</f>
        <v>0</v>
      </c>
      <c r="CN47" s="85">
        <f t="shared" ref="CN47:CN68" si="87">IF(AND(CM47&lt;$DI47,$DH47&lt;&gt;$AD47,DC47=$DI47),DC47+$AD47-$DH47,DC47)</f>
        <v>0</v>
      </c>
      <c r="CO47" s="14">
        <f t="shared" ref="CO47:CO68" si="88">IF(AND(CJ47&lt;$DI47,$DH47&lt;&gt;$AD47,DD47=$DI47),DD47+$AD47-$DH47,DD47)</f>
        <v>0</v>
      </c>
      <c r="CP47" s="85">
        <f t="shared" ref="CP47:CP68" si="89">IF(AND(CO47&lt;$DI47,$DH47&lt;&gt;$AD47,DE47=$DI47),DE47+$AD47-$DH47,DE47)</f>
        <v>0</v>
      </c>
      <c r="CQ47" s="85">
        <f t="shared" ref="CQ47:CQ68" si="90">IF(AND(CP47&lt;$DI47,$DH47&lt;&gt;$AD47,DF47=$DI47),DF47+$AD47-$DH47,DF47)</f>
        <v>0</v>
      </c>
      <c r="CR47" s="85">
        <f t="shared" ref="CR47:CR68" si="91">IF(AND(CQ47&lt;$DI47,$DH47&lt;&gt;$AD47,DG47=$DI47),DG47+$AD47-$DH47,DG47)</f>
        <v>0</v>
      </c>
      <c r="CS47" s="88">
        <f t="shared" si="70"/>
        <v>0</v>
      </c>
      <c r="CV47" s="14">
        <f t="shared" ref="CV47:CV68" si="92">IF($EO47=0,0,ROUND(4*$AD47*SUM(AI47:AK47)/$EO47,0)/4)</f>
        <v>0</v>
      </c>
      <c r="CW47" s="14">
        <f t="shared" ref="CW47:CW68" si="93">IF($EO47=0,0,ROUND(4*$AD47*SUM(AM47:AO47)/$EO47,0)/4)</f>
        <v>0</v>
      </c>
      <c r="CX47" s="14">
        <f t="shared" ref="CX47:CX68" si="94">IF($EO47=0,0,ROUND(4*$AD47*SUM(AQ47:AS47)/$EO47,0)/4)</f>
        <v>0</v>
      </c>
      <c r="CY47" s="14">
        <f t="shared" ref="CY47:CY68" si="95">IF($EO47=0,0,ROUND(4*$AD47*SUM(AU47:AW47)/$EO47,0)/4)</f>
        <v>0</v>
      </c>
      <c r="CZ47" s="14">
        <f t="shared" ref="CZ47:CZ68" si="96">IF($EO47=0,0,ROUND(4*$AD47*SUM(AY47:BA47)/$EO47,0)/4)</f>
        <v>0</v>
      </c>
      <c r="DA47" s="14">
        <f t="shared" ref="DA47:DA68" si="97">IF($EO47=0,0,ROUND(4*$AD47*SUM(BC47:BE47)/$EO47,0)/4)</f>
        <v>0</v>
      </c>
      <c r="DB47" s="14">
        <f t="shared" si="47"/>
        <v>0</v>
      </c>
      <c r="DC47" s="14">
        <f t="shared" si="48"/>
        <v>0</v>
      </c>
      <c r="DD47" s="14">
        <f t="shared" ref="DD47:DD68" si="98">IF($EO47=0,0,ROUND(4*$AD47*SUM(BO47:BQ47)/$EO47,0)/4)</f>
        <v>0</v>
      </c>
      <c r="DE47" s="14">
        <f t="shared" ref="DE47:DE68" si="99">IF($EO47=0,0,ROUND(4*$AD47*(SUM(BS47:BU47))/$EO47,0)/4)</f>
        <v>0</v>
      </c>
      <c r="DF47" s="14">
        <f t="shared" ref="DF47:DF68" si="100">IF($EO47=0,0,ROUND(4*$AD47*(SUM(BW47:BY47))/$EO47,0)/4)</f>
        <v>0</v>
      </c>
      <c r="DG47" s="14">
        <f t="shared" ref="DG47:DG68" si="101">IF($EO47=0,0,ROUND(4*$AD47*(SUM(CA47:CC47))/$EO47,0)/4)</f>
        <v>0</v>
      </c>
      <c r="DH47" s="202">
        <f t="shared" si="71"/>
        <v>0</v>
      </c>
      <c r="DI47" s="216">
        <f t="shared" si="68"/>
        <v>0</v>
      </c>
      <c r="DK47" s="74">
        <f t="shared" si="43"/>
        <v>0</v>
      </c>
      <c r="DL47" s="74">
        <f t="shared" si="72"/>
        <v>0</v>
      </c>
      <c r="DM47" s="74">
        <f t="shared" si="72"/>
        <v>0</v>
      </c>
      <c r="DN47" s="74">
        <f t="shared" si="72"/>
        <v>0</v>
      </c>
      <c r="DO47" s="74">
        <f t="shared" si="72"/>
        <v>0</v>
      </c>
      <c r="DP47" s="74">
        <f t="shared" si="72"/>
        <v>0</v>
      </c>
      <c r="DQ47" s="74">
        <f t="shared" si="72"/>
        <v>0</v>
      </c>
      <c r="DR47" s="74">
        <f t="shared" si="72"/>
        <v>0</v>
      </c>
      <c r="DS47" s="74">
        <f t="shared" si="72"/>
        <v>0</v>
      </c>
      <c r="DT47" s="74">
        <f t="shared" si="72"/>
        <v>0</v>
      </c>
      <c r="DU47" s="74">
        <f t="shared" si="72"/>
        <v>0</v>
      </c>
      <c r="DV47" s="74">
        <f t="shared" si="72"/>
        <v>0</v>
      </c>
      <c r="DW47" s="485">
        <f t="shared" si="44"/>
        <v>0</v>
      </c>
      <c r="DX47" s="84"/>
      <c r="DY47" s="74">
        <f t="shared" si="69"/>
        <v>0</v>
      </c>
      <c r="DZ47" s="74">
        <f t="shared" si="69"/>
        <v>0</v>
      </c>
      <c r="EA47" s="74">
        <f t="shared" si="69"/>
        <v>0</v>
      </c>
      <c r="EB47" s="74">
        <f t="shared" si="69"/>
        <v>0</v>
      </c>
      <c r="EC47" s="74">
        <f t="shared" si="69"/>
        <v>0</v>
      </c>
      <c r="ED47" s="74">
        <f t="shared" si="69"/>
        <v>0</v>
      </c>
      <c r="EE47" s="74">
        <f t="shared" si="69"/>
        <v>0</v>
      </c>
      <c r="EF47" s="74">
        <f t="shared" si="69"/>
        <v>0</v>
      </c>
      <c r="EG47" s="74">
        <f t="shared" si="69"/>
        <v>0</v>
      </c>
      <c r="EH47" s="74">
        <f t="shared" si="69"/>
        <v>0</v>
      </c>
      <c r="EI47" s="74">
        <f t="shared" si="69"/>
        <v>0</v>
      </c>
      <c r="EJ47" s="74">
        <f t="shared" si="69"/>
        <v>0</v>
      </c>
      <c r="EK47" s="486">
        <f t="shared" si="45"/>
        <v>0</v>
      </c>
      <c r="EO47" s="483">
        <f>SUM($AI47:$AK47)+SUM($AM47:$AO47)+SUM($AQ47:AS47)+SUM($AU47:AW47)+SUM($AY47:BA47)+SUM($BC47:BE47)+SUM($BG47:BI47)+SUM($BK47:BM47)+SUM($BO47:BQ47)+SUM($BS47:BU47)+SUM($BW47:BY47)+SUM($CA47:CC47)</f>
        <v>0</v>
      </c>
      <c r="EP47"/>
      <c r="EQ47">
        <f t="shared" si="46"/>
        <v>25</v>
      </c>
      <c r="ER47"/>
      <c r="ES47"/>
      <c r="ET47"/>
      <c r="EU47"/>
      <c r="EV47"/>
      <c r="EW47"/>
      <c r="EX47"/>
      <c r="EY47"/>
      <c r="EZ47"/>
      <c r="FA47"/>
      <c r="FB47"/>
      <c r="FC47"/>
      <c r="FD47"/>
      <c r="FE47"/>
      <c r="FF47"/>
      <c r="FG47"/>
      <c r="FH47"/>
      <c r="FI47"/>
      <c r="FJ47"/>
      <c r="FK47"/>
      <c r="FL47"/>
      <c r="FM47"/>
      <c r="FN47"/>
      <c r="FO47"/>
    </row>
    <row r="48" spans="1:174" s="2" customFormat="1" x14ac:dyDescent="0.25">
      <c r="A48" s="437" t="str">
        <f t="shared" si="73"/>
        <v>1.1.25</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74"/>
        <v>0</v>
      </c>
      <c r="AE48" s="9">
        <f t="shared" si="75"/>
        <v>0</v>
      </c>
      <c r="AF48" s="9">
        <f t="shared" si="76"/>
        <v>0</v>
      </c>
      <c r="AG48" s="9">
        <f t="shared" si="77"/>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78"/>
        <v>0</v>
      </c>
      <c r="CF48" s="120" t="str">
        <f t="shared" si="79"/>
        <v/>
      </c>
      <c r="CG48" s="85">
        <f t="shared" si="80"/>
        <v>0</v>
      </c>
      <c r="CH48" s="85">
        <f t="shared" si="81"/>
        <v>0</v>
      </c>
      <c r="CI48" s="85">
        <f t="shared" si="82"/>
        <v>0</v>
      </c>
      <c r="CJ48" s="85">
        <f t="shared" si="83"/>
        <v>0</v>
      </c>
      <c r="CK48" s="85">
        <f t="shared" si="84"/>
        <v>0</v>
      </c>
      <c r="CL48" s="85">
        <f t="shared" si="85"/>
        <v>0</v>
      </c>
      <c r="CM48" s="85">
        <f t="shared" si="86"/>
        <v>0</v>
      </c>
      <c r="CN48" s="85">
        <f t="shared" si="87"/>
        <v>0</v>
      </c>
      <c r="CO48" s="14">
        <f t="shared" si="88"/>
        <v>0</v>
      </c>
      <c r="CP48" s="85">
        <f t="shared" si="89"/>
        <v>0</v>
      </c>
      <c r="CQ48" s="85">
        <f t="shared" si="90"/>
        <v>0</v>
      </c>
      <c r="CR48" s="85">
        <f t="shared" si="91"/>
        <v>0</v>
      </c>
      <c r="CS48" s="88">
        <f t="shared" si="70"/>
        <v>0</v>
      </c>
      <c r="CV48" s="14">
        <f t="shared" si="92"/>
        <v>0</v>
      </c>
      <c r="CW48" s="14">
        <f t="shared" si="93"/>
        <v>0</v>
      </c>
      <c r="CX48" s="14">
        <f t="shared" si="94"/>
        <v>0</v>
      </c>
      <c r="CY48" s="14">
        <f t="shared" si="95"/>
        <v>0</v>
      </c>
      <c r="CZ48" s="14">
        <f t="shared" si="96"/>
        <v>0</v>
      </c>
      <c r="DA48" s="14">
        <f t="shared" si="97"/>
        <v>0</v>
      </c>
      <c r="DB48" s="14">
        <f t="shared" si="47"/>
        <v>0</v>
      </c>
      <c r="DC48" s="14">
        <f t="shared" si="48"/>
        <v>0</v>
      </c>
      <c r="DD48" s="14">
        <f t="shared" si="98"/>
        <v>0</v>
      </c>
      <c r="DE48" s="14">
        <f t="shared" si="99"/>
        <v>0</v>
      </c>
      <c r="DF48" s="14">
        <f t="shared" si="100"/>
        <v>0</v>
      </c>
      <c r="DG48" s="14">
        <f t="shared" si="101"/>
        <v>0</v>
      </c>
      <c r="DH48" s="202">
        <f t="shared" si="71"/>
        <v>0</v>
      </c>
      <c r="DI48" s="216">
        <f t="shared" si="68"/>
        <v>0</v>
      </c>
      <c r="DK48" s="74">
        <f t="shared" si="43"/>
        <v>0</v>
      </c>
      <c r="DL48" s="74">
        <f t="shared" si="72"/>
        <v>0</v>
      </c>
      <c r="DM48" s="74">
        <f t="shared" si="72"/>
        <v>0</v>
      </c>
      <c r="DN48" s="74">
        <f t="shared" si="72"/>
        <v>0</v>
      </c>
      <c r="DO48" s="74">
        <f t="shared" si="72"/>
        <v>0</v>
      </c>
      <c r="DP48" s="74">
        <f t="shared" si="72"/>
        <v>0</v>
      </c>
      <c r="DQ48" s="74">
        <f t="shared" si="72"/>
        <v>0</v>
      </c>
      <c r="DR48" s="74">
        <f t="shared" si="72"/>
        <v>0</v>
      </c>
      <c r="DS48" s="74">
        <f t="shared" si="72"/>
        <v>0</v>
      </c>
      <c r="DT48" s="74">
        <f t="shared" si="72"/>
        <v>0</v>
      </c>
      <c r="DU48" s="74">
        <f t="shared" si="72"/>
        <v>0</v>
      </c>
      <c r="DV48" s="74">
        <f t="shared" si="72"/>
        <v>0</v>
      </c>
      <c r="DW48" s="485">
        <f t="shared" si="44"/>
        <v>0</v>
      </c>
      <c r="DX48" s="84"/>
      <c r="DY48" s="74">
        <f t="shared" si="69"/>
        <v>0</v>
      </c>
      <c r="DZ48" s="74">
        <f t="shared" si="69"/>
        <v>0</v>
      </c>
      <c r="EA48" s="74">
        <f t="shared" si="69"/>
        <v>0</v>
      </c>
      <c r="EB48" s="74">
        <f t="shared" si="69"/>
        <v>0</v>
      </c>
      <c r="EC48" s="74">
        <f t="shared" si="69"/>
        <v>0</v>
      </c>
      <c r="ED48" s="74">
        <f t="shared" si="69"/>
        <v>0</v>
      </c>
      <c r="EE48" s="74">
        <f t="shared" si="69"/>
        <v>0</v>
      </c>
      <c r="EF48" s="74">
        <f t="shared" si="69"/>
        <v>0</v>
      </c>
      <c r="EG48" s="74">
        <f t="shared" si="69"/>
        <v>0</v>
      </c>
      <c r="EH48" s="74">
        <f t="shared" si="69"/>
        <v>0</v>
      </c>
      <c r="EI48" s="74">
        <f t="shared" si="69"/>
        <v>0</v>
      </c>
      <c r="EJ48" s="74">
        <f t="shared" si="69"/>
        <v>0</v>
      </c>
      <c r="EK48" s="486">
        <f t="shared" si="45"/>
        <v>0</v>
      </c>
      <c r="EO48" s="483">
        <f>SUM($AI48:$AK48)+SUM($AM48:$AO48)+SUM($AQ48:AS48)+SUM($AU48:AW48)+SUM($AY48:BA48)+SUM($BC48:BE48)+SUM($BG48:BI48)+SUM($BK48:BM48)+SUM($BO48:BQ48)+SUM($BS48:BU48)+SUM($BW48:BY48)+SUM($CA48:CC48)</f>
        <v>0</v>
      </c>
      <c r="EP48"/>
      <c r="EQ48">
        <f t="shared" ref="EQ48:EQ68" si="102">IF(B48&lt;&gt;0,EQ47+1,EQ47)</f>
        <v>25</v>
      </c>
      <c r="ER48"/>
      <c r="ES48"/>
      <c r="ET48"/>
      <c r="EU48"/>
      <c r="EV48"/>
      <c r="EW48"/>
      <c r="EX48"/>
      <c r="EY48"/>
      <c r="EZ48"/>
      <c r="FA48"/>
      <c r="FB48"/>
      <c r="FC48"/>
      <c r="FD48"/>
      <c r="FE48"/>
      <c r="FF48"/>
      <c r="FG48"/>
      <c r="FH48"/>
      <c r="FI48"/>
      <c r="FJ48"/>
      <c r="FK48"/>
      <c r="FL48"/>
      <c r="FM48"/>
      <c r="FN48"/>
      <c r="FO48"/>
    </row>
    <row r="49" spans="1:171" s="2" customFormat="1" x14ac:dyDescent="0.25">
      <c r="A49" s="437" t="str">
        <f t="shared" si="73"/>
        <v>1.1.25</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74"/>
        <v>0</v>
      </c>
      <c r="AE49" s="9">
        <f t="shared" si="75"/>
        <v>0</v>
      </c>
      <c r="AF49" s="9">
        <f t="shared" si="76"/>
        <v>0</v>
      </c>
      <c r="AG49" s="9">
        <f t="shared" si="77"/>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78"/>
        <v>0</v>
      </c>
      <c r="CF49" s="120" t="str">
        <f t="shared" si="79"/>
        <v/>
      </c>
      <c r="CG49" s="85">
        <f t="shared" si="80"/>
        <v>0</v>
      </c>
      <c r="CH49" s="85">
        <f t="shared" si="81"/>
        <v>0</v>
      </c>
      <c r="CI49" s="85">
        <f t="shared" si="82"/>
        <v>0</v>
      </c>
      <c r="CJ49" s="85">
        <f t="shared" si="83"/>
        <v>0</v>
      </c>
      <c r="CK49" s="85">
        <f t="shared" si="84"/>
        <v>0</v>
      </c>
      <c r="CL49" s="85">
        <f t="shared" si="85"/>
        <v>0</v>
      </c>
      <c r="CM49" s="85">
        <f t="shared" si="86"/>
        <v>0</v>
      </c>
      <c r="CN49" s="85">
        <f t="shared" si="87"/>
        <v>0</v>
      </c>
      <c r="CO49" s="14">
        <f t="shared" si="88"/>
        <v>0</v>
      </c>
      <c r="CP49" s="85">
        <f t="shared" si="89"/>
        <v>0</v>
      </c>
      <c r="CQ49" s="85">
        <f t="shared" si="90"/>
        <v>0</v>
      </c>
      <c r="CR49" s="85">
        <f t="shared" si="91"/>
        <v>0</v>
      </c>
      <c r="CS49" s="88">
        <f t="shared" si="70"/>
        <v>0</v>
      </c>
      <c r="CV49" s="14">
        <f t="shared" si="92"/>
        <v>0</v>
      </c>
      <c r="CW49" s="14">
        <f t="shared" si="93"/>
        <v>0</v>
      </c>
      <c r="CX49" s="14">
        <f t="shared" si="94"/>
        <v>0</v>
      </c>
      <c r="CY49" s="14">
        <f t="shared" si="95"/>
        <v>0</v>
      </c>
      <c r="CZ49" s="14">
        <f t="shared" si="96"/>
        <v>0</v>
      </c>
      <c r="DA49" s="14">
        <f t="shared" si="97"/>
        <v>0</v>
      </c>
      <c r="DB49" s="14">
        <f t="shared" ref="DB49:DB68" si="103">IF($EO49=0,0,ROUND(4*$AD49*SUM(BG49:BI49)/$EO49,0)/4)</f>
        <v>0</v>
      </c>
      <c r="DC49" s="14">
        <f t="shared" ref="DC49:DC68" si="104">IF($EO49=0,0,ROUND(4*$AD49*SUM(BK49:BM49)/$EO49,0)/4)</f>
        <v>0</v>
      </c>
      <c r="DD49" s="14">
        <f t="shared" si="98"/>
        <v>0</v>
      </c>
      <c r="DE49" s="14">
        <f t="shared" si="99"/>
        <v>0</v>
      </c>
      <c r="DF49" s="14">
        <f t="shared" si="100"/>
        <v>0</v>
      </c>
      <c r="DG49" s="14">
        <f t="shared" si="101"/>
        <v>0</v>
      </c>
      <c r="DH49" s="202">
        <f t="shared" si="71"/>
        <v>0</v>
      </c>
      <c r="DI49" s="216">
        <f t="shared" si="68"/>
        <v>0</v>
      </c>
      <c r="DK49" s="74">
        <f t="shared" si="43"/>
        <v>0</v>
      </c>
      <c r="DL49" s="74">
        <f t="shared" si="72"/>
        <v>0</v>
      </c>
      <c r="DM49" s="74">
        <f t="shared" si="72"/>
        <v>0</v>
      </c>
      <c r="DN49" s="74">
        <f t="shared" si="72"/>
        <v>0</v>
      </c>
      <c r="DO49" s="74">
        <f t="shared" si="72"/>
        <v>0</v>
      </c>
      <c r="DP49" s="74">
        <f t="shared" si="72"/>
        <v>0</v>
      </c>
      <c r="DQ49" s="74">
        <f t="shared" si="72"/>
        <v>0</v>
      </c>
      <c r="DR49" s="74">
        <f t="shared" si="72"/>
        <v>0</v>
      </c>
      <c r="DS49" s="74">
        <f t="shared" si="72"/>
        <v>0</v>
      </c>
      <c r="DT49" s="74">
        <f t="shared" si="72"/>
        <v>0</v>
      </c>
      <c r="DU49" s="74">
        <f t="shared" si="72"/>
        <v>0</v>
      </c>
      <c r="DV49" s="74">
        <f t="shared" si="72"/>
        <v>0</v>
      </c>
      <c r="DW49" s="485">
        <f t="shared" si="44"/>
        <v>0</v>
      </c>
      <c r="DX49" s="84"/>
      <c r="DY49" s="74">
        <f t="shared" si="69"/>
        <v>0</v>
      </c>
      <c r="DZ49" s="74">
        <f t="shared" si="69"/>
        <v>0</v>
      </c>
      <c r="EA49" s="74">
        <f t="shared" si="69"/>
        <v>0</v>
      </c>
      <c r="EB49" s="74">
        <f t="shared" si="69"/>
        <v>0</v>
      </c>
      <c r="EC49" s="74">
        <f t="shared" si="69"/>
        <v>0</v>
      </c>
      <c r="ED49" s="74">
        <f t="shared" si="69"/>
        <v>0</v>
      </c>
      <c r="EE49" s="74">
        <f t="shared" si="69"/>
        <v>0</v>
      </c>
      <c r="EF49" s="74">
        <f t="shared" si="69"/>
        <v>0</v>
      </c>
      <c r="EG49" s="74">
        <f t="shared" si="69"/>
        <v>0</v>
      </c>
      <c r="EH49" s="74">
        <f t="shared" si="69"/>
        <v>0</v>
      </c>
      <c r="EI49" s="74">
        <f t="shared" si="69"/>
        <v>0</v>
      </c>
      <c r="EJ49" s="74">
        <f t="shared" si="69"/>
        <v>0</v>
      </c>
      <c r="EK49" s="486">
        <f t="shared" si="45"/>
        <v>0</v>
      </c>
      <c r="EO49" s="483">
        <f>SUM($AI49:$AK49)+SUM($AM49:$AO49)+SUM($AQ49:AS49)+SUM($AU49:AW49)+SUM($AY49:BA49)+SUM($BC49:BE49)+SUM($BG49:BI49)+SUM($BK49:BM49)+SUM($BO49:BQ49)+SUM($BS49:BU49)+SUM($BW49:BY49)+SUM($CA49:CC49)</f>
        <v>0</v>
      </c>
      <c r="EP49"/>
      <c r="EQ49">
        <f t="shared" si="102"/>
        <v>25</v>
      </c>
      <c r="ER49"/>
      <c r="ES49"/>
      <c r="ET49"/>
      <c r="EU49"/>
      <c r="EV49"/>
      <c r="EW49"/>
      <c r="EX49"/>
      <c r="EY49"/>
      <c r="EZ49"/>
      <c r="FA49"/>
      <c r="FB49"/>
      <c r="FC49"/>
      <c r="FD49"/>
      <c r="FE49"/>
      <c r="FF49"/>
      <c r="FG49"/>
      <c r="FH49"/>
      <c r="FI49"/>
      <c r="FJ49"/>
      <c r="FK49"/>
      <c r="FL49"/>
      <c r="FM49"/>
      <c r="FN49"/>
      <c r="FO49"/>
    </row>
    <row r="50" spans="1:171" s="2" customFormat="1" x14ac:dyDescent="0.25">
      <c r="A50" s="437" t="str">
        <f t="shared" si="73"/>
        <v>1.1.25</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74"/>
        <v>0</v>
      </c>
      <c r="AE50" s="9">
        <f t="shared" si="75"/>
        <v>0</v>
      </c>
      <c r="AF50" s="9">
        <f t="shared" si="76"/>
        <v>0</v>
      </c>
      <c r="AG50" s="9">
        <f t="shared" si="77"/>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78"/>
        <v>0</v>
      </c>
      <c r="CF50" s="120" t="str">
        <f t="shared" si="79"/>
        <v/>
      </c>
      <c r="CG50" s="85">
        <f t="shared" si="80"/>
        <v>0</v>
      </c>
      <c r="CH50" s="85">
        <f t="shared" si="81"/>
        <v>0</v>
      </c>
      <c r="CI50" s="85">
        <f t="shared" si="82"/>
        <v>0</v>
      </c>
      <c r="CJ50" s="85">
        <f t="shared" si="83"/>
        <v>0</v>
      </c>
      <c r="CK50" s="85">
        <f t="shared" si="84"/>
        <v>0</v>
      </c>
      <c r="CL50" s="85">
        <f t="shared" si="85"/>
        <v>0</v>
      </c>
      <c r="CM50" s="85">
        <f t="shared" si="86"/>
        <v>0</v>
      </c>
      <c r="CN50" s="85">
        <f t="shared" si="87"/>
        <v>0</v>
      </c>
      <c r="CO50" s="14">
        <f t="shared" si="88"/>
        <v>0</v>
      </c>
      <c r="CP50" s="85">
        <f t="shared" si="89"/>
        <v>0</v>
      </c>
      <c r="CQ50" s="85">
        <f t="shared" si="90"/>
        <v>0</v>
      </c>
      <c r="CR50" s="85">
        <f t="shared" si="91"/>
        <v>0</v>
      </c>
      <c r="CS50" s="88">
        <f t="shared" si="70"/>
        <v>0</v>
      </c>
      <c r="CV50" s="14">
        <f t="shared" si="92"/>
        <v>0</v>
      </c>
      <c r="CW50" s="14">
        <f t="shared" si="93"/>
        <v>0</v>
      </c>
      <c r="CX50" s="14">
        <f t="shared" si="94"/>
        <v>0</v>
      </c>
      <c r="CY50" s="14">
        <f t="shared" si="95"/>
        <v>0</v>
      </c>
      <c r="CZ50" s="14">
        <f t="shared" si="96"/>
        <v>0</v>
      </c>
      <c r="DA50" s="14">
        <f t="shared" si="97"/>
        <v>0</v>
      </c>
      <c r="DB50" s="14">
        <f t="shared" si="103"/>
        <v>0</v>
      </c>
      <c r="DC50" s="14">
        <f t="shared" si="104"/>
        <v>0</v>
      </c>
      <c r="DD50" s="14">
        <f t="shared" si="98"/>
        <v>0</v>
      </c>
      <c r="DE50" s="14">
        <f t="shared" si="99"/>
        <v>0</v>
      </c>
      <c r="DF50" s="14">
        <f t="shared" si="100"/>
        <v>0</v>
      </c>
      <c r="DG50" s="14">
        <f t="shared" si="101"/>
        <v>0</v>
      </c>
      <c r="DH50" s="202">
        <f t="shared" si="71"/>
        <v>0</v>
      </c>
      <c r="DI50" s="216">
        <f t="shared" si="68"/>
        <v>0</v>
      </c>
      <c r="DK50" s="74">
        <f t="shared" si="43"/>
        <v>0</v>
      </c>
      <c r="DL50" s="74">
        <f t="shared" si="72"/>
        <v>0</v>
      </c>
      <c r="DM50" s="74">
        <f t="shared" si="72"/>
        <v>0</v>
      </c>
      <c r="DN50" s="74">
        <f t="shared" si="72"/>
        <v>0</v>
      </c>
      <c r="DO50" s="74">
        <f t="shared" si="72"/>
        <v>0</v>
      </c>
      <c r="DP50" s="74">
        <f t="shared" si="72"/>
        <v>0</v>
      </c>
      <c r="DQ50" s="74">
        <f t="shared" si="72"/>
        <v>0</v>
      </c>
      <c r="DR50" s="74">
        <f t="shared" si="72"/>
        <v>0</v>
      </c>
      <c r="DS50" s="74">
        <f t="shared" si="72"/>
        <v>0</v>
      </c>
      <c r="DT50" s="74">
        <f t="shared" si="72"/>
        <v>0</v>
      </c>
      <c r="DU50" s="74">
        <f t="shared" si="72"/>
        <v>0</v>
      </c>
      <c r="DV50" s="74">
        <f t="shared" si="72"/>
        <v>0</v>
      </c>
      <c r="DW50" s="485">
        <f t="shared" si="44"/>
        <v>0</v>
      </c>
      <c r="DX50" s="84"/>
      <c r="DY50" s="74">
        <f t="shared" si="69"/>
        <v>0</v>
      </c>
      <c r="DZ50" s="74">
        <f t="shared" si="69"/>
        <v>0</v>
      </c>
      <c r="EA50" s="74">
        <f t="shared" si="69"/>
        <v>0</v>
      </c>
      <c r="EB50" s="74">
        <f t="shared" si="69"/>
        <v>0</v>
      </c>
      <c r="EC50" s="74">
        <f t="shared" si="69"/>
        <v>0</v>
      </c>
      <c r="ED50" s="74">
        <f t="shared" si="69"/>
        <v>0</v>
      </c>
      <c r="EE50" s="74">
        <f t="shared" si="69"/>
        <v>0</v>
      </c>
      <c r="EF50" s="74">
        <f t="shared" si="69"/>
        <v>0</v>
      </c>
      <c r="EG50" s="74">
        <f t="shared" si="69"/>
        <v>0</v>
      </c>
      <c r="EH50" s="74">
        <f t="shared" si="69"/>
        <v>0</v>
      </c>
      <c r="EI50" s="74">
        <f t="shared" si="69"/>
        <v>0</v>
      </c>
      <c r="EJ50" s="74">
        <f t="shared" si="69"/>
        <v>0</v>
      </c>
      <c r="EK50" s="486">
        <f t="shared" si="45"/>
        <v>0</v>
      </c>
      <c r="EO50" s="483">
        <f>SUM($AI50:$AK50)+SUM($AM50:$AO50)+SUM($AQ50:AS50)+SUM($AU50:AW50)+SUM($AY50:BA50)+SUM($BC50:BE50)+SUM($BG50:BI50)+SUM($BK50:BM50)+SUM($BO50:BQ50)+SUM($BS50:BU50)+SUM($BW50:BY50)+SUM($CA50:CC50)</f>
        <v>0</v>
      </c>
      <c r="EP50"/>
      <c r="EQ50">
        <f t="shared" si="102"/>
        <v>25</v>
      </c>
      <c r="ER50"/>
      <c r="ES50"/>
      <c r="ET50"/>
      <c r="EU50"/>
      <c r="EV50"/>
      <c r="EW50"/>
      <c r="EX50"/>
      <c r="EY50"/>
      <c r="EZ50"/>
      <c r="FA50"/>
      <c r="FB50"/>
      <c r="FC50"/>
      <c r="FD50"/>
      <c r="FE50"/>
      <c r="FF50"/>
      <c r="FG50"/>
      <c r="FH50"/>
      <c r="FI50"/>
      <c r="FJ50"/>
      <c r="FK50"/>
      <c r="FL50"/>
      <c r="FM50"/>
      <c r="FN50"/>
      <c r="FO50"/>
    </row>
    <row r="51" spans="1:171" s="2" customFormat="1" x14ac:dyDescent="0.25">
      <c r="A51" s="437" t="str">
        <f t="shared" si="73"/>
        <v>1.1.25</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74"/>
        <v>0</v>
      </c>
      <c r="AE51" s="9">
        <f t="shared" si="75"/>
        <v>0</v>
      </c>
      <c r="AF51" s="9">
        <f t="shared" si="76"/>
        <v>0</v>
      </c>
      <c r="AG51" s="9">
        <f t="shared" si="77"/>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78"/>
        <v>0</v>
      </c>
      <c r="CF51" s="120" t="str">
        <f t="shared" si="79"/>
        <v/>
      </c>
      <c r="CG51" s="85">
        <f t="shared" si="80"/>
        <v>0</v>
      </c>
      <c r="CH51" s="85">
        <f t="shared" si="81"/>
        <v>0</v>
      </c>
      <c r="CI51" s="85">
        <f t="shared" si="82"/>
        <v>0</v>
      </c>
      <c r="CJ51" s="85">
        <f t="shared" si="83"/>
        <v>0</v>
      </c>
      <c r="CK51" s="85">
        <f t="shared" si="84"/>
        <v>0</v>
      </c>
      <c r="CL51" s="85">
        <f t="shared" si="85"/>
        <v>0</v>
      </c>
      <c r="CM51" s="85">
        <f t="shared" si="86"/>
        <v>0</v>
      </c>
      <c r="CN51" s="85">
        <f t="shared" si="87"/>
        <v>0</v>
      </c>
      <c r="CO51" s="14">
        <f t="shared" si="88"/>
        <v>0</v>
      </c>
      <c r="CP51" s="85">
        <f t="shared" si="89"/>
        <v>0</v>
      </c>
      <c r="CQ51" s="85">
        <f t="shared" si="90"/>
        <v>0</v>
      </c>
      <c r="CR51" s="85">
        <f t="shared" si="91"/>
        <v>0</v>
      </c>
      <c r="CS51" s="88">
        <f t="shared" si="70"/>
        <v>0</v>
      </c>
      <c r="CV51" s="14">
        <f t="shared" si="92"/>
        <v>0</v>
      </c>
      <c r="CW51" s="14">
        <f t="shared" si="93"/>
        <v>0</v>
      </c>
      <c r="CX51" s="14">
        <f t="shared" si="94"/>
        <v>0</v>
      </c>
      <c r="CY51" s="14">
        <f t="shared" si="95"/>
        <v>0</v>
      </c>
      <c r="CZ51" s="14">
        <f t="shared" si="96"/>
        <v>0</v>
      </c>
      <c r="DA51" s="14">
        <f t="shared" si="97"/>
        <v>0</v>
      </c>
      <c r="DB51" s="14">
        <f t="shared" si="103"/>
        <v>0</v>
      </c>
      <c r="DC51" s="14">
        <f t="shared" si="104"/>
        <v>0</v>
      </c>
      <c r="DD51" s="14">
        <f t="shared" si="98"/>
        <v>0</v>
      </c>
      <c r="DE51" s="14">
        <f t="shared" si="99"/>
        <v>0</v>
      </c>
      <c r="DF51" s="14">
        <f t="shared" si="100"/>
        <v>0</v>
      </c>
      <c r="DG51" s="14">
        <f t="shared" si="101"/>
        <v>0</v>
      </c>
      <c r="DH51" s="202">
        <f t="shared" si="71"/>
        <v>0</v>
      </c>
      <c r="DI51" s="216">
        <f t="shared" si="68"/>
        <v>0</v>
      </c>
      <c r="DK51" s="74">
        <f t="shared" si="43"/>
        <v>0</v>
      </c>
      <c r="DL51" s="74">
        <f t="shared" si="72"/>
        <v>0</v>
      </c>
      <c r="DM51" s="74">
        <f t="shared" si="72"/>
        <v>0</v>
      </c>
      <c r="DN51" s="74">
        <f t="shared" si="72"/>
        <v>0</v>
      </c>
      <c r="DO51" s="74">
        <f t="shared" si="72"/>
        <v>0</v>
      </c>
      <c r="DP51" s="74">
        <f t="shared" si="72"/>
        <v>0</v>
      </c>
      <c r="DQ51" s="74">
        <f t="shared" si="72"/>
        <v>0</v>
      </c>
      <c r="DR51" s="74">
        <f t="shared" si="72"/>
        <v>0</v>
      </c>
      <c r="DS51" s="74">
        <f t="shared" si="72"/>
        <v>0</v>
      </c>
      <c r="DT51" s="74">
        <f t="shared" si="72"/>
        <v>0</v>
      </c>
      <c r="DU51" s="74">
        <f t="shared" si="72"/>
        <v>0</v>
      </c>
      <c r="DV51" s="74">
        <f t="shared" si="72"/>
        <v>0</v>
      </c>
      <c r="DW51" s="485">
        <f t="shared" si="44"/>
        <v>0</v>
      </c>
      <c r="DX51" s="84"/>
      <c r="DY51" s="74">
        <f t="shared" si="69"/>
        <v>0</v>
      </c>
      <c r="DZ51" s="74">
        <f t="shared" si="69"/>
        <v>0</v>
      </c>
      <c r="EA51" s="74">
        <f t="shared" si="69"/>
        <v>0</v>
      </c>
      <c r="EB51" s="74">
        <f t="shared" si="69"/>
        <v>0</v>
      </c>
      <c r="EC51" s="74">
        <f t="shared" si="69"/>
        <v>0</v>
      </c>
      <c r="ED51" s="74">
        <f t="shared" si="69"/>
        <v>0</v>
      </c>
      <c r="EE51" s="74">
        <f t="shared" si="69"/>
        <v>0</v>
      </c>
      <c r="EF51" s="74">
        <f t="shared" si="69"/>
        <v>0</v>
      </c>
      <c r="EG51" s="74">
        <f t="shared" si="69"/>
        <v>0</v>
      </c>
      <c r="EH51" s="74">
        <f t="shared" si="69"/>
        <v>0</v>
      </c>
      <c r="EI51" s="74">
        <f t="shared" si="69"/>
        <v>0</v>
      </c>
      <c r="EJ51" s="74">
        <f t="shared" si="69"/>
        <v>0</v>
      </c>
      <c r="EK51" s="486">
        <f t="shared" si="45"/>
        <v>0</v>
      </c>
      <c r="EO51" s="483">
        <f>SUM($AI51:$AK51)+SUM($AM51:$AO51)+SUM($AQ51:AS51)+SUM($AU51:AW51)+SUM($AY51:BA51)+SUM($BC51:BE51)+SUM($BG51:BI51)+SUM($BK51:BM51)+SUM($BO51:BQ51)+SUM($BS51:BU51)+SUM($BW51:BY51)+SUM($CA51:CC51)</f>
        <v>0</v>
      </c>
      <c r="EP51"/>
      <c r="EQ51">
        <f t="shared" si="102"/>
        <v>25</v>
      </c>
      <c r="ER51"/>
      <c r="ES51"/>
      <c r="ET51"/>
      <c r="EU51"/>
      <c r="EV51"/>
      <c r="EW51"/>
      <c r="EX51"/>
      <c r="EY51"/>
      <c r="EZ51"/>
      <c r="FA51"/>
      <c r="FB51"/>
      <c r="FC51"/>
      <c r="FD51"/>
      <c r="FE51"/>
      <c r="FF51"/>
      <c r="FG51"/>
      <c r="FH51"/>
      <c r="FI51"/>
      <c r="FJ51"/>
      <c r="FK51"/>
      <c r="FL51"/>
      <c r="FM51"/>
      <c r="FN51"/>
      <c r="FO51"/>
    </row>
    <row r="52" spans="1:171" s="2" customFormat="1" x14ac:dyDescent="0.25">
      <c r="A52" s="437" t="str">
        <f t="shared" si="73"/>
        <v>1.1.25</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74"/>
        <v>0</v>
      </c>
      <c r="AE52" s="9">
        <f t="shared" si="75"/>
        <v>0</v>
      </c>
      <c r="AF52" s="9">
        <f t="shared" si="76"/>
        <v>0</v>
      </c>
      <c r="AG52" s="9">
        <f t="shared" si="77"/>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78"/>
        <v>0</v>
      </c>
      <c r="CF52" s="120" t="str">
        <f t="shared" si="79"/>
        <v/>
      </c>
      <c r="CG52" s="85">
        <f t="shared" si="80"/>
        <v>0</v>
      </c>
      <c r="CH52" s="85">
        <f t="shared" si="81"/>
        <v>0</v>
      </c>
      <c r="CI52" s="85">
        <f t="shared" si="82"/>
        <v>0</v>
      </c>
      <c r="CJ52" s="85">
        <f t="shared" si="83"/>
        <v>0</v>
      </c>
      <c r="CK52" s="85">
        <f t="shared" si="84"/>
        <v>0</v>
      </c>
      <c r="CL52" s="85">
        <f t="shared" si="85"/>
        <v>0</v>
      </c>
      <c r="CM52" s="85">
        <f t="shared" si="86"/>
        <v>0</v>
      </c>
      <c r="CN52" s="85">
        <f t="shared" si="87"/>
        <v>0</v>
      </c>
      <c r="CO52" s="14">
        <f t="shared" si="88"/>
        <v>0</v>
      </c>
      <c r="CP52" s="85">
        <f t="shared" si="89"/>
        <v>0</v>
      </c>
      <c r="CQ52" s="85">
        <f t="shared" si="90"/>
        <v>0</v>
      </c>
      <c r="CR52" s="85">
        <f t="shared" si="91"/>
        <v>0</v>
      </c>
      <c r="CS52" s="88">
        <f t="shared" si="70"/>
        <v>0</v>
      </c>
      <c r="CV52" s="14">
        <f t="shared" si="92"/>
        <v>0</v>
      </c>
      <c r="CW52" s="14">
        <f t="shared" si="93"/>
        <v>0</v>
      </c>
      <c r="CX52" s="14">
        <f t="shared" si="94"/>
        <v>0</v>
      </c>
      <c r="CY52" s="14">
        <f t="shared" si="95"/>
        <v>0</v>
      </c>
      <c r="CZ52" s="14">
        <f t="shared" si="96"/>
        <v>0</v>
      </c>
      <c r="DA52" s="14">
        <f t="shared" si="97"/>
        <v>0</v>
      </c>
      <c r="DB52" s="14">
        <f t="shared" si="103"/>
        <v>0</v>
      </c>
      <c r="DC52" s="14">
        <f t="shared" si="104"/>
        <v>0</v>
      </c>
      <c r="DD52" s="14">
        <f t="shared" si="98"/>
        <v>0</v>
      </c>
      <c r="DE52" s="14">
        <f t="shared" si="99"/>
        <v>0</v>
      </c>
      <c r="DF52" s="14">
        <f t="shared" si="100"/>
        <v>0</v>
      </c>
      <c r="DG52" s="14">
        <f t="shared" si="101"/>
        <v>0</v>
      </c>
      <c r="DH52" s="202">
        <f t="shared" si="71"/>
        <v>0</v>
      </c>
      <c r="DI52" s="216">
        <f t="shared" si="68"/>
        <v>0</v>
      </c>
      <c r="DK52" s="74">
        <f t="shared" si="43"/>
        <v>0</v>
      </c>
      <c r="DL52" s="74">
        <f t="shared" si="72"/>
        <v>0</v>
      </c>
      <c r="DM52" s="74">
        <f t="shared" si="72"/>
        <v>0</v>
      </c>
      <c r="DN52" s="74">
        <f t="shared" si="72"/>
        <v>0</v>
      </c>
      <c r="DO52" s="74">
        <f t="shared" si="72"/>
        <v>0</v>
      </c>
      <c r="DP52" s="74">
        <f t="shared" si="72"/>
        <v>0</v>
      </c>
      <c r="DQ52" s="74">
        <f t="shared" si="72"/>
        <v>0</v>
      </c>
      <c r="DR52" s="74">
        <f t="shared" si="72"/>
        <v>0</v>
      </c>
      <c r="DS52" s="74">
        <f t="shared" si="72"/>
        <v>0</v>
      </c>
      <c r="DT52" s="74">
        <f t="shared" si="72"/>
        <v>0</v>
      </c>
      <c r="DU52" s="74">
        <f t="shared" si="72"/>
        <v>0</v>
      </c>
      <c r="DV52" s="74">
        <f t="shared" si="72"/>
        <v>0</v>
      </c>
      <c r="DW52" s="485">
        <f t="shared" si="44"/>
        <v>0</v>
      </c>
      <c r="DX52" s="84"/>
      <c r="DY52" s="74">
        <f t="shared" si="69"/>
        <v>0</v>
      </c>
      <c r="DZ52" s="74">
        <f t="shared" si="69"/>
        <v>0</v>
      </c>
      <c r="EA52" s="74">
        <f t="shared" si="69"/>
        <v>0</v>
      </c>
      <c r="EB52" s="74">
        <f t="shared" ref="DY52:EJ65" si="105">IF(VALUE($H52)=EB$11,1,0)+IF(VALUE($I52)=EB$11,1,0)+IF(VALUE($J52)=EB$11,1,0)+IF(VALUE($K52)=EB$11,1,0)+IF(VALUE($L52)=EB$11,1,0)+IF(VALUE($M52)=EB$11,1,0)+IF(VALUE($N52)=EB$11,1,0)+IF(VALUE($O52)=EB$11,1,0)+IF(VALUE($P52)=EB$11,1,0)+IF(VALUE($Q52)=EB$11,1,0)+IF(VALUE($R52)=EB$11,1,0)+IF(VALUE($S52)=EB$11,1,0)</f>
        <v>0</v>
      </c>
      <c r="EC52" s="74">
        <f t="shared" si="105"/>
        <v>0</v>
      </c>
      <c r="ED52" s="74">
        <f t="shared" si="105"/>
        <v>0</v>
      </c>
      <c r="EE52" s="74">
        <f t="shared" si="105"/>
        <v>0</v>
      </c>
      <c r="EF52" s="74">
        <f t="shared" si="105"/>
        <v>0</v>
      </c>
      <c r="EG52" s="74">
        <f t="shared" si="105"/>
        <v>0</v>
      </c>
      <c r="EH52" s="74">
        <f t="shared" si="105"/>
        <v>0</v>
      </c>
      <c r="EI52" s="74">
        <f t="shared" si="105"/>
        <v>0</v>
      </c>
      <c r="EJ52" s="74">
        <f t="shared" si="105"/>
        <v>0</v>
      </c>
      <c r="EK52" s="486">
        <f t="shared" si="45"/>
        <v>0</v>
      </c>
      <c r="EO52" s="483">
        <f>SUM($AI52:$AK52)+SUM($AM52:$AO52)+SUM($AQ52:AS52)+SUM($AU52:AW52)+SUM($AY52:BA52)+SUM($BC52:BE52)+SUM($BG52:BI52)+SUM($BK52:BM52)+SUM($BO52:BQ52)+SUM($BS52:BU52)+SUM($BW52:BY52)+SUM($CA52:CC52)</f>
        <v>0</v>
      </c>
      <c r="EP52"/>
      <c r="EQ52">
        <f t="shared" si="102"/>
        <v>25</v>
      </c>
      <c r="ER52"/>
      <c r="ES52"/>
      <c r="ET52"/>
      <c r="EU52"/>
      <c r="EV52"/>
      <c r="EW52"/>
      <c r="EX52"/>
      <c r="EY52"/>
      <c r="EZ52"/>
      <c r="FA52"/>
      <c r="FB52"/>
      <c r="FC52"/>
      <c r="FD52"/>
      <c r="FE52"/>
      <c r="FF52"/>
      <c r="FG52"/>
      <c r="FH52"/>
      <c r="FI52"/>
      <c r="FJ52"/>
      <c r="FK52"/>
      <c r="FL52"/>
      <c r="FM52"/>
      <c r="FN52"/>
      <c r="FO52"/>
    </row>
    <row r="53" spans="1:171" s="2" customFormat="1" x14ac:dyDescent="0.25">
      <c r="A53" s="437" t="str">
        <f t="shared" si="73"/>
        <v>1.1.25</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74"/>
        <v>0</v>
      </c>
      <c r="AE53" s="9">
        <f t="shared" si="75"/>
        <v>0</v>
      </c>
      <c r="AF53" s="9">
        <f t="shared" si="76"/>
        <v>0</v>
      </c>
      <c r="AG53" s="9">
        <f t="shared" si="77"/>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78"/>
        <v>0</v>
      </c>
      <c r="CF53" s="120" t="str">
        <f t="shared" si="79"/>
        <v/>
      </c>
      <c r="CG53" s="85">
        <f t="shared" si="80"/>
        <v>0</v>
      </c>
      <c r="CH53" s="85">
        <f t="shared" si="81"/>
        <v>0</v>
      </c>
      <c r="CI53" s="85">
        <f t="shared" si="82"/>
        <v>0</v>
      </c>
      <c r="CJ53" s="85">
        <f t="shared" si="83"/>
        <v>0</v>
      </c>
      <c r="CK53" s="85">
        <f t="shared" si="84"/>
        <v>0</v>
      </c>
      <c r="CL53" s="85">
        <f t="shared" si="85"/>
        <v>0</v>
      </c>
      <c r="CM53" s="85">
        <f t="shared" si="86"/>
        <v>0</v>
      </c>
      <c r="CN53" s="85">
        <f t="shared" si="87"/>
        <v>0</v>
      </c>
      <c r="CO53" s="14">
        <f t="shared" si="88"/>
        <v>0</v>
      </c>
      <c r="CP53" s="85">
        <f t="shared" si="89"/>
        <v>0</v>
      </c>
      <c r="CQ53" s="85">
        <f t="shared" si="90"/>
        <v>0</v>
      </c>
      <c r="CR53" s="85">
        <f t="shared" si="91"/>
        <v>0</v>
      </c>
      <c r="CS53" s="88">
        <f t="shared" si="70"/>
        <v>0</v>
      </c>
      <c r="CV53" s="14">
        <f t="shared" si="92"/>
        <v>0</v>
      </c>
      <c r="CW53" s="14">
        <f t="shared" si="93"/>
        <v>0</v>
      </c>
      <c r="CX53" s="14">
        <f t="shared" si="94"/>
        <v>0</v>
      </c>
      <c r="CY53" s="14">
        <f t="shared" si="95"/>
        <v>0</v>
      </c>
      <c r="CZ53" s="14">
        <f t="shared" si="96"/>
        <v>0</v>
      </c>
      <c r="DA53" s="14">
        <f t="shared" si="97"/>
        <v>0</v>
      </c>
      <c r="DB53" s="14">
        <f t="shared" si="103"/>
        <v>0</v>
      </c>
      <c r="DC53" s="14">
        <f t="shared" si="104"/>
        <v>0</v>
      </c>
      <c r="DD53" s="14">
        <f t="shared" si="98"/>
        <v>0</v>
      </c>
      <c r="DE53" s="14">
        <f t="shared" si="99"/>
        <v>0</v>
      </c>
      <c r="DF53" s="14">
        <f t="shared" si="100"/>
        <v>0</v>
      </c>
      <c r="DG53" s="14">
        <f t="shared" si="101"/>
        <v>0</v>
      </c>
      <c r="DH53" s="202">
        <f t="shared" si="71"/>
        <v>0</v>
      </c>
      <c r="DI53" s="216">
        <f t="shared" si="68"/>
        <v>0</v>
      </c>
      <c r="DK53" s="74">
        <f t="shared" si="43"/>
        <v>0</v>
      </c>
      <c r="DL53" s="74">
        <f t="shared" si="72"/>
        <v>0</v>
      </c>
      <c r="DM53" s="74">
        <f t="shared" si="72"/>
        <v>0</v>
      </c>
      <c r="DN53" s="74">
        <f t="shared" si="72"/>
        <v>0</v>
      </c>
      <c r="DO53" s="74">
        <f t="shared" si="72"/>
        <v>0</v>
      </c>
      <c r="DP53" s="74">
        <f t="shared" si="72"/>
        <v>0</v>
      </c>
      <c r="DQ53" s="74">
        <f t="shared" si="72"/>
        <v>0</v>
      </c>
      <c r="DR53" s="74">
        <f t="shared" si="72"/>
        <v>0</v>
      </c>
      <c r="DS53" s="74">
        <f t="shared" si="72"/>
        <v>0</v>
      </c>
      <c r="DT53" s="74">
        <f t="shared" si="72"/>
        <v>0</v>
      </c>
      <c r="DU53" s="74">
        <f t="shared" si="72"/>
        <v>0</v>
      </c>
      <c r="DV53" s="74">
        <f t="shared" si="72"/>
        <v>0</v>
      </c>
      <c r="DW53" s="485">
        <f t="shared" si="44"/>
        <v>0</v>
      </c>
      <c r="DX53" s="84"/>
      <c r="DY53" s="74">
        <f t="shared" si="105"/>
        <v>0</v>
      </c>
      <c r="DZ53" s="74">
        <f t="shared" si="105"/>
        <v>0</v>
      </c>
      <c r="EA53" s="74">
        <f t="shared" si="105"/>
        <v>0</v>
      </c>
      <c r="EB53" s="74">
        <f t="shared" si="105"/>
        <v>0</v>
      </c>
      <c r="EC53" s="74">
        <f t="shared" si="105"/>
        <v>0</v>
      </c>
      <c r="ED53" s="74">
        <f t="shared" si="105"/>
        <v>0</v>
      </c>
      <c r="EE53" s="74">
        <f t="shared" si="105"/>
        <v>0</v>
      </c>
      <c r="EF53" s="74">
        <f t="shared" si="105"/>
        <v>0</v>
      </c>
      <c r="EG53" s="74">
        <f t="shared" si="105"/>
        <v>0</v>
      </c>
      <c r="EH53" s="74">
        <f t="shared" si="105"/>
        <v>0</v>
      </c>
      <c r="EI53" s="74">
        <f t="shared" si="105"/>
        <v>0</v>
      </c>
      <c r="EJ53" s="74">
        <f t="shared" si="105"/>
        <v>0</v>
      </c>
      <c r="EK53" s="486">
        <f t="shared" si="45"/>
        <v>0</v>
      </c>
      <c r="EO53" s="483">
        <f>SUM($AI53:$AK53)+SUM($AM53:$AO53)+SUM($AQ53:AS53)+SUM($AU53:AW53)+SUM($AY53:BA53)+SUM($BC53:BE53)+SUM($BG53:BI53)+SUM($BK53:BM53)+SUM($BO53:BQ53)+SUM($BS53:BU53)+SUM($BW53:BY53)+SUM($CA53:CC53)</f>
        <v>0</v>
      </c>
      <c r="EP53"/>
      <c r="EQ53">
        <f t="shared" si="102"/>
        <v>25</v>
      </c>
      <c r="ER53"/>
      <c r="ES53"/>
      <c r="ET53"/>
      <c r="EU53"/>
      <c r="EV53"/>
      <c r="EW53"/>
      <c r="EX53"/>
      <c r="EY53"/>
      <c r="EZ53"/>
      <c r="FA53"/>
      <c r="FB53"/>
      <c r="FC53"/>
      <c r="FD53"/>
      <c r="FE53"/>
      <c r="FF53"/>
      <c r="FG53"/>
      <c r="FH53"/>
      <c r="FI53"/>
      <c r="FJ53"/>
      <c r="FK53"/>
      <c r="FL53"/>
      <c r="FM53"/>
      <c r="FN53"/>
      <c r="FO53"/>
    </row>
    <row r="54" spans="1:171" s="2" customFormat="1" x14ac:dyDescent="0.25">
      <c r="A54" s="437" t="str">
        <f t="shared" si="73"/>
        <v>1.1.25</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74"/>
        <v>0</v>
      </c>
      <c r="AE54" s="9">
        <f t="shared" si="75"/>
        <v>0</v>
      </c>
      <c r="AF54" s="9">
        <f t="shared" si="76"/>
        <v>0</v>
      </c>
      <c r="AG54" s="9">
        <f t="shared" si="77"/>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78"/>
        <v>0</v>
      </c>
      <c r="CF54" s="120" t="str">
        <f t="shared" si="79"/>
        <v/>
      </c>
      <c r="CG54" s="85">
        <f t="shared" si="80"/>
        <v>0</v>
      </c>
      <c r="CH54" s="85">
        <f t="shared" si="81"/>
        <v>0</v>
      </c>
      <c r="CI54" s="85">
        <f t="shared" si="82"/>
        <v>0</v>
      </c>
      <c r="CJ54" s="85">
        <f t="shared" si="83"/>
        <v>0</v>
      </c>
      <c r="CK54" s="85">
        <f t="shared" si="84"/>
        <v>0</v>
      </c>
      <c r="CL54" s="85">
        <f t="shared" si="85"/>
        <v>0</v>
      </c>
      <c r="CM54" s="85">
        <f t="shared" si="86"/>
        <v>0</v>
      </c>
      <c r="CN54" s="85">
        <f t="shared" si="87"/>
        <v>0</v>
      </c>
      <c r="CO54" s="14">
        <f t="shared" si="88"/>
        <v>0</v>
      </c>
      <c r="CP54" s="85">
        <f t="shared" si="89"/>
        <v>0</v>
      </c>
      <c r="CQ54" s="85">
        <f t="shared" si="90"/>
        <v>0</v>
      </c>
      <c r="CR54" s="85">
        <f t="shared" si="91"/>
        <v>0</v>
      </c>
      <c r="CS54" s="88">
        <f t="shared" si="70"/>
        <v>0</v>
      </c>
      <c r="CV54" s="14">
        <f t="shared" si="92"/>
        <v>0</v>
      </c>
      <c r="CW54" s="14">
        <f t="shared" si="93"/>
        <v>0</v>
      </c>
      <c r="CX54" s="14">
        <f t="shared" si="94"/>
        <v>0</v>
      </c>
      <c r="CY54" s="14">
        <f t="shared" si="95"/>
        <v>0</v>
      </c>
      <c r="CZ54" s="14">
        <f t="shared" si="96"/>
        <v>0</v>
      </c>
      <c r="DA54" s="14">
        <f t="shared" si="97"/>
        <v>0</v>
      </c>
      <c r="DB54" s="14">
        <f t="shared" si="103"/>
        <v>0</v>
      </c>
      <c r="DC54" s="14">
        <f t="shared" si="104"/>
        <v>0</v>
      </c>
      <c r="DD54" s="14">
        <f t="shared" si="98"/>
        <v>0</v>
      </c>
      <c r="DE54" s="14">
        <f t="shared" si="99"/>
        <v>0</v>
      </c>
      <c r="DF54" s="14">
        <f t="shared" si="100"/>
        <v>0</v>
      </c>
      <c r="DG54" s="14">
        <f t="shared" si="101"/>
        <v>0</v>
      </c>
      <c r="DH54" s="202">
        <f t="shared" si="71"/>
        <v>0</v>
      </c>
      <c r="DI54" s="216">
        <f t="shared" si="68"/>
        <v>0</v>
      </c>
      <c r="DK54" s="74">
        <f t="shared" si="43"/>
        <v>0</v>
      </c>
      <c r="DL54" s="74">
        <f t="shared" si="72"/>
        <v>0</v>
      </c>
      <c r="DM54" s="74">
        <f t="shared" si="72"/>
        <v>0</v>
      </c>
      <c r="DN54" s="74">
        <f t="shared" si="72"/>
        <v>0</v>
      </c>
      <c r="DO54" s="74">
        <f t="shared" si="72"/>
        <v>0</v>
      </c>
      <c r="DP54" s="74">
        <f t="shared" si="72"/>
        <v>0</v>
      </c>
      <c r="DQ54" s="74">
        <f t="shared" si="72"/>
        <v>0</v>
      </c>
      <c r="DR54" s="74">
        <f t="shared" si="72"/>
        <v>0</v>
      </c>
      <c r="DS54" s="74">
        <f t="shared" si="72"/>
        <v>0</v>
      </c>
      <c r="DT54" s="74">
        <f t="shared" si="72"/>
        <v>0</v>
      </c>
      <c r="DU54" s="74">
        <f t="shared" si="72"/>
        <v>0</v>
      </c>
      <c r="DV54" s="74">
        <f t="shared" si="72"/>
        <v>0</v>
      </c>
      <c r="DW54" s="485">
        <f t="shared" si="44"/>
        <v>0</v>
      </c>
      <c r="DX54" s="84"/>
      <c r="DY54" s="74">
        <f t="shared" si="105"/>
        <v>0</v>
      </c>
      <c r="DZ54" s="74">
        <f t="shared" si="105"/>
        <v>0</v>
      </c>
      <c r="EA54" s="74">
        <f t="shared" si="105"/>
        <v>0</v>
      </c>
      <c r="EB54" s="74">
        <f t="shared" si="105"/>
        <v>0</v>
      </c>
      <c r="EC54" s="74">
        <f t="shared" si="105"/>
        <v>0</v>
      </c>
      <c r="ED54" s="74">
        <f t="shared" si="105"/>
        <v>0</v>
      </c>
      <c r="EE54" s="74">
        <f t="shared" si="105"/>
        <v>0</v>
      </c>
      <c r="EF54" s="74">
        <f t="shared" si="105"/>
        <v>0</v>
      </c>
      <c r="EG54" s="74">
        <f t="shared" si="105"/>
        <v>0</v>
      </c>
      <c r="EH54" s="74">
        <f t="shared" si="105"/>
        <v>0</v>
      </c>
      <c r="EI54" s="74">
        <f t="shared" si="105"/>
        <v>0</v>
      </c>
      <c r="EJ54" s="74">
        <f t="shared" si="105"/>
        <v>0</v>
      </c>
      <c r="EK54" s="486">
        <f t="shared" si="45"/>
        <v>0</v>
      </c>
      <c r="EO54" s="483">
        <f>SUM($AI54:$AK54)+SUM($AM54:$AO54)+SUM($AQ54:AS54)+SUM($AU54:AW54)+SUM($AY54:BA54)+SUM($BC54:BE54)+SUM($BG54:BI54)+SUM($BK54:BM54)+SUM($BO54:BQ54)+SUM($BS54:BU54)+SUM($BW54:BY54)+SUM($CA54:CC54)</f>
        <v>0</v>
      </c>
      <c r="EP54"/>
      <c r="EQ54">
        <f t="shared" si="102"/>
        <v>25</v>
      </c>
      <c r="ER54"/>
      <c r="ES54"/>
      <c r="ET54"/>
      <c r="EU54"/>
      <c r="EV54"/>
      <c r="EW54"/>
      <c r="EX54"/>
      <c r="EY54"/>
      <c r="EZ54"/>
      <c r="FA54"/>
      <c r="FB54"/>
      <c r="FC54"/>
      <c r="FD54"/>
      <c r="FE54"/>
      <c r="FF54"/>
      <c r="FG54"/>
      <c r="FH54"/>
      <c r="FI54"/>
      <c r="FJ54"/>
      <c r="FK54"/>
      <c r="FL54"/>
      <c r="FM54"/>
      <c r="FN54"/>
      <c r="FO54"/>
    </row>
    <row r="55" spans="1:171" s="2" customFormat="1" x14ac:dyDescent="0.25">
      <c r="A55" s="437" t="str">
        <f t="shared" si="73"/>
        <v>1.1.25</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74"/>
        <v>0</v>
      </c>
      <c r="AE55" s="9">
        <f t="shared" si="75"/>
        <v>0</v>
      </c>
      <c r="AF55" s="9">
        <f t="shared" si="76"/>
        <v>0</v>
      </c>
      <c r="AG55" s="9">
        <f t="shared" si="77"/>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78"/>
        <v>0</v>
      </c>
      <c r="CF55" s="120" t="str">
        <f t="shared" si="79"/>
        <v/>
      </c>
      <c r="CG55" s="85">
        <f t="shared" si="80"/>
        <v>0</v>
      </c>
      <c r="CH55" s="85">
        <f t="shared" si="81"/>
        <v>0</v>
      </c>
      <c r="CI55" s="85">
        <f t="shared" si="82"/>
        <v>0</v>
      </c>
      <c r="CJ55" s="85">
        <f t="shared" si="83"/>
        <v>0</v>
      </c>
      <c r="CK55" s="85">
        <f t="shared" si="84"/>
        <v>0</v>
      </c>
      <c r="CL55" s="85">
        <f t="shared" si="85"/>
        <v>0</v>
      </c>
      <c r="CM55" s="85">
        <f t="shared" si="86"/>
        <v>0</v>
      </c>
      <c r="CN55" s="85">
        <f t="shared" si="87"/>
        <v>0</v>
      </c>
      <c r="CO55" s="14">
        <f t="shared" si="88"/>
        <v>0</v>
      </c>
      <c r="CP55" s="85">
        <f t="shared" si="89"/>
        <v>0</v>
      </c>
      <c r="CQ55" s="85">
        <f t="shared" si="90"/>
        <v>0</v>
      </c>
      <c r="CR55" s="85">
        <f t="shared" si="91"/>
        <v>0</v>
      </c>
      <c r="CS55" s="88">
        <f t="shared" si="70"/>
        <v>0</v>
      </c>
      <c r="CV55" s="14">
        <f t="shared" si="92"/>
        <v>0</v>
      </c>
      <c r="CW55" s="14">
        <f t="shared" si="93"/>
        <v>0</v>
      </c>
      <c r="CX55" s="14">
        <f t="shared" si="94"/>
        <v>0</v>
      </c>
      <c r="CY55" s="14">
        <f t="shared" si="95"/>
        <v>0</v>
      </c>
      <c r="CZ55" s="14">
        <f t="shared" si="96"/>
        <v>0</v>
      </c>
      <c r="DA55" s="14">
        <f t="shared" si="97"/>
        <v>0</v>
      </c>
      <c r="DB55" s="14">
        <f t="shared" si="103"/>
        <v>0</v>
      </c>
      <c r="DC55" s="14">
        <f t="shared" si="104"/>
        <v>0</v>
      </c>
      <c r="DD55" s="14">
        <f t="shared" si="98"/>
        <v>0</v>
      </c>
      <c r="DE55" s="14">
        <f t="shared" si="99"/>
        <v>0</v>
      </c>
      <c r="DF55" s="14">
        <f t="shared" si="100"/>
        <v>0</v>
      </c>
      <c r="DG55" s="14">
        <f t="shared" si="101"/>
        <v>0</v>
      </c>
      <c r="DH55" s="202">
        <f t="shared" si="71"/>
        <v>0</v>
      </c>
      <c r="DI55" s="216">
        <f t="shared" si="68"/>
        <v>0</v>
      </c>
      <c r="DK55" s="74">
        <f t="shared" si="43"/>
        <v>0</v>
      </c>
      <c r="DL55" s="74">
        <f t="shared" si="72"/>
        <v>0</v>
      </c>
      <c r="DM55" s="74">
        <f t="shared" si="72"/>
        <v>0</v>
      </c>
      <c r="DN55" s="74">
        <f t="shared" si="72"/>
        <v>0</v>
      </c>
      <c r="DO55" s="74">
        <f t="shared" si="72"/>
        <v>0</v>
      </c>
      <c r="DP55" s="74">
        <f t="shared" si="72"/>
        <v>0</v>
      </c>
      <c r="DQ55" s="74">
        <f t="shared" si="72"/>
        <v>0</v>
      </c>
      <c r="DR55" s="74">
        <f t="shared" si="72"/>
        <v>0</v>
      </c>
      <c r="DS55" s="74">
        <f t="shared" si="72"/>
        <v>0</v>
      </c>
      <c r="DT55" s="74">
        <f t="shared" si="72"/>
        <v>0</v>
      </c>
      <c r="DU55" s="74">
        <f t="shared" si="72"/>
        <v>0</v>
      </c>
      <c r="DV55" s="74">
        <f t="shared" si="72"/>
        <v>0</v>
      </c>
      <c r="DW55" s="485">
        <f t="shared" si="44"/>
        <v>0</v>
      </c>
      <c r="DX55" s="84"/>
      <c r="DY55" s="74">
        <f t="shared" si="105"/>
        <v>0</v>
      </c>
      <c r="DZ55" s="74">
        <f t="shared" si="105"/>
        <v>0</v>
      </c>
      <c r="EA55" s="74">
        <f t="shared" si="105"/>
        <v>0</v>
      </c>
      <c r="EB55" s="74">
        <f t="shared" si="105"/>
        <v>0</v>
      </c>
      <c r="EC55" s="74">
        <f t="shared" si="105"/>
        <v>0</v>
      </c>
      <c r="ED55" s="74">
        <f t="shared" si="105"/>
        <v>0</v>
      </c>
      <c r="EE55" s="74">
        <f t="shared" si="105"/>
        <v>0</v>
      </c>
      <c r="EF55" s="74">
        <f t="shared" si="105"/>
        <v>0</v>
      </c>
      <c r="EG55" s="74">
        <f t="shared" si="105"/>
        <v>0</v>
      </c>
      <c r="EH55" s="74">
        <f t="shared" si="105"/>
        <v>0</v>
      </c>
      <c r="EI55" s="74">
        <f t="shared" si="105"/>
        <v>0</v>
      </c>
      <c r="EJ55" s="74">
        <f t="shared" si="105"/>
        <v>0</v>
      </c>
      <c r="EK55" s="486">
        <f t="shared" si="45"/>
        <v>0</v>
      </c>
      <c r="EO55" s="483">
        <f>SUM($AI55:$AK55)+SUM($AM55:$AO55)+SUM($AQ55:AS55)+SUM($AU55:AW55)+SUM($AY55:BA55)+SUM($BC55:BE55)+SUM($BG55:BI55)+SUM($BK55:BM55)+SUM($BO55:BQ55)+SUM($BS55:BU55)+SUM($BW55:BY55)+SUM($CA55:CC55)</f>
        <v>0</v>
      </c>
      <c r="EP55"/>
      <c r="EQ55">
        <f t="shared" si="102"/>
        <v>25</v>
      </c>
      <c r="ER55"/>
      <c r="ES55"/>
      <c r="ET55"/>
      <c r="EU55"/>
      <c r="EV55"/>
      <c r="EW55"/>
      <c r="EX55"/>
      <c r="EY55"/>
      <c r="EZ55"/>
      <c r="FA55"/>
      <c r="FB55"/>
      <c r="FC55"/>
      <c r="FD55"/>
      <c r="FE55"/>
      <c r="FF55"/>
      <c r="FG55"/>
      <c r="FH55"/>
      <c r="FI55"/>
      <c r="FJ55"/>
      <c r="FK55"/>
      <c r="FL55"/>
      <c r="FM55"/>
      <c r="FN55"/>
      <c r="FO55"/>
    </row>
    <row r="56" spans="1:171" s="2" customFormat="1" x14ac:dyDescent="0.25">
      <c r="A56" s="437" t="str">
        <f t="shared" si="73"/>
        <v>1.1.25</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74"/>
        <v>0</v>
      </c>
      <c r="AE56" s="9">
        <f t="shared" si="75"/>
        <v>0</v>
      </c>
      <c r="AF56" s="9">
        <f t="shared" si="76"/>
        <v>0</v>
      </c>
      <c r="AG56" s="9">
        <f t="shared" si="77"/>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78"/>
        <v>0</v>
      </c>
      <c r="CF56" s="120" t="str">
        <f t="shared" si="79"/>
        <v/>
      </c>
      <c r="CG56" s="85">
        <f t="shared" si="80"/>
        <v>0</v>
      </c>
      <c r="CH56" s="85">
        <f t="shared" si="81"/>
        <v>0</v>
      </c>
      <c r="CI56" s="85">
        <f t="shared" si="82"/>
        <v>0</v>
      </c>
      <c r="CJ56" s="85">
        <f t="shared" si="83"/>
        <v>0</v>
      </c>
      <c r="CK56" s="85">
        <f t="shared" si="84"/>
        <v>0</v>
      </c>
      <c r="CL56" s="85">
        <f t="shared" si="85"/>
        <v>0</v>
      </c>
      <c r="CM56" s="85">
        <f t="shared" si="86"/>
        <v>0</v>
      </c>
      <c r="CN56" s="85">
        <f t="shared" si="87"/>
        <v>0</v>
      </c>
      <c r="CO56" s="14">
        <f t="shared" si="88"/>
        <v>0</v>
      </c>
      <c r="CP56" s="85">
        <f t="shared" si="89"/>
        <v>0</v>
      </c>
      <c r="CQ56" s="85">
        <f t="shared" si="90"/>
        <v>0</v>
      </c>
      <c r="CR56" s="85">
        <f t="shared" si="91"/>
        <v>0</v>
      </c>
      <c r="CS56" s="88">
        <f t="shared" si="70"/>
        <v>0</v>
      </c>
      <c r="CV56" s="14">
        <f t="shared" si="92"/>
        <v>0</v>
      </c>
      <c r="CW56" s="14">
        <f t="shared" si="93"/>
        <v>0</v>
      </c>
      <c r="CX56" s="14">
        <f t="shared" si="94"/>
        <v>0</v>
      </c>
      <c r="CY56" s="14">
        <f t="shared" si="95"/>
        <v>0</v>
      </c>
      <c r="CZ56" s="14">
        <f t="shared" si="96"/>
        <v>0</v>
      </c>
      <c r="DA56" s="14">
        <f t="shared" si="97"/>
        <v>0</v>
      </c>
      <c r="DB56" s="14">
        <f t="shared" si="103"/>
        <v>0</v>
      </c>
      <c r="DC56" s="14">
        <f t="shared" si="104"/>
        <v>0</v>
      </c>
      <c r="DD56" s="14">
        <f t="shared" si="98"/>
        <v>0</v>
      </c>
      <c r="DE56" s="14">
        <f t="shared" si="99"/>
        <v>0</v>
      </c>
      <c r="DF56" s="14">
        <f t="shared" si="100"/>
        <v>0</v>
      </c>
      <c r="DG56" s="14">
        <f t="shared" si="101"/>
        <v>0</v>
      </c>
      <c r="DH56" s="202">
        <f t="shared" si="71"/>
        <v>0</v>
      </c>
      <c r="DI56" s="216">
        <f t="shared" si="68"/>
        <v>0</v>
      </c>
      <c r="DK56" s="74">
        <f t="shared" si="43"/>
        <v>0</v>
      </c>
      <c r="DL56" s="74">
        <f t="shared" si="72"/>
        <v>0</v>
      </c>
      <c r="DM56" s="74">
        <f t="shared" si="72"/>
        <v>0</v>
      </c>
      <c r="DN56" s="74">
        <f t="shared" si="72"/>
        <v>0</v>
      </c>
      <c r="DO56" s="74">
        <f t="shared" si="72"/>
        <v>0</v>
      </c>
      <c r="DP56" s="74">
        <f t="shared" si="72"/>
        <v>0</v>
      </c>
      <c r="DQ56" s="74">
        <f t="shared" si="72"/>
        <v>0</v>
      </c>
      <c r="DR56" s="74">
        <f t="shared" si="72"/>
        <v>0</v>
      </c>
      <c r="DS56" s="74">
        <f t="shared" si="72"/>
        <v>0</v>
      </c>
      <c r="DT56" s="74">
        <f t="shared" si="72"/>
        <v>0</v>
      </c>
      <c r="DU56" s="74">
        <f t="shared" si="72"/>
        <v>0</v>
      </c>
      <c r="DV56" s="74">
        <f t="shared" si="72"/>
        <v>0</v>
      </c>
      <c r="DW56" s="485">
        <f t="shared" si="44"/>
        <v>0</v>
      </c>
      <c r="DX56" s="84"/>
      <c r="DY56" s="74">
        <f t="shared" si="105"/>
        <v>0</v>
      </c>
      <c r="DZ56" s="74">
        <f t="shared" si="105"/>
        <v>0</v>
      </c>
      <c r="EA56" s="74">
        <f t="shared" si="105"/>
        <v>0</v>
      </c>
      <c r="EB56" s="74">
        <f t="shared" si="105"/>
        <v>0</v>
      </c>
      <c r="EC56" s="74">
        <f t="shared" si="105"/>
        <v>0</v>
      </c>
      <c r="ED56" s="74">
        <f t="shared" si="105"/>
        <v>0</v>
      </c>
      <c r="EE56" s="74">
        <f t="shared" si="105"/>
        <v>0</v>
      </c>
      <c r="EF56" s="74">
        <f t="shared" si="105"/>
        <v>0</v>
      </c>
      <c r="EG56" s="74">
        <f t="shared" si="105"/>
        <v>0</v>
      </c>
      <c r="EH56" s="74">
        <f t="shared" si="105"/>
        <v>0</v>
      </c>
      <c r="EI56" s="74">
        <f t="shared" si="105"/>
        <v>0</v>
      </c>
      <c r="EJ56" s="74">
        <f t="shared" si="105"/>
        <v>0</v>
      </c>
      <c r="EK56" s="486">
        <f t="shared" si="45"/>
        <v>0</v>
      </c>
      <c r="EO56" s="483">
        <f>SUM($AI56:$AK56)+SUM($AM56:$AO56)+SUM($AQ56:AS56)+SUM($AU56:AW56)+SUM($AY56:BA56)+SUM($BC56:BE56)+SUM($BG56:BI56)+SUM($BK56:BM56)+SUM($BO56:BQ56)+SUM($BS56:BU56)+SUM($BW56:BY56)+SUM($CA56:CC56)</f>
        <v>0</v>
      </c>
      <c r="EP56"/>
      <c r="EQ56">
        <f t="shared" si="102"/>
        <v>25</v>
      </c>
      <c r="ER56"/>
      <c r="ES56"/>
      <c r="ET56"/>
      <c r="EU56"/>
      <c r="EV56"/>
      <c r="EW56"/>
      <c r="EX56"/>
      <c r="EY56"/>
      <c r="EZ56"/>
      <c r="FA56"/>
      <c r="FB56"/>
      <c r="FC56"/>
      <c r="FD56"/>
      <c r="FE56"/>
      <c r="FF56"/>
      <c r="FG56"/>
      <c r="FH56"/>
      <c r="FI56"/>
      <c r="FJ56"/>
      <c r="FK56"/>
      <c r="FL56"/>
      <c r="FM56"/>
      <c r="FN56"/>
      <c r="FO56"/>
    </row>
    <row r="57" spans="1:171" s="2" customFormat="1" x14ac:dyDescent="0.25">
      <c r="A57" s="437" t="str">
        <f t="shared" si="73"/>
        <v>1.1.25</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74"/>
        <v>0</v>
      </c>
      <c r="AE57" s="9">
        <f t="shared" si="75"/>
        <v>0</v>
      </c>
      <c r="AF57" s="9">
        <f t="shared" si="76"/>
        <v>0</v>
      </c>
      <c r="AG57" s="9">
        <f t="shared" si="77"/>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78"/>
        <v>0</v>
      </c>
      <c r="CF57" s="120" t="str">
        <f t="shared" si="79"/>
        <v/>
      </c>
      <c r="CG57" s="85">
        <f t="shared" si="80"/>
        <v>0</v>
      </c>
      <c r="CH57" s="85">
        <f t="shared" si="81"/>
        <v>0</v>
      </c>
      <c r="CI57" s="85">
        <f t="shared" si="82"/>
        <v>0</v>
      </c>
      <c r="CJ57" s="85">
        <f t="shared" si="83"/>
        <v>0</v>
      </c>
      <c r="CK57" s="85">
        <f t="shared" si="84"/>
        <v>0</v>
      </c>
      <c r="CL57" s="85">
        <f t="shared" si="85"/>
        <v>0</v>
      </c>
      <c r="CM57" s="85">
        <f t="shared" si="86"/>
        <v>0</v>
      </c>
      <c r="CN57" s="85">
        <f t="shared" si="87"/>
        <v>0</v>
      </c>
      <c r="CO57" s="14">
        <f t="shared" si="88"/>
        <v>0</v>
      </c>
      <c r="CP57" s="85">
        <f t="shared" si="89"/>
        <v>0</v>
      </c>
      <c r="CQ57" s="85">
        <f t="shared" si="90"/>
        <v>0</v>
      </c>
      <c r="CR57" s="85">
        <f t="shared" si="91"/>
        <v>0</v>
      </c>
      <c r="CS57" s="88">
        <f t="shared" si="70"/>
        <v>0</v>
      </c>
      <c r="CV57" s="14">
        <f t="shared" si="92"/>
        <v>0</v>
      </c>
      <c r="CW57" s="14">
        <f t="shared" si="93"/>
        <v>0</v>
      </c>
      <c r="CX57" s="14">
        <f t="shared" si="94"/>
        <v>0</v>
      </c>
      <c r="CY57" s="14">
        <f t="shared" si="95"/>
        <v>0</v>
      </c>
      <c r="CZ57" s="14">
        <f t="shared" si="96"/>
        <v>0</v>
      </c>
      <c r="DA57" s="14">
        <f t="shared" si="97"/>
        <v>0</v>
      </c>
      <c r="DB57" s="14">
        <f t="shared" si="103"/>
        <v>0</v>
      </c>
      <c r="DC57" s="14">
        <f t="shared" si="104"/>
        <v>0</v>
      </c>
      <c r="DD57" s="14">
        <f t="shared" si="98"/>
        <v>0</v>
      </c>
      <c r="DE57" s="14">
        <f t="shared" si="99"/>
        <v>0</v>
      </c>
      <c r="DF57" s="14">
        <f t="shared" si="100"/>
        <v>0</v>
      </c>
      <c r="DG57" s="14">
        <f t="shared" si="101"/>
        <v>0</v>
      </c>
      <c r="DH57" s="202">
        <f t="shared" si="71"/>
        <v>0</v>
      </c>
      <c r="DI57" s="216">
        <f t="shared" si="68"/>
        <v>0</v>
      </c>
      <c r="DK57" s="74">
        <f t="shared" si="43"/>
        <v>0</v>
      </c>
      <c r="DL57" s="74">
        <f t="shared" si="72"/>
        <v>0</v>
      </c>
      <c r="DM57" s="74">
        <f t="shared" si="72"/>
        <v>0</v>
      </c>
      <c r="DN57" s="74">
        <f t="shared" si="72"/>
        <v>0</v>
      </c>
      <c r="DO57" s="74">
        <f t="shared" si="72"/>
        <v>0</v>
      </c>
      <c r="DP57" s="74">
        <f t="shared" si="72"/>
        <v>0</v>
      </c>
      <c r="DQ57" s="74">
        <f t="shared" si="72"/>
        <v>0</v>
      </c>
      <c r="DR57" s="74">
        <f t="shared" si="72"/>
        <v>0</v>
      </c>
      <c r="DS57" s="74">
        <f t="shared" si="72"/>
        <v>0</v>
      </c>
      <c r="DT57" s="74">
        <f t="shared" si="72"/>
        <v>0</v>
      </c>
      <c r="DU57" s="74">
        <f t="shared" si="72"/>
        <v>0</v>
      </c>
      <c r="DV57" s="74">
        <f t="shared" si="72"/>
        <v>0</v>
      </c>
      <c r="DW57" s="485">
        <f t="shared" si="44"/>
        <v>0</v>
      </c>
      <c r="DX57" s="84"/>
      <c r="DY57" s="74">
        <f t="shared" si="105"/>
        <v>0</v>
      </c>
      <c r="DZ57" s="74">
        <f t="shared" si="105"/>
        <v>0</v>
      </c>
      <c r="EA57" s="74">
        <f t="shared" si="105"/>
        <v>0</v>
      </c>
      <c r="EB57" s="74">
        <f t="shared" si="105"/>
        <v>0</v>
      </c>
      <c r="EC57" s="74">
        <f t="shared" si="105"/>
        <v>0</v>
      </c>
      <c r="ED57" s="74">
        <f t="shared" si="105"/>
        <v>0</v>
      </c>
      <c r="EE57" s="74">
        <f t="shared" si="105"/>
        <v>0</v>
      </c>
      <c r="EF57" s="74">
        <f t="shared" si="105"/>
        <v>0</v>
      </c>
      <c r="EG57" s="74">
        <f t="shared" si="105"/>
        <v>0</v>
      </c>
      <c r="EH57" s="74">
        <f t="shared" si="105"/>
        <v>0</v>
      </c>
      <c r="EI57" s="74">
        <f t="shared" si="105"/>
        <v>0</v>
      </c>
      <c r="EJ57" s="74">
        <f t="shared" si="105"/>
        <v>0</v>
      </c>
      <c r="EK57" s="486">
        <f t="shared" si="45"/>
        <v>0</v>
      </c>
      <c r="EO57" s="483">
        <f>SUM($AI57:$AK57)+SUM($AM57:$AO57)+SUM($AQ57:AS57)+SUM($AU57:AW57)+SUM($AY57:BA57)+SUM($BC57:BE57)+SUM($BG57:BI57)+SUM($BK57:BM57)+SUM($BO57:BQ57)+SUM($BS57:BU57)+SUM($BW57:BY57)+SUM($CA57:CC57)</f>
        <v>0</v>
      </c>
      <c r="EP57"/>
      <c r="EQ57">
        <f t="shared" si="102"/>
        <v>25</v>
      </c>
      <c r="ER57"/>
      <c r="ES57"/>
      <c r="ET57"/>
      <c r="EU57"/>
      <c r="EV57"/>
      <c r="EW57"/>
      <c r="EX57"/>
      <c r="EY57"/>
      <c r="EZ57"/>
      <c r="FA57"/>
      <c r="FB57"/>
      <c r="FC57"/>
      <c r="FD57"/>
      <c r="FE57"/>
      <c r="FF57"/>
      <c r="FG57"/>
      <c r="FH57"/>
      <c r="FI57"/>
      <c r="FJ57"/>
      <c r="FK57"/>
      <c r="FL57"/>
      <c r="FM57"/>
      <c r="FN57"/>
      <c r="FO57"/>
    </row>
    <row r="58" spans="1:171" s="2" customFormat="1" x14ac:dyDescent="0.25">
      <c r="A58" s="437" t="str">
        <f t="shared" si="73"/>
        <v>1.1.25</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74"/>
        <v>0</v>
      </c>
      <c r="AE58" s="9">
        <f t="shared" si="75"/>
        <v>0</v>
      </c>
      <c r="AF58" s="9">
        <f t="shared" si="76"/>
        <v>0</v>
      </c>
      <c r="AG58" s="9">
        <f t="shared" si="77"/>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78"/>
        <v>0</v>
      </c>
      <c r="CF58" s="120" t="str">
        <f t="shared" si="79"/>
        <v/>
      </c>
      <c r="CG58" s="85">
        <f t="shared" si="80"/>
        <v>0</v>
      </c>
      <c r="CH58" s="85">
        <f t="shared" si="81"/>
        <v>0</v>
      </c>
      <c r="CI58" s="85">
        <f t="shared" si="82"/>
        <v>0</v>
      </c>
      <c r="CJ58" s="85">
        <f t="shared" si="83"/>
        <v>0</v>
      </c>
      <c r="CK58" s="85">
        <f t="shared" si="84"/>
        <v>0</v>
      </c>
      <c r="CL58" s="85">
        <f t="shared" si="85"/>
        <v>0</v>
      </c>
      <c r="CM58" s="85">
        <f t="shared" si="86"/>
        <v>0</v>
      </c>
      <c r="CN58" s="85">
        <f t="shared" si="87"/>
        <v>0</v>
      </c>
      <c r="CO58" s="14">
        <f t="shared" si="88"/>
        <v>0</v>
      </c>
      <c r="CP58" s="85">
        <f t="shared" si="89"/>
        <v>0</v>
      </c>
      <c r="CQ58" s="85">
        <f t="shared" si="90"/>
        <v>0</v>
      </c>
      <c r="CR58" s="85">
        <f t="shared" si="91"/>
        <v>0</v>
      </c>
      <c r="CS58" s="88">
        <f t="shared" si="70"/>
        <v>0</v>
      </c>
      <c r="CV58" s="14">
        <f t="shared" si="92"/>
        <v>0</v>
      </c>
      <c r="CW58" s="14">
        <f t="shared" si="93"/>
        <v>0</v>
      </c>
      <c r="CX58" s="14">
        <f t="shared" si="94"/>
        <v>0</v>
      </c>
      <c r="CY58" s="14">
        <f t="shared" si="95"/>
        <v>0</v>
      </c>
      <c r="CZ58" s="14">
        <f t="shared" si="96"/>
        <v>0</v>
      </c>
      <c r="DA58" s="14">
        <f t="shared" si="97"/>
        <v>0</v>
      </c>
      <c r="DB58" s="14">
        <f t="shared" si="103"/>
        <v>0</v>
      </c>
      <c r="DC58" s="14">
        <f t="shared" si="104"/>
        <v>0</v>
      </c>
      <c r="DD58" s="14">
        <f t="shared" si="98"/>
        <v>0</v>
      </c>
      <c r="DE58" s="14">
        <f t="shared" si="99"/>
        <v>0</v>
      </c>
      <c r="DF58" s="14">
        <f t="shared" si="100"/>
        <v>0</v>
      </c>
      <c r="DG58" s="14">
        <f t="shared" si="101"/>
        <v>0</v>
      </c>
      <c r="DH58" s="202">
        <f t="shared" si="71"/>
        <v>0</v>
      </c>
      <c r="DI58" s="216">
        <f t="shared" si="68"/>
        <v>0</v>
      </c>
      <c r="DK58" s="74">
        <f t="shared" si="43"/>
        <v>0</v>
      </c>
      <c r="DL58" s="74">
        <f t="shared" si="72"/>
        <v>0</v>
      </c>
      <c r="DM58" s="74">
        <f t="shared" si="72"/>
        <v>0</v>
      </c>
      <c r="DN58" s="74">
        <f t="shared" si="72"/>
        <v>0</v>
      </c>
      <c r="DO58" s="74">
        <f t="shared" si="72"/>
        <v>0</v>
      </c>
      <c r="DP58" s="74">
        <f t="shared" si="72"/>
        <v>0</v>
      </c>
      <c r="DQ58" s="74">
        <f t="shared" si="72"/>
        <v>0</v>
      </c>
      <c r="DR58" s="74">
        <f t="shared" si="72"/>
        <v>0</v>
      </c>
      <c r="DS58" s="74">
        <f t="shared" si="72"/>
        <v>0</v>
      </c>
      <c r="DT58" s="74">
        <f t="shared" si="72"/>
        <v>0</v>
      </c>
      <c r="DU58" s="74">
        <f t="shared" si="72"/>
        <v>0</v>
      </c>
      <c r="DV58" s="74">
        <f t="shared" si="72"/>
        <v>0</v>
      </c>
      <c r="DW58" s="485">
        <f t="shared" si="44"/>
        <v>0</v>
      </c>
      <c r="DX58" s="84"/>
      <c r="DY58" s="74">
        <f t="shared" si="105"/>
        <v>0</v>
      </c>
      <c r="DZ58" s="74">
        <f t="shared" si="105"/>
        <v>0</v>
      </c>
      <c r="EA58" s="74">
        <f t="shared" si="105"/>
        <v>0</v>
      </c>
      <c r="EB58" s="74">
        <f t="shared" si="105"/>
        <v>0</v>
      </c>
      <c r="EC58" s="74">
        <f t="shared" si="105"/>
        <v>0</v>
      </c>
      <c r="ED58" s="74">
        <f t="shared" si="105"/>
        <v>0</v>
      </c>
      <c r="EE58" s="74">
        <f t="shared" si="105"/>
        <v>0</v>
      </c>
      <c r="EF58" s="74">
        <f t="shared" si="105"/>
        <v>0</v>
      </c>
      <c r="EG58" s="74">
        <f t="shared" si="105"/>
        <v>0</v>
      </c>
      <c r="EH58" s="74">
        <f t="shared" si="105"/>
        <v>0</v>
      </c>
      <c r="EI58" s="74">
        <f t="shared" si="105"/>
        <v>0</v>
      </c>
      <c r="EJ58" s="74">
        <f t="shared" si="105"/>
        <v>0</v>
      </c>
      <c r="EK58" s="486">
        <f t="shared" si="45"/>
        <v>0</v>
      </c>
      <c r="EO58" s="483">
        <f>SUM($AI58:$AK58)+SUM($AM58:$AO58)+SUM($AQ58:AS58)+SUM($AU58:AW58)+SUM($AY58:BA58)+SUM($BC58:BE58)+SUM($BG58:BI58)+SUM($BK58:BM58)+SUM($BO58:BQ58)+SUM($BS58:BU58)+SUM($BW58:BY58)+SUM($CA58:CC58)</f>
        <v>0</v>
      </c>
      <c r="EP58"/>
      <c r="EQ58">
        <f t="shared" si="102"/>
        <v>25</v>
      </c>
      <c r="ER58"/>
      <c r="ES58"/>
      <c r="ET58"/>
      <c r="EU58"/>
      <c r="EV58"/>
      <c r="EW58"/>
      <c r="EX58"/>
      <c r="EY58"/>
      <c r="EZ58"/>
      <c r="FA58"/>
      <c r="FB58"/>
      <c r="FC58"/>
      <c r="FD58"/>
      <c r="FE58"/>
      <c r="FF58"/>
      <c r="FG58"/>
      <c r="FH58"/>
      <c r="FI58"/>
      <c r="FJ58"/>
      <c r="FK58"/>
      <c r="FL58"/>
      <c r="FM58"/>
      <c r="FN58"/>
      <c r="FO58"/>
    </row>
    <row r="59" spans="1:171" s="2" customFormat="1" x14ac:dyDescent="0.25">
      <c r="A59" s="437" t="str">
        <f t="shared" si="73"/>
        <v>1.1.25</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74"/>
        <v>0</v>
      </c>
      <c r="AE59" s="9">
        <f t="shared" si="75"/>
        <v>0</v>
      </c>
      <c r="AF59" s="9">
        <f t="shared" si="76"/>
        <v>0</v>
      </c>
      <c r="AG59" s="9">
        <f t="shared" si="77"/>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78"/>
        <v>0</v>
      </c>
      <c r="CF59" s="120" t="str">
        <f t="shared" si="79"/>
        <v/>
      </c>
      <c r="CG59" s="85">
        <f t="shared" si="80"/>
        <v>0</v>
      </c>
      <c r="CH59" s="85">
        <f t="shared" si="81"/>
        <v>0</v>
      </c>
      <c r="CI59" s="85">
        <f t="shared" si="82"/>
        <v>0</v>
      </c>
      <c r="CJ59" s="85">
        <f t="shared" si="83"/>
        <v>0</v>
      </c>
      <c r="CK59" s="85">
        <f t="shared" si="84"/>
        <v>0</v>
      </c>
      <c r="CL59" s="85">
        <f t="shared" si="85"/>
        <v>0</v>
      </c>
      <c r="CM59" s="85">
        <f t="shared" si="86"/>
        <v>0</v>
      </c>
      <c r="CN59" s="85">
        <f t="shared" si="87"/>
        <v>0</v>
      </c>
      <c r="CO59" s="14">
        <f t="shared" si="88"/>
        <v>0</v>
      </c>
      <c r="CP59" s="85">
        <f t="shared" si="89"/>
        <v>0</v>
      </c>
      <c r="CQ59" s="85">
        <f t="shared" si="90"/>
        <v>0</v>
      </c>
      <c r="CR59" s="85">
        <f t="shared" si="91"/>
        <v>0</v>
      </c>
      <c r="CS59" s="88">
        <f t="shared" si="70"/>
        <v>0</v>
      </c>
      <c r="CV59" s="14">
        <f t="shared" si="92"/>
        <v>0</v>
      </c>
      <c r="CW59" s="14">
        <f t="shared" si="93"/>
        <v>0</v>
      </c>
      <c r="CX59" s="14">
        <f t="shared" si="94"/>
        <v>0</v>
      </c>
      <c r="CY59" s="14">
        <f t="shared" si="95"/>
        <v>0</v>
      </c>
      <c r="CZ59" s="14">
        <f t="shared" si="96"/>
        <v>0</v>
      </c>
      <c r="DA59" s="14">
        <f t="shared" si="97"/>
        <v>0</v>
      </c>
      <c r="DB59" s="14">
        <f t="shared" si="103"/>
        <v>0</v>
      </c>
      <c r="DC59" s="14">
        <f t="shared" si="104"/>
        <v>0</v>
      </c>
      <c r="DD59" s="14">
        <f t="shared" si="98"/>
        <v>0</v>
      </c>
      <c r="DE59" s="14">
        <f t="shared" si="99"/>
        <v>0</v>
      </c>
      <c r="DF59" s="14">
        <f t="shared" si="100"/>
        <v>0</v>
      </c>
      <c r="DG59" s="14">
        <f t="shared" si="101"/>
        <v>0</v>
      </c>
      <c r="DH59" s="202">
        <f t="shared" si="71"/>
        <v>0</v>
      </c>
      <c r="DI59" s="216">
        <f t="shared" si="68"/>
        <v>0</v>
      </c>
      <c r="DK59" s="74">
        <f t="shared" si="43"/>
        <v>0</v>
      </c>
      <c r="DL59" s="74">
        <f t="shared" si="72"/>
        <v>0</v>
      </c>
      <c r="DM59" s="74">
        <f t="shared" si="72"/>
        <v>0</v>
      </c>
      <c r="DN59" s="74">
        <f t="shared" si="72"/>
        <v>0</v>
      </c>
      <c r="DO59" s="74">
        <f t="shared" si="72"/>
        <v>0</v>
      </c>
      <c r="DP59" s="74">
        <f t="shared" si="72"/>
        <v>0</v>
      </c>
      <c r="DQ59" s="74">
        <f t="shared" si="72"/>
        <v>0</v>
      </c>
      <c r="DR59" s="74">
        <f t="shared" si="72"/>
        <v>0</v>
      </c>
      <c r="DS59" s="74">
        <f t="shared" si="72"/>
        <v>0</v>
      </c>
      <c r="DT59" s="74">
        <f t="shared" si="72"/>
        <v>0</v>
      </c>
      <c r="DU59" s="74">
        <f t="shared" si="72"/>
        <v>0</v>
      </c>
      <c r="DV59" s="74">
        <f t="shared" si="72"/>
        <v>0</v>
      </c>
      <c r="DW59" s="485">
        <f t="shared" si="44"/>
        <v>0</v>
      </c>
      <c r="DX59" s="84"/>
      <c r="DY59" s="74">
        <f t="shared" si="105"/>
        <v>0</v>
      </c>
      <c r="DZ59" s="74">
        <f t="shared" si="105"/>
        <v>0</v>
      </c>
      <c r="EA59" s="74">
        <f t="shared" si="105"/>
        <v>0</v>
      </c>
      <c r="EB59" s="74">
        <f t="shared" si="105"/>
        <v>0</v>
      </c>
      <c r="EC59" s="74">
        <f t="shared" si="105"/>
        <v>0</v>
      </c>
      <c r="ED59" s="74">
        <f t="shared" si="105"/>
        <v>0</v>
      </c>
      <c r="EE59" s="74">
        <f t="shared" si="105"/>
        <v>0</v>
      </c>
      <c r="EF59" s="74">
        <f t="shared" si="105"/>
        <v>0</v>
      </c>
      <c r="EG59" s="74">
        <f t="shared" si="105"/>
        <v>0</v>
      </c>
      <c r="EH59" s="74">
        <f t="shared" si="105"/>
        <v>0</v>
      </c>
      <c r="EI59" s="74">
        <f t="shared" si="105"/>
        <v>0</v>
      </c>
      <c r="EJ59" s="74">
        <f t="shared" si="105"/>
        <v>0</v>
      </c>
      <c r="EK59" s="486">
        <f t="shared" si="45"/>
        <v>0</v>
      </c>
      <c r="EO59" s="483">
        <f>SUM($AI59:$AK59)+SUM($AM59:$AO59)+SUM($AQ59:AS59)+SUM($AU59:AW59)+SUM($AY59:BA59)+SUM($BC59:BE59)+SUM($BG59:BI59)+SUM($BK59:BM59)+SUM($BO59:BQ59)+SUM($BS59:BU59)+SUM($BW59:BY59)+SUM($CA59:CC59)</f>
        <v>0</v>
      </c>
      <c r="EP59"/>
      <c r="EQ59">
        <f t="shared" si="102"/>
        <v>25</v>
      </c>
      <c r="ER59"/>
      <c r="ES59"/>
      <c r="ET59"/>
      <c r="EU59"/>
      <c r="EV59"/>
      <c r="EW59"/>
      <c r="EX59"/>
      <c r="EY59"/>
      <c r="EZ59"/>
      <c r="FA59"/>
      <c r="FB59"/>
      <c r="FC59"/>
      <c r="FD59"/>
      <c r="FE59"/>
      <c r="FF59"/>
      <c r="FG59"/>
      <c r="FH59"/>
      <c r="FI59"/>
      <c r="FJ59"/>
      <c r="FK59"/>
      <c r="FL59"/>
      <c r="FM59"/>
      <c r="FN59"/>
      <c r="FO59"/>
    </row>
    <row r="60" spans="1:171" s="2" customFormat="1" x14ac:dyDescent="0.25">
      <c r="A60" s="437" t="str">
        <f t="shared" si="73"/>
        <v>1.1.25</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74"/>
        <v>0</v>
      </c>
      <c r="AE60" s="9">
        <f t="shared" si="75"/>
        <v>0</v>
      </c>
      <c r="AF60" s="9">
        <f t="shared" si="76"/>
        <v>0</v>
      </c>
      <c r="AG60" s="9">
        <f t="shared" si="77"/>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78"/>
        <v>0</v>
      </c>
      <c r="CF60" s="120" t="str">
        <f t="shared" si="79"/>
        <v/>
      </c>
      <c r="CG60" s="85">
        <f t="shared" si="80"/>
        <v>0</v>
      </c>
      <c r="CH60" s="85">
        <f t="shared" si="81"/>
        <v>0</v>
      </c>
      <c r="CI60" s="85">
        <f t="shared" si="82"/>
        <v>0</v>
      </c>
      <c r="CJ60" s="85">
        <f t="shared" si="83"/>
        <v>0</v>
      </c>
      <c r="CK60" s="85">
        <f t="shared" si="84"/>
        <v>0</v>
      </c>
      <c r="CL60" s="85">
        <f t="shared" si="85"/>
        <v>0</v>
      </c>
      <c r="CM60" s="85">
        <f t="shared" si="86"/>
        <v>0</v>
      </c>
      <c r="CN60" s="85">
        <f t="shared" si="87"/>
        <v>0</v>
      </c>
      <c r="CO60" s="14">
        <f t="shared" si="88"/>
        <v>0</v>
      </c>
      <c r="CP60" s="85">
        <f t="shared" si="89"/>
        <v>0</v>
      </c>
      <c r="CQ60" s="85">
        <f t="shared" si="90"/>
        <v>0</v>
      </c>
      <c r="CR60" s="85">
        <f t="shared" si="91"/>
        <v>0</v>
      </c>
      <c r="CS60" s="88">
        <f t="shared" si="70"/>
        <v>0</v>
      </c>
      <c r="CV60" s="14">
        <f t="shared" si="92"/>
        <v>0</v>
      </c>
      <c r="CW60" s="14">
        <f t="shared" si="93"/>
        <v>0</v>
      </c>
      <c r="CX60" s="14">
        <f t="shared" si="94"/>
        <v>0</v>
      </c>
      <c r="CY60" s="14">
        <f t="shared" si="95"/>
        <v>0</v>
      </c>
      <c r="CZ60" s="14">
        <f t="shared" si="96"/>
        <v>0</v>
      </c>
      <c r="DA60" s="14">
        <f t="shared" si="97"/>
        <v>0</v>
      </c>
      <c r="DB60" s="14">
        <f t="shared" si="103"/>
        <v>0</v>
      </c>
      <c r="DC60" s="14">
        <f t="shared" si="104"/>
        <v>0</v>
      </c>
      <c r="DD60" s="14">
        <f t="shared" si="98"/>
        <v>0</v>
      </c>
      <c r="DE60" s="14">
        <f t="shared" si="99"/>
        <v>0</v>
      </c>
      <c r="DF60" s="14">
        <f t="shared" si="100"/>
        <v>0</v>
      </c>
      <c r="DG60" s="14">
        <f t="shared" si="101"/>
        <v>0</v>
      </c>
      <c r="DH60" s="202">
        <f t="shared" si="71"/>
        <v>0</v>
      </c>
      <c r="DI60" s="216">
        <f t="shared" si="68"/>
        <v>0</v>
      </c>
      <c r="DK60" s="74">
        <f t="shared" si="43"/>
        <v>0</v>
      </c>
      <c r="DL60" s="74">
        <f t="shared" si="72"/>
        <v>0</v>
      </c>
      <c r="DM60" s="74">
        <f t="shared" si="72"/>
        <v>0</v>
      </c>
      <c r="DN60" s="74">
        <f t="shared" si="72"/>
        <v>0</v>
      </c>
      <c r="DO60" s="74">
        <f t="shared" si="72"/>
        <v>0</v>
      </c>
      <c r="DP60" s="74">
        <f t="shared" si="72"/>
        <v>0</v>
      </c>
      <c r="DQ60" s="74">
        <f t="shared" si="72"/>
        <v>0</v>
      </c>
      <c r="DR60" s="74">
        <f t="shared" si="72"/>
        <v>0</v>
      </c>
      <c r="DS60" s="74">
        <f t="shared" si="72"/>
        <v>0</v>
      </c>
      <c r="DT60" s="74">
        <f t="shared" si="72"/>
        <v>0</v>
      </c>
      <c r="DU60" s="74">
        <f t="shared" si="72"/>
        <v>0</v>
      </c>
      <c r="DV60" s="74">
        <f t="shared" si="72"/>
        <v>0</v>
      </c>
      <c r="DW60" s="485">
        <f t="shared" si="44"/>
        <v>0</v>
      </c>
      <c r="DX60" s="84"/>
      <c r="DY60" s="74">
        <f t="shared" si="105"/>
        <v>0</v>
      </c>
      <c r="DZ60" s="74">
        <f t="shared" si="105"/>
        <v>0</v>
      </c>
      <c r="EA60" s="74">
        <f t="shared" si="105"/>
        <v>0</v>
      </c>
      <c r="EB60" s="74">
        <f t="shared" si="105"/>
        <v>0</v>
      </c>
      <c r="EC60" s="74">
        <f t="shared" si="105"/>
        <v>0</v>
      </c>
      <c r="ED60" s="74">
        <f t="shared" si="105"/>
        <v>0</v>
      </c>
      <c r="EE60" s="74">
        <f t="shared" si="105"/>
        <v>0</v>
      </c>
      <c r="EF60" s="74">
        <f t="shared" si="105"/>
        <v>0</v>
      </c>
      <c r="EG60" s="74">
        <f t="shared" si="105"/>
        <v>0</v>
      </c>
      <c r="EH60" s="74">
        <f t="shared" si="105"/>
        <v>0</v>
      </c>
      <c r="EI60" s="74">
        <f t="shared" si="105"/>
        <v>0</v>
      </c>
      <c r="EJ60" s="74">
        <f t="shared" si="105"/>
        <v>0</v>
      </c>
      <c r="EK60" s="486">
        <f t="shared" si="45"/>
        <v>0</v>
      </c>
      <c r="EO60" s="483">
        <f>SUM($AI60:$AK60)+SUM($AM60:$AO60)+SUM($AQ60:AS60)+SUM($AU60:AW60)+SUM($AY60:BA60)+SUM($BC60:BE60)+SUM($BG60:BI60)+SUM($BK60:BM60)+SUM($BO60:BQ60)+SUM($BS60:BU60)+SUM($BW60:BY60)+SUM($CA60:CC60)</f>
        <v>0</v>
      </c>
      <c r="EP60"/>
      <c r="EQ60">
        <f t="shared" si="102"/>
        <v>25</v>
      </c>
      <c r="ER60"/>
      <c r="ES60"/>
      <c r="ET60"/>
      <c r="EU60"/>
      <c r="EV60"/>
      <c r="EW60"/>
      <c r="EX60"/>
      <c r="EY60"/>
      <c r="EZ60"/>
      <c r="FA60"/>
      <c r="FB60"/>
      <c r="FC60"/>
      <c r="FD60"/>
      <c r="FE60"/>
      <c r="FF60"/>
      <c r="FG60"/>
      <c r="FH60"/>
      <c r="FI60"/>
      <c r="FJ60"/>
      <c r="FK60"/>
      <c r="FL60"/>
      <c r="FM60"/>
      <c r="FN60"/>
      <c r="FO60"/>
    </row>
    <row r="61" spans="1:171" s="2" customFormat="1" x14ac:dyDescent="0.25">
      <c r="A61" s="437" t="str">
        <f t="shared" si="73"/>
        <v>1.1.25</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74"/>
        <v>0</v>
      </c>
      <c r="AE61" s="9">
        <f t="shared" si="75"/>
        <v>0</v>
      </c>
      <c r="AF61" s="9">
        <f t="shared" si="76"/>
        <v>0</v>
      </c>
      <c r="AG61" s="9">
        <f t="shared" si="77"/>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78"/>
        <v>0</v>
      </c>
      <c r="CF61" s="120" t="str">
        <f t="shared" si="79"/>
        <v/>
      </c>
      <c r="CG61" s="85">
        <f t="shared" si="80"/>
        <v>0</v>
      </c>
      <c r="CH61" s="85">
        <f t="shared" si="81"/>
        <v>0</v>
      </c>
      <c r="CI61" s="85">
        <f t="shared" si="82"/>
        <v>0</v>
      </c>
      <c r="CJ61" s="85">
        <f t="shared" si="83"/>
        <v>0</v>
      </c>
      <c r="CK61" s="85">
        <f t="shared" si="84"/>
        <v>0</v>
      </c>
      <c r="CL61" s="85">
        <f t="shared" si="85"/>
        <v>0</v>
      </c>
      <c r="CM61" s="85">
        <f t="shared" si="86"/>
        <v>0</v>
      </c>
      <c r="CN61" s="85">
        <f t="shared" si="87"/>
        <v>0</v>
      </c>
      <c r="CO61" s="14">
        <f t="shared" si="88"/>
        <v>0</v>
      </c>
      <c r="CP61" s="85">
        <f t="shared" si="89"/>
        <v>0</v>
      </c>
      <c r="CQ61" s="85">
        <f t="shared" si="90"/>
        <v>0</v>
      </c>
      <c r="CR61" s="85">
        <f t="shared" si="91"/>
        <v>0</v>
      </c>
      <c r="CS61" s="88">
        <f t="shared" si="70"/>
        <v>0</v>
      </c>
      <c r="CV61" s="14">
        <f t="shared" si="92"/>
        <v>0</v>
      </c>
      <c r="CW61" s="14">
        <f t="shared" si="93"/>
        <v>0</v>
      </c>
      <c r="CX61" s="14">
        <f t="shared" si="94"/>
        <v>0</v>
      </c>
      <c r="CY61" s="14">
        <f t="shared" si="95"/>
        <v>0</v>
      </c>
      <c r="CZ61" s="14">
        <f t="shared" si="96"/>
        <v>0</v>
      </c>
      <c r="DA61" s="14">
        <f t="shared" si="97"/>
        <v>0</v>
      </c>
      <c r="DB61" s="14">
        <f t="shared" si="103"/>
        <v>0</v>
      </c>
      <c r="DC61" s="14">
        <f t="shared" si="104"/>
        <v>0</v>
      </c>
      <c r="DD61" s="14">
        <f t="shared" si="98"/>
        <v>0</v>
      </c>
      <c r="DE61" s="14">
        <f t="shared" si="99"/>
        <v>0</v>
      </c>
      <c r="DF61" s="14">
        <f t="shared" si="100"/>
        <v>0</v>
      </c>
      <c r="DG61" s="14">
        <f t="shared" si="101"/>
        <v>0</v>
      </c>
      <c r="DH61" s="202">
        <f t="shared" si="71"/>
        <v>0</v>
      </c>
      <c r="DI61" s="216">
        <f t="shared" si="68"/>
        <v>0</v>
      </c>
      <c r="DK61" s="74">
        <f t="shared" si="43"/>
        <v>0</v>
      </c>
      <c r="DL61" s="74">
        <f t="shared" si="72"/>
        <v>0</v>
      </c>
      <c r="DM61" s="74">
        <f t="shared" si="72"/>
        <v>0</v>
      </c>
      <c r="DN61" s="74">
        <f t="shared" si="72"/>
        <v>0</v>
      </c>
      <c r="DO61" s="74">
        <f t="shared" si="72"/>
        <v>0</v>
      </c>
      <c r="DP61" s="74">
        <f t="shared" si="72"/>
        <v>0</v>
      </c>
      <c r="DQ61" s="74">
        <f t="shared" si="72"/>
        <v>0</v>
      </c>
      <c r="DR61" s="74">
        <f t="shared" si="72"/>
        <v>0</v>
      </c>
      <c r="DS61" s="74">
        <f t="shared" si="72"/>
        <v>0</v>
      </c>
      <c r="DT61" s="74">
        <f t="shared" si="72"/>
        <v>0</v>
      </c>
      <c r="DU61" s="74">
        <f t="shared" si="72"/>
        <v>0</v>
      </c>
      <c r="DV61" s="74">
        <f t="shared" si="72"/>
        <v>0</v>
      </c>
      <c r="DW61" s="485">
        <f t="shared" si="44"/>
        <v>0</v>
      </c>
      <c r="DX61" s="84"/>
      <c r="DY61" s="74">
        <f t="shared" si="105"/>
        <v>0</v>
      </c>
      <c r="DZ61" s="74">
        <f t="shared" si="105"/>
        <v>0</v>
      </c>
      <c r="EA61" s="74">
        <f t="shared" si="105"/>
        <v>0</v>
      </c>
      <c r="EB61" s="74">
        <f t="shared" si="105"/>
        <v>0</v>
      </c>
      <c r="EC61" s="74">
        <f t="shared" si="105"/>
        <v>0</v>
      </c>
      <c r="ED61" s="74">
        <f t="shared" si="105"/>
        <v>0</v>
      </c>
      <c r="EE61" s="74">
        <f t="shared" si="105"/>
        <v>0</v>
      </c>
      <c r="EF61" s="74">
        <f t="shared" si="105"/>
        <v>0</v>
      </c>
      <c r="EG61" s="74">
        <f t="shared" si="105"/>
        <v>0</v>
      </c>
      <c r="EH61" s="74">
        <f t="shared" si="105"/>
        <v>0</v>
      </c>
      <c r="EI61" s="74">
        <f t="shared" si="105"/>
        <v>0</v>
      </c>
      <c r="EJ61" s="74">
        <f t="shared" si="105"/>
        <v>0</v>
      </c>
      <c r="EK61" s="486">
        <f t="shared" si="45"/>
        <v>0</v>
      </c>
      <c r="EO61" s="483">
        <f>SUM($AI61:$AK61)+SUM($AM61:$AO61)+SUM($AQ61:AS61)+SUM($AU61:AW61)+SUM($AY61:BA61)+SUM($BC61:BE61)+SUM($BG61:BI61)+SUM($BK61:BM61)+SUM($BO61:BQ61)+SUM($BS61:BU61)+SUM($BW61:BY61)+SUM($CA61:CC61)</f>
        <v>0</v>
      </c>
      <c r="EP61"/>
      <c r="EQ61">
        <f t="shared" si="102"/>
        <v>25</v>
      </c>
      <c r="ER61"/>
      <c r="ES61"/>
      <c r="ET61"/>
      <c r="EU61"/>
      <c r="EV61"/>
      <c r="EW61"/>
      <c r="EX61"/>
      <c r="EY61"/>
      <c r="EZ61"/>
      <c r="FA61"/>
      <c r="FB61"/>
      <c r="FC61"/>
      <c r="FD61"/>
      <c r="FE61"/>
      <c r="FF61"/>
      <c r="FG61"/>
      <c r="FH61"/>
      <c r="FI61"/>
      <c r="FJ61"/>
      <c r="FK61"/>
      <c r="FL61"/>
      <c r="FM61"/>
      <c r="FN61"/>
      <c r="FO61"/>
    </row>
    <row r="62" spans="1:171" s="2" customFormat="1" x14ac:dyDescent="0.25">
      <c r="A62" s="437" t="str">
        <f t="shared" si="73"/>
        <v>1.1.25</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74"/>
        <v>0</v>
      </c>
      <c r="AE62" s="9">
        <f t="shared" si="75"/>
        <v>0</v>
      </c>
      <c r="AF62" s="9">
        <f t="shared" si="76"/>
        <v>0</v>
      </c>
      <c r="AG62" s="9">
        <f t="shared" si="77"/>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78"/>
        <v>0</v>
      </c>
      <c r="CF62" s="120" t="str">
        <f t="shared" si="79"/>
        <v/>
      </c>
      <c r="CG62" s="85">
        <f t="shared" si="80"/>
        <v>0</v>
      </c>
      <c r="CH62" s="85">
        <f t="shared" si="81"/>
        <v>0</v>
      </c>
      <c r="CI62" s="85">
        <f t="shared" si="82"/>
        <v>0</v>
      </c>
      <c r="CJ62" s="85">
        <f t="shared" si="83"/>
        <v>0</v>
      </c>
      <c r="CK62" s="85">
        <f t="shared" si="84"/>
        <v>0</v>
      </c>
      <c r="CL62" s="85">
        <f t="shared" si="85"/>
        <v>0</v>
      </c>
      <c r="CM62" s="85">
        <f t="shared" si="86"/>
        <v>0</v>
      </c>
      <c r="CN62" s="85">
        <f t="shared" si="87"/>
        <v>0</v>
      </c>
      <c r="CO62" s="14">
        <f t="shared" si="88"/>
        <v>0</v>
      </c>
      <c r="CP62" s="85">
        <f t="shared" si="89"/>
        <v>0</v>
      </c>
      <c r="CQ62" s="85">
        <f t="shared" si="90"/>
        <v>0</v>
      </c>
      <c r="CR62" s="85">
        <f t="shared" si="91"/>
        <v>0</v>
      </c>
      <c r="CS62" s="88">
        <f t="shared" si="70"/>
        <v>0</v>
      </c>
      <c r="CV62" s="14">
        <f t="shared" si="92"/>
        <v>0</v>
      </c>
      <c r="CW62" s="14">
        <f t="shared" si="93"/>
        <v>0</v>
      </c>
      <c r="CX62" s="14">
        <f t="shared" si="94"/>
        <v>0</v>
      </c>
      <c r="CY62" s="14">
        <f t="shared" si="95"/>
        <v>0</v>
      </c>
      <c r="CZ62" s="14">
        <f t="shared" si="96"/>
        <v>0</v>
      </c>
      <c r="DA62" s="14">
        <f t="shared" si="97"/>
        <v>0</v>
      </c>
      <c r="DB62" s="14">
        <f t="shared" si="103"/>
        <v>0</v>
      </c>
      <c r="DC62" s="14">
        <f t="shared" si="104"/>
        <v>0</v>
      </c>
      <c r="DD62" s="14">
        <f t="shared" si="98"/>
        <v>0</v>
      </c>
      <c r="DE62" s="14">
        <f t="shared" si="99"/>
        <v>0</v>
      </c>
      <c r="DF62" s="14">
        <f t="shared" si="100"/>
        <v>0</v>
      </c>
      <c r="DG62" s="14">
        <f t="shared" si="101"/>
        <v>0</v>
      </c>
      <c r="DH62" s="202">
        <f t="shared" si="71"/>
        <v>0</v>
      </c>
      <c r="DI62" s="216">
        <f t="shared" si="68"/>
        <v>0</v>
      </c>
      <c r="DK62" s="74">
        <f t="shared" si="43"/>
        <v>0</v>
      </c>
      <c r="DL62" s="74">
        <f t="shared" si="72"/>
        <v>0</v>
      </c>
      <c r="DM62" s="74">
        <f t="shared" si="72"/>
        <v>0</v>
      </c>
      <c r="DN62" s="74">
        <f t="shared" si="72"/>
        <v>0</v>
      </c>
      <c r="DO62" s="74">
        <f t="shared" si="72"/>
        <v>0</v>
      </c>
      <c r="DP62" s="74">
        <f t="shared" si="72"/>
        <v>0</v>
      </c>
      <c r="DQ62" s="74">
        <f t="shared" si="72"/>
        <v>0</v>
      </c>
      <c r="DR62" s="74">
        <f t="shared" si="72"/>
        <v>0</v>
      </c>
      <c r="DS62" s="74">
        <f t="shared" si="72"/>
        <v>0</v>
      </c>
      <c r="DT62" s="74">
        <f t="shared" si="72"/>
        <v>0</v>
      </c>
      <c r="DU62" s="74">
        <f t="shared" si="72"/>
        <v>0</v>
      </c>
      <c r="DV62" s="74">
        <f t="shared" si="72"/>
        <v>0</v>
      </c>
      <c r="DW62" s="485">
        <f t="shared" si="44"/>
        <v>0</v>
      </c>
      <c r="DX62" s="84"/>
      <c r="DY62" s="74">
        <f t="shared" si="105"/>
        <v>0</v>
      </c>
      <c r="DZ62" s="74">
        <f t="shared" si="105"/>
        <v>0</v>
      </c>
      <c r="EA62" s="74">
        <f t="shared" si="105"/>
        <v>0</v>
      </c>
      <c r="EB62" s="74">
        <f t="shared" si="105"/>
        <v>0</v>
      </c>
      <c r="EC62" s="74">
        <f t="shared" si="105"/>
        <v>0</v>
      </c>
      <c r="ED62" s="74">
        <f t="shared" si="105"/>
        <v>0</v>
      </c>
      <c r="EE62" s="74">
        <f t="shared" si="105"/>
        <v>0</v>
      </c>
      <c r="EF62" s="74">
        <f t="shared" si="105"/>
        <v>0</v>
      </c>
      <c r="EG62" s="74">
        <f t="shared" si="105"/>
        <v>0</v>
      </c>
      <c r="EH62" s="74">
        <f t="shared" si="105"/>
        <v>0</v>
      </c>
      <c r="EI62" s="74">
        <f t="shared" si="105"/>
        <v>0</v>
      </c>
      <c r="EJ62" s="74">
        <f t="shared" si="105"/>
        <v>0</v>
      </c>
      <c r="EK62" s="486">
        <f t="shared" si="45"/>
        <v>0</v>
      </c>
      <c r="EO62" s="483">
        <f>SUM($AI62:$AK62)+SUM($AM62:$AO62)+SUM($AQ62:AS62)+SUM($AU62:AW62)+SUM($AY62:BA62)+SUM($BC62:BE62)+SUM($BG62:BI62)+SUM($BK62:BM62)+SUM($BO62:BQ62)+SUM($BS62:BU62)+SUM($BW62:BY62)+SUM($CA62:CC62)</f>
        <v>0</v>
      </c>
      <c r="EP62"/>
      <c r="EQ62">
        <f t="shared" si="102"/>
        <v>25</v>
      </c>
      <c r="ER62"/>
      <c r="ES62"/>
      <c r="ET62"/>
      <c r="EU62"/>
      <c r="EV62"/>
      <c r="EW62"/>
      <c r="EX62"/>
      <c r="EY62"/>
      <c r="EZ62"/>
      <c r="FA62"/>
      <c r="FB62"/>
      <c r="FC62"/>
      <c r="FD62"/>
      <c r="FE62"/>
      <c r="FF62"/>
      <c r="FG62"/>
      <c r="FH62"/>
      <c r="FI62"/>
      <c r="FJ62"/>
      <c r="FK62"/>
      <c r="FL62"/>
      <c r="FM62"/>
      <c r="FN62"/>
      <c r="FO62"/>
    </row>
    <row r="63" spans="1:171" s="2" customFormat="1" x14ac:dyDescent="0.25">
      <c r="A63" s="437" t="str">
        <f t="shared" si="73"/>
        <v>1.1.25</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74"/>
        <v>0</v>
      </c>
      <c r="AE63" s="9">
        <f t="shared" si="75"/>
        <v>0</v>
      </c>
      <c r="AF63" s="9">
        <f t="shared" si="76"/>
        <v>0</v>
      </c>
      <c r="AG63" s="9">
        <f t="shared" si="77"/>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78"/>
        <v>0</v>
      </c>
      <c r="CF63" s="120" t="str">
        <f t="shared" si="79"/>
        <v/>
      </c>
      <c r="CG63" s="85">
        <f t="shared" si="80"/>
        <v>0</v>
      </c>
      <c r="CH63" s="85">
        <f t="shared" si="81"/>
        <v>0</v>
      </c>
      <c r="CI63" s="85">
        <f t="shared" si="82"/>
        <v>0</v>
      </c>
      <c r="CJ63" s="85">
        <f t="shared" si="83"/>
        <v>0</v>
      </c>
      <c r="CK63" s="85">
        <f t="shared" si="84"/>
        <v>0</v>
      </c>
      <c r="CL63" s="85">
        <f t="shared" si="85"/>
        <v>0</v>
      </c>
      <c r="CM63" s="85">
        <f t="shared" si="86"/>
        <v>0</v>
      </c>
      <c r="CN63" s="85">
        <f t="shared" si="87"/>
        <v>0</v>
      </c>
      <c r="CO63" s="14">
        <f t="shared" si="88"/>
        <v>0</v>
      </c>
      <c r="CP63" s="85">
        <f t="shared" si="89"/>
        <v>0</v>
      </c>
      <c r="CQ63" s="85">
        <f t="shared" si="90"/>
        <v>0</v>
      </c>
      <c r="CR63" s="85">
        <f t="shared" si="91"/>
        <v>0</v>
      </c>
      <c r="CS63" s="88">
        <f t="shared" si="70"/>
        <v>0</v>
      </c>
      <c r="CV63" s="14">
        <f t="shared" si="92"/>
        <v>0</v>
      </c>
      <c r="CW63" s="14">
        <f t="shared" si="93"/>
        <v>0</v>
      </c>
      <c r="CX63" s="14">
        <f t="shared" si="94"/>
        <v>0</v>
      </c>
      <c r="CY63" s="14">
        <f t="shared" si="95"/>
        <v>0</v>
      </c>
      <c r="CZ63" s="14">
        <f t="shared" si="96"/>
        <v>0</v>
      </c>
      <c r="DA63" s="14">
        <f t="shared" si="97"/>
        <v>0</v>
      </c>
      <c r="DB63" s="14">
        <f t="shared" si="103"/>
        <v>0</v>
      </c>
      <c r="DC63" s="14">
        <f t="shared" si="104"/>
        <v>0</v>
      </c>
      <c r="DD63" s="14">
        <f t="shared" si="98"/>
        <v>0</v>
      </c>
      <c r="DE63" s="14">
        <f t="shared" si="99"/>
        <v>0</v>
      </c>
      <c r="DF63" s="14">
        <f t="shared" si="100"/>
        <v>0</v>
      </c>
      <c r="DG63" s="14">
        <f t="shared" si="101"/>
        <v>0</v>
      </c>
      <c r="DH63" s="202">
        <f t="shared" si="71"/>
        <v>0</v>
      </c>
      <c r="DI63" s="216">
        <f t="shared" si="68"/>
        <v>0</v>
      </c>
      <c r="DK63" s="74">
        <f t="shared" si="43"/>
        <v>0</v>
      </c>
      <c r="DL63" s="74">
        <f t="shared" si="72"/>
        <v>0</v>
      </c>
      <c r="DM63" s="74">
        <f t="shared" si="72"/>
        <v>0</v>
      </c>
      <c r="DN63" s="74">
        <f t="shared" si="72"/>
        <v>0</v>
      </c>
      <c r="DO63" s="74">
        <f t="shared" si="72"/>
        <v>0</v>
      </c>
      <c r="DP63" s="74">
        <f t="shared" si="72"/>
        <v>0</v>
      </c>
      <c r="DQ63" s="74">
        <f t="shared" si="72"/>
        <v>0</v>
      </c>
      <c r="DR63" s="74">
        <f t="shared" si="72"/>
        <v>0</v>
      </c>
      <c r="DS63" s="74">
        <f t="shared" si="72"/>
        <v>0</v>
      </c>
      <c r="DT63" s="74">
        <f t="shared" si="72"/>
        <v>0</v>
      </c>
      <c r="DU63" s="74">
        <f t="shared" si="72"/>
        <v>0</v>
      </c>
      <c r="DV63" s="74">
        <f t="shared" si="72"/>
        <v>0</v>
      </c>
      <c r="DW63" s="485">
        <f t="shared" si="44"/>
        <v>0</v>
      </c>
      <c r="DX63" s="84"/>
      <c r="DY63" s="74">
        <f t="shared" si="105"/>
        <v>0</v>
      </c>
      <c r="DZ63" s="74">
        <f t="shared" si="105"/>
        <v>0</v>
      </c>
      <c r="EA63" s="74">
        <f t="shared" si="105"/>
        <v>0</v>
      </c>
      <c r="EB63" s="74">
        <f t="shared" si="105"/>
        <v>0</v>
      </c>
      <c r="EC63" s="74">
        <f t="shared" si="105"/>
        <v>0</v>
      </c>
      <c r="ED63" s="74">
        <f t="shared" si="105"/>
        <v>0</v>
      </c>
      <c r="EE63" s="74">
        <f t="shared" si="105"/>
        <v>0</v>
      </c>
      <c r="EF63" s="74">
        <f t="shared" si="105"/>
        <v>0</v>
      </c>
      <c r="EG63" s="74">
        <f t="shared" si="105"/>
        <v>0</v>
      </c>
      <c r="EH63" s="74">
        <f t="shared" si="105"/>
        <v>0</v>
      </c>
      <c r="EI63" s="74">
        <f t="shared" si="105"/>
        <v>0</v>
      </c>
      <c r="EJ63" s="74">
        <f t="shared" si="105"/>
        <v>0</v>
      </c>
      <c r="EK63" s="486">
        <f t="shared" si="45"/>
        <v>0</v>
      </c>
      <c r="EO63" s="483">
        <f>SUM($AI63:$AK63)+SUM($AM63:$AO63)+SUM($AQ63:AS63)+SUM($AU63:AW63)+SUM($AY63:BA63)+SUM($BC63:BE63)+SUM($BG63:BI63)+SUM($BK63:BM63)+SUM($BO63:BQ63)+SUM($BS63:BU63)+SUM($BW63:BY63)+SUM($CA63:CC63)</f>
        <v>0</v>
      </c>
      <c r="EP63"/>
      <c r="EQ63">
        <f t="shared" si="102"/>
        <v>25</v>
      </c>
      <c r="ER63"/>
      <c r="ES63"/>
      <c r="ET63"/>
      <c r="EU63"/>
      <c r="EV63"/>
      <c r="EW63"/>
      <c r="EX63"/>
      <c r="EY63"/>
      <c r="EZ63"/>
      <c r="FA63"/>
      <c r="FB63"/>
      <c r="FC63"/>
      <c r="FD63"/>
      <c r="FE63"/>
      <c r="FF63"/>
      <c r="FG63"/>
      <c r="FH63"/>
      <c r="FI63"/>
      <c r="FJ63"/>
      <c r="FK63"/>
      <c r="FL63"/>
      <c r="FM63"/>
      <c r="FN63"/>
      <c r="FO63"/>
    </row>
    <row r="64" spans="1:171" s="2" customFormat="1" x14ac:dyDescent="0.25">
      <c r="A64" s="437" t="str">
        <f t="shared" si="73"/>
        <v>1.1.25</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74"/>
        <v>0</v>
      </c>
      <c r="AE64" s="9">
        <f t="shared" si="75"/>
        <v>0</v>
      </c>
      <c r="AF64" s="9">
        <f t="shared" si="76"/>
        <v>0</v>
      </c>
      <c r="AG64" s="9">
        <f t="shared" si="77"/>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78"/>
        <v>0</v>
      </c>
      <c r="CF64" s="120" t="str">
        <f t="shared" si="79"/>
        <v/>
      </c>
      <c r="CG64" s="85">
        <f t="shared" si="80"/>
        <v>0</v>
      </c>
      <c r="CH64" s="85">
        <f t="shared" si="81"/>
        <v>0</v>
      </c>
      <c r="CI64" s="85">
        <f t="shared" si="82"/>
        <v>0</v>
      </c>
      <c r="CJ64" s="85">
        <f t="shared" si="83"/>
        <v>0</v>
      </c>
      <c r="CK64" s="85">
        <f t="shared" si="84"/>
        <v>0</v>
      </c>
      <c r="CL64" s="85">
        <f t="shared" si="85"/>
        <v>0</v>
      </c>
      <c r="CM64" s="85">
        <f t="shared" si="86"/>
        <v>0</v>
      </c>
      <c r="CN64" s="85">
        <f t="shared" si="87"/>
        <v>0</v>
      </c>
      <c r="CO64" s="14">
        <f t="shared" si="88"/>
        <v>0</v>
      </c>
      <c r="CP64" s="85">
        <f t="shared" si="89"/>
        <v>0</v>
      </c>
      <c r="CQ64" s="85">
        <f t="shared" si="90"/>
        <v>0</v>
      </c>
      <c r="CR64" s="85">
        <f t="shared" si="91"/>
        <v>0</v>
      </c>
      <c r="CS64" s="88">
        <f t="shared" si="41"/>
        <v>0</v>
      </c>
      <c r="CV64" s="14">
        <f t="shared" si="92"/>
        <v>0</v>
      </c>
      <c r="CW64" s="14">
        <f t="shared" si="93"/>
        <v>0</v>
      </c>
      <c r="CX64" s="14">
        <f t="shared" si="94"/>
        <v>0</v>
      </c>
      <c r="CY64" s="14">
        <f t="shared" si="95"/>
        <v>0</v>
      </c>
      <c r="CZ64" s="14">
        <f t="shared" si="96"/>
        <v>0</v>
      </c>
      <c r="DA64" s="14">
        <f t="shared" si="97"/>
        <v>0</v>
      </c>
      <c r="DB64" s="14">
        <f t="shared" si="103"/>
        <v>0</v>
      </c>
      <c r="DC64" s="14">
        <f t="shared" si="104"/>
        <v>0</v>
      </c>
      <c r="DD64" s="14">
        <f t="shared" si="98"/>
        <v>0</v>
      </c>
      <c r="DE64" s="14">
        <f t="shared" si="99"/>
        <v>0</v>
      </c>
      <c r="DF64" s="14">
        <f t="shared" si="100"/>
        <v>0</v>
      </c>
      <c r="DG64" s="14">
        <f t="shared" si="101"/>
        <v>0</v>
      </c>
      <c r="DH64" s="202">
        <f t="shared" ref="DH64" si="106">SUM(CV64:DG64)</f>
        <v>0</v>
      </c>
      <c r="DI64" s="216">
        <f t="shared" ref="DI64" si="107">MAX(CV64:DG64)</f>
        <v>0</v>
      </c>
      <c r="DK64" s="74">
        <f t="shared" si="43"/>
        <v>0</v>
      </c>
      <c r="DL64" s="74">
        <f t="shared" si="72"/>
        <v>0</v>
      </c>
      <c r="DM64" s="74">
        <f t="shared" si="72"/>
        <v>0</v>
      </c>
      <c r="DN64" s="74">
        <f t="shared" si="72"/>
        <v>0</v>
      </c>
      <c r="DO64" s="74">
        <f t="shared" si="72"/>
        <v>0</v>
      </c>
      <c r="DP64" s="74">
        <f t="shared" si="72"/>
        <v>0</v>
      </c>
      <c r="DQ64" s="74">
        <f t="shared" si="72"/>
        <v>0</v>
      </c>
      <c r="DR64" s="74">
        <f t="shared" si="72"/>
        <v>0</v>
      </c>
      <c r="DS64" s="74">
        <f t="shared" si="72"/>
        <v>0</v>
      </c>
      <c r="DT64" s="74">
        <f t="shared" si="72"/>
        <v>0</v>
      </c>
      <c r="DU64" s="74">
        <f t="shared" si="72"/>
        <v>0</v>
      </c>
      <c r="DV64" s="74">
        <f t="shared" si="72"/>
        <v>0</v>
      </c>
      <c r="DW64" s="485">
        <f t="shared" si="44"/>
        <v>0</v>
      </c>
      <c r="DX64" s="84"/>
      <c r="DY64" s="74">
        <f t="shared" si="105"/>
        <v>0</v>
      </c>
      <c r="DZ64" s="74">
        <f t="shared" si="105"/>
        <v>0</v>
      </c>
      <c r="EA64" s="74">
        <f t="shared" si="105"/>
        <v>0</v>
      </c>
      <c r="EB64" s="74">
        <f t="shared" si="105"/>
        <v>0</v>
      </c>
      <c r="EC64" s="74">
        <f t="shared" si="105"/>
        <v>0</v>
      </c>
      <c r="ED64" s="74">
        <f t="shared" si="105"/>
        <v>0</v>
      </c>
      <c r="EE64" s="74">
        <f t="shared" si="105"/>
        <v>0</v>
      </c>
      <c r="EF64" s="74">
        <f t="shared" si="105"/>
        <v>0</v>
      </c>
      <c r="EG64" s="74">
        <f t="shared" si="105"/>
        <v>0</v>
      </c>
      <c r="EH64" s="74">
        <f t="shared" si="105"/>
        <v>0</v>
      </c>
      <c r="EI64" s="74">
        <f t="shared" si="105"/>
        <v>0</v>
      </c>
      <c r="EJ64" s="74">
        <f t="shared" si="105"/>
        <v>0</v>
      </c>
      <c r="EK64" s="486">
        <f t="shared" si="45"/>
        <v>0</v>
      </c>
      <c r="EO64" s="483">
        <f>SUM($AI64:$AK64)+SUM($AM64:$AO64)+SUM($AQ64:AS64)+SUM($AU64:AW64)+SUM($AY64:BA64)+SUM($BC64:BE64)+SUM($BG64:BI64)+SUM($BK64:BM64)+SUM($BO64:BQ64)+SUM($BS64:BU64)+SUM($BW64:BY64)+SUM($CA64:CC64)</f>
        <v>0</v>
      </c>
      <c r="EP64"/>
      <c r="EQ64">
        <f t="shared" si="102"/>
        <v>25</v>
      </c>
      <c r="ER64"/>
      <c r="ES64"/>
      <c r="ET64"/>
      <c r="EU64"/>
      <c r="EV64"/>
      <c r="EW64"/>
      <c r="EX64"/>
      <c r="EY64"/>
      <c r="EZ64"/>
      <c r="FA64"/>
      <c r="FB64"/>
      <c r="FC64"/>
      <c r="FD64"/>
      <c r="FE64"/>
      <c r="FF64"/>
      <c r="FG64"/>
      <c r="FH64"/>
      <c r="FI64"/>
      <c r="FJ64"/>
      <c r="FK64"/>
      <c r="FL64"/>
      <c r="FM64"/>
      <c r="FN64"/>
      <c r="FO64"/>
    </row>
    <row r="65" spans="1:171" s="2" customFormat="1" ht="13.2" customHeight="1" x14ac:dyDescent="0.25">
      <c r="A65" s="437" t="str">
        <f t="shared" si="73"/>
        <v>1.1.25</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74"/>
        <v>0</v>
      </c>
      <c r="AE65" s="9">
        <f t="shared" ref="AE65:AG68" si="108">AI65*$CG$5+AM65*$CH$5+AQ65*$CI$5+AU65*$CJ$5+BO65*$CO$5+BS65*$CP$5+BW65*$CQ$5+CA65*$CR$5</f>
        <v>0</v>
      </c>
      <c r="AF65" s="9">
        <f t="shared" si="108"/>
        <v>0</v>
      </c>
      <c r="AG65" s="9">
        <f t="shared" si="108"/>
        <v>0</v>
      </c>
      <c r="AH65" s="9">
        <f>AC65-(AE65+AF65+AG65)</f>
        <v>0</v>
      </c>
      <c r="AI65" s="229"/>
      <c r="AJ65" s="229"/>
      <c r="AK65" s="229"/>
      <c r="AL65" s="440">
        <f t="shared" ref="AL65:AL68" si="109">CG65</f>
        <v>0</v>
      </c>
      <c r="AM65" s="229"/>
      <c r="AN65" s="229"/>
      <c r="AO65" s="229"/>
      <c r="AP65" s="440">
        <f t="shared" ref="AP65:AP68" si="110">CH65</f>
        <v>0</v>
      </c>
      <c r="AQ65" s="229"/>
      <c r="AR65" s="229"/>
      <c r="AS65" s="229"/>
      <c r="AT65" s="440">
        <f t="shared" ref="AT65:AT68" si="111">CI65</f>
        <v>0</v>
      </c>
      <c r="AU65" s="229"/>
      <c r="AV65" s="229"/>
      <c r="AW65" s="229"/>
      <c r="AX65" s="440">
        <f t="shared" ref="AX65:AX68" si="112">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13">CO65</f>
        <v>0</v>
      </c>
      <c r="BS65" s="229"/>
      <c r="BT65" s="229"/>
      <c r="BU65" s="229"/>
      <c r="BV65" s="440">
        <f t="shared" ref="BV65:BV68" si="114">CP65</f>
        <v>0</v>
      </c>
      <c r="BW65" s="229"/>
      <c r="BX65" s="229"/>
      <c r="BY65" s="229"/>
      <c r="BZ65" s="440">
        <f t="shared" si="11"/>
        <v>0</v>
      </c>
      <c r="CA65" s="229"/>
      <c r="CB65" s="229"/>
      <c r="CC65" s="229"/>
      <c r="CD65" s="440">
        <f t="shared" si="12"/>
        <v>0</v>
      </c>
      <c r="CE65" s="62">
        <f t="shared" si="78"/>
        <v>0</v>
      </c>
      <c r="CF65" s="120" t="str">
        <f t="shared" si="79"/>
        <v/>
      </c>
      <c r="CG65" s="85">
        <f t="shared" si="80"/>
        <v>0</v>
      </c>
      <c r="CH65" s="85">
        <f t="shared" si="81"/>
        <v>0</v>
      </c>
      <c r="CI65" s="85">
        <f t="shared" si="82"/>
        <v>0</v>
      </c>
      <c r="CJ65" s="85">
        <f t="shared" si="83"/>
        <v>0</v>
      </c>
      <c r="CK65" s="85">
        <f t="shared" si="84"/>
        <v>0</v>
      </c>
      <c r="CL65" s="85">
        <f t="shared" si="85"/>
        <v>0</v>
      </c>
      <c r="CM65" s="85">
        <f t="shared" si="86"/>
        <v>0</v>
      </c>
      <c r="CN65" s="85">
        <f t="shared" si="87"/>
        <v>0</v>
      </c>
      <c r="CO65" s="14">
        <f t="shared" si="88"/>
        <v>0</v>
      </c>
      <c r="CP65" s="85">
        <f t="shared" si="89"/>
        <v>0</v>
      </c>
      <c r="CQ65" s="85">
        <f t="shared" si="90"/>
        <v>0</v>
      </c>
      <c r="CR65" s="85">
        <f t="shared" si="91"/>
        <v>0</v>
      </c>
      <c r="CS65" s="88">
        <f t="shared" ref="CS65" si="115">SUM(CG65:CR65)</f>
        <v>0</v>
      </c>
      <c r="CV65" s="14">
        <f t="shared" si="92"/>
        <v>0</v>
      </c>
      <c r="CW65" s="14">
        <f t="shared" si="93"/>
        <v>0</v>
      </c>
      <c r="CX65" s="14">
        <f t="shared" si="94"/>
        <v>0</v>
      </c>
      <c r="CY65" s="14">
        <f t="shared" si="95"/>
        <v>0</v>
      </c>
      <c r="CZ65" s="14">
        <f t="shared" si="96"/>
        <v>0</v>
      </c>
      <c r="DA65" s="14">
        <f t="shared" si="97"/>
        <v>0</v>
      </c>
      <c r="DB65" s="14">
        <f t="shared" si="103"/>
        <v>0</v>
      </c>
      <c r="DC65" s="14">
        <f t="shared" si="104"/>
        <v>0</v>
      </c>
      <c r="DD65" s="14">
        <f t="shared" si="98"/>
        <v>0</v>
      </c>
      <c r="DE65" s="14">
        <f t="shared" si="99"/>
        <v>0</v>
      </c>
      <c r="DF65" s="14">
        <f t="shared" si="100"/>
        <v>0</v>
      </c>
      <c r="DG65" s="14">
        <f t="shared" si="101"/>
        <v>0</v>
      </c>
      <c r="DH65" s="202">
        <f t="shared" ref="DH65" si="116">SUM(CV65:DG65)</f>
        <v>0</v>
      </c>
      <c r="DI65" s="216">
        <f t="shared" ref="DI65" si="117">MAX(CV65:DG65)</f>
        <v>0</v>
      </c>
      <c r="DK65" s="74">
        <f t="shared" si="43"/>
        <v>0</v>
      </c>
      <c r="DL65" s="74">
        <f t="shared" si="72"/>
        <v>0</v>
      </c>
      <c r="DM65" s="74">
        <f t="shared" si="72"/>
        <v>0</v>
      </c>
      <c r="DN65" s="74">
        <f t="shared" si="72"/>
        <v>0</v>
      </c>
      <c r="DO65" s="74">
        <f t="shared" si="72"/>
        <v>0</v>
      </c>
      <c r="DP65" s="74">
        <f t="shared" si="72"/>
        <v>0</v>
      </c>
      <c r="DQ65" s="74">
        <f t="shared" si="72"/>
        <v>0</v>
      </c>
      <c r="DR65" s="74">
        <f t="shared" si="72"/>
        <v>0</v>
      </c>
      <c r="DS65" s="74">
        <f t="shared" si="72"/>
        <v>0</v>
      </c>
      <c r="DT65" s="74">
        <f t="shared" si="72"/>
        <v>0</v>
      </c>
      <c r="DU65" s="74">
        <f t="shared" si="72"/>
        <v>0</v>
      </c>
      <c r="DV65" s="74">
        <f t="shared" si="72"/>
        <v>0</v>
      </c>
      <c r="DW65" s="485">
        <f t="shared" ref="DW65" si="118">SUM(DK65:DV65)</f>
        <v>0</v>
      </c>
      <c r="DX65" s="84"/>
      <c r="DY65" s="74">
        <f t="shared" si="105"/>
        <v>0</v>
      </c>
      <c r="DZ65" s="74">
        <f t="shared" si="105"/>
        <v>0</v>
      </c>
      <c r="EA65" s="74">
        <f t="shared" si="105"/>
        <v>0</v>
      </c>
      <c r="EB65" s="74">
        <f t="shared" si="105"/>
        <v>0</v>
      </c>
      <c r="EC65" s="74">
        <f t="shared" si="105"/>
        <v>0</v>
      </c>
      <c r="ED65" s="74">
        <f t="shared" si="105"/>
        <v>0</v>
      </c>
      <c r="EE65" s="74">
        <f t="shared" si="105"/>
        <v>0</v>
      </c>
      <c r="EF65" s="74">
        <f t="shared" si="105"/>
        <v>0</v>
      </c>
      <c r="EG65" s="74">
        <f t="shared" si="105"/>
        <v>0</v>
      </c>
      <c r="EH65" s="74">
        <f t="shared" si="105"/>
        <v>0</v>
      </c>
      <c r="EI65" s="74">
        <f t="shared" si="105"/>
        <v>0</v>
      </c>
      <c r="EJ65" s="74">
        <f t="shared" si="105"/>
        <v>0</v>
      </c>
      <c r="EK65" s="486">
        <f t="shared" ref="EK65" si="119">SUM(DY65:EJ65)</f>
        <v>0</v>
      </c>
      <c r="EO65" s="483">
        <f>SUM($AI65:$AK65)+SUM($AM65:$AO65)+SUM($AQ65:AS65)+SUM($AU65:AW65)+SUM($AY65:BA65)+SUM($BC65:BE65)+SUM($BG65:BI65)+SUM($BK65:BM65)+SUM($BO65:BQ65)+SUM($BS65:BU65)+SUM($BW65:BY65)+SUM($CA65:CC65)</f>
        <v>0</v>
      </c>
      <c r="EP65"/>
      <c r="EQ65">
        <f t="shared" si="102"/>
        <v>25</v>
      </c>
      <c r="ER65"/>
      <c r="ES65"/>
      <c r="ET65"/>
      <c r="EU65"/>
      <c r="EV65"/>
      <c r="EW65"/>
      <c r="EX65"/>
      <c r="EY65"/>
      <c r="EZ65"/>
      <c r="FA65"/>
      <c r="FB65"/>
      <c r="FC65"/>
      <c r="FD65"/>
      <c r="FE65"/>
      <c r="FF65"/>
      <c r="FG65"/>
      <c r="FH65"/>
      <c r="FI65"/>
      <c r="FJ65"/>
      <c r="FK65"/>
      <c r="FL65"/>
      <c r="FM65"/>
      <c r="FN65"/>
      <c r="FO65"/>
    </row>
    <row r="66" spans="1:171" s="2" customFormat="1" ht="13.2" customHeight="1" x14ac:dyDescent="0.25">
      <c r="A66" s="437" t="str">
        <f t="shared" si="73"/>
        <v>1.1.25</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74"/>
        <v>0</v>
      </c>
      <c r="AE66" s="9">
        <f t="shared" si="108"/>
        <v>0</v>
      </c>
      <c r="AF66" s="9">
        <f t="shared" si="108"/>
        <v>0</v>
      </c>
      <c r="AG66" s="9">
        <f t="shared" si="108"/>
        <v>0</v>
      </c>
      <c r="AH66" s="9">
        <f>AC66-(AE66+AF66+AG66)</f>
        <v>0</v>
      </c>
      <c r="AI66" s="229"/>
      <c r="AJ66" s="229"/>
      <c r="AK66" s="229"/>
      <c r="AL66" s="440">
        <f t="shared" si="109"/>
        <v>0</v>
      </c>
      <c r="AM66" s="229"/>
      <c r="AN66" s="229"/>
      <c r="AO66" s="229"/>
      <c r="AP66" s="440">
        <f t="shared" si="110"/>
        <v>0</v>
      </c>
      <c r="AQ66" s="229"/>
      <c r="AR66" s="229"/>
      <c r="AS66" s="229"/>
      <c r="AT66" s="440">
        <f t="shared" si="111"/>
        <v>0</v>
      </c>
      <c r="AU66" s="229"/>
      <c r="AV66" s="229"/>
      <c r="AW66" s="229"/>
      <c r="AX66" s="440">
        <f t="shared" si="112"/>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13"/>
        <v>0</v>
      </c>
      <c r="BS66" s="229"/>
      <c r="BT66" s="229"/>
      <c r="BU66" s="229"/>
      <c r="BV66" s="440">
        <f t="shared" si="114"/>
        <v>0</v>
      </c>
      <c r="BW66" s="229"/>
      <c r="BX66" s="229"/>
      <c r="BY66" s="229"/>
      <c r="BZ66" s="440">
        <f t="shared" si="11"/>
        <v>0</v>
      </c>
      <c r="CA66" s="229"/>
      <c r="CB66" s="229"/>
      <c r="CC66" s="229"/>
      <c r="CD66" s="440">
        <f t="shared" si="12"/>
        <v>0</v>
      </c>
      <c r="CE66" s="62">
        <f t="shared" si="78"/>
        <v>0</v>
      </c>
      <c r="CF66" s="120" t="str">
        <f t="shared" si="79"/>
        <v/>
      </c>
      <c r="CG66" s="85">
        <f t="shared" si="80"/>
        <v>0</v>
      </c>
      <c r="CH66" s="85">
        <f t="shared" si="81"/>
        <v>0</v>
      </c>
      <c r="CI66" s="85">
        <f t="shared" si="82"/>
        <v>0</v>
      </c>
      <c r="CJ66" s="85">
        <f t="shared" si="83"/>
        <v>0</v>
      </c>
      <c r="CK66" s="85">
        <f t="shared" si="84"/>
        <v>0</v>
      </c>
      <c r="CL66" s="85">
        <f t="shared" si="85"/>
        <v>0</v>
      </c>
      <c r="CM66" s="85">
        <f t="shared" si="86"/>
        <v>0</v>
      </c>
      <c r="CN66" s="85">
        <f t="shared" si="87"/>
        <v>0</v>
      </c>
      <c r="CO66" s="14">
        <f t="shared" si="88"/>
        <v>0</v>
      </c>
      <c r="CP66" s="85">
        <f t="shared" si="89"/>
        <v>0</v>
      </c>
      <c r="CQ66" s="85">
        <f t="shared" si="90"/>
        <v>0</v>
      </c>
      <c r="CR66" s="85">
        <f t="shared" si="91"/>
        <v>0</v>
      </c>
      <c r="CS66" s="88">
        <f t="shared" ref="CS66" si="120">SUM(CG66:CR66)</f>
        <v>0</v>
      </c>
      <c r="CV66" s="14">
        <f t="shared" si="92"/>
        <v>0</v>
      </c>
      <c r="CW66" s="14">
        <f t="shared" si="93"/>
        <v>0</v>
      </c>
      <c r="CX66" s="14">
        <f t="shared" si="94"/>
        <v>0</v>
      </c>
      <c r="CY66" s="14">
        <f t="shared" si="95"/>
        <v>0</v>
      </c>
      <c r="CZ66" s="14">
        <f t="shared" si="96"/>
        <v>0</v>
      </c>
      <c r="DA66" s="14">
        <f t="shared" si="97"/>
        <v>0</v>
      </c>
      <c r="DB66" s="14">
        <f t="shared" si="103"/>
        <v>0</v>
      </c>
      <c r="DC66" s="14">
        <f t="shared" si="104"/>
        <v>0</v>
      </c>
      <c r="DD66" s="14">
        <f t="shared" si="98"/>
        <v>0</v>
      </c>
      <c r="DE66" s="14">
        <f t="shared" si="99"/>
        <v>0</v>
      </c>
      <c r="DF66" s="14">
        <f t="shared" si="100"/>
        <v>0</v>
      </c>
      <c r="DG66" s="14">
        <f t="shared" si="101"/>
        <v>0</v>
      </c>
      <c r="DH66" s="202">
        <f t="shared" ref="DH66" si="121">SUM(CV66:DG66)</f>
        <v>0</v>
      </c>
      <c r="DI66" s="216">
        <f t="shared" ref="DI66" si="122">MAX(CV66:DG66)</f>
        <v>0</v>
      </c>
      <c r="DK66" s="74">
        <f t="shared" ref="DK66:DV68" si="123">IF(VALUE($D66)=DK$11,1,0)+IF(VALUE($E66)=DK$11,1,0)+IF(VALUE($F66)=DK$11,1,0)+IF(VALUE($G66)=DK$11,1,0)</f>
        <v>0</v>
      </c>
      <c r="DL66" s="74">
        <f t="shared" si="123"/>
        <v>0</v>
      </c>
      <c r="DM66" s="74">
        <f t="shared" si="123"/>
        <v>0</v>
      </c>
      <c r="DN66" s="74">
        <f t="shared" si="123"/>
        <v>0</v>
      </c>
      <c r="DO66" s="74">
        <f t="shared" si="123"/>
        <v>0</v>
      </c>
      <c r="DP66" s="74">
        <f t="shared" si="123"/>
        <v>0</v>
      </c>
      <c r="DQ66" s="74">
        <f t="shared" si="123"/>
        <v>0</v>
      </c>
      <c r="DR66" s="74">
        <f t="shared" si="123"/>
        <v>0</v>
      </c>
      <c r="DS66" s="74">
        <f t="shared" si="123"/>
        <v>0</v>
      </c>
      <c r="DT66" s="74">
        <f t="shared" si="123"/>
        <v>0</v>
      </c>
      <c r="DU66" s="74">
        <f t="shared" si="123"/>
        <v>0</v>
      </c>
      <c r="DV66" s="74">
        <f t="shared" si="123"/>
        <v>0</v>
      </c>
      <c r="DW66" s="485">
        <f t="shared" ref="DW66" si="124">SUM(DK66:DV66)</f>
        <v>0</v>
      </c>
      <c r="DX66" s="84"/>
      <c r="DY66" s="74">
        <f t="shared" ref="DY66:EJ68" si="125">IF(VALUE($H66)=DY$11,1,0)+IF(VALUE($I66)=DY$11,1,0)+IF(VALUE($J66)=DY$11,1,0)+IF(VALUE($K66)=DY$11,1,0)+IF(VALUE($L66)=DY$11,1,0)+IF(VALUE($M66)=DY$11,1,0)+IF(VALUE($N66)=DY$11,1,0)+IF(VALUE($O66)=DY$11,1,0)+IF(VALUE($P66)=DY$11,1,0)+IF(VALUE($Q66)=DY$11,1,0)+IF(VALUE($R66)=DY$11,1,0)+IF(VALUE($S66)=DY$11,1,0)</f>
        <v>0</v>
      </c>
      <c r="DZ66" s="74">
        <f t="shared" si="125"/>
        <v>0</v>
      </c>
      <c r="EA66" s="74">
        <f t="shared" si="125"/>
        <v>0</v>
      </c>
      <c r="EB66" s="74">
        <f t="shared" si="125"/>
        <v>0</v>
      </c>
      <c r="EC66" s="74">
        <f t="shared" si="125"/>
        <v>0</v>
      </c>
      <c r="ED66" s="74">
        <f t="shared" si="125"/>
        <v>0</v>
      </c>
      <c r="EE66" s="74">
        <f t="shared" si="125"/>
        <v>0</v>
      </c>
      <c r="EF66" s="74">
        <f t="shared" si="125"/>
        <v>0</v>
      </c>
      <c r="EG66" s="74">
        <f t="shared" si="125"/>
        <v>0</v>
      </c>
      <c r="EH66" s="74">
        <f t="shared" si="125"/>
        <v>0</v>
      </c>
      <c r="EI66" s="74">
        <f t="shared" si="125"/>
        <v>0</v>
      </c>
      <c r="EJ66" s="74">
        <f t="shared" si="125"/>
        <v>0</v>
      </c>
      <c r="EK66" s="486">
        <f t="shared" ref="EK66" si="126">SUM(DY66:EJ66)</f>
        <v>0</v>
      </c>
      <c r="EO66" s="483">
        <f>SUM($AI66:$AK66)+SUM($AM66:$AO66)+SUM($AQ66:AS66)+SUM($AU66:AW66)+SUM($AY66:BA66)+SUM($BC66:BE66)+SUM($BG66:BI66)+SUM($BK66:BM66)+SUM($BO66:BQ66)+SUM($BS66:BU66)+SUM($BW66:BY66)+SUM($CA66:CC66)</f>
        <v>0</v>
      </c>
      <c r="EP66"/>
      <c r="EQ66">
        <f t="shared" si="102"/>
        <v>25</v>
      </c>
      <c r="ER66"/>
      <c r="ES66"/>
      <c r="ET66"/>
      <c r="EU66"/>
      <c r="EV66"/>
      <c r="EW66"/>
      <c r="EX66"/>
      <c r="EY66"/>
      <c r="EZ66"/>
      <c r="FA66"/>
      <c r="FB66"/>
      <c r="FC66"/>
      <c r="FD66"/>
      <c r="FE66"/>
      <c r="FF66"/>
      <c r="FG66"/>
      <c r="FH66"/>
      <c r="FI66"/>
      <c r="FJ66"/>
      <c r="FK66"/>
      <c r="FL66"/>
      <c r="FM66"/>
      <c r="FN66"/>
      <c r="FO66"/>
    </row>
    <row r="67" spans="1:171" s="2" customFormat="1" ht="10.199999999999999" customHeight="1" x14ac:dyDescent="0.25">
      <c r="A67" s="437" t="str">
        <f t="shared" si="73"/>
        <v>1.1.25</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74"/>
        <v>0</v>
      </c>
      <c r="AE67" s="9">
        <f t="shared" si="108"/>
        <v>0</v>
      </c>
      <c r="AF67" s="9">
        <f t="shared" si="108"/>
        <v>0</v>
      </c>
      <c r="AG67" s="9">
        <f t="shared" si="108"/>
        <v>0</v>
      </c>
      <c r="AH67" s="9">
        <f>AC67-(AE67+AF67+AG67)</f>
        <v>0</v>
      </c>
      <c r="AI67" s="229"/>
      <c r="AJ67" s="229"/>
      <c r="AK67" s="229"/>
      <c r="AL67" s="440">
        <f t="shared" si="109"/>
        <v>0</v>
      </c>
      <c r="AM67" s="229"/>
      <c r="AN67" s="229"/>
      <c r="AO67" s="229"/>
      <c r="AP67" s="440">
        <f t="shared" si="110"/>
        <v>0</v>
      </c>
      <c r="AQ67" s="229"/>
      <c r="AR67" s="229"/>
      <c r="AS67" s="229"/>
      <c r="AT67" s="440">
        <f t="shared" si="111"/>
        <v>0</v>
      </c>
      <c r="AU67" s="229"/>
      <c r="AV67" s="229"/>
      <c r="AW67" s="229"/>
      <c r="AX67" s="440">
        <f t="shared" si="112"/>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13"/>
        <v>0</v>
      </c>
      <c r="BS67" s="229"/>
      <c r="BT67" s="229"/>
      <c r="BU67" s="229"/>
      <c r="BV67" s="440">
        <f t="shared" si="114"/>
        <v>0</v>
      </c>
      <c r="BW67" s="229"/>
      <c r="BX67" s="229"/>
      <c r="BY67" s="229"/>
      <c r="BZ67" s="440">
        <f t="shared" si="11"/>
        <v>0</v>
      </c>
      <c r="CA67" s="229"/>
      <c r="CB67" s="229"/>
      <c r="CC67" s="229"/>
      <c r="CD67" s="440">
        <f t="shared" si="12"/>
        <v>0</v>
      </c>
      <c r="CE67" s="62">
        <f t="shared" si="78"/>
        <v>0</v>
      </c>
      <c r="CF67" s="120" t="str">
        <f t="shared" si="79"/>
        <v/>
      </c>
      <c r="CG67" s="85">
        <f t="shared" si="80"/>
        <v>0</v>
      </c>
      <c r="CH67" s="85">
        <f t="shared" si="81"/>
        <v>0</v>
      </c>
      <c r="CI67" s="85">
        <f t="shared" si="82"/>
        <v>0</v>
      </c>
      <c r="CJ67" s="85">
        <f t="shared" si="83"/>
        <v>0</v>
      </c>
      <c r="CK67" s="85">
        <f t="shared" si="84"/>
        <v>0</v>
      </c>
      <c r="CL67" s="85">
        <f t="shared" si="85"/>
        <v>0</v>
      </c>
      <c r="CM67" s="85">
        <f t="shared" si="86"/>
        <v>0</v>
      </c>
      <c r="CN67" s="85">
        <f t="shared" si="87"/>
        <v>0</v>
      </c>
      <c r="CO67" s="14">
        <f t="shared" si="88"/>
        <v>0</v>
      </c>
      <c r="CP67" s="85">
        <f t="shared" si="89"/>
        <v>0</v>
      </c>
      <c r="CQ67" s="85">
        <f t="shared" si="90"/>
        <v>0</v>
      </c>
      <c r="CR67" s="85">
        <f t="shared" si="91"/>
        <v>0</v>
      </c>
      <c r="CS67" s="88">
        <f t="shared" ref="CS67" si="127">SUM(CG67:CR67)</f>
        <v>0</v>
      </c>
      <c r="CV67" s="14">
        <f t="shared" si="92"/>
        <v>0</v>
      </c>
      <c r="CW67" s="14">
        <f t="shared" si="93"/>
        <v>0</v>
      </c>
      <c r="CX67" s="14">
        <f t="shared" si="94"/>
        <v>0</v>
      </c>
      <c r="CY67" s="14">
        <f t="shared" si="95"/>
        <v>0</v>
      </c>
      <c r="CZ67" s="14">
        <f t="shared" si="96"/>
        <v>0</v>
      </c>
      <c r="DA67" s="14">
        <f t="shared" si="97"/>
        <v>0</v>
      </c>
      <c r="DB67" s="14">
        <f t="shared" si="103"/>
        <v>0</v>
      </c>
      <c r="DC67" s="14">
        <f t="shared" si="104"/>
        <v>0</v>
      </c>
      <c r="DD67" s="14">
        <f t="shared" si="98"/>
        <v>0</v>
      </c>
      <c r="DE67" s="14">
        <f t="shared" si="99"/>
        <v>0</v>
      </c>
      <c r="DF67" s="14">
        <f t="shared" si="100"/>
        <v>0</v>
      </c>
      <c r="DG67" s="14">
        <f t="shared" si="101"/>
        <v>0</v>
      </c>
      <c r="DH67" s="202">
        <f t="shared" ref="DH67" si="128">SUM(CV67:DG67)</f>
        <v>0</v>
      </c>
      <c r="DI67" s="216">
        <f t="shared" ref="DI67" si="129">MAX(CV67:DG67)</f>
        <v>0</v>
      </c>
      <c r="DK67" s="74">
        <f t="shared" si="123"/>
        <v>0</v>
      </c>
      <c r="DL67" s="74">
        <f t="shared" si="123"/>
        <v>0</v>
      </c>
      <c r="DM67" s="74">
        <f t="shared" si="123"/>
        <v>0</v>
      </c>
      <c r="DN67" s="74">
        <f t="shared" si="123"/>
        <v>0</v>
      </c>
      <c r="DO67" s="74">
        <f t="shared" si="123"/>
        <v>0</v>
      </c>
      <c r="DP67" s="74">
        <f t="shared" si="123"/>
        <v>0</v>
      </c>
      <c r="DQ67" s="74">
        <f t="shared" si="123"/>
        <v>0</v>
      </c>
      <c r="DR67" s="74">
        <f t="shared" si="123"/>
        <v>0</v>
      </c>
      <c r="DS67" s="74">
        <f t="shared" si="123"/>
        <v>0</v>
      </c>
      <c r="DT67" s="74">
        <f t="shared" si="123"/>
        <v>0</v>
      </c>
      <c r="DU67" s="74">
        <f t="shared" si="123"/>
        <v>0</v>
      </c>
      <c r="DV67" s="74">
        <f t="shared" si="123"/>
        <v>0</v>
      </c>
      <c r="DW67" s="485">
        <f t="shared" ref="DW67" si="130">SUM(DK67:DV67)</f>
        <v>0</v>
      </c>
      <c r="DX67" s="84"/>
      <c r="DY67" s="74">
        <f t="shared" si="125"/>
        <v>0</v>
      </c>
      <c r="DZ67" s="74">
        <f t="shared" si="125"/>
        <v>0</v>
      </c>
      <c r="EA67" s="74">
        <f t="shared" si="125"/>
        <v>0</v>
      </c>
      <c r="EB67" s="74">
        <f t="shared" si="125"/>
        <v>0</v>
      </c>
      <c r="EC67" s="74">
        <f t="shared" si="125"/>
        <v>0</v>
      </c>
      <c r="ED67" s="74">
        <f t="shared" si="125"/>
        <v>0</v>
      </c>
      <c r="EE67" s="74">
        <f t="shared" si="125"/>
        <v>0</v>
      </c>
      <c r="EF67" s="74">
        <f t="shared" si="125"/>
        <v>0</v>
      </c>
      <c r="EG67" s="74">
        <f t="shared" si="125"/>
        <v>0</v>
      </c>
      <c r="EH67" s="74">
        <f t="shared" si="125"/>
        <v>0</v>
      </c>
      <c r="EI67" s="74">
        <f t="shared" si="125"/>
        <v>0</v>
      </c>
      <c r="EJ67" s="74">
        <f t="shared" si="125"/>
        <v>0</v>
      </c>
      <c r="EK67" s="486">
        <f t="shared" ref="EK67" si="131">SUM(DY67:EJ67)</f>
        <v>0</v>
      </c>
      <c r="EO67" s="483">
        <f>SUM($AI67:$AK67)+SUM($AM67:$AO67)+SUM($AQ67:AS67)+SUM($AU67:AW67)+SUM($AY67:BA67)+SUM($BC67:BE67)+SUM($BG67:BI67)+SUM($BK67:BM67)+SUM($BO67:BQ67)+SUM($BS67:BU67)+SUM($BW67:BY67)+SUM($CA67:CC67)</f>
        <v>0</v>
      </c>
      <c r="EP67"/>
      <c r="EQ67">
        <f t="shared" si="102"/>
        <v>25</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7" t="str">
        <f t="shared" si="73"/>
        <v>1.1.26</v>
      </c>
      <c r="B68" s="499" t="s">
        <v>162</v>
      </c>
      <c r="C68" s="133" t="s">
        <v>93</v>
      </c>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4">
        <v>120</v>
      </c>
      <c r="AD68" s="138">
        <f t="shared" si="74"/>
        <v>4</v>
      </c>
      <c r="AE68" s="9">
        <f t="shared" si="108"/>
        <v>0</v>
      </c>
      <c r="AF68" s="9">
        <f t="shared" si="108"/>
        <v>0</v>
      </c>
      <c r="AG68" s="9">
        <f t="shared" si="108"/>
        <v>40</v>
      </c>
      <c r="AH68" s="9">
        <f>AC68-(AE68+AF68+AG68)</f>
        <v>80</v>
      </c>
      <c r="AI68" s="229"/>
      <c r="AJ68" s="229"/>
      <c r="AK68" s="229">
        <v>10</v>
      </c>
      <c r="AL68" s="440">
        <f t="shared" si="109"/>
        <v>1</v>
      </c>
      <c r="AM68" s="229"/>
      <c r="AN68" s="229"/>
      <c r="AO68" s="229">
        <v>10</v>
      </c>
      <c r="AP68" s="440">
        <f t="shared" si="110"/>
        <v>1</v>
      </c>
      <c r="AQ68" s="229"/>
      <c r="AR68" s="229"/>
      <c r="AS68" s="229">
        <v>10</v>
      </c>
      <c r="AT68" s="440">
        <f t="shared" si="111"/>
        <v>1</v>
      </c>
      <c r="AU68" s="229"/>
      <c r="AV68" s="229"/>
      <c r="AW68" s="229">
        <v>10</v>
      </c>
      <c r="AX68" s="440">
        <f t="shared" si="112"/>
        <v>1</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13"/>
        <v>0</v>
      </c>
      <c r="BS68" s="229"/>
      <c r="BT68" s="229"/>
      <c r="BU68" s="229"/>
      <c r="BV68" s="440">
        <f t="shared" si="114"/>
        <v>0</v>
      </c>
      <c r="BW68" s="229"/>
      <c r="BX68" s="229"/>
      <c r="BY68" s="229"/>
      <c r="BZ68" s="440">
        <f t="shared" si="11"/>
        <v>0</v>
      </c>
      <c r="CA68" s="229"/>
      <c r="CB68" s="229"/>
      <c r="CC68" s="229"/>
      <c r="CD68" s="440">
        <f t="shared" si="12"/>
        <v>0</v>
      </c>
      <c r="CE68" s="62">
        <f t="shared" si="78"/>
        <v>0.66666666666666663</v>
      </c>
      <c r="CF68" s="120" t="str">
        <f t="shared" si="79"/>
        <v/>
      </c>
      <c r="CG68" s="85">
        <f t="shared" si="80"/>
        <v>1</v>
      </c>
      <c r="CH68" s="85">
        <f t="shared" si="81"/>
        <v>1</v>
      </c>
      <c r="CI68" s="85">
        <f t="shared" si="82"/>
        <v>1</v>
      </c>
      <c r="CJ68" s="85">
        <f t="shared" si="83"/>
        <v>1</v>
      </c>
      <c r="CK68" s="85">
        <f t="shared" si="84"/>
        <v>0</v>
      </c>
      <c r="CL68" s="85">
        <f t="shared" si="85"/>
        <v>0</v>
      </c>
      <c r="CM68" s="85">
        <f t="shared" si="86"/>
        <v>0</v>
      </c>
      <c r="CN68" s="85">
        <f t="shared" si="87"/>
        <v>0</v>
      </c>
      <c r="CO68" s="14">
        <f t="shared" si="88"/>
        <v>0</v>
      </c>
      <c r="CP68" s="85">
        <f t="shared" si="89"/>
        <v>0</v>
      </c>
      <c r="CQ68" s="85">
        <f t="shared" si="90"/>
        <v>0</v>
      </c>
      <c r="CR68" s="85">
        <f t="shared" si="91"/>
        <v>0</v>
      </c>
      <c r="CS68" s="88">
        <f t="shared" ref="CS68" si="132">SUM(CG68:CR68)</f>
        <v>4</v>
      </c>
      <c r="CV68" s="14">
        <f t="shared" si="92"/>
        <v>1</v>
      </c>
      <c r="CW68" s="14">
        <f t="shared" si="93"/>
        <v>1</v>
      </c>
      <c r="CX68" s="14">
        <f t="shared" si="94"/>
        <v>1</v>
      </c>
      <c r="CY68" s="14">
        <f t="shared" si="95"/>
        <v>1</v>
      </c>
      <c r="CZ68" s="14">
        <f t="shared" si="96"/>
        <v>0</v>
      </c>
      <c r="DA68" s="14">
        <f t="shared" si="97"/>
        <v>0</v>
      </c>
      <c r="DB68" s="14">
        <f t="shared" si="103"/>
        <v>0</v>
      </c>
      <c r="DC68" s="14">
        <f t="shared" si="104"/>
        <v>0</v>
      </c>
      <c r="DD68" s="14">
        <f t="shared" si="98"/>
        <v>0</v>
      </c>
      <c r="DE68" s="14">
        <f t="shared" si="99"/>
        <v>0</v>
      </c>
      <c r="DF68" s="14">
        <f t="shared" si="100"/>
        <v>0</v>
      </c>
      <c r="DG68" s="14">
        <f t="shared" si="101"/>
        <v>0</v>
      </c>
      <c r="DH68" s="202">
        <f t="shared" ref="DH68" si="133">SUM(CV68:DG68)</f>
        <v>4</v>
      </c>
      <c r="DI68" s="216">
        <f t="shared" ref="DI68" si="134">MAX(CV68:DG68)</f>
        <v>1</v>
      </c>
      <c r="DK68" s="74">
        <f t="shared" si="123"/>
        <v>0</v>
      </c>
      <c r="DL68" s="74">
        <f t="shared" si="123"/>
        <v>0</v>
      </c>
      <c r="DM68" s="74">
        <f t="shared" si="123"/>
        <v>0</v>
      </c>
      <c r="DN68" s="74">
        <f t="shared" si="123"/>
        <v>0</v>
      </c>
      <c r="DO68" s="74">
        <f t="shared" si="123"/>
        <v>0</v>
      </c>
      <c r="DP68" s="74">
        <f t="shared" si="123"/>
        <v>0</v>
      </c>
      <c r="DQ68" s="74">
        <f t="shared" si="123"/>
        <v>0</v>
      </c>
      <c r="DR68" s="74">
        <f t="shared" si="123"/>
        <v>0</v>
      </c>
      <c r="DS68" s="74">
        <f t="shared" si="123"/>
        <v>0</v>
      </c>
      <c r="DT68" s="74">
        <f t="shared" si="123"/>
        <v>0</v>
      </c>
      <c r="DU68" s="74">
        <f t="shared" si="123"/>
        <v>0</v>
      </c>
      <c r="DV68" s="74">
        <f t="shared" si="123"/>
        <v>0</v>
      </c>
      <c r="DW68" s="485">
        <f t="shared" ref="DW68" si="135">SUM(DK68:DV68)</f>
        <v>0</v>
      </c>
      <c r="DX68" s="84"/>
      <c r="DY68" s="74">
        <f t="shared" si="125"/>
        <v>0</v>
      </c>
      <c r="DZ68" s="74">
        <f t="shared" si="125"/>
        <v>1</v>
      </c>
      <c r="EA68" s="74">
        <f t="shared" si="125"/>
        <v>0</v>
      </c>
      <c r="EB68" s="74">
        <f t="shared" si="125"/>
        <v>1</v>
      </c>
      <c r="EC68" s="74">
        <f t="shared" si="125"/>
        <v>0</v>
      </c>
      <c r="ED68" s="74">
        <f t="shared" si="125"/>
        <v>0</v>
      </c>
      <c r="EE68" s="74">
        <f t="shared" si="125"/>
        <v>0</v>
      </c>
      <c r="EF68" s="74">
        <f t="shared" si="125"/>
        <v>0</v>
      </c>
      <c r="EG68" s="74">
        <f t="shared" si="125"/>
        <v>0</v>
      </c>
      <c r="EH68" s="74">
        <f t="shared" si="125"/>
        <v>0</v>
      </c>
      <c r="EI68" s="74">
        <f t="shared" si="125"/>
        <v>0</v>
      </c>
      <c r="EJ68" s="74">
        <f t="shared" si="125"/>
        <v>0</v>
      </c>
      <c r="EK68" s="486">
        <f t="shared" ref="EK68" si="136">SUM(DY68:EJ68)</f>
        <v>2</v>
      </c>
      <c r="EO68" s="483">
        <f>SUM($AI68:$AK68)+SUM($AM68:$AO68)+SUM($AQ68:AS68)+SUM($AU68:AW68)+SUM($AY68:BA68)+SUM($BC68:BE68)+SUM($BG68:BI68)+SUM($BK68:BM68)+SUM($BO68:BQ68)+SUM($BS68:BU68)+SUM($BW68:BY68)+SUM($CA68:CC68)</f>
        <v>40</v>
      </c>
      <c r="EP68"/>
      <c r="EQ68">
        <f t="shared" si="102"/>
        <v>26</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2" t="s">
        <v>23</v>
      </c>
      <c r="B69" s="287" t="s">
        <v>201</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BM69" si="137">SUMIF($A15:$A68,"&gt;'#'",AC15:AC68)</f>
        <v>4260</v>
      </c>
      <c r="AD69" s="34">
        <f t="shared" si="137"/>
        <v>142</v>
      </c>
      <c r="AE69" s="34">
        <f t="shared" si="137"/>
        <v>646</v>
      </c>
      <c r="AF69" s="34">
        <f t="shared" si="137"/>
        <v>268</v>
      </c>
      <c r="AG69" s="34">
        <f t="shared" si="137"/>
        <v>564</v>
      </c>
      <c r="AH69" s="34">
        <f t="shared" si="137"/>
        <v>2782</v>
      </c>
      <c r="AI69" s="34">
        <f t="shared" si="137"/>
        <v>152</v>
      </c>
      <c r="AJ69" s="34">
        <f t="shared" si="137"/>
        <v>30</v>
      </c>
      <c r="AK69" s="34">
        <f t="shared" si="137"/>
        <v>140</v>
      </c>
      <c r="AL69" s="698">
        <f>SUM(AL15:AL68)</f>
        <v>30</v>
      </c>
      <c r="AM69" s="34">
        <f t="shared" si="137"/>
        <v>160</v>
      </c>
      <c r="AN69" s="34">
        <f t="shared" si="137"/>
        <v>48</v>
      </c>
      <c r="AO69" s="34">
        <f t="shared" si="137"/>
        <v>112</v>
      </c>
      <c r="AP69" s="698">
        <f t="shared" ref="AP69" si="138">SUM(AP15:AP68)</f>
        <v>30</v>
      </c>
      <c r="AQ69" s="34">
        <f t="shared" si="137"/>
        <v>86</v>
      </c>
      <c r="AR69" s="34">
        <f t="shared" si="137"/>
        <v>44</v>
      </c>
      <c r="AS69" s="34">
        <f t="shared" si="137"/>
        <v>74</v>
      </c>
      <c r="AT69" s="698">
        <f t="shared" ref="AT69" si="139">SUM(AT15:AT68)</f>
        <v>20</v>
      </c>
      <c r="AU69" s="34">
        <f t="shared" si="137"/>
        <v>60</v>
      </c>
      <c r="AV69" s="34">
        <f t="shared" si="137"/>
        <v>44</v>
      </c>
      <c r="AW69" s="34">
        <f t="shared" si="137"/>
        <v>86</v>
      </c>
      <c r="AX69" s="698">
        <f t="shared" ref="AX69" si="140">SUM(AX15:AX68)</f>
        <v>19</v>
      </c>
      <c r="AY69" s="34">
        <f t="shared" si="137"/>
        <v>64</v>
      </c>
      <c r="AZ69" s="34">
        <f t="shared" si="137"/>
        <v>48</v>
      </c>
      <c r="BA69" s="34">
        <f t="shared" si="137"/>
        <v>84</v>
      </c>
      <c r="BB69" s="698">
        <f t="shared" ref="BB69" si="141">SUM(BB15:BB68)</f>
        <v>19</v>
      </c>
      <c r="BC69" s="34">
        <f t="shared" si="137"/>
        <v>84</v>
      </c>
      <c r="BD69" s="34">
        <f t="shared" si="137"/>
        <v>54</v>
      </c>
      <c r="BE69" s="34">
        <f t="shared" si="137"/>
        <v>20</v>
      </c>
      <c r="BF69" s="698">
        <f t="shared" ref="BF69" si="142">SUM(BF15:BF68)</f>
        <v>15.5</v>
      </c>
      <c r="BG69" s="34">
        <f t="shared" si="137"/>
        <v>40</v>
      </c>
      <c r="BH69" s="34">
        <f t="shared" si="137"/>
        <v>0</v>
      </c>
      <c r="BI69" s="34">
        <f t="shared" si="137"/>
        <v>48</v>
      </c>
      <c r="BJ69" s="698">
        <f t="shared" ref="BJ69" si="143">SUM(BJ15:BJ68)</f>
        <v>8.5</v>
      </c>
      <c r="BK69" s="34">
        <f t="shared" si="137"/>
        <v>0</v>
      </c>
      <c r="BL69" s="34">
        <f t="shared" si="137"/>
        <v>0</v>
      </c>
      <c r="BM69" s="34">
        <f t="shared" si="137"/>
        <v>0</v>
      </c>
      <c r="BN69" s="698">
        <f t="shared" ref="BN69" si="144">SUM(BN15:BN68)</f>
        <v>0</v>
      </c>
      <c r="BO69" s="223">
        <f t="shared" ref="BO69:CD69" si="145">SUM(BO15:BO64)</f>
        <v>0</v>
      </c>
      <c r="BP69" s="223">
        <f t="shared" si="145"/>
        <v>0</v>
      </c>
      <c r="BQ69" s="223">
        <f t="shared" si="145"/>
        <v>0</v>
      </c>
      <c r="BR69" s="221">
        <f t="shared" si="145"/>
        <v>0</v>
      </c>
      <c r="BS69" s="223">
        <f t="shared" si="145"/>
        <v>0</v>
      </c>
      <c r="BT69" s="223">
        <f t="shared" si="145"/>
        <v>0</v>
      </c>
      <c r="BU69" s="223">
        <f t="shared" si="145"/>
        <v>0</v>
      </c>
      <c r="BV69" s="221">
        <f t="shared" si="145"/>
        <v>0</v>
      </c>
      <c r="BW69" s="223">
        <f t="shared" si="145"/>
        <v>0</v>
      </c>
      <c r="BX69" s="223">
        <f t="shared" si="145"/>
        <v>0</v>
      </c>
      <c r="BY69" s="223">
        <f t="shared" si="145"/>
        <v>0</v>
      </c>
      <c r="BZ69" s="221">
        <f t="shared" si="145"/>
        <v>0</v>
      </c>
      <c r="CA69" s="223">
        <f t="shared" si="145"/>
        <v>0</v>
      </c>
      <c r="CB69" s="223">
        <f t="shared" si="145"/>
        <v>0</v>
      </c>
      <c r="CC69" s="223">
        <f t="shared" si="145"/>
        <v>0</v>
      </c>
      <c r="CD69" s="221">
        <f t="shared" si="145"/>
        <v>0</v>
      </c>
      <c r="CE69" s="63">
        <f t="shared" si="78"/>
        <v>0.65305164319248832</v>
      </c>
      <c r="CF69" s="53"/>
      <c r="CG69" s="82">
        <f t="shared" ref="CG69:CS69" si="146">SUM(CG15:CG68)</f>
        <v>30</v>
      </c>
      <c r="CH69" s="82">
        <f t="shared" si="146"/>
        <v>30</v>
      </c>
      <c r="CI69" s="82">
        <f t="shared" si="146"/>
        <v>20</v>
      </c>
      <c r="CJ69" s="82">
        <f t="shared" si="146"/>
        <v>19</v>
      </c>
      <c r="CK69" s="82">
        <f t="shared" si="146"/>
        <v>19</v>
      </c>
      <c r="CL69" s="82">
        <f t="shared" si="146"/>
        <v>15.5</v>
      </c>
      <c r="CM69" s="82">
        <f t="shared" si="146"/>
        <v>8.5</v>
      </c>
      <c r="CN69" s="82">
        <f t="shared" si="146"/>
        <v>0</v>
      </c>
      <c r="CO69" s="82">
        <f t="shared" si="146"/>
        <v>0</v>
      </c>
      <c r="CP69" s="82">
        <f t="shared" si="146"/>
        <v>0</v>
      </c>
      <c r="CQ69" s="82">
        <f t="shared" si="146"/>
        <v>0</v>
      </c>
      <c r="CR69" s="82">
        <f t="shared" si="146"/>
        <v>0</v>
      </c>
      <c r="CS69" s="88">
        <f t="shared" si="146"/>
        <v>142</v>
      </c>
      <c r="CV69" s="37">
        <f t="shared" ref="CV69:DH69" si="147">SUM(CV15:CV68)</f>
        <v>30</v>
      </c>
      <c r="CW69" s="37">
        <f t="shared" si="147"/>
        <v>30</v>
      </c>
      <c r="CX69" s="37">
        <f t="shared" si="147"/>
        <v>20</v>
      </c>
      <c r="CY69" s="37">
        <f t="shared" si="147"/>
        <v>19</v>
      </c>
      <c r="CZ69" s="37">
        <f t="shared" si="147"/>
        <v>19</v>
      </c>
      <c r="DA69" s="37">
        <f t="shared" si="147"/>
        <v>15.5</v>
      </c>
      <c r="DB69" s="37">
        <f t="shared" si="147"/>
        <v>8.5</v>
      </c>
      <c r="DC69" s="37">
        <f t="shared" si="147"/>
        <v>0</v>
      </c>
      <c r="DD69" s="37">
        <f t="shared" si="147"/>
        <v>0</v>
      </c>
      <c r="DE69" s="37">
        <f t="shared" si="147"/>
        <v>0</v>
      </c>
      <c r="DF69" s="37">
        <f t="shared" si="147"/>
        <v>0</v>
      </c>
      <c r="DG69" s="37">
        <f t="shared" si="147"/>
        <v>0</v>
      </c>
      <c r="DH69" s="203">
        <f t="shared" si="147"/>
        <v>142</v>
      </c>
      <c r="DI69" s="217"/>
      <c r="DJ69" s="23" t="s">
        <v>32</v>
      </c>
      <c r="DK69" s="203">
        <f t="shared" ref="DK69:DV69" si="148">SUM(DK15:DK68)</f>
        <v>3</v>
      </c>
      <c r="DL69" s="203">
        <f t="shared" si="148"/>
        <v>4</v>
      </c>
      <c r="DM69" s="203">
        <f t="shared" si="148"/>
        <v>3</v>
      </c>
      <c r="DN69" s="203">
        <f t="shared" si="148"/>
        <v>2</v>
      </c>
      <c r="DO69" s="203">
        <f t="shared" si="148"/>
        <v>3</v>
      </c>
      <c r="DP69" s="203">
        <f t="shared" si="148"/>
        <v>3</v>
      </c>
      <c r="DQ69" s="203">
        <f t="shared" si="148"/>
        <v>1</v>
      </c>
      <c r="DR69" s="203">
        <f t="shared" si="148"/>
        <v>0</v>
      </c>
      <c r="DS69" s="203">
        <f t="shared" si="148"/>
        <v>0</v>
      </c>
      <c r="DT69" s="203">
        <f t="shared" si="148"/>
        <v>0</v>
      </c>
      <c r="DU69" s="203">
        <f t="shared" si="148"/>
        <v>0</v>
      </c>
      <c r="DV69" s="203">
        <f t="shared" si="148"/>
        <v>0</v>
      </c>
      <c r="DW69" s="485">
        <f t="shared" ref="DW69:DW81" si="149">SUM(DK69:DV69)</f>
        <v>19</v>
      </c>
      <c r="DX69" s="484"/>
      <c r="DY69" s="203">
        <f t="shared" ref="DY69:EJ69" si="150">SUM(DY15:DY68)</f>
        <v>5</v>
      </c>
      <c r="DZ69" s="203">
        <f t="shared" si="150"/>
        <v>5</v>
      </c>
      <c r="EA69" s="203">
        <f t="shared" si="150"/>
        <v>2</v>
      </c>
      <c r="EB69" s="203">
        <f t="shared" si="150"/>
        <v>4</v>
      </c>
      <c r="EC69" s="203">
        <f t="shared" si="150"/>
        <v>2</v>
      </c>
      <c r="ED69" s="203">
        <f t="shared" si="150"/>
        <v>1</v>
      </c>
      <c r="EE69" s="203">
        <f t="shared" si="150"/>
        <v>1</v>
      </c>
      <c r="EF69" s="203">
        <f t="shared" si="150"/>
        <v>0</v>
      </c>
      <c r="EG69" s="203">
        <f t="shared" si="150"/>
        <v>0</v>
      </c>
      <c r="EH69" s="203">
        <f t="shared" si="150"/>
        <v>0</v>
      </c>
      <c r="EI69" s="203">
        <f t="shared" si="150"/>
        <v>0</v>
      </c>
      <c r="EJ69" s="203">
        <f t="shared" si="150"/>
        <v>0</v>
      </c>
      <c r="EK69" s="87">
        <f>SUM(EK15:EK38)</f>
        <v>18</v>
      </c>
      <c r="EP69" s="20">
        <f>COUNTIF(EP15:EP38,"&gt;0")</f>
        <v>0</v>
      </c>
      <c r="EQ69" s="20">
        <f>COUNTIF(EQ15:EQ38,"&gt;0")</f>
        <v>24</v>
      </c>
      <c r="ER69" s="20">
        <f>COUNTIF(ER15:ER38,"&gt;0")</f>
        <v>0</v>
      </c>
      <c r="ES69" s="20">
        <f>COUNTIF(ES15:ES38,"&gt;0")</f>
        <v>0</v>
      </c>
      <c r="EX69" s="20">
        <f t="shared" ref="EX69:FF69" si="151">COUNTIF(EX15:EX38,"&gt;0")</f>
        <v>0</v>
      </c>
      <c r="EY69" s="20">
        <f t="shared" si="151"/>
        <v>0</v>
      </c>
      <c r="EZ69" s="20">
        <f t="shared" si="151"/>
        <v>0</v>
      </c>
      <c r="FA69" s="20">
        <f t="shared" si="151"/>
        <v>0</v>
      </c>
      <c r="FB69" s="130">
        <f t="shared" si="151"/>
        <v>0</v>
      </c>
      <c r="FC69" s="20">
        <f t="shared" si="151"/>
        <v>0</v>
      </c>
      <c r="FD69" s="20">
        <f t="shared" si="151"/>
        <v>0</v>
      </c>
      <c r="FE69" s="20">
        <f t="shared" si="151"/>
        <v>0</v>
      </c>
      <c r="FF69" s="20">
        <f t="shared" si="151"/>
        <v>0</v>
      </c>
      <c r="FK69" s="20">
        <f>COUNTIF(FK15:FK38,"&gt;0")</f>
        <v>0</v>
      </c>
      <c r="FL69" s="20">
        <f>COUNTIF(FL15:FL38,"&gt;0")</f>
        <v>0</v>
      </c>
      <c r="FM69" s="20">
        <f>COUNTIF(FM15:FM38,"&gt;0")</f>
        <v>0</v>
      </c>
      <c r="FN69" s="20">
        <f>COUNTIF(FN15:FN38,"&gt;0")</f>
        <v>0</v>
      </c>
      <c r="FO69" s="130">
        <f>COUNTIF(FO15:FO38,"&gt;0")</f>
        <v>0</v>
      </c>
    </row>
    <row r="70" spans="1:171" s="20" customFormat="1" ht="14.25" customHeight="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4.25" customHeight="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31" t="s">
        <v>130</v>
      </c>
      <c r="EQ72" s="832"/>
      <c r="ER72" s="832"/>
      <c r="ES72" s="832"/>
      <c r="ET72" s="832"/>
      <c r="EU72" s="832"/>
      <c r="EV72" s="832"/>
      <c r="EW72" s="832"/>
      <c r="EX72" s="832"/>
      <c r="EY72" s="832"/>
      <c r="EZ72" s="832"/>
      <c r="FA72" s="833"/>
      <c r="FB72" s="127" t="s">
        <v>32</v>
      </c>
      <c r="FC72" s="831" t="s">
        <v>131</v>
      </c>
      <c r="FD72" s="832"/>
      <c r="FE72" s="832"/>
      <c r="FF72" s="832"/>
      <c r="FG72" s="832"/>
      <c r="FH72" s="832"/>
      <c r="FI72" s="832"/>
      <c r="FJ72" s="832"/>
      <c r="FK72" s="832"/>
      <c r="FL72" s="832"/>
      <c r="FM72" s="832"/>
      <c r="FN72" s="833"/>
      <c r="FO72" s="127" t="s">
        <v>32</v>
      </c>
    </row>
    <row r="73" spans="1:171" s="2" customFormat="1" ht="13.5" customHeight="1" x14ac:dyDescent="0.25">
      <c r="A73" s="269" t="s">
        <v>180</v>
      </c>
      <c r="B73" s="294" t="s">
        <v>285</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181</v>
      </c>
      <c r="B74" s="117" t="s">
        <v>323</v>
      </c>
      <c r="C74" s="133" t="s">
        <v>88</v>
      </c>
      <c r="D74" s="138"/>
      <c r="E74" s="138"/>
      <c r="F74" s="138"/>
      <c r="G74" s="138"/>
      <c r="H74" s="138"/>
      <c r="I74" s="138"/>
      <c r="J74" s="138"/>
      <c r="K74" s="138"/>
      <c r="L74" s="138"/>
      <c r="M74" s="138"/>
      <c r="N74" s="138"/>
      <c r="O74" s="138"/>
      <c r="P74" s="138"/>
      <c r="Q74" s="138"/>
      <c r="R74" s="138"/>
      <c r="S74" s="138"/>
      <c r="T74" s="8"/>
      <c r="U74" s="8">
        <v>4</v>
      </c>
      <c r="V74" s="138"/>
      <c r="W74" s="138"/>
      <c r="X74" s="138"/>
      <c r="Y74" s="138"/>
      <c r="Z74" s="138"/>
      <c r="AA74" s="138"/>
      <c r="AB74" s="138"/>
      <c r="AC74" s="138">
        <f t="shared" ref="AC74:AC81" si="152">AD74*$CI$7</f>
        <v>30</v>
      </c>
      <c r="AD74" s="138">
        <f t="shared" ref="AD74:AD81" si="153">AL74+AP74+AT74+AX74+BR74+BV74+BZ74+CD74+BB74+BF74+BJ74+BN74</f>
        <v>1</v>
      </c>
      <c r="AE74" s="9">
        <f t="shared" ref="AE74:AG81" si="154">AI74*$CG$5+AM74*$CH$5+AQ74*$CI$5+AU74*$CJ$5+BO74*$CO$5+BS74*$CP$5+BW74*$CQ$5+CA74*$CR$5+AY74*$CK$5+BC74*$CL$5+BG74*$CM$5+BK74*$CN$5</f>
        <v>0</v>
      </c>
      <c r="AF74" s="9">
        <f t="shared" si="154"/>
        <v>0</v>
      </c>
      <c r="AG74" s="9">
        <f t="shared" si="154"/>
        <v>0</v>
      </c>
      <c r="AH74" s="9">
        <f>AC74-(AE74+AF74+AG74)</f>
        <v>30</v>
      </c>
      <c r="AI74" s="618"/>
      <c r="AJ74" s="619"/>
      <c r="AK74" s="619"/>
      <c r="AL74" s="522">
        <f>EP74+FC74</f>
        <v>0</v>
      </c>
      <c r="AM74" s="619"/>
      <c r="AN74" s="619"/>
      <c r="AO74" s="619"/>
      <c r="AP74" s="522">
        <f>EQ74+FD74</f>
        <v>0</v>
      </c>
      <c r="AQ74" s="619"/>
      <c r="AR74" s="619"/>
      <c r="AS74" s="619"/>
      <c r="AT74" s="522">
        <f>ER74+FE74</f>
        <v>0</v>
      </c>
      <c r="AU74" s="619"/>
      <c r="AV74" s="619"/>
      <c r="AW74" s="619"/>
      <c r="AX74" s="522">
        <f>ES74+FF74</f>
        <v>1</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55">IF(ISERROR(AH74/AC74),0,AH74/AC74)</f>
        <v>1</v>
      </c>
      <c r="CF74" s="120" t="str">
        <f t="shared" ref="CF74:CF81" si="156">IF(ISERROR(SEARCH("в",A74)),"",1)</f>
        <v/>
      </c>
      <c r="CG74" s="85">
        <f t="shared" ref="CG74:CN81" si="157">IF(AND(CF74&lt;$DI74,$DH74&lt;&gt;$AD74,CV74=$DI74),CV74+$AD74-$DH74,CV74)</f>
        <v>0</v>
      </c>
      <c r="CH74" s="85">
        <f t="shared" si="157"/>
        <v>0</v>
      </c>
      <c r="CI74" s="85">
        <f t="shared" si="157"/>
        <v>0</v>
      </c>
      <c r="CJ74" s="85">
        <f t="shared" si="157"/>
        <v>0</v>
      </c>
      <c r="CK74" s="85">
        <f t="shared" si="157"/>
        <v>0</v>
      </c>
      <c r="CL74" s="85">
        <f t="shared" si="157"/>
        <v>0</v>
      </c>
      <c r="CM74" s="85">
        <f t="shared" si="157"/>
        <v>0</v>
      </c>
      <c r="CN74" s="85">
        <f t="shared" si="157"/>
        <v>0</v>
      </c>
      <c r="CO74" s="14">
        <f t="shared" ref="CO74:CO81" si="158">IF(AND(CJ74&lt;$DI74,$DH74&lt;&gt;$AD74,DD74=$DI74),DD74+$AD74-$DH74,DD74)</f>
        <v>0</v>
      </c>
      <c r="CP74" s="85">
        <f t="shared" ref="CP74:CR81" si="159">IF(AND(CO74&lt;$DI74,$DH74&lt;&gt;$AD74,DE74=$DI74),DE74+$AD74-$DH74,DE74)</f>
        <v>0</v>
      </c>
      <c r="CQ74" s="85">
        <f t="shared" si="159"/>
        <v>0</v>
      </c>
      <c r="CR74" s="85">
        <f t="shared" si="159"/>
        <v>0</v>
      </c>
      <c r="CS74" s="88">
        <f>SUM(CG74:CR74)</f>
        <v>0</v>
      </c>
      <c r="CV74"/>
      <c r="CW74"/>
      <c r="CX74"/>
      <c r="CY74"/>
      <c r="CZ74"/>
      <c r="DA74"/>
      <c r="DB74"/>
      <c r="DC74"/>
      <c r="DD74"/>
      <c r="DE74"/>
      <c r="DF74"/>
      <c r="DG74"/>
      <c r="DH74" s="206"/>
      <c r="DI74" s="219"/>
      <c r="DJ74"/>
      <c r="DK74" s="74">
        <f t="shared" ref="DK74:DV132" si="160">IF(VALUE($D74)=DK$11,1,0)+IF(VALUE($E74)=DK$11,1,0)+IF(VALUE($F74)=DK$11,1,0)+IF(VALUE($G74)=DK$11,1,0)</f>
        <v>0</v>
      </c>
      <c r="DL74" s="74">
        <f t="shared" ref="DL74:DV96" si="161">IF(VALUE($D74)=DL$11,1,0)+IF(VALUE($E74)=DL$11,1,0)+IF(VALUE($F74)=DL$11,1,0)+IF(VALUE($G74)=DL$11,1,0)</f>
        <v>0</v>
      </c>
      <c r="DM74" s="74">
        <f t="shared" si="161"/>
        <v>0</v>
      </c>
      <c r="DN74" s="74">
        <f t="shared" si="161"/>
        <v>0</v>
      </c>
      <c r="DO74" s="74">
        <f t="shared" si="161"/>
        <v>0</v>
      </c>
      <c r="DP74" s="74">
        <f t="shared" si="161"/>
        <v>0</v>
      </c>
      <c r="DQ74" s="74">
        <f t="shared" si="161"/>
        <v>0</v>
      </c>
      <c r="DR74" s="74">
        <f t="shared" si="161"/>
        <v>0</v>
      </c>
      <c r="DS74" s="74">
        <f t="shared" si="161"/>
        <v>0</v>
      </c>
      <c r="DT74" s="74">
        <f t="shared" si="161"/>
        <v>0</v>
      </c>
      <c r="DU74" s="74">
        <f t="shared" si="161"/>
        <v>0</v>
      </c>
      <c r="DV74" s="74">
        <f t="shared" si="161"/>
        <v>0</v>
      </c>
      <c r="DW74" s="485">
        <f t="shared" si="149"/>
        <v>0</v>
      </c>
      <c r="DX74"/>
      <c r="DY74"/>
      <c r="DZ74"/>
      <c r="EA74"/>
      <c r="EB74"/>
      <c r="EC74"/>
      <c r="ED74"/>
      <c r="EE74"/>
      <c r="EF74"/>
      <c r="EG74"/>
      <c r="EH74"/>
      <c r="EI74"/>
      <c r="EJ74"/>
      <c r="EK74"/>
      <c r="EL74"/>
      <c r="EO74" s="65">
        <f t="shared" ref="EO74:EO81" si="162">SUM($AI74:$AI74)+SUM($AM74:$AM74)+SUM($AQ74:$AQ74)+SUM($AU74:$AU74)+SUM($BO74:$BO74)+SUM($BS74:$BS74)+SUM($BW74:$BW74)+SUM($CA74:$CA74)</f>
        <v>0</v>
      </c>
      <c r="EP74" s="90">
        <f t="shared" ref="EP74:EP81" si="163">IF(VALUE($T74)=EP$73,CO$6,0)</f>
        <v>0</v>
      </c>
      <c r="EQ74" s="90">
        <f t="shared" ref="EQ74:EQ81" si="164">IF(VALUE($T74)=EQ$73,CO$6,0)</f>
        <v>0</v>
      </c>
      <c r="ER74" s="90">
        <f t="shared" ref="ER74:ER81" si="165">IF(VALUE($T74)=ER$73,CO$6,0)</f>
        <v>0</v>
      </c>
      <c r="ES74" s="90">
        <f t="shared" ref="ES74:ES81" si="166">IF(VALUE($T74)=ES$73,CO$6,0)</f>
        <v>0</v>
      </c>
      <c r="ET74" s="90">
        <f t="shared" ref="ET74:ET81" si="167">IF(VALUE($T74)=ET$73,CO$6,0)</f>
        <v>0</v>
      </c>
      <c r="EU74" s="90">
        <f t="shared" ref="EU74:EU81" si="168">IF(VALUE($T74)=EU$73,CO$6,0)</f>
        <v>0</v>
      </c>
      <c r="EV74" s="90">
        <f t="shared" ref="EV74:EV81" si="169">IF(VALUE($T74)=EV$73,CO$6,0)</f>
        <v>0</v>
      </c>
      <c r="EW74" s="90">
        <f t="shared" ref="EW74:EW81" si="170">IF(VALUE($T74)=EW$73,CO$6,0)</f>
        <v>0</v>
      </c>
      <c r="EX74" s="90">
        <f t="shared" ref="EX74:EX81" si="171">IF(VALUE($T74)=EX$73,CO$6,0)</f>
        <v>0</v>
      </c>
      <c r="EY74" s="90">
        <f t="shared" ref="EY74:EY81" si="172">IF(VALUE($T74)=EY$73,CO$6,0)</f>
        <v>0</v>
      </c>
      <c r="EZ74" s="90">
        <f t="shared" ref="EZ74:EZ81" si="173">IF(VALUE($T74)=EZ$73,CO$6,0)</f>
        <v>0</v>
      </c>
      <c r="FA74" s="90">
        <f t="shared" ref="FA74:FA81" si="174">IF(VALUE($T74)=FA$73,CO$6,0)</f>
        <v>0</v>
      </c>
      <c r="FB74" s="66">
        <f t="shared" ref="FB74:FB81" si="175">SUM(EP74:FA74)+FO74</f>
        <v>1</v>
      </c>
      <c r="FC74" s="90">
        <f t="shared" ref="FC74:FN81" si="176">IF(VALUE($U74)=FC$73,$CG$6,0)</f>
        <v>0</v>
      </c>
      <c r="FD74" s="90">
        <f t="shared" si="176"/>
        <v>0</v>
      </c>
      <c r="FE74" s="90">
        <f t="shared" si="176"/>
        <v>0</v>
      </c>
      <c r="FF74" s="90">
        <f t="shared" si="176"/>
        <v>1</v>
      </c>
      <c r="FG74" s="90">
        <f t="shared" si="176"/>
        <v>0</v>
      </c>
      <c r="FH74" s="90">
        <f t="shared" si="176"/>
        <v>0</v>
      </c>
      <c r="FI74" s="90">
        <f t="shared" si="176"/>
        <v>0</v>
      </c>
      <c r="FJ74" s="90">
        <f t="shared" si="176"/>
        <v>0</v>
      </c>
      <c r="FK74" s="90">
        <f t="shared" si="176"/>
        <v>0</v>
      </c>
      <c r="FL74" s="90">
        <f t="shared" si="176"/>
        <v>0</v>
      </c>
      <c r="FM74" s="90">
        <f t="shared" si="176"/>
        <v>0</v>
      </c>
      <c r="FN74" s="90">
        <f t="shared" si="176"/>
        <v>0</v>
      </c>
      <c r="FO74" s="66">
        <f t="shared" ref="FO74:FO81" si="177">SUM(FC74:FN74)</f>
        <v>1</v>
      </c>
    </row>
    <row r="75" spans="1:171" s="2" customFormat="1" x14ac:dyDescent="0.25">
      <c r="A75" s="301" t="s">
        <v>182</v>
      </c>
      <c r="B75" s="151" t="s">
        <v>324</v>
      </c>
      <c r="C75" s="133" t="s">
        <v>88</v>
      </c>
      <c r="D75" s="138"/>
      <c r="E75" s="138"/>
      <c r="F75" s="138"/>
      <c r="G75" s="138"/>
      <c r="H75" s="138"/>
      <c r="I75" s="138"/>
      <c r="J75" s="138"/>
      <c r="K75" s="138"/>
      <c r="L75" s="138"/>
      <c r="M75" s="138"/>
      <c r="N75" s="138"/>
      <c r="O75" s="138"/>
      <c r="P75" s="138"/>
      <c r="Q75" s="138"/>
      <c r="R75" s="138"/>
      <c r="S75" s="138"/>
      <c r="T75" s="8"/>
      <c r="U75" s="8">
        <v>5</v>
      </c>
      <c r="V75" s="138"/>
      <c r="W75" s="138"/>
      <c r="X75" s="138"/>
      <c r="Y75" s="138"/>
      <c r="Z75" s="138"/>
      <c r="AA75" s="138"/>
      <c r="AB75" s="138"/>
      <c r="AC75" s="138">
        <f t="shared" si="152"/>
        <v>30</v>
      </c>
      <c r="AD75" s="138">
        <f t="shared" si="153"/>
        <v>1</v>
      </c>
      <c r="AE75" s="9">
        <f t="shared" si="154"/>
        <v>0</v>
      </c>
      <c r="AF75" s="9">
        <f t="shared" si="154"/>
        <v>0</v>
      </c>
      <c r="AG75" s="9">
        <f t="shared" si="154"/>
        <v>0</v>
      </c>
      <c r="AH75" s="9">
        <f t="shared" ref="AH75:AH81" si="178">AC75-(AE75+AF75+AG75)</f>
        <v>30</v>
      </c>
      <c r="AI75" s="618"/>
      <c r="AJ75" s="619"/>
      <c r="AK75" s="619"/>
      <c r="AL75" s="522">
        <f t="shared" ref="AL75:AL81" si="179">EP75+FC75</f>
        <v>0</v>
      </c>
      <c r="AM75" s="619"/>
      <c r="AN75" s="619"/>
      <c r="AO75" s="619"/>
      <c r="AP75" s="522">
        <f t="shared" ref="AP75:AP81" si="180">EQ75+FD75</f>
        <v>0</v>
      </c>
      <c r="AQ75" s="619"/>
      <c r="AR75" s="619"/>
      <c r="AS75" s="619"/>
      <c r="AT75" s="522">
        <f t="shared" ref="AT75:AT81" si="181">ER75+FE75</f>
        <v>0</v>
      </c>
      <c r="AU75" s="619"/>
      <c r="AV75" s="619"/>
      <c r="AW75" s="619"/>
      <c r="AX75" s="522">
        <f t="shared" ref="AX75:AX81" si="182">ES75+FF75</f>
        <v>0</v>
      </c>
      <c r="AY75" s="619"/>
      <c r="AZ75" s="619"/>
      <c r="BA75" s="619"/>
      <c r="BB75" s="522">
        <f t="shared" ref="BB75:BB81" si="183">ET75+FG75</f>
        <v>1</v>
      </c>
      <c r="BC75" s="619"/>
      <c r="BD75" s="619"/>
      <c r="BE75" s="619"/>
      <c r="BF75" s="522">
        <f t="shared" ref="BF75:BF81" si="184">EU75+FH75</f>
        <v>0</v>
      </c>
      <c r="BG75" s="619"/>
      <c r="BH75" s="619"/>
      <c r="BI75" s="619"/>
      <c r="BJ75" s="522">
        <f t="shared" ref="BJ75:BJ81" si="185">EV75+FI75</f>
        <v>0</v>
      </c>
      <c r="BK75" s="619"/>
      <c r="BL75" s="619"/>
      <c r="BM75" s="619"/>
      <c r="BN75" s="522">
        <f t="shared" ref="BN75:BN81" si="186">EW75+FJ75</f>
        <v>0</v>
      </c>
      <c r="BO75" s="619"/>
      <c r="BP75" s="619"/>
      <c r="BQ75" s="619"/>
      <c r="BR75" s="522">
        <f t="shared" ref="BR75:BR81" si="187">EX75+FK75</f>
        <v>0</v>
      </c>
      <c r="BS75" s="619"/>
      <c r="BT75" s="619"/>
      <c r="BU75" s="619"/>
      <c r="BV75" s="522">
        <f t="shared" ref="BV75:BV81" si="188">EY75+FL75</f>
        <v>0</v>
      </c>
      <c r="BW75" s="619"/>
      <c r="BX75" s="619"/>
      <c r="BY75" s="619"/>
      <c r="BZ75" s="522">
        <f t="shared" ref="BZ75:BZ81" si="189">EZ75+FM75</f>
        <v>0</v>
      </c>
      <c r="CA75" s="619"/>
      <c r="CB75" s="619"/>
      <c r="CC75" s="619"/>
      <c r="CD75" s="523">
        <f t="shared" ref="CD75:CD81" si="190">FA75+FN75</f>
        <v>0</v>
      </c>
      <c r="CE75" s="62">
        <f t="shared" si="155"/>
        <v>1</v>
      </c>
      <c r="CF75" s="120" t="str">
        <f t="shared" si="156"/>
        <v/>
      </c>
      <c r="CG75" s="85">
        <f t="shared" si="157"/>
        <v>0</v>
      </c>
      <c r="CH75" s="85">
        <f t="shared" si="157"/>
        <v>0</v>
      </c>
      <c r="CI75" s="85">
        <f t="shared" si="157"/>
        <v>0</v>
      </c>
      <c r="CJ75" s="85">
        <f t="shared" si="157"/>
        <v>0</v>
      </c>
      <c r="CK75" s="85">
        <f t="shared" si="157"/>
        <v>0</v>
      </c>
      <c r="CL75" s="85">
        <f t="shared" si="157"/>
        <v>0</v>
      </c>
      <c r="CM75" s="85">
        <f t="shared" si="157"/>
        <v>0</v>
      </c>
      <c r="CN75" s="85">
        <f t="shared" si="157"/>
        <v>0</v>
      </c>
      <c r="CO75" s="14">
        <f t="shared" si="158"/>
        <v>0</v>
      </c>
      <c r="CP75" s="85">
        <f t="shared" si="159"/>
        <v>0</v>
      </c>
      <c r="CQ75" s="85">
        <f t="shared" si="159"/>
        <v>0</v>
      </c>
      <c r="CR75" s="85">
        <f t="shared" si="159"/>
        <v>0</v>
      </c>
      <c r="CS75" s="88">
        <f t="shared" ref="CS75:CS81" si="191">SUM(CG75:CR75)</f>
        <v>0</v>
      </c>
      <c r="CV75"/>
      <c r="CW75"/>
      <c r="CX75"/>
      <c r="CY75"/>
      <c r="CZ75"/>
      <c r="DA75"/>
      <c r="DB75"/>
      <c r="DC75"/>
      <c r="DD75"/>
      <c r="DE75"/>
      <c r="DF75"/>
      <c r="DG75"/>
      <c r="DH75" s="206"/>
      <c r="DI75" s="219"/>
      <c r="DJ75"/>
      <c r="DK75" s="74">
        <f t="shared" si="160"/>
        <v>0</v>
      </c>
      <c r="DL75" s="74">
        <f t="shared" si="161"/>
        <v>0</v>
      </c>
      <c r="DM75" s="74">
        <f t="shared" si="161"/>
        <v>0</v>
      </c>
      <c r="DN75" s="74">
        <f t="shared" si="161"/>
        <v>0</v>
      </c>
      <c r="DO75" s="74">
        <f t="shared" si="161"/>
        <v>0</v>
      </c>
      <c r="DP75" s="74">
        <f t="shared" si="161"/>
        <v>0</v>
      </c>
      <c r="DQ75" s="74">
        <f t="shared" si="161"/>
        <v>0</v>
      </c>
      <c r="DR75" s="74">
        <f t="shared" si="161"/>
        <v>0</v>
      </c>
      <c r="DS75" s="74">
        <f t="shared" si="161"/>
        <v>0</v>
      </c>
      <c r="DT75" s="74">
        <f t="shared" si="161"/>
        <v>0</v>
      </c>
      <c r="DU75" s="74">
        <f t="shared" si="161"/>
        <v>0</v>
      </c>
      <c r="DV75" s="74">
        <f t="shared" si="161"/>
        <v>0</v>
      </c>
      <c r="DW75" s="485">
        <f t="shared" si="149"/>
        <v>0</v>
      </c>
      <c r="DX75"/>
      <c r="DY75"/>
      <c r="DZ75"/>
      <c r="EA75"/>
      <c r="EB75"/>
      <c r="EC75"/>
      <c r="ED75"/>
      <c r="EE75"/>
      <c r="EF75"/>
      <c r="EG75"/>
      <c r="EH75"/>
      <c r="EI75"/>
      <c r="EJ75"/>
      <c r="EK75"/>
      <c r="EL75"/>
      <c r="EO75" s="65">
        <f t="shared" si="162"/>
        <v>0</v>
      </c>
      <c r="EP75" s="90">
        <f t="shared" si="163"/>
        <v>0</v>
      </c>
      <c r="EQ75" s="90">
        <f t="shared" si="164"/>
        <v>0</v>
      </c>
      <c r="ER75" s="90">
        <f t="shared" si="165"/>
        <v>0</v>
      </c>
      <c r="ES75" s="90">
        <f t="shared" si="166"/>
        <v>0</v>
      </c>
      <c r="ET75" s="90">
        <f t="shared" si="167"/>
        <v>0</v>
      </c>
      <c r="EU75" s="90">
        <f t="shared" si="168"/>
        <v>0</v>
      </c>
      <c r="EV75" s="90">
        <f t="shared" si="169"/>
        <v>0</v>
      </c>
      <c r="EW75" s="90">
        <f t="shared" si="170"/>
        <v>0</v>
      </c>
      <c r="EX75" s="90">
        <f t="shared" si="171"/>
        <v>0</v>
      </c>
      <c r="EY75" s="90">
        <f t="shared" si="172"/>
        <v>0</v>
      </c>
      <c r="EZ75" s="90">
        <f t="shared" si="173"/>
        <v>0</v>
      </c>
      <c r="FA75" s="90">
        <f t="shared" si="174"/>
        <v>0</v>
      </c>
      <c r="FB75" s="66">
        <f t="shared" si="175"/>
        <v>1</v>
      </c>
      <c r="FC75" s="90">
        <f t="shared" si="176"/>
        <v>0</v>
      </c>
      <c r="FD75" s="90">
        <f t="shared" si="176"/>
        <v>0</v>
      </c>
      <c r="FE75" s="90">
        <f t="shared" si="176"/>
        <v>0</v>
      </c>
      <c r="FF75" s="90">
        <f t="shared" si="176"/>
        <v>0</v>
      </c>
      <c r="FG75" s="90">
        <f t="shared" si="176"/>
        <v>1</v>
      </c>
      <c r="FH75" s="90">
        <f t="shared" si="176"/>
        <v>0</v>
      </c>
      <c r="FI75" s="90">
        <f t="shared" si="176"/>
        <v>0</v>
      </c>
      <c r="FJ75" s="90">
        <f t="shared" si="176"/>
        <v>0</v>
      </c>
      <c r="FK75" s="90">
        <f t="shared" si="176"/>
        <v>0</v>
      </c>
      <c r="FL75" s="90">
        <f t="shared" si="176"/>
        <v>0</v>
      </c>
      <c r="FM75" s="90">
        <f t="shared" si="176"/>
        <v>0</v>
      </c>
      <c r="FN75" s="90">
        <f t="shared" si="176"/>
        <v>0</v>
      </c>
      <c r="FO75" s="66">
        <f t="shared" si="177"/>
        <v>1</v>
      </c>
    </row>
    <row r="76" spans="1:171" s="2" customFormat="1" ht="20.399999999999999" x14ac:dyDescent="0.25">
      <c r="A76" s="301" t="s">
        <v>183</v>
      </c>
      <c r="B76" s="117" t="s">
        <v>329</v>
      </c>
      <c r="C76" s="133" t="s">
        <v>88</v>
      </c>
      <c r="D76" s="138"/>
      <c r="E76" s="138"/>
      <c r="F76" s="138"/>
      <c r="G76" s="138"/>
      <c r="H76" s="138"/>
      <c r="I76" s="138"/>
      <c r="J76" s="138"/>
      <c r="K76" s="138"/>
      <c r="L76" s="138"/>
      <c r="M76" s="138"/>
      <c r="N76" s="138"/>
      <c r="O76" s="138"/>
      <c r="P76" s="138"/>
      <c r="Q76" s="138"/>
      <c r="R76" s="138"/>
      <c r="S76" s="138"/>
      <c r="T76" s="8">
        <v>7</v>
      </c>
      <c r="U76" s="8"/>
      <c r="V76" s="138"/>
      <c r="W76" s="138"/>
      <c r="X76" s="138"/>
      <c r="Y76" s="138"/>
      <c r="Z76" s="138"/>
      <c r="AA76" s="138"/>
      <c r="AB76" s="138"/>
      <c r="AC76" s="138">
        <f t="shared" si="152"/>
        <v>45</v>
      </c>
      <c r="AD76" s="138">
        <f t="shared" si="153"/>
        <v>1.5</v>
      </c>
      <c r="AE76" s="9">
        <f t="shared" si="154"/>
        <v>0</v>
      </c>
      <c r="AF76" s="9">
        <f t="shared" si="154"/>
        <v>0</v>
      </c>
      <c r="AG76" s="9">
        <f t="shared" si="154"/>
        <v>0</v>
      </c>
      <c r="AH76" s="9">
        <f t="shared" si="178"/>
        <v>45</v>
      </c>
      <c r="AI76" s="618"/>
      <c r="AJ76" s="619"/>
      <c r="AK76" s="619"/>
      <c r="AL76" s="522">
        <f t="shared" si="179"/>
        <v>0</v>
      </c>
      <c r="AM76" s="619"/>
      <c r="AN76" s="619"/>
      <c r="AO76" s="619"/>
      <c r="AP76" s="522">
        <f t="shared" si="180"/>
        <v>0</v>
      </c>
      <c r="AQ76" s="619"/>
      <c r="AR76" s="619"/>
      <c r="AS76" s="619"/>
      <c r="AT76" s="522">
        <f t="shared" si="181"/>
        <v>0</v>
      </c>
      <c r="AU76" s="619"/>
      <c r="AV76" s="619"/>
      <c r="AW76" s="619"/>
      <c r="AX76" s="522">
        <f t="shared" si="182"/>
        <v>0</v>
      </c>
      <c r="AY76" s="619"/>
      <c r="AZ76" s="619"/>
      <c r="BA76" s="619"/>
      <c r="BB76" s="522">
        <f t="shared" si="183"/>
        <v>0</v>
      </c>
      <c r="BC76" s="619"/>
      <c r="BD76" s="619"/>
      <c r="BE76" s="619"/>
      <c r="BF76" s="522">
        <f t="shared" si="184"/>
        <v>0</v>
      </c>
      <c r="BG76" s="619"/>
      <c r="BH76" s="619"/>
      <c r="BI76" s="619"/>
      <c r="BJ76" s="522">
        <f t="shared" si="185"/>
        <v>1.5</v>
      </c>
      <c r="BK76" s="619"/>
      <c r="BL76" s="619"/>
      <c r="BM76" s="619"/>
      <c r="BN76" s="522">
        <f t="shared" si="186"/>
        <v>0</v>
      </c>
      <c r="BO76" s="619"/>
      <c r="BP76" s="619"/>
      <c r="BQ76" s="619"/>
      <c r="BR76" s="522">
        <f t="shared" si="187"/>
        <v>0</v>
      </c>
      <c r="BS76" s="619"/>
      <c r="BT76" s="619"/>
      <c r="BU76" s="619"/>
      <c r="BV76" s="522">
        <f t="shared" si="188"/>
        <v>0</v>
      </c>
      <c r="BW76" s="619"/>
      <c r="BX76" s="619"/>
      <c r="BY76" s="619"/>
      <c r="BZ76" s="522">
        <f t="shared" si="189"/>
        <v>0</v>
      </c>
      <c r="CA76" s="619"/>
      <c r="CB76" s="619"/>
      <c r="CC76" s="619"/>
      <c r="CD76" s="523">
        <f t="shared" si="190"/>
        <v>0</v>
      </c>
      <c r="CE76" s="62">
        <f t="shared" si="155"/>
        <v>1</v>
      </c>
      <c r="CF76" s="120" t="str">
        <f t="shared" si="156"/>
        <v/>
      </c>
      <c r="CG76" s="85">
        <f t="shared" si="157"/>
        <v>0</v>
      </c>
      <c r="CH76" s="85">
        <f t="shared" si="157"/>
        <v>0</v>
      </c>
      <c r="CI76" s="85">
        <f t="shared" si="157"/>
        <v>0</v>
      </c>
      <c r="CJ76" s="85">
        <f t="shared" si="157"/>
        <v>0</v>
      </c>
      <c r="CK76" s="85">
        <f t="shared" si="157"/>
        <v>0</v>
      </c>
      <c r="CL76" s="85">
        <f t="shared" si="157"/>
        <v>0</v>
      </c>
      <c r="CM76" s="85">
        <f t="shared" si="157"/>
        <v>0</v>
      </c>
      <c r="CN76" s="85">
        <f t="shared" si="157"/>
        <v>0</v>
      </c>
      <c r="CO76" s="14">
        <f t="shared" si="158"/>
        <v>0</v>
      </c>
      <c r="CP76" s="85">
        <f t="shared" si="159"/>
        <v>0</v>
      </c>
      <c r="CQ76" s="85">
        <f t="shared" si="159"/>
        <v>0</v>
      </c>
      <c r="CR76" s="85">
        <f t="shared" si="159"/>
        <v>0</v>
      </c>
      <c r="CS76" s="88">
        <f t="shared" si="191"/>
        <v>0</v>
      </c>
      <c r="CV76"/>
      <c r="CW76"/>
      <c r="CX76"/>
      <c r="CY76"/>
      <c r="CZ76"/>
      <c r="DA76"/>
      <c r="DB76"/>
      <c r="DC76"/>
      <c r="DD76"/>
      <c r="DE76"/>
      <c r="DF76"/>
      <c r="DG76"/>
      <c r="DH76" s="206"/>
      <c r="DI76" s="219"/>
      <c r="DJ76"/>
      <c r="DK76" s="74">
        <f t="shared" si="160"/>
        <v>0</v>
      </c>
      <c r="DL76" s="74">
        <f t="shared" si="161"/>
        <v>0</v>
      </c>
      <c r="DM76" s="74">
        <f t="shared" si="161"/>
        <v>0</v>
      </c>
      <c r="DN76" s="74">
        <f t="shared" si="161"/>
        <v>0</v>
      </c>
      <c r="DO76" s="74">
        <f t="shared" si="161"/>
        <v>0</v>
      </c>
      <c r="DP76" s="74">
        <f t="shared" si="161"/>
        <v>0</v>
      </c>
      <c r="DQ76" s="74">
        <f t="shared" si="161"/>
        <v>0</v>
      </c>
      <c r="DR76" s="74">
        <f t="shared" si="161"/>
        <v>0</v>
      </c>
      <c r="DS76" s="74">
        <f t="shared" si="161"/>
        <v>0</v>
      </c>
      <c r="DT76" s="74">
        <f t="shared" si="161"/>
        <v>0</v>
      </c>
      <c r="DU76" s="74">
        <f t="shared" si="161"/>
        <v>0</v>
      </c>
      <c r="DV76" s="74">
        <f t="shared" si="161"/>
        <v>0</v>
      </c>
      <c r="DW76" s="485">
        <f t="shared" si="149"/>
        <v>0</v>
      </c>
      <c r="DX76"/>
      <c r="DY76"/>
      <c r="DZ76"/>
      <c r="EA76"/>
      <c r="EB76"/>
      <c r="EC76"/>
      <c r="ED76"/>
      <c r="EE76"/>
      <c r="EF76"/>
      <c r="EG76"/>
      <c r="EH76"/>
      <c r="EI76"/>
      <c r="EJ76"/>
      <c r="EK76"/>
      <c r="EL76"/>
      <c r="EO76" s="65">
        <f t="shared" si="162"/>
        <v>0</v>
      </c>
      <c r="EP76" s="90">
        <f t="shared" si="163"/>
        <v>0</v>
      </c>
      <c r="EQ76" s="90">
        <f t="shared" si="164"/>
        <v>0</v>
      </c>
      <c r="ER76" s="90">
        <f t="shared" si="165"/>
        <v>0</v>
      </c>
      <c r="ES76" s="90">
        <f t="shared" si="166"/>
        <v>0</v>
      </c>
      <c r="ET76" s="90">
        <f t="shared" si="167"/>
        <v>0</v>
      </c>
      <c r="EU76" s="90">
        <f t="shared" si="168"/>
        <v>0</v>
      </c>
      <c r="EV76" s="90">
        <f t="shared" si="169"/>
        <v>1.5</v>
      </c>
      <c r="EW76" s="90">
        <f t="shared" si="170"/>
        <v>0</v>
      </c>
      <c r="EX76" s="90">
        <f t="shared" si="171"/>
        <v>0</v>
      </c>
      <c r="EY76" s="90">
        <f t="shared" si="172"/>
        <v>0</v>
      </c>
      <c r="EZ76" s="90">
        <f t="shared" si="173"/>
        <v>0</v>
      </c>
      <c r="FA76" s="90">
        <f t="shared" si="174"/>
        <v>0</v>
      </c>
      <c r="FB76" s="66">
        <f t="shared" si="175"/>
        <v>1.5</v>
      </c>
      <c r="FC76" s="90">
        <f t="shared" si="176"/>
        <v>0</v>
      </c>
      <c r="FD76" s="90">
        <f t="shared" si="176"/>
        <v>0</v>
      </c>
      <c r="FE76" s="90">
        <f t="shared" si="176"/>
        <v>0</v>
      </c>
      <c r="FF76" s="90">
        <f t="shared" si="176"/>
        <v>0</v>
      </c>
      <c r="FG76" s="90">
        <f t="shared" si="176"/>
        <v>0</v>
      </c>
      <c r="FH76" s="90">
        <f t="shared" si="176"/>
        <v>0</v>
      </c>
      <c r="FI76" s="90">
        <f t="shared" si="176"/>
        <v>0</v>
      </c>
      <c r="FJ76" s="90">
        <f t="shared" si="176"/>
        <v>0</v>
      </c>
      <c r="FK76" s="90">
        <f t="shared" si="176"/>
        <v>0</v>
      </c>
      <c r="FL76" s="90">
        <f t="shared" si="176"/>
        <v>0</v>
      </c>
      <c r="FM76" s="90">
        <f t="shared" si="176"/>
        <v>0</v>
      </c>
      <c r="FN76" s="90">
        <f t="shared" si="176"/>
        <v>0</v>
      </c>
      <c r="FO76" s="66">
        <f t="shared" si="177"/>
        <v>0</v>
      </c>
    </row>
    <row r="77" spans="1:171" s="2" customFormat="1" hidden="1" x14ac:dyDescent="0.25">
      <c r="A77" s="301" t="s">
        <v>184</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52"/>
        <v>0</v>
      </c>
      <c r="AD77" s="138">
        <f t="shared" si="153"/>
        <v>0</v>
      </c>
      <c r="AE77" s="9">
        <f t="shared" si="154"/>
        <v>0</v>
      </c>
      <c r="AF77" s="9">
        <f t="shared" si="154"/>
        <v>0</v>
      </c>
      <c r="AG77" s="9">
        <f t="shared" si="154"/>
        <v>0</v>
      </c>
      <c r="AH77" s="9">
        <f t="shared" si="178"/>
        <v>0</v>
      </c>
      <c r="AI77" s="618"/>
      <c r="AJ77" s="619"/>
      <c r="AK77" s="619"/>
      <c r="AL77" s="522">
        <f t="shared" si="179"/>
        <v>0</v>
      </c>
      <c r="AM77" s="619"/>
      <c r="AN77" s="619"/>
      <c r="AO77" s="619"/>
      <c r="AP77" s="522">
        <f t="shared" si="180"/>
        <v>0</v>
      </c>
      <c r="AQ77" s="619"/>
      <c r="AR77" s="619"/>
      <c r="AS77" s="619"/>
      <c r="AT77" s="522">
        <f t="shared" si="181"/>
        <v>0</v>
      </c>
      <c r="AU77" s="619"/>
      <c r="AV77" s="619"/>
      <c r="AW77" s="619"/>
      <c r="AX77" s="522">
        <f t="shared" si="182"/>
        <v>0</v>
      </c>
      <c r="AY77" s="619"/>
      <c r="AZ77" s="619"/>
      <c r="BA77" s="619"/>
      <c r="BB77" s="522">
        <f t="shared" si="183"/>
        <v>0</v>
      </c>
      <c r="BC77" s="619"/>
      <c r="BD77" s="619"/>
      <c r="BE77" s="619"/>
      <c r="BF77" s="522">
        <f t="shared" si="184"/>
        <v>0</v>
      </c>
      <c r="BG77" s="619"/>
      <c r="BH77" s="619"/>
      <c r="BI77" s="619"/>
      <c r="BJ77" s="522">
        <f t="shared" si="185"/>
        <v>0</v>
      </c>
      <c r="BK77" s="619"/>
      <c r="BL77" s="619"/>
      <c r="BM77" s="619"/>
      <c r="BN77" s="522">
        <f t="shared" si="186"/>
        <v>0</v>
      </c>
      <c r="BO77" s="619"/>
      <c r="BP77" s="619"/>
      <c r="BQ77" s="619"/>
      <c r="BR77" s="522">
        <f t="shared" si="187"/>
        <v>0</v>
      </c>
      <c r="BS77" s="619"/>
      <c r="BT77" s="619"/>
      <c r="BU77" s="619"/>
      <c r="BV77" s="522">
        <f t="shared" si="188"/>
        <v>0</v>
      </c>
      <c r="BW77" s="619"/>
      <c r="BX77" s="619"/>
      <c r="BY77" s="619"/>
      <c r="BZ77" s="522">
        <f t="shared" si="189"/>
        <v>0</v>
      </c>
      <c r="CA77" s="619"/>
      <c r="CB77" s="619"/>
      <c r="CC77" s="619"/>
      <c r="CD77" s="523">
        <f t="shared" si="190"/>
        <v>0</v>
      </c>
      <c r="CE77" s="62">
        <f t="shared" si="155"/>
        <v>0</v>
      </c>
      <c r="CF77" s="120" t="str">
        <f t="shared" si="156"/>
        <v/>
      </c>
      <c r="CG77" s="85">
        <f t="shared" si="157"/>
        <v>0</v>
      </c>
      <c r="CH77" s="85">
        <f t="shared" si="157"/>
        <v>0</v>
      </c>
      <c r="CI77" s="85">
        <f t="shared" si="157"/>
        <v>0</v>
      </c>
      <c r="CJ77" s="85">
        <f t="shared" si="157"/>
        <v>0</v>
      </c>
      <c r="CK77" s="85">
        <f t="shared" si="157"/>
        <v>0</v>
      </c>
      <c r="CL77" s="85">
        <f t="shared" si="157"/>
        <v>0</v>
      </c>
      <c r="CM77" s="85">
        <f t="shared" si="157"/>
        <v>0</v>
      </c>
      <c r="CN77" s="85">
        <f t="shared" si="157"/>
        <v>0</v>
      </c>
      <c r="CO77" s="14">
        <f t="shared" si="158"/>
        <v>0</v>
      </c>
      <c r="CP77" s="85">
        <f t="shared" si="159"/>
        <v>0</v>
      </c>
      <c r="CQ77" s="85">
        <f t="shared" si="159"/>
        <v>0</v>
      </c>
      <c r="CR77" s="85">
        <f t="shared" si="159"/>
        <v>0</v>
      </c>
      <c r="CS77" s="88">
        <f t="shared" si="191"/>
        <v>0</v>
      </c>
      <c r="CV77"/>
      <c r="CW77"/>
      <c r="CX77"/>
      <c r="CY77"/>
      <c r="CZ77"/>
      <c r="DA77"/>
      <c r="DB77"/>
      <c r="DC77"/>
      <c r="DD77"/>
      <c r="DE77"/>
      <c r="DF77"/>
      <c r="DG77"/>
      <c r="DH77" s="206"/>
      <c r="DI77" s="219"/>
      <c r="DJ77"/>
      <c r="DK77" s="74">
        <f t="shared" si="160"/>
        <v>0</v>
      </c>
      <c r="DL77" s="74">
        <f t="shared" si="161"/>
        <v>0</v>
      </c>
      <c r="DM77" s="74">
        <f t="shared" si="161"/>
        <v>0</v>
      </c>
      <c r="DN77" s="74">
        <f t="shared" si="161"/>
        <v>0</v>
      </c>
      <c r="DO77" s="74">
        <f t="shared" si="161"/>
        <v>0</v>
      </c>
      <c r="DP77" s="74">
        <f t="shared" si="161"/>
        <v>0</v>
      </c>
      <c r="DQ77" s="74">
        <f t="shared" si="161"/>
        <v>0</v>
      </c>
      <c r="DR77" s="74">
        <f t="shared" si="161"/>
        <v>0</v>
      </c>
      <c r="DS77" s="74">
        <f t="shared" si="161"/>
        <v>0</v>
      </c>
      <c r="DT77" s="74">
        <f t="shared" si="161"/>
        <v>0</v>
      </c>
      <c r="DU77" s="74">
        <f t="shared" si="161"/>
        <v>0</v>
      </c>
      <c r="DV77" s="74">
        <f t="shared" si="161"/>
        <v>0</v>
      </c>
      <c r="DW77" s="485">
        <f t="shared" si="149"/>
        <v>0</v>
      </c>
      <c r="DX77"/>
      <c r="DY77"/>
      <c r="DZ77"/>
      <c r="EA77"/>
      <c r="EB77"/>
      <c r="EC77"/>
      <c r="ED77"/>
      <c r="EE77"/>
      <c r="EF77"/>
      <c r="EG77"/>
      <c r="EH77"/>
      <c r="EI77"/>
      <c r="EJ77"/>
      <c r="EK77"/>
      <c r="EL77"/>
      <c r="EO77" s="65">
        <f t="shared" si="162"/>
        <v>0</v>
      </c>
      <c r="EP77" s="90">
        <f t="shared" si="163"/>
        <v>0</v>
      </c>
      <c r="EQ77" s="90">
        <f t="shared" si="164"/>
        <v>0</v>
      </c>
      <c r="ER77" s="90">
        <f t="shared" si="165"/>
        <v>0</v>
      </c>
      <c r="ES77" s="90">
        <f t="shared" si="166"/>
        <v>0</v>
      </c>
      <c r="ET77" s="90">
        <f t="shared" si="167"/>
        <v>0</v>
      </c>
      <c r="EU77" s="90">
        <f t="shared" si="168"/>
        <v>0</v>
      </c>
      <c r="EV77" s="90">
        <f t="shared" si="169"/>
        <v>0</v>
      </c>
      <c r="EW77" s="90">
        <f t="shared" si="170"/>
        <v>0</v>
      </c>
      <c r="EX77" s="90">
        <f t="shared" si="171"/>
        <v>0</v>
      </c>
      <c r="EY77" s="90">
        <f t="shared" si="172"/>
        <v>0</v>
      </c>
      <c r="EZ77" s="90">
        <f t="shared" si="173"/>
        <v>0</v>
      </c>
      <c r="FA77" s="90">
        <f t="shared" si="174"/>
        <v>0</v>
      </c>
      <c r="FB77" s="66">
        <f t="shared" si="175"/>
        <v>0</v>
      </c>
      <c r="FC77" s="90">
        <f t="shared" si="176"/>
        <v>0</v>
      </c>
      <c r="FD77" s="90">
        <f t="shared" si="176"/>
        <v>0</v>
      </c>
      <c r="FE77" s="90">
        <f t="shared" si="176"/>
        <v>0</v>
      </c>
      <c r="FF77" s="90">
        <f t="shared" si="176"/>
        <v>0</v>
      </c>
      <c r="FG77" s="90">
        <f t="shared" si="176"/>
        <v>0</v>
      </c>
      <c r="FH77" s="90">
        <f t="shared" si="176"/>
        <v>0</v>
      </c>
      <c r="FI77" s="90">
        <f t="shared" si="176"/>
        <v>0</v>
      </c>
      <c r="FJ77" s="90">
        <f t="shared" si="176"/>
        <v>0</v>
      </c>
      <c r="FK77" s="90">
        <f t="shared" si="176"/>
        <v>0</v>
      </c>
      <c r="FL77" s="90">
        <f t="shared" si="176"/>
        <v>0</v>
      </c>
      <c r="FM77" s="90">
        <f t="shared" si="176"/>
        <v>0</v>
      </c>
      <c r="FN77" s="90">
        <f t="shared" si="176"/>
        <v>0</v>
      </c>
      <c r="FO77" s="66">
        <f t="shared" si="177"/>
        <v>0</v>
      </c>
    </row>
    <row r="78" spans="1:171" s="2" customFormat="1" hidden="1" x14ac:dyDescent="0.25">
      <c r="A78" s="301" t="s">
        <v>185</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52"/>
        <v>0</v>
      </c>
      <c r="AD78" s="138">
        <f t="shared" si="153"/>
        <v>0</v>
      </c>
      <c r="AE78" s="9">
        <f t="shared" si="154"/>
        <v>0</v>
      </c>
      <c r="AF78" s="9">
        <f t="shared" si="154"/>
        <v>0</v>
      </c>
      <c r="AG78" s="9">
        <f t="shared" si="154"/>
        <v>0</v>
      </c>
      <c r="AH78" s="9">
        <f t="shared" si="178"/>
        <v>0</v>
      </c>
      <c r="AI78" s="618"/>
      <c r="AJ78" s="619"/>
      <c r="AK78" s="619"/>
      <c r="AL78" s="522">
        <f t="shared" si="179"/>
        <v>0</v>
      </c>
      <c r="AM78" s="619"/>
      <c r="AN78" s="619"/>
      <c r="AO78" s="619"/>
      <c r="AP78" s="522">
        <f t="shared" si="180"/>
        <v>0</v>
      </c>
      <c r="AQ78" s="619"/>
      <c r="AR78" s="619"/>
      <c r="AS78" s="619"/>
      <c r="AT78" s="522">
        <f t="shared" si="181"/>
        <v>0</v>
      </c>
      <c r="AU78" s="619"/>
      <c r="AV78" s="619"/>
      <c r="AW78" s="619"/>
      <c r="AX78" s="522">
        <f t="shared" si="182"/>
        <v>0</v>
      </c>
      <c r="AY78" s="619"/>
      <c r="AZ78" s="619"/>
      <c r="BA78" s="619"/>
      <c r="BB78" s="522">
        <f t="shared" si="183"/>
        <v>0</v>
      </c>
      <c r="BC78" s="619"/>
      <c r="BD78" s="619"/>
      <c r="BE78" s="619"/>
      <c r="BF78" s="522">
        <f t="shared" si="184"/>
        <v>0</v>
      </c>
      <c r="BG78" s="619"/>
      <c r="BH78" s="619"/>
      <c r="BI78" s="619"/>
      <c r="BJ78" s="522">
        <f t="shared" si="185"/>
        <v>0</v>
      </c>
      <c r="BK78" s="619"/>
      <c r="BL78" s="619"/>
      <c r="BM78" s="619"/>
      <c r="BN78" s="522">
        <f t="shared" si="186"/>
        <v>0</v>
      </c>
      <c r="BO78" s="619"/>
      <c r="BP78" s="619"/>
      <c r="BQ78" s="619"/>
      <c r="BR78" s="522">
        <f t="shared" si="187"/>
        <v>0</v>
      </c>
      <c r="BS78" s="619"/>
      <c r="BT78" s="619"/>
      <c r="BU78" s="619"/>
      <c r="BV78" s="522">
        <f t="shared" si="188"/>
        <v>0</v>
      </c>
      <c r="BW78" s="619"/>
      <c r="BX78" s="619"/>
      <c r="BY78" s="619"/>
      <c r="BZ78" s="522">
        <f t="shared" si="189"/>
        <v>0</v>
      </c>
      <c r="CA78" s="619"/>
      <c r="CB78" s="619"/>
      <c r="CC78" s="619"/>
      <c r="CD78" s="523">
        <f t="shared" si="190"/>
        <v>0</v>
      </c>
      <c r="CE78" s="62">
        <f t="shared" si="155"/>
        <v>0</v>
      </c>
      <c r="CF78" s="120" t="str">
        <f t="shared" si="156"/>
        <v/>
      </c>
      <c r="CG78" s="85">
        <f t="shared" si="157"/>
        <v>0</v>
      </c>
      <c r="CH78" s="85">
        <f t="shared" si="157"/>
        <v>0</v>
      </c>
      <c r="CI78" s="85">
        <f t="shared" si="157"/>
        <v>0</v>
      </c>
      <c r="CJ78" s="85">
        <f t="shared" si="157"/>
        <v>0</v>
      </c>
      <c r="CK78" s="85">
        <f t="shared" si="157"/>
        <v>0</v>
      </c>
      <c r="CL78" s="85">
        <f t="shared" si="157"/>
        <v>0</v>
      </c>
      <c r="CM78" s="85">
        <f t="shared" si="157"/>
        <v>0</v>
      </c>
      <c r="CN78" s="85">
        <f t="shared" si="157"/>
        <v>0</v>
      </c>
      <c r="CO78" s="14">
        <f t="shared" si="158"/>
        <v>0</v>
      </c>
      <c r="CP78" s="85">
        <f t="shared" si="159"/>
        <v>0</v>
      </c>
      <c r="CQ78" s="85">
        <f t="shared" si="159"/>
        <v>0</v>
      </c>
      <c r="CR78" s="85">
        <f t="shared" si="159"/>
        <v>0</v>
      </c>
      <c r="CS78" s="88">
        <f t="shared" si="191"/>
        <v>0</v>
      </c>
      <c r="CV78"/>
      <c r="CW78"/>
      <c r="CX78"/>
      <c r="CY78"/>
      <c r="CZ78"/>
      <c r="DA78"/>
      <c r="DB78"/>
      <c r="DC78"/>
      <c r="DD78"/>
      <c r="DE78"/>
      <c r="DF78"/>
      <c r="DG78"/>
      <c r="DH78" s="206"/>
      <c r="DI78" s="219"/>
      <c r="DJ78"/>
      <c r="DK78" s="74">
        <f t="shared" si="160"/>
        <v>0</v>
      </c>
      <c r="DL78" s="74">
        <f t="shared" si="161"/>
        <v>0</v>
      </c>
      <c r="DM78" s="74">
        <f t="shared" si="161"/>
        <v>0</v>
      </c>
      <c r="DN78" s="74">
        <f t="shared" si="161"/>
        <v>0</v>
      </c>
      <c r="DO78" s="74">
        <f t="shared" si="161"/>
        <v>0</v>
      </c>
      <c r="DP78" s="74">
        <f t="shared" si="161"/>
        <v>0</v>
      </c>
      <c r="DQ78" s="74">
        <f t="shared" si="161"/>
        <v>0</v>
      </c>
      <c r="DR78" s="74">
        <f t="shared" si="161"/>
        <v>0</v>
      </c>
      <c r="DS78" s="74">
        <f t="shared" si="161"/>
        <v>0</v>
      </c>
      <c r="DT78" s="74">
        <f t="shared" si="161"/>
        <v>0</v>
      </c>
      <c r="DU78" s="74">
        <f t="shared" si="161"/>
        <v>0</v>
      </c>
      <c r="DV78" s="74">
        <f t="shared" si="161"/>
        <v>0</v>
      </c>
      <c r="DW78" s="485">
        <f t="shared" si="149"/>
        <v>0</v>
      </c>
      <c r="DX78"/>
      <c r="DY78"/>
      <c r="DZ78"/>
      <c r="EA78"/>
      <c r="EB78"/>
      <c r="EC78"/>
      <c r="ED78"/>
      <c r="EE78"/>
      <c r="EF78"/>
      <c r="EG78"/>
      <c r="EH78"/>
      <c r="EI78"/>
      <c r="EJ78"/>
      <c r="EK78"/>
      <c r="EL78"/>
      <c r="EO78" s="65">
        <f t="shared" si="162"/>
        <v>0</v>
      </c>
      <c r="EP78" s="90">
        <f t="shared" si="163"/>
        <v>0</v>
      </c>
      <c r="EQ78" s="90">
        <f t="shared" si="164"/>
        <v>0</v>
      </c>
      <c r="ER78" s="90">
        <f t="shared" si="165"/>
        <v>0</v>
      </c>
      <c r="ES78" s="90">
        <f t="shared" si="166"/>
        <v>0</v>
      </c>
      <c r="ET78" s="90">
        <f t="shared" si="167"/>
        <v>0</v>
      </c>
      <c r="EU78" s="90">
        <f t="shared" si="168"/>
        <v>0</v>
      </c>
      <c r="EV78" s="90">
        <f t="shared" si="169"/>
        <v>0</v>
      </c>
      <c r="EW78" s="90">
        <f t="shared" si="170"/>
        <v>0</v>
      </c>
      <c r="EX78" s="90">
        <f t="shared" si="171"/>
        <v>0</v>
      </c>
      <c r="EY78" s="90">
        <f t="shared" si="172"/>
        <v>0</v>
      </c>
      <c r="EZ78" s="90">
        <f t="shared" si="173"/>
        <v>0</v>
      </c>
      <c r="FA78" s="90">
        <f t="shared" si="174"/>
        <v>0</v>
      </c>
      <c r="FB78" s="66">
        <f t="shared" si="175"/>
        <v>0</v>
      </c>
      <c r="FC78" s="90">
        <f t="shared" si="176"/>
        <v>0</v>
      </c>
      <c r="FD78" s="90">
        <f t="shared" si="176"/>
        <v>0</v>
      </c>
      <c r="FE78" s="90">
        <f t="shared" si="176"/>
        <v>0</v>
      </c>
      <c r="FF78" s="90">
        <f t="shared" si="176"/>
        <v>0</v>
      </c>
      <c r="FG78" s="90">
        <f t="shared" si="176"/>
        <v>0</v>
      </c>
      <c r="FH78" s="90">
        <f t="shared" si="176"/>
        <v>0</v>
      </c>
      <c r="FI78" s="90">
        <f t="shared" si="176"/>
        <v>0</v>
      </c>
      <c r="FJ78" s="90">
        <f t="shared" si="176"/>
        <v>0</v>
      </c>
      <c r="FK78" s="90">
        <f t="shared" si="176"/>
        <v>0</v>
      </c>
      <c r="FL78" s="90">
        <f t="shared" si="176"/>
        <v>0</v>
      </c>
      <c r="FM78" s="90">
        <f t="shared" si="176"/>
        <v>0</v>
      </c>
      <c r="FN78" s="90">
        <f t="shared" si="176"/>
        <v>0</v>
      </c>
      <c r="FO78" s="66">
        <f t="shared" si="177"/>
        <v>0</v>
      </c>
    </row>
    <row r="79" spans="1:171" s="2" customFormat="1" hidden="1" x14ac:dyDescent="0.25">
      <c r="A79" s="301" t="s">
        <v>186</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52"/>
        <v>0</v>
      </c>
      <c r="AD79" s="138">
        <f t="shared" si="153"/>
        <v>0</v>
      </c>
      <c r="AE79" s="9">
        <f t="shared" si="154"/>
        <v>0</v>
      </c>
      <c r="AF79" s="9">
        <f t="shared" si="154"/>
        <v>0</v>
      </c>
      <c r="AG79" s="9">
        <f t="shared" si="154"/>
        <v>0</v>
      </c>
      <c r="AH79" s="9">
        <f t="shared" si="178"/>
        <v>0</v>
      </c>
      <c r="AI79" s="618"/>
      <c r="AJ79" s="619"/>
      <c r="AK79" s="619"/>
      <c r="AL79" s="522">
        <f t="shared" si="179"/>
        <v>0</v>
      </c>
      <c r="AM79" s="619"/>
      <c r="AN79" s="619"/>
      <c r="AO79" s="619"/>
      <c r="AP79" s="522">
        <f t="shared" si="180"/>
        <v>0</v>
      </c>
      <c r="AQ79" s="619"/>
      <c r="AR79" s="619"/>
      <c r="AS79" s="619"/>
      <c r="AT79" s="522">
        <f t="shared" si="181"/>
        <v>0</v>
      </c>
      <c r="AU79" s="619"/>
      <c r="AV79" s="619"/>
      <c r="AW79" s="619"/>
      <c r="AX79" s="522">
        <f t="shared" si="182"/>
        <v>0</v>
      </c>
      <c r="AY79" s="619"/>
      <c r="AZ79" s="619"/>
      <c r="BA79" s="619"/>
      <c r="BB79" s="522">
        <f t="shared" si="183"/>
        <v>0</v>
      </c>
      <c r="BC79" s="619"/>
      <c r="BD79" s="619"/>
      <c r="BE79" s="619"/>
      <c r="BF79" s="522">
        <f t="shared" si="184"/>
        <v>0</v>
      </c>
      <c r="BG79" s="619"/>
      <c r="BH79" s="619"/>
      <c r="BI79" s="619"/>
      <c r="BJ79" s="522">
        <f t="shared" si="185"/>
        <v>0</v>
      </c>
      <c r="BK79" s="619"/>
      <c r="BL79" s="619"/>
      <c r="BM79" s="619"/>
      <c r="BN79" s="522">
        <f t="shared" si="186"/>
        <v>0</v>
      </c>
      <c r="BO79" s="619"/>
      <c r="BP79" s="619"/>
      <c r="BQ79" s="619"/>
      <c r="BR79" s="522">
        <f t="shared" si="187"/>
        <v>0</v>
      </c>
      <c r="BS79" s="619"/>
      <c r="BT79" s="619"/>
      <c r="BU79" s="619"/>
      <c r="BV79" s="522">
        <f t="shared" si="188"/>
        <v>0</v>
      </c>
      <c r="BW79" s="619"/>
      <c r="BX79" s="619"/>
      <c r="BY79" s="619"/>
      <c r="BZ79" s="522">
        <f t="shared" si="189"/>
        <v>0</v>
      </c>
      <c r="CA79" s="619"/>
      <c r="CB79" s="619"/>
      <c r="CC79" s="619"/>
      <c r="CD79" s="523">
        <f t="shared" si="190"/>
        <v>0</v>
      </c>
      <c r="CE79" s="62">
        <f t="shared" si="155"/>
        <v>0</v>
      </c>
      <c r="CF79" s="120" t="str">
        <f t="shared" si="156"/>
        <v/>
      </c>
      <c r="CG79" s="85">
        <f t="shared" si="157"/>
        <v>0</v>
      </c>
      <c r="CH79" s="85">
        <f t="shared" si="157"/>
        <v>0</v>
      </c>
      <c r="CI79" s="85">
        <f t="shared" si="157"/>
        <v>0</v>
      </c>
      <c r="CJ79" s="85">
        <f t="shared" si="157"/>
        <v>0</v>
      </c>
      <c r="CK79" s="85">
        <f t="shared" si="157"/>
        <v>0</v>
      </c>
      <c r="CL79" s="85">
        <f t="shared" si="157"/>
        <v>0</v>
      </c>
      <c r="CM79" s="85">
        <f t="shared" si="157"/>
        <v>0</v>
      </c>
      <c r="CN79" s="85">
        <f t="shared" si="157"/>
        <v>0</v>
      </c>
      <c r="CO79" s="14">
        <f t="shared" si="158"/>
        <v>0</v>
      </c>
      <c r="CP79" s="85">
        <f t="shared" si="159"/>
        <v>0</v>
      </c>
      <c r="CQ79" s="85">
        <f t="shared" si="159"/>
        <v>0</v>
      </c>
      <c r="CR79" s="85">
        <f t="shared" si="159"/>
        <v>0</v>
      </c>
      <c r="CS79" s="88">
        <f t="shared" si="191"/>
        <v>0</v>
      </c>
      <c r="CV79"/>
      <c r="CW79"/>
      <c r="CX79"/>
      <c r="CY79"/>
      <c r="CZ79"/>
      <c r="DA79"/>
      <c r="DB79"/>
      <c r="DC79"/>
      <c r="DD79"/>
      <c r="DE79"/>
      <c r="DF79"/>
      <c r="DG79"/>
      <c r="DH79" s="206"/>
      <c r="DI79" s="219"/>
      <c r="DJ79"/>
      <c r="DK79" s="74">
        <f t="shared" si="160"/>
        <v>0</v>
      </c>
      <c r="DL79" s="74">
        <f t="shared" si="161"/>
        <v>0</v>
      </c>
      <c r="DM79" s="74">
        <f t="shared" si="161"/>
        <v>0</v>
      </c>
      <c r="DN79" s="74">
        <f t="shared" si="161"/>
        <v>0</v>
      </c>
      <c r="DO79" s="74">
        <f t="shared" si="161"/>
        <v>0</v>
      </c>
      <c r="DP79" s="74">
        <f t="shared" si="161"/>
        <v>0</v>
      </c>
      <c r="DQ79" s="74">
        <f t="shared" si="161"/>
        <v>0</v>
      </c>
      <c r="DR79" s="74">
        <f t="shared" si="161"/>
        <v>0</v>
      </c>
      <c r="DS79" s="74">
        <f t="shared" si="161"/>
        <v>0</v>
      </c>
      <c r="DT79" s="74">
        <f t="shared" si="161"/>
        <v>0</v>
      </c>
      <c r="DU79" s="74">
        <f t="shared" si="161"/>
        <v>0</v>
      </c>
      <c r="DV79" s="74">
        <f t="shared" si="161"/>
        <v>0</v>
      </c>
      <c r="DW79" s="485">
        <f t="shared" si="149"/>
        <v>0</v>
      </c>
      <c r="DX79"/>
      <c r="DY79"/>
      <c r="DZ79"/>
      <c r="EA79"/>
      <c r="EB79"/>
      <c r="EC79"/>
      <c r="ED79"/>
      <c r="EE79"/>
      <c r="EF79"/>
      <c r="EG79"/>
      <c r="EH79"/>
      <c r="EI79"/>
      <c r="EJ79"/>
      <c r="EK79"/>
      <c r="EL79"/>
      <c r="EO79" s="65">
        <f t="shared" si="162"/>
        <v>0</v>
      </c>
      <c r="EP79" s="90">
        <f t="shared" si="163"/>
        <v>0</v>
      </c>
      <c r="EQ79" s="90">
        <f t="shared" si="164"/>
        <v>0</v>
      </c>
      <c r="ER79" s="90">
        <f t="shared" si="165"/>
        <v>0</v>
      </c>
      <c r="ES79" s="90">
        <f t="shared" si="166"/>
        <v>0</v>
      </c>
      <c r="ET79" s="90">
        <f t="shared" si="167"/>
        <v>0</v>
      </c>
      <c r="EU79" s="90">
        <f t="shared" si="168"/>
        <v>0</v>
      </c>
      <c r="EV79" s="90">
        <f t="shared" si="169"/>
        <v>0</v>
      </c>
      <c r="EW79" s="90">
        <f t="shared" si="170"/>
        <v>0</v>
      </c>
      <c r="EX79" s="90">
        <f t="shared" si="171"/>
        <v>0</v>
      </c>
      <c r="EY79" s="90">
        <f t="shared" si="172"/>
        <v>0</v>
      </c>
      <c r="EZ79" s="90">
        <f t="shared" si="173"/>
        <v>0</v>
      </c>
      <c r="FA79" s="90">
        <f t="shared" si="174"/>
        <v>0</v>
      </c>
      <c r="FB79" s="66">
        <f t="shared" si="175"/>
        <v>0</v>
      </c>
      <c r="FC79" s="90">
        <f t="shared" si="176"/>
        <v>0</v>
      </c>
      <c r="FD79" s="90">
        <f t="shared" si="176"/>
        <v>0</v>
      </c>
      <c r="FE79" s="90">
        <f t="shared" si="176"/>
        <v>0</v>
      </c>
      <c r="FF79" s="90">
        <f t="shared" si="176"/>
        <v>0</v>
      </c>
      <c r="FG79" s="90">
        <f t="shared" si="176"/>
        <v>0</v>
      </c>
      <c r="FH79" s="90">
        <f t="shared" si="176"/>
        <v>0</v>
      </c>
      <c r="FI79" s="90">
        <f t="shared" si="176"/>
        <v>0</v>
      </c>
      <c r="FJ79" s="90">
        <f t="shared" si="176"/>
        <v>0</v>
      </c>
      <c r="FK79" s="90">
        <f t="shared" si="176"/>
        <v>0</v>
      </c>
      <c r="FL79" s="90">
        <f t="shared" si="176"/>
        <v>0</v>
      </c>
      <c r="FM79" s="90">
        <f t="shared" si="176"/>
        <v>0</v>
      </c>
      <c r="FN79" s="90">
        <f t="shared" si="176"/>
        <v>0</v>
      </c>
      <c r="FO79" s="66">
        <f t="shared" si="177"/>
        <v>0</v>
      </c>
    </row>
    <row r="80" spans="1:171" s="2" customFormat="1" hidden="1" x14ac:dyDescent="0.25">
      <c r="A80" s="301" t="s">
        <v>187</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52"/>
        <v>0</v>
      </c>
      <c r="AD80" s="138">
        <f t="shared" si="153"/>
        <v>0</v>
      </c>
      <c r="AE80" s="9">
        <f t="shared" si="154"/>
        <v>0</v>
      </c>
      <c r="AF80" s="9">
        <f t="shared" si="154"/>
        <v>0</v>
      </c>
      <c r="AG80" s="9">
        <f t="shared" si="154"/>
        <v>0</v>
      </c>
      <c r="AH80" s="9">
        <f t="shared" si="178"/>
        <v>0</v>
      </c>
      <c r="AI80" s="618"/>
      <c r="AJ80" s="619"/>
      <c r="AK80" s="619"/>
      <c r="AL80" s="522">
        <f t="shared" si="179"/>
        <v>0</v>
      </c>
      <c r="AM80" s="619"/>
      <c r="AN80" s="619"/>
      <c r="AO80" s="619"/>
      <c r="AP80" s="522">
        <f t="shared" si="180"/>
        <v>0</v>
      </c>
      <c r="AQ80" s="619"/>
      <c r="AR80" s="619"/>
      <c r="AS80" s="619"/>
      <c r="AT80" s="522">
        <f t="shared" si="181"/>
        <v>0</v>
      </c>
      <c r="AU80" s="619"/>
      <c r="AV80" s="619"/>
      <c r="AW80" s="619"/>
      <c r="AX80" s="522">
        <f t="shared" si="182"/>
        <v>0</v>
      </c>
      <c r="AY80" s="619"/>
      <c r="AZ80" s="619"/>
      <c r="BA80" s="619"/>
      <c r="BB80" s="522">
        <f t="shared" si="183"/>
        <v>0</v>
      </c>
      <c r="BC80" s="619"/>
      <c r="BD80" s="619"/>
      <c r="BE80" s="619"/>
      <c r="BF80" s="522">
        <f t="shared" si="184"/>
        <v>0</v>
      </c>
      <c r="BG80" s="619"/>
      <c r="BH80" s="619"/>
      <c r="BI80" s="619"/>
      <c r="BJ80" s="522">
        <f t="shared" si="185"/>
        <v>0</v>
      </c>
      <c r="BK80" s="619"/>
      <c r="BL80" s="619"/>
      <c r="BM80" s="619"/>
      <c r="BN80" s="522">
        <f t="shared" si="186"/>
        <v>0</v>
      </c>
      <c r="BO80" s="619"/>
      <c r="BP80" s="619"/>
      <c r="BQ80" s="619"/>
      <c r="BR80" s="522">
        <f t="shared" si="187"/>
        <v>0</v>
      </c>
      <c r="BS80" s="619"/>
      <c r="BT80" s="619"/>
      <c r="BU80" s="619"/>
      <c r="BV80" s="522">
        <f t="shared" si="188"/>
        <v>0</v>
      </c>
      <c r="BW80" s="619"/>
      <c r="BX80" s="619"/>
      <c r="BY80" s="619"/>
      <c r="BZ80" s="522">
        <f t="shared" si="189"/>
        <v>0</v>
      </c>
      <c r="CA80" s="619"/>
      <c r="CB80" s="619"/>
      <c r="CC80" s="619"/>
      <c r="CD80" s="523">
        <f t="shared" si="190"/>
        <v>0</v>
      </c>
      <c r="CE80" s="62">
        <f t="shared" si="155"/>
        <v>0</v>
      </c>
      <c r="CF80" s="120" t="str">
        <f t="shared" si="156"/>
        <v/>
      </c>
      <c r="CG80" s="85">
        <f t="shared" si="157"/>
        <v>0</v>
      </c>
      <c r="CH80" s="85">
        <f t="shared" si="157"/>
        <v>0</v>
      </c>
      <c r="CI80" s="85">
        <f t="shared" si="157"/>
        <v>0</v>
      </c>
      <c r="CJ80" s="85">
        <f t="shared" si="157"/>
        <v>0</v>
      </c>
      <c r="CK80" s="85">
        <f t="shared" si="157"/>
        <v>0</v>
      </c>
      <c r="CL80" s="85">
        <f t="shared" si="157"/>
        <v>0</v>
      </c>
      <c r="CM80" s="85">
        <f t="shared" si="157"/>
        <v>0</v>
      </c>
      <c r="CN80" s="85">
        <f t="shared" si="157"/>
        <v>0</v>
      </c>
      <c r="CO80" s="14">
        <f t="shared" si="158"/>
        <v>0</v>
      </c>
      <c r="CP80" s="85">
        <f t="shared" si="159"/>
        <v>0</v>
      </c>
      <c r="CQ80" s="85">
        <f t="shared" si="159"/>
        <v>0</v>
      </c>
      <c r="CR80" s="85">
        <f t="shared" si="159"/>
        <v>0</v>
      </c>
      <c r="CS80" s="88">
        <f t="shared" si="191"/>
        <v>0</v>
      </c>
      <c r="CV80"/>
      <c r="CW80"/>
      <c r="CX80"/>
      <c r="CY80"/>
      <c r="CZ80"/>
      <c r="DA80"/>
      <c r="DB80"/>
      <c r="DC80"/>
      <c r="DD80"/>
      <c r="DE80"/>
      <c r="DF80"/>
      <c r="DG80"/>
      <c r="DH80" s="206"/>
      <c r="DI80" s="219"/>
      <c r="DJ80"/>
      <c r="DK80" s="74">
        <f t="shared" si="160"/>
        <v>0</v>
      </c>
      <c r="DL80" s="74">
        <f t="shared" si="161"/>
        <v>0</v>
      </c>
      <c r="DM80" s="74">
        <f t="shared" si="161"/>
        <v>0</v>
      </c>
      <c r="DN80" s="74">
        <f t="shared" si="161"/>
        <v>0</v>
      </c>
      <c r="DO80" s="74">
        <f t="shared" si="161"/>
        <v>0</v>
      </c>
      <c r="DP80" s="74">
        <f t="shared" si="161"/>
        <v>0</v>
      </c>
      <c r="DQ80" s="74">
        <f t="shared" si="161"/>
        <v>0</v>
      </c>
      <c r="DR80" s="74">
        <f t="shared" si="161"/>
        <v>0</v>
      </c>
      <c r="DS80" s="74">
        <f t="shared" si="161"/>
        <v>0</v>
      </c>
      <c r="DT80" s="74">
        <f t="shared" si="161"/>
        <v>0</v>
      </c>
      <c r="DU80" s="74">
        <f t="shared" si="161"/>
        <v>0</v>
      </c>
      <c r="DV80" s="74">
        <f t="shared" si="161"/>
        <v>0</v>
      </c>
      <c r="DW80" s="485">
        <f t="shared" si="149"/>
        <v>0</v>
      </c>
      <c r="DX80"/>
      <c r="DY80"/>
      <c r="DZ80"/>
      <c r="EA80"/>
      <c r="EB80"/>
      <c r="EC80"/>
      <c r="ED80"/>
      <c r="EE80"/>
      <c r="EF80"/>
      <c r="EG80"/>
      <c r="EH80"/>
      <c r="EI80"/>
      <c r="EJ80"/>
      <c r="EK80"/>
      <c r="EL80"/>
      <c r="EO80" s="65">
        <f t="shared" si="162"/>
        <v>0</v>
      </c>
      <c r="EP80" s="90">
        <f t="shared" si="163"/>
        <v>0</v>
      </c>
      <c r="EQ80" s="90">
        <f t="shared" si="164"/>
        <v>0</v>
      </c>
      <c r="ER80" s="90">
        <f t="shared" si="165"/>
        <v>0</v>
      </c>
      <c r="ES80" s="90">
        <f t="shared" si="166"/>
        <v>0</v>
      </c>
      <c r="ET80" s="90">
        <f t="shared" si="167"/>
        <v>0</v>
      </c>
      <c r="EU80" s="90">
        <f t="shared" si="168"/>
        <v>0</v>
      </c>
      <c r="EV80" s="90">
        <f t="shared" si="169"/>
        <v>0</v>
      </c>
      <c r="EW80" s="90">
        <f t="shared" si="170"/>
        <v>0</v>
      </c>
      <c r="EX80" s="90">
        <f t="shared" si="171"/>
        <v>0</v>
      </c>
      <c r="EY80" s="90">
        <f t="shared" si="172"/>
        <v>0</v>
      </c>
      <c r="EZ80" s="90">
        <f t="shared" si="173"/>
        <v>0</v>
      </c>
      <c r="FA80" s="90">
        <f t="shared" si="174"/>
        <v>0</v>
      </c>
      <c r="FB80" s="66">
        <f t="shared" si="175"/>
        <v>0</v>
      </c>
      <c r="FC80" s="90">
        <f t="shared" si="176"/>
        <v>0</v>
      </c>
      <c r="FD80" s="90">
        <f t="shared" si="176"/>
        <v>0</v>
      </c>
      <c r="FE80" s="90">
        <f t="shared" si="176"/>
        <v>0</v>
      </c>
      <c r="FF80" s="90">
        <f t="shared" si="176"/>
        <v>0</v>
      </c>
      <c r="FG80" s="90">
        <f t="shared" si="176"/>
        <v>0</v>
      </c>
      <c r="FH80" s="90">
        <f t="shared" si="176"/>
        <v>0</v>
      </c>
      <c r="FI80" s="90">
        <f t="shared" si="176"/>
        <v>0</v>
      </c>
      <c r="FJ80" s="90">
        <f t="shared" si="176"/>
        <v>0</v>
      </c>
      <c r="FK80" s="90">
        <f t="shared" si="176"/>
        <v>0</v>
      </c>
      <c r="FL80" s="90">
        <f t="shared" si="176"/>
        <v>0</v>
      </c>
      <c r="FM80" s="90">
        <f t="shared" si="176"/>
        <v>0</v>
      </c>
      <c r="FN80" s="90">
        <f t="shared" si="176"/>
        <v>0</v>
      </c>
      <c r="FO80" s="66">
        <f t="shared" si="177"/>
        <v>0</v>
      </c>
    </row>
    <row r="81" spans="1:171" s="2" customFormat="1" hidden="1" x14ac:dyDescent="0.25">
      <c r="A81" s="301" t="s">
        <v>188</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52"/>
        <v>0</v>
      </c>
      <c r="AD81" s="138">
        <f t="shared" si="153"/>
        <v>0</v>
      </c>
      <c r="AE81" s="9">
        <f t="shared" si="154"/>
        <v>0</v>
      </c>
      <c r="AF81" s="9">
        <f t="shared" si="154"/>
        <v>0</v>
      </c>
      <c r="AG81" s="9">
        <f t="shared" si="154"/>
        <v>0</v>
      </c>
      <c r="AH81" s="9">
        <f t="shared" si="178"/>
        <v>0</v>
      </c>
      <c r="AI81" s="618"/>
      <c r="AJ81" s="619"/>
      <c r="AK81" s="619"/>
      <c r="AL81" s="522">
        <f t="shared" si="179"/>
        <v>0</v>
      </c>
      <c r="AM81" s="619"/>
      <c r="AN81" s="619"/>
      <c r="AO81" s="619"/>
      <c r="AP81" s="522">
        <f t="shared" si="180"/>
        <v>0</v>
      </c>
      <c r="AQ81" s="619"/>
      <c r="AR81" s="619"/>
      <c r="AS81" s="619"/>
      <c r="AT81" s="522">
        <f t="shared" si="181"/>
        <v>0</v>
      </c>
      <c r="AU81" s="619"/>
      <c r="AV81" s="619"/>
      <c r="AW81" s="619"/>
      <c r="AX81" s="522">
        <f t="shared" si="182"/>
        <v>0</v>
      </c>
      <c r="AY81" s="619"/>
      <c r="AZ81" s="619"/>
      <c r="BA81" s="619"/>
      <c r="BB81" s="522">
        <f t="shared" si="183"/>
        <v>0</v>
      </c>
      <c r="BC81" s="619"/>
      <c r="BD81" s="619"/>
      <c r="BE81" s="619"/>
      <c r="BF81" s="522">
        <f t="shared" si="184"/>
        <v>0</v>
      </c>
      <c r="BG81" s="619"/>
      <c r="BH81" s="619"/>
      <c r="BI81" s="619"/>
      <c r="BJ81" s="522">
        <f t="shared" si="185"/>
        <v>0</v>
      </c>
      <c r="BK81" s="619"/>
      <c r="BL81" s="619"/>
      <c r="BM81" s="619"/>
      <c r="BN81" s="522">
        <f t="shared" si="186"/>
        <v>0</v>
      </c>
      <c r="BO81" s="619"/>
      <c r="BP81" s="619"/>
      <c r="BQ81" s="619"/>
      <c r="BR81" s="522">
        <f t="shared" si="187"/>
        <v>0</v>
      </c>
      <c r="BS81" s="619"/>
      <c r="BT81" s="619"/>
      <c r="BU81" s="619"/>
      <c r="BV81" s="522">
        <f t="shared" si="188"/>
        <v>0</v>
      </c>
      <c r="BW81" s="619"/>
      <c r="BX81" s="619"/>
      <c r="BY81" s="619"/>
      <c r="BZ81" s="522">
        <f t="shared" si="189"/>
        <v>0</v>
      </c>
      <c r="CA81" s="619"/>
      <c r="CB81" s="619"/>
      <c r="CC81" s="619"/>
      <c r="CD81" s="523">
        <f t="shared" si="190"/>
        <v>0</v>
      </c>
      <c r="CE81" s="62">
        <f t="shared" si="155"/>
        <v>0</v>
      </c>
      <c r="CF81" s="120" t="str">
        <f t="shared" si="156"/>
        <v/>
      </c>
      <c r="CG81" s="85">
        <f t="shared" si="157"/>
        <v>0</v>
      </c>
      <c r="CH81" s="85">
        <f t="shared" si="157"/>
        <v>0</v>
      </c>
      <c r="CI81" s="85">
        <f t="shared" si="157"/>
        <v>0</v>
      </c>
      <c r="CJ81" s="85">
        <f t="shared" si="157"/>
        <v>0</v>
      </c>
      <c r="CK81" s="85">
        <f t="shared" si="157"/>
        <v>0</v>
      </c>
      <c r="CL81" s="85">
        <f t="shared" si="157"/>
        <v>0</v>
      </c>
      <c r="CM81" s="85">
        <f t="shared" si="157"/>
        <v>0</v>
      </c>
      <c r="CN81" s="85">
        <f t="shared" si="157"/>
        <v>0</v>
      </c>
      <c r="CO81" s="14">
        <f t="shared" si="158"/>
        <v>0</v>
      </c>
      <c r="CP81" s="85">
        <f t="shared" si="159"/>
        <v>0</v>
      </c>
      <c r="CQ81" s="85">
        <f t="shared" si="159"/>
        <v>0</v>
      </c>
      <c r="CR81" s="85">
        <f t="shared" si="159"/>
        <v>0</v>
      </c>
      <c r="CS81" s="88">
        <f t="shared" si="191"/>
        <v>0</v>
      </c>
      <c r="CV81"/>
      <c r="CW81"/>
      <c r="CX81"/>
      <c r="CY81"/>
      <c r="CZ81"/>
      <c r="DA81"/>
      <c r="DB81"/>
      <c r="DC81"/>
      <c r="DD81"/>
      <c r="DE81"/>
      <c r="DF81"/>
      <c r="DG81"/>
      <c r="DH81" s="206"/>
      <c r="DI81" s="219"/>
      <c r="DJ81"/>
      <c r="DK81" s="74">
        <f t="shared" si="160"/>
        <v>0</v>
      </c>
      <c r="DL81" s="74">
        <f t="shared" si="161"/>
        <v>0</v>
      </c>
      <c r="DM81" s="74">
        <f t="shared" si="161"/>
        <v>0</v>
      </c>
      <c r="DN81" s="74">
        <f t="shared" si="161"/>
        <v>0</v>
      </c>
      <c r="DO81" s="74">
        <f t="shared" si="161"/>
        <v>0</v>
      </c>
      <c r="DP81" s="74">
        <f t="shared" si="161"/>
        <v>0</v>
      </c>
      <c r="DQ81" s="74">
        <f t="shared" si="161"/>
        <v>0</v>
      </c>
      <c r="DR81" s="74">
        <f t="shared" si="161"/>
        <v>0</v>
      </c>
      <c r="DS81" s="74">
        <f t="shared" si="161"/>
        <v>0</v>
      </c>
      <c r="DT81" s="74">
        <f t="shared" si="161"/>
        <v>0</v>
      </c>
      <c r="DU81" s="74">
        <f t="shared" si="161"/>
        <v>0</v>
      </c>
      <c r="DV81" s="74">
        <f t="shared" si="161"/>
        <v>0</v>
      </c>
      <c r="DW81" s="485">
        <f t="shared" si="149"/>
        <v>0</v>
      </c>
      <c r="DX81"/>
      <c r="DY81"/>
      <c r="DZ81"/>
      <c r="EA81"/>
      <c r="EB81"/>
      <c r="EC81"/>
      <c r="ED81"/>
      <c r="EE81"/>
      <c r="EF81"/>
      <c r="EG81"/>
      <c r="EH81"/>
      <c r="EI81"/>
      <c r="EJ81"/>
      <c r="EK81"/>
      <c r="EL81"/>
      <c r="EO81" s="65">
        <f t="shared" si="162"/>
        <v>0</v>
      </c>
      <c r="EP81" s="90">
        <f t="shared" si="163"/>
        <v>0</v>
      </c>
      <c r="EQ81" s="90">
        <f t="shared" si="164"/>
        <v>0</v>
      </c>
      <c r="ER81" s="90">
        <f t="shared" si="165"/>
        <v>0</v>
      </c>
      <c r="ES81" s="90">
        <f t="shared" si="166"/>
        <v>0</v>
      </c>
      <c r="ET81" s="90">
        <f t="shared" si="167"/>
        <v>0</v>
      </c>
      <c r="EU81" s="90">
        <f t="shared" si="168"/>
        <v>0</v>
      </c>
      <c r="EV81" s="90">
        <f t="shared" si="169"/>
        <v>0</v>
      </c>
      <c r="EW81" s="90">
        <f t="shared" si="170"/>
        <v>0</v>
      </c>
      <c r="EX81" s="90">
        <f t="shared" si="171"/>
        <v>0</v>
      </c>
      <c r="EY81" s="90">
        <f t="shared" si="172"/>
        <v>0</v>
      </c>
      <c r="EZ81" s="90">
        <f t="shared" si="173"/>
        <v>0</v>
      </c>
      <c r="FA81" s="90">
        <f t="shared" si="174"/>
        <v>0</v>
      </c>
      <c r="FB81" s="66">
        <f t="shared" si="175"/>
        <v>0</v>
      </c>
      <c r="FC81" s="90">
        <f t="shared" si="176"/>
        <v>0</v>
      </c>
      <c r="FD81" s="90">
        <f t="shared" si="176"/>
        <v>0</v>
      </c>
      <c r="FE81" s="90">
        <f t="shared" si="176"/>
        <v>0</v>
      </c>
      <c r="FF81" s="90">
        <f t="shared" si="176"/>
        <v>0</v>
      </c>
      <c r="FG81" s="90">
        <f t="shared" si="176"/>
        <v>0</v>
      </c>
      <c r="FH81" s="90">
        <f t="shared" si="176"/>
        <v>0</v>
      </c>
      <c r="FI81" s="90">
        <f t="shared" si="176"/>
        <v>0</v>
      </c>
      <c r="FJ81" s="90">
        <f t="shared" si="176"/>
        <v>0</v>
      </c>
      <c r="FK81" s="90">
        <f t="shared" si="176"/>
        <v>0</v>
      </c>
      <c r="FL81" s="90">
        <f t="shared" si="176"/>
        <v>0</v>
      </c>
      <c r="FM81" s="90">
        <f t="shared" si="176"/>
        <v>0</v>
      </c>
      <c r="FN81" s="90">
        <f t="shared" si="176"/>
        <v>0</v>
      </c>
      <c r="FO81" s="66">
        <f t="shared" si="177"/>
        <v>0</v>
      </c>
    </row>
    <row r="82" spans="1:171" s="2" customFormat="1" x14ac:dyDescent="0.25">
      <c r="A82" s="132"/>
      <c r="B82" s="287" t="s">
        <v>284</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92">SUM(AC74:AC81)</f>
        <v>105</v>
      </c>
      <c r="AD82" s="138">
        <f t="shared" si="192"/>
        <v>3.5</v>
      </c>
      <c r="AE82" s="138">
        <f t="shared" si="192"/>
        <v>0</v>
      </c>
      <c r="AF82" s="138">
        <f t="shared" si="192"/>
        <v>0</v>
      </c>
      <c r="AG82" s="138">
        <f t="shared" si="192"/>
        <v>0</v>
      </c>
      <c r="AH82" s="138">
        <f t="shared" si="192"/>
        <v>105</v>
      </c>
      <c r="AI82" s="620"/>
      <c r="AJ82" s="621"/>
      <c r="AK82" s="621"/>
      <c r="AL82" s="522">
        <f>SUM(AL74:AL81)</f>
        <v>0</v>
      </c>
      <c r="AM82" s="621"/>
      <c r="AN82" s="621"/>
      <c r="AO82" s="621"/>
      <c r="AP82" s="522">
        <f>SUM(AP74:AP81)</f>
        <v>0</v>
      </c>
      <c r="AQ82" s="621"/>
      <c r="AR82" s="621"/>
      <c r="AS82" s="621"/>
      <c r="AT82" s="522">
        <f>SUM(AT74:AT81)</f>
        <v>0</v>
      </c>
      <c r="AU82" s="621"/>
      <c r="AV82" s="621"/>
      <c r="AW82" s="621"/>
      <c r="AX82" s="522">
        <f>SUM(AX74:AX81)</f>
        <v>1</v>
      </c>
      <c r="AY82" s="621"/>
      <c r="AZ82" s="621"/>
      <c r="BA82" s="621"/>
      <c r="BB82" s="522">
        <f>SUM(BB74:BB81)</f>
        <v>1</v>
      </c>
      <c r="BC82" s="621"/>
      <c r="BD82" s="621"/>
      <c r="BE82" s="621"/>
      <c r="BF82" s="522">
        <f>SUM(BF74:BF81)</f>
        <v>0</v>
      </c>
      <c r="BG82" s="621"/>
      <c r="BH82" s="621"/>
      <c r="BI82" s="621"/>
      <c r="BJ82" s="522">
        <f>SUM(BJ74:BJ81)</f>
        <v>1.5</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93">SUM(CG74:CG81)</f>
        <v>0</v>
      </c>
      <c r="CH82" s="488">
        <f t="shared" si="193"/>
        <v>0</v>
      </c>
      <c r="CI82" s="488">
        <f t="shared" si="193"/>
        <v>0</v>
      </c>
      <c r="CJ82" s="488">
        <f t="shared" si="193"/>
        <v>0</v>
      </c>
      <c r="CK82" s="488">
        <f t="shared" si="193"/>
        <v>0</v>
      </c>
      <c r="CL82" s="488">
        <f t="shared" si="193"/>
        <v>0</v>
      </c>
      <c r="CM82" s="488">
        <f t="shared" si="193"/>
        <v>0</v>
      </c>
      <c r="CN82" s="488">
        <f t="shared" si="193"/>
        <v>0</v>
      </c>
      <c r="CO82" s="488">
        <f t="shared" si="193"/>
        <v>0</v>
      </c>
      <c r="CP82" s="488">
        <f t="shared" si="193"/>
        <v>0</v>
      </c>
      <c r="CQ82" s="488">
        <f t="shared" si="193"/>
        <v>0</v>
      </c>
      <c r="CR82" s="488">
        <f t="shared" si="193"/>
        <v>0</v>
      </c>
      <c r="CS82" s="488">
        <f t="shared" si="193"/>
        <v>0</v>
      </c>
      <c r="DH82" s="198"/>
      <c r="DI82" s="219"/>
      <c r="DJ82"/>
      <c r="DK82" s="488">
        <f t="shared" ref="DK82:DV82" si="194">SUM(DK74:DK81)</f>
        <v>0</v>
      </c>
      <c r="DL82" s="488">
        <f t="shared" si="194"/>
        <v>0</v>
      </c>
      <c r="DM82" s="488">
        <f t="shared" si="194"/>
        <v>0</v>
      </c>
      <c r="DN82" s="488">
        <f t="shared" si="194"/>
        <v>0</v>
      </c>
      <c r="DO82" s="488">
        <f t="shared" si="194"/>
        <v>0</v>
      </c>
      <c r="DP82" s="488">
        <f t="shared" si="194"/>
        <v>0</v>
      </c>
      <c r="DQ82" s="488">
        <f t="shared" si="194"/>
        <v>0</v>
      </c>
      <c r="DR82" s="488">
        <f t="shared" si="194"/>
        <v>0</v>
      </c>
      <c r="DS82" s="488">
        <f t="shared" si="194"/>
        <v>0</v>
      </c>
      <c r="DT82" s="488">
        <f t="shared" si="194"/>
        <v>0</v>
      </c>
      <c r="DU82" s="488">
        <f t="shared" si="194"/>
        <v>0</v>
      </c>
      <c r="DV82" s="488">
        <f t="shared" si="194"/>
        <v>0</v>
      </c>
      <c r="DW82" s="485">
        <f t="shared" ref="DW82:DW132" si="195">SUM(DK82:DV82)</f>
        <v>0</v>
      </c>
      <c r="DX82"/>
      <c r="DY82"/>
      <c r="DZ82"/>
      <c r="EA82"/>
      <c r="EB82"/>
      <c r="EC82"/>
      <c r="ED82"/>
      <c r="EE82"/>
      <c r="EF82"/>
      <c r="EG82"/>
      <c r="EH82"/>
      <c r="EI82"/>
      <c r="EJ82"/>
      <c r="EK82"/>
      <c r="EL82"/>
      <c r="EO82" s="2">
        <f>SUM(EP82:FA82)</f>
        <v>1</v>
      </c>
      <c r="EP82" s="131">
        <f t="shared" ref="EP82:FA82" si="196">COUNTIF(EP74:EP81,"&gt;0")</f>
        <v>0</v>
      </c>
      <c r="EQ82" s="131">
        <f t="shared" si="196"/>
        <v>0</v>
      </c>
      <c r="ER82" s="131">
        <f t="shared" si="196"/>
        <v>0</v>
      </c>
      <c r="ES82" s="131">
        <f t="shared" si="196"/>
        <v>0</v>
      </c>
      <c r="ET82" s="131">
        <f t="shared" si="196"/>
        <v>0</v>
      </c>
      <c r="EU82" s="131">
        <f t="shared" si="196"/>
        <v>0</v>
      </c>
      <c r="EV82" s="131">
        <f t="shared" si="196"/>
        <v>1</v>
      </c>
      <c r="EW82" s="131">
        <f t="shared" si="196"/>
        <v>0</v>
      </c>
      <c r="EX82" s="131">
        <f t="shared" si="196"/>
        <v>0</v>
      </c>
      <c r="EY82" s="131">
        <f t="shared" si="196"/>
        <v>0</v>
      </c>
      <c r="EZ82" s="131">
        <f t="shared" si="196"/>
        <v>0</v>
      </c>
      <c r="FA82" s="131">
        <f t="shared" si="196"/>
        <v>0</v>
      </c>
      <c r="FB82" s="2">
        <f>SUM(FC82:FN82)</f>
        <v>2</v>
      </c>
      <c r="FC82" s="131">
        <f t="shared" ref="FC82:FN82" si="197">COUNTIF(FC74:FC81,"&gt;0")</f>
        <v>0</v>
      </c>
      <c r="FD82" s="131">
        <f t="shared" si="197"/>
        <v>0</v>
      </c>
      <c r="FE82" s="131">
        <f t="shared" si="197"/>
        <v>0</v>
      </c>
      <c r="FF82" s="131">
        <f t="shared" si="197"/>
        <v>1</v>
      </c>
      <c r="FG82" s="131">
        <f t="shared" si="197"/>
        <v>1</v>
      </c>
      <c r="FH82" s="131">
        <f t="shared" si="197"/>
        <v>0</v>
      </c>
      <c r="FI82" s="131">
        <f t="shared" si="197"/>
        <v>0</v>
      </c>
      <c r="FJ82" s="131">
        <f t="shared" si="197"/>
        <v>0</v>
      </c>
      <c r="FK82" s="131">
        <f t="shared" si="197"/>
        <v>0</v>
      </c>
      <c r="FL82" s="131">
        <f t="shared" si="197"/>
        <v>0</v>
      </c>
      <c r="FM82" s="131">
        <f t="shared" si="197"/>
        <v>0</v>
      </c>
      <c r="FN82" s="131">
        <f t="shared" si="197"/>
        <v>0</v>
      </c>
      <c r="FO82" s="2">
        <f>SUM(FO74:FO81)</f>
        <v>2</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ht="13.5" customHeigh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25</v>
      </c>
      <c r="C87" s="133" t="s">
        <v>88</v>
      </c>
      <c r="D87" s="282"/>
      <c r="E87" s="160"/>
      <c r="F87" s="160"/>
      <c r="G87" s="283"/>
      <c r="H87" s="178">
        <v>6</v>
      </c>
      <c r="I87" s="160"/>
      <c r="J87" s="160"/>
      <c r="K87" s="160"/>
      <c r="L87" s="160"/>
      <c r="M87" s="160"/>
      <c r="N87" s="160"/>
      <c r="O87" s="160"/>
      <c r="P87" s="160"/>
      <c r="Q87" s="160"/>
      <c r="R87" s="160"/>
      <c r="S87" s="283"/>
      <c r="T87" s="138"/>
      <c r="U87" s="138"/>
      <c r="V87" s="282"/>
      <c r="W87" s="160"/>
      <c r="X87" s="160"/>
      <c r="Y87" s="160"/>
      <c r="Z87" s="160"/>
      <c r="AA87" s="160"/>
      <c r="AB87" s="283"/>
      <c r="AC87" s="699">
        <v>135</v>
      </c>
      <c r="AD87" s="138">
        <f t="shared" ref="AD87:AD94" si="198">AC87/$CI$7</f>
        <v>4.5</v>
      </c>
      <c r="AE87" s="9">
        <f t="shared" ref="AE87:AG94" si="199">AI87*$CG$5+AM87*$CH$5+AQ87*$CI$5+AU87*$CJ$5+BO87*$CO$5+BS87*$CP$5+BW87*$CQ$5+CA87*$CR$5+AY87*$CK$5+BC87*$CL$5+BG87*$CM$5+BK87*$CN$5</f>
        <v>0</v>
      </c>
      <c r="AF87" s="9">
        <f t="shared" si="199"/>
        <v>0</v>
      </c>
      <c r="AG87" s="9">
        <f t="shared" si="199"/>
        <v>0</v>
      </c>
      <c r="AH87" s="9">
        <f t="shared" ref="AH87" si="200">AC87-(AE87+AF87+AG87)</f>
        <v>135</v>
      </c>
      <c r="AI87" s="138">
        <v>0</v>
      </c>
      <c r="AJ87" s="138">
        <v>0</v>
      </c>
      <c r="AK87" s="138">
        <v>0</v>
      </c>
      <c r="AL87" s="69">
        <f t="shared" ref="AL87:AL89" si="201">CG87</f>
        <v>0</v>
      </c>
      <c r="AM87" s="138">
        <v>0</v>
      </c>
      <c r="AN87" s="138">
        <v>0</v>
      </c>
      <c r="AO87" s="138">
        <v>0</v>
      </c>
      <c r="AP87" s="69">
        <f t="shared" ref="AP87:AP89" si="202">CH87</f>
        <v>0</v>
      </c>
      <c r="AQ87" s="138">
        <v>0</v>
      </c>
      <c r="AR87" s="138">
        <v>0</v>
      </c>
      <c r="AS87" s="138">
        <v>0</v>
      </c>
      <c r="AT87" s="69">
        <f t="shared" ref="AT87:AT89" si="203">CI87</f>
        <v>0</v>
      </c>
      <c r="AU87" s="138">
        <v>0</v>
      </c>
      <c r="AV87" s="138">
        <v>0</v>
      </c>
      <c r="AW87" s="138">
        <v>0</v>
      </c>
      <c r="AX87" s="69">
        <f t="shared" ref="AX87:AX89" si="204">CJ87</f>
        <v>0</v>
      </c>
      <c r="AY87" s="138">
        <v>0</v>
      </c>
      <c r="AZ87" s="138">
        <v>0</v>
      </c>
      <c r="BA87" s="138">
        <v>0</v>
      </c>
      <c r="BB87" s="69">
        <f t="shared" ref="BB87:BB89" si="205">CK87</f>
        <v>0</v>
      </c>
      <c r="BC87" s="138">
        <v>0</v>
      </c>
      <c r="BD87" s="138">
        <v>0</v>
      </c>
      <c r="BE87" s="138">
        <v>0</v>
      </c>
      <c r="BF87" s="69">
        <f t="shared" ref="BF87:BF89" si="206">CL87</f>
        <v>4.5</v>
      </c>
      <c r="BG87" s="138">
        <v>0</v>
      </c>
      <c r="BH87" s="138">
        <v>0</v>
      </c>
      <c r="BI87" s="138">
        <v>0</v>
      </c>
      <c r="BJ87" s="69">
        <f t="shared" ref="BJ87:BJ89" si="207">CM87</f>
        <v>0</v>
      </c>
      <c r="BK87" s="138">
        <v>0</v>
      </c>
      <c r="BL87" s="138">
        <v>0</v>
      </c>
      <c r="BM87" s="138">
        <v>0</v>
      </c>
      <c r="BN87" s="69">
        <f t="shared" ref="BN87:BN89" si="208">CN87</f>
        <v>0</v>
      </c>
      <c r="BO87" s="138">
        <v>0</v>
      </c>
      <c r="BP87" s="138">
        <v>0</v>
      </c>
      <c r="BQ87" s="138">
        <v>0</v>
      </c>
      <c r="BR87" s="69">
        <f t="shared" ref="BR87:BR89" si="209">CO87</f>
        <v>0</v>
      </c>
      <c r="BS87" s="138">
        <v>0</v>
      </c>
      <c r="BT87" s="138">
        <v>0</v>
      </c>
      <c r="BU87" s="138">
        <v>0</v>
      </c>
      <c r="BV87" s="69">
        <f t="shared" ref="BV87:BV89" si="210">CP87</f>
        <v>0</v>
      </c>
      <c r="BW87" s="138">
        <v>0</v>
      </c>
      <c r="BX87" s="138">
        <v>0</v>
      </c>
      <c r="BY87" s="138">
        <v>0</v>
      </c>
      <c r="BZ87" s="69">
        <f t="shared" ref="BZ87:BZ89" si="211">CQ87</f>
        <v>0</v>
      </c>
      <c r="CA87" s="138">
        <v>0</v>
      </c>
      <c r="CB87" s="138">
        <v>0</v>
      </c>
      <c r="CC87" s="138">
        <v>0</v>
      </c>
      <c r="CD87" s="69">
        <f t="shared" ref="CD87:CD89" si="212">CR87</f>
        <v>0</v>
      </c>
      <c r="CE87" s="62">
        <f t="shared" ref="CE87:CE95" si="213">IF(ISERROR(AH87/AC87),0,AH87/AC87)</f>
        <v>1</v>
      </c>
      <c r="CF87" s="19"/>
      <c r="CG87" s="14">
        <f t="shared" ref="CG87:CG95" si="214">IF($EK87&lt;&gt;0,$AD87*DY87/$EK87,0)</f>
        <v>0</v>
      </c>
      <c r="CH87" s="14">
        <f t="shared" ref="CH87:CH95" si="215">IF($EK87&lt;&gt;0,$AD87*DZ87/$EK87,0)</f>
        <v>0</v>
      </c>
      <c r="CI87" s="14">
        <f t="shared" ref="CI87:CI95" si="216">IF($EK87&lt;&gt;0,$AD87*EA87/$EK87,0)</f>
        <v>0</v>
      </c>
      <c r="CJ87" s="14">
        <f t="shared" ref="CJ87:CJ95" si="217">IF($EK87&lt;&gt;0,$AD87*EB87/$EK87,0)</f>
        <v>0</v>
      </c>
      <c r="CK87" s="14">
        <f t="shared" ref="CK87:CK95" si="218">IF($EK87&lt;&gt;0,$AD87*EC87/$EK87,0)</f>
        <v>0</v>
      </c>
      <c r="CL87" s="14">
        <f t="shared" ref="CL87:CL95" si="219">IF($EK87&lt;&gt;0,$AD87*ED87/$EK87,0)</f>
        <v>4.5</v>
      </c>
      <c r="CM87" s="14">
        <f t="shared" ref="CM87:CM95" si="220">IF($EK87&lt;&gt;0,$AD87*EE87/$EK87,0)</f>
        <v>0</v>
      </c>
      <c r="CN87" s="14">
        <f t="shared" ref="CN87:CN95" si="221">IF($EK87&lt;&gt;0,$AD87*EF87/$EK87,0)</f>
        <v>0</v>
      </c>
      <c r="CO87" s="14">
        <f t="shared" ref="CO87:CO95" si="222">IF($EK87&lt;&gt;0,$AD87*EG87/$EK87,0)</f>
        <v>0</v>
      </c>
      <c r="CP87" s="14">
        <f t="shared" ref="CP87:CP95" si="223">IF($EK87&lt;&gt;0,$AD87*EH87/$EK87,0)</f>
        <v>0</v>
      </c>
      <c r="CQ87" s="14">
        <f t="shared" ref="CQ87:CQ95" si="224">IF($EK87&lt;&gt;0,$AD87*EI87/$EK87,0)</f>
        <v>0</v>
      </c>
      <c r="CR87" s="14">
        <f t="shared" ref="CR87:CR95" si="225">IF($EK87&lt;&gt;0,$AD87*EJ87/$EK87,0)</f>
        <v>0</v>
      </c>
      <c r="CS87" s="88">
        <f t="shared" ref="CS87:CS89" si="226">SUM(CG87:CR87)</f>
        <v>4.5</v>
      </c>
      <c r="CV87"/>
      <c r="CW87"/>
      <c r="CX87"/>
      <c r="CY87"/>
      <c r="CZ87"/>
      <c r="DA87"/>
      <c r="DB87"/>
      <c r="DC87"/>
      <c r="DD87"/>
      <c r="DE87"/>
      <c r="DF87"/>
      <c r="DG87"/>
      <c r="DH87" s="206"/>
      <c r="DI87" s="216">
        <f t="shared" ref="DI87:DI95" si="227">MAX(CV87:DG87)</f>
        <v>0</v>
      </c>
      <c r="DK87" s="74">
        <f t="shared" si="160"/>
        <v>0</v>
      </c>
      <c r="DL87" s="74">
        <f t="shared" si="161"/>
        <v>0</v>
      </c>
      <c r="DM87" s="74">
        <f t="shared" si="161"/>
        <v>0</v>
      </c>
      <c r="DN87" s="74">
        <f t="shared" si="161"/>
        <v>0</v>
      </c>
      <c r="DO87" s="74">
        <f t="shared" si="161"/>
        <v>0</v>
      </c>
      <c r="DP87" s="74">
        <f t="shared" si="161"/>
        <v>0</v>
      </c>
      <c r="DQ87" s="74">
        <f t="shared" si="161"/>
        <v>0</v>
      </c>
      <c r="DR87" s="74">
        <f t="shared" si="161"/>
        <v>0</v>
      </c>
      <c r="DS87" s="74">
        <f t="shared" si="161"/>
        <v>0</v>
      </c>
      <c r="DT87" s="74">
        <f t="shared" si="161"/>
        <v>0</v>
      </c>
      <c r="DU87" s="74">
        <f t="shared" si="161"/>
        <v>0</v>
      </c>
      <c r="DV87" s="74">
        <f t="shared" si="161"/>
        <v>0</v>
      </c>
      <c r="DW87" s="485">
        <f t="shared" si="195"/>
        <v>0</v>
      </c>
      <c r="DX87"/>
      <c r="DY87" s="74">
        <f t="shared" ref="DY87:DY94" si="228">IF($H87=DY$86,1,0)+IF($I87=DY$86,1,0)+IF($J87=DY$86,1,0)+IF($K87=DY$86,1,0)+IF($L87=DY$86,1,0)+IF($M87=DY$86,1,0)+IF($N87=DY$86,1,0)+IF($O87=DY$86,1,0)+IF($P87=DY$86,1,0)+IF($Q87=DY$86,1,0)+IF($R87=DY$86,1,0)+IF($S87=DY$86,1,0)</f>
        <v>0</v>
      </c>
      <c r="DZ87" s="74">
        <f t="shared" ref="DZ87:EJ94" si="229">IF($H87=DZ$86,1,0)+IF($I87=DZ$86,1,0)+IF($J87=DZ$86,1,0)+IF($K87=DZ$86,1,0)+IF($L87=DZ$86,1,0)+IF($M87=DZ$86,1,0)+IF($N87=DZ$86,1,0)+IF($O87=DZ$86,1,0)+IF($P87=DZ$86,1,0)+IF($Q87=DZ$86,1,0)+IF($R87=DZ$86,1,0)+IF($S87=DZ$86,1,0)</f>
        <v>0</v>
      </c>
      <c r="EA87" s="74">
        <f t="shared" si="229"/>
        <v>0</v>
      </c>
      <c r="EB87" s="74">
        <f t="shared" si="229"/>
        <v>0</v>
      </c>
      <c r="EC87" s="74">
        <f t="shared" si="229"/>
        <v>0</v>
      </c>
      <c r="ED87" s="74">
        <f t="shared" si="229"/>
        <v>1</v>
      </c>
      <c r="EE87" s="74">
        <f t="shared" si="229"/>
        <v>0</v>
      </c>
      <c r="EF87" s="74">
        <f t="shared" si="229"/>
        <v>0</v>
      </c>
      <c r="EG87" s="74">
        <f t="shared" si="229"/>
        <v>0</v>
      </c>
      <c r="EH87" s="74">
        <f t="shared" si="229"/>
        <v>0</v>
      </c>
      <c r="EI87" s="74">
        <f t="shared" si="229"/>
        <v>0</v>
      </c>
      <c r="EJ87" s="75">
        <f t="shared" si="229"/>
        <v>0</v>
      </c>
      <c r="EK87" s="492">
        <f t="shared" ref="EK87:EK89" si="230">SUM(DY87:EJ87)</f>
        <v>1</v>
      </c>
      <c r="EL87" s="2">
        <f t="shared" ref="EL87:EL89" si="23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301" t="str">
        <f>CONCATENATE($A$86,".02")</f>
        <v>1.3.02</v>
      </c>
      <c r="B88" s="151" t="s">
        <v>242</v>
      </c>
      <c r="C88" s="133" t="s">
        <v>88</v>
      </c>
      <c r="D88" s="282"/>
      <c r="E88" s="160"/>
      <c r="F88" s="160"/>
      <c r="G88" s="283"/>
      <c r="H88" s="123">
        <v>8</v>
      </c>
      <c r="I88" s="160"/>
      <c r="J88" s="160"/>
      <c r="K88" s="160"/>
      <c r="L88" s="160"/>
      <c r="M88" s="160"/>
      <c r="N88" s="160"/>
      <c r="O88" s="160"/>
      <c r="P88" s="160"/>
      <c r="Q88" s="160"/>
      <c r="R88" s="160"/>
      <c r="S88" s="283"/>
      <c r="T88" s="138"/>
      <c r="U88" s="138"/>
      <c r="V88" s="282"/>
      <c r="W88" s="160"/>
      <c r="X88" s="160"/>
      <c r="Y88" s="160"/>
      <c r="Z88" s="160"/>
      <c r="AA88" s="160"/>
      <c r="AB88" s="283"/>
      <c r="AC88" s="8">
        <v>180</v>
      </c>
      <c r="AD88" s="138">
        <f t="shared" si="198"/>
        <v>6</v>
      </c>
      <c r="AE88" s="9">
        <f t="shared" si="199"/>
        <v>0</v>
      </c>
      <c r="AF88" s="9">
        <f t="shared" si="199"/>
        <v>0</v>
      </c>
      <c r="AG88" s="9">
        <f t="shared" si="199"/>
        <v>0</v>
      </c>
      <c r="AH88" s="9">
        <f t="shared" ref="AH88:AH89" si="232">AC88-(AE88+AF88+AG88)</f>
        <v>180</v>
      </c>
      <c r="AI88" s="138">
        <v>0</v>
      </c>
      <c r="AJ88" s="138">
        <v>0</v>
      </c>
      <c r="AK88" s="138">
        <v>0</v>
      </c>
      <c r="AL88" s="69">
        <f t="shared" si="201"/>
        <v>0</v>
      </c>
      <c r="AM88" s="138">
        <v>0</v>
      </c>
      <c r="AN88" s="138">
        <v>0</v>
      </c>
      <c r="AO88" s="138">
        <v>0</v>
      </c>
      <c r="AP88" s="69">
        <f t="shared" si="202"/>
        <v>0</v>
      </c>
      <c r="AQ88" s="138">
        <v>0</v>
      </c>
      <c r="AR88" s="138">
        <v>0</v>
      </c>
      <c r="AS88" s="138">
        <v>0</v>
      </c>
      <c r="AT88" s="69">
        <f t="shared" si="203"/>
        <v>0</v>
      </c>
      <c r="AU88" s="138">
        <v>0</v>
      </c>
      <c r="AV88" s="138">
        <v>0</v>
      </c>
      <c r="AW88" s="138">
        <v>0</v>
      </c>
      <c r="AX88" s="69">
        <f t="shared" si="204"/>
        <v>0</v>
      </c>
      <c r="AY88" s="138">
        <v>0</v>
      </c>
      <c r="AZ88" s="138">
        <v>0</v>
      </c>
      <c r="BA88" s="138">
        <v>0</v>
      </c>
      <c r="BB88" s="69">
        <f t="shared" si="205"/>
        <v>0</v>
      </c>
      <c r="BC88" s="138">
        <v>0</v>
      </c>
      <c r="BD88" s="138">
        <v>0</v>
      </c>
      <c r="BE88" s="138">
        <v>0</v>
      </c>
      <c r="BF88" s="69">
        <f t="shared" si="206"/>
        <v>0</v>
      </c>
      <c r="BG88" s="138">
        <v>0</v>
      </c>
      <c r="BH88" s="138">
        <v>0</v>
      </c>
      <c r="BI88" s="138">
        <v>0</v>
      </c>
      <c r="BJ88" s="69">
        <f t="shared" si="207"/>
        <v>0</v>
      </c>
      <c r="BK88" s="138">
        <v>0</v>
      </c>
      <c r="BL88" s="138">
        <v>0</v>
      </c>
      <c r="BM88" s="138">
        <v>0</v>
      </c>
      <c r="BN88" s="69">
        <f t="shared" si="208"/>
        <v>6</v>
      </c>
      <c r="BO88" s="138">
        <v>0</v>
      </c>
      <c r="BP88" s="138">
        <v>0</v>
      </c>
      <c r="BQ88" s="138">
        <v>0</v>
      </c>
      <c r="BR88" s="69">
        <f t="shared" si="209"/>
        <v>0</v>
      </c>
      <c r="BS88" s="138">
        <v>0</v>
      </c>
      <c r="BT88" s="138">
        <v>0</v>
      </c>
      <c r="BU88" s="138">
        <v>0</v>
      </c>
      <c r="BV88" s="69">
        <f t="shared" si="210"/>
        <v>0</v>
      </c>
      <c r="BW88" s="138">
        <v>0</v>
      </c>
      <c r="BX88" s="138">
        <v>0</v>
      </c>
      <c r="BY88" s="138">
        <v>0</v>
      </c>
      <c r="BZ88" s="69">
        <f t="shared" si="211"/>
        <v>0</v>
      </c>
      <c r="CA88" s="138">
        <v>0</v>
      </c>
      <c r="CB88" s="138">
        <v>0</v>
      </c>
      <c r="CC88" s="138">
        <v>0</v>
      </c>
      <c r="CD88" s="69">
        <f t="shared" si="212"/>
        <v>0</v>
      </c>
      <c r="CE88" s="62">
        <f t="shared" si="213"/>
        <v>1</v>
      </c>
      <c r="CF88" s="19"/>
      <c r="CG88" s="14">
        <f t="shared" si="214"/>
        <v>0</v>
      </c>
      <c r="CH88" s="14">
        <f t="shared" si="215"/>
        <v>0</v>
      </c>
      <c r="CI88" s="14">
        <f t="shared" si="216"/>
        <v>0</v>
      </c>
      <c r="CJ88" s="14">
        <f t="shared" si="217"/>
        <v>0</v>
      </c>
      <c r="CK88" s="14">
        <f t="shared" si="218"/>
        <v>0</v>
      </c>
      <c r="CL88" s="14">
        <f t="shared" si="219"/>
        <v>0</v>
      </c>
      <c r="CM88" s="14">
        <f t="shared" si="220"/>
        <v>0</v>
      </c>
      <c r="CN88" s="14">
        <f t="shared" si="221"/>
        <v>6</v>
      </c>
      <c r="CO88" s="14">
        <f t="shared" si="222"/>
        <v>0</v>
      </c>
      <c r="CP88" s="14">
        <f t="shared" si="223"/>
        <v>0</v>
      </c>
      <c r="CQ88" s="14">
        <f t="shared" si="224"/>
        <v>0</v>
      </c>
      <c r="CR88" s="14">
        <f t="shared" si="225"/>
        <v>0</v>
      </c>
      <c r="CS88" s="88">
        <f t="shared" si="226"/>
        <v>6</v>
      </c>
      <c r="CV88"/>
      <c r="CW88"/>
      <c r="CX88"/>
      <c r="CY88"/>
      <c r="CZ88"/>
      <c r="DA88"/>
      <c r="DB88"/>
      <c r="DC88"/>
      <c r="DD88"/>
      <c r="DE88"/>
      <c r="DF88"/>
      <c r="DG88"/>
      <c r="DH88" s="206"/>
      <c r="DI88" s="216">
        <f t="shared" si="227"/>
        <v>0</v>
      </c>
      <c r="DK88" s="74">
        <f t="shared" si="160"/>
        <v>0</v>
      </c>
      <c r="DL88" s="74">
        <f t="shared" si="161"/>
        <v>0</v>
      </c>
      <c r="DM88" s="74">
        <f t="shared" si="161"/>
        <v>0</v>
      </c>
      <c r="DN88" s="74">
        <f t="shared" si="161"/>
        <v>0</v>
      </c>
      <c r="DO88" s="74">
        <f t="shared" si="161"/>
        <v>0</v>
      </c>
      <c r="DP88" s="74">
        <f t="shared" si="161"/>
        <v>0</v>
      </c>
      <c r="DQ88" s="74">
        <f t="shared" si="161"/>
        <v>0</v>
      </c>
      <c r="DR88" s="74">
        <f t="shared" si="161"/>
        <v>0</v>
      </c>
      <c r="DS88" s="74">
        <f t="shared" si="161"/>
        <v>0</v>
      </c>
      <c r="DT88" s="74">
        <f t="shared" si="161"/>
        <v>0</v>
      </c>
      <c r="DU88" s="74">
        <f t="shared" si="161"/>
        <v>0</v>
      </c>
      <c r="DV88" s="74">
        <f t="shared" si="161"/>
        <v>0</v>
      </c>
      <c r="DW88" s="485">
        <f t="shared" si="195"/>
        <v>0</v>
      </c>
      <c r="DX88"/>
      <c r="DY88" s="74">
        <f t="shared" si="228"/>
        <v>0</v>
      </c>
      <c r="DZ88" s="74">
        <f t="shared" si="229"/>
        <v>0</v>
      </c>
      <c r="EA88" s="74">
        <f t="shared" si="229"/>
        <v>0</v>
      </c>
      <c r="EB88" s="74">
        <f t="shared" si="229"/>
        <v>0</v>
      </c>
      <c r="EC88" s="74">
        <f t="shared" si="229"/>
        <v>0</v>
      </c>
      <c r="ED88" s="74">
        <f t="shared" si="229"/>
        <v>0</v>
      </c>
      <c r="EE88" s="74">
        <f t="shared" si="229"/>
        <v>0</v>
      </c>
      <c r="EF88" s="74">
        <f t="shared" si="229"/>
        <v>1</v>
      </c>
      <c r="EG88" s="74">
        <f t="shared" si="229"/>
        <v>0</v>
      </c>
      <c r="EH88" s="74">
        <f t="shared" si="229"/>
        <v>0</v>
      </c>
      <c r="EI88" s="74">
        <f t="shared" si="229"/>
        <v>0</v>
      </c>
      <c r="EJ88" s="75">
        <f t="shared" si="229"/>
        <v>0</v>
      </c>
      <c r="EK88" s="492">
        <f t="shared" si="230"/>
        <v>1</v>
      </c>
      <c r="EL88" s="2">
        <f t="shared" si="231"/>
        <v>1</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98"/>
        <v>0</v>
      </c>
      <c r="AE89" s="9">
        <f t="shared" si="199"/>
        <v>0</v>
      </c>
      <c r="AF89" s="9">
        <f t="shared" si="199"/>
        <v>0</v>
      </c>
      <c r="AG89" s="9">
        <f t="shared" si="199"/>
        <v>0</v>
      </c>
      <c r="AH89" s="9">
        <f t="shared" si="232"/>
        <v>0</v>
      </c>
      <c r="AI89" s="138">
        <v>0</v>
      </c>
      <c r="AJ89" s="138">
        <v>0</v>
      </c>
      <c r="AK89" s="138">
        <v>0</v>
      </c>
      <c r="AL89" s="69">
        <f t="shared" si="201"/>
        <v>0</v>
      </c>
      <c r="AM89" s="138">
        <v>0</v>
      </c>
      <c r="AN89" s="138">
        <v>0</v>
      </c>
      <c r="AO89" s="138">
        <v>0</v>
      </c>
      <c r="AP89" s="69">
        <f t="shared" si="202"/>
        <v>0</v>
      </c>
      <c r="AQ89" s="138">
        <v>0</v>
      </c>
      <c r="AR89" s="138">
        <v>0</v>
      </c>
      <c r="AS89" s="138">
        <v>0</v>
      </c>
      <c r="AT89" s="69">
        <f t="shared" si="203"/>
        <v>0</v>
      </c>
      <c r="AU89" s="138">
        <v>0</v>
      </c>
      <c r="AV89" s="138">
        <v>0</v>
      </c>
      <c r="AW89" s="138">
        <v>0</v>
      </c>
      <c r="AX89" s="69">
        <f t="shared" si="204"/>
        <v>0</v>
      </c>
      <c r="AY89" s="138">
        <v>0</v>
      </c>
      <c r="AZ89" s="138">
        <v>0</v>
      </c>
      <c r="BA89" s="138">
        <v>0</v>
      </c>
      <c r="BB89" s="69">
        <f t="shared" si="205"/>
        <v>0</v>
      </c>
      <c r="BC89" s="138">
        <v>0</v>
      </c>
      <c r="BD89" s="138">
        <v>0</v>
      </c>
      <c r="BE89" s="138">
        <v>0</v>
      </c>
      <c r="BF89" s="69">
        <f t="shared" si="206"/>
        <v>0</v>
      </c>
      <c r="BG89" s="138">
        <v>0</v>
      </c>
      <c r="BH89" s="138">
        <v>0</v>
      </c>
      <c r="BI89" s="138">
        <v>0</v>
      </c>
      <c r="BJ89" s="69">
        <f t="shared" si="207"/>
        <v>0</v>
      </c>
      <c r="BK89" s="138">
        <v>0</v>
      </c>
      <c r="BL89" s="138">
        <v>0</v>
      </c>
      <c r="BM89" s="138">
        <v>0</v>
      </c>
      <c r="BN89" s="69">
        <f t="shared" si="208"/>
        <v>0</v>
      </c>
      <c r="BO89" s="138">
        <v>0</v>
      </c>
      <c r="BP89" s="138">
        <v>0</v>
      </c>
      <c r="BQ89" s="138">
        <v>0</v>
      </c>
      <c r="BR89" s="69">
        <f t="shared" si="209"/>
        <v>0</v>
      </c>
      <c r="BS89" s="138">
        <v>0</v>
      </c>
      <c r="BT89" s="138">
        <v>0</v>
      </c>
      <c r="BU89" s="138">
        <v>0</v>
      </c>
      <c r="BV89" s="69">
        <f t="shared" si="210"/>
        <v>0</v>
      </c>
      <c r="BW89" s="138">
        <v>0</v>
      </c>
      <c r="BX89" s="138">
        <v>0</v>
      </c>
      <c r="BY89" s="138">
        <v>0</v>
      </c>
      <c r="BZ89" s="69">
        <f t="shared" si="211"/>
        <v>0</v>
      </c>
      <c r="CA89" s="138">
        <v>0</v>
      </c>
      <c r="CB89" s="138">
        <v>0</v>
      </c>
      <c r="CC89" s="138">
        <v>0</v>
      </c>
      <c r="CD89" s="69">
        <f t="shared" si="212"/>
        <v>0</v>
      </c>
      <c r="CE89" s="62">
        <f t="shared" si="213"/>
        <v>0</v>
      </c>
      <c r="CF89" s="19"/>
      <c r="CG89" s="14">
        <f t="shared" si="214"/>
        <v>0</v>
      </c>
      <c r="CH89" s="14">
        <f t="shared" si="215"/>
        <v>0</v>
      </c>
      <c r="CI89" s="14">
        <f t="shared" si="216"/>
        <v>0</v>
      </c>
      <c r="CJ89" s="14">
        <f t="shared" si="217"/>
        <v>0</v>
      </c>
      <c r="CK89" s="14">
        <f t="shared" si="218"/>
        <v>0</v>
      </c>
      <c r="CL89" s="14">
        <f t="shared" si="219"/>
        <v>0</v>
      </c>
      <c r="CM89" s="14">
        <f t="shared" si="220"/>
        <v>0</v>
      </c>
      <c r="CN89" s="14">
        <f t="shared" si="221"/>
        <v>0</v>
      </c>
      <c r="CO89" s="14">
        <f t="shared" si="222"/>
        <v>0</v>
      </c>
      <c r="CP89" s="14">
        <f t="shared" si="223"/>
        <v>0</v>
      </c>
      <c r="CQ89" s="14">
        <f t="shared" si="224"/>
        <v>0</v>
      </c>
      <c r="CR89" s="14">
        <f t="shared" si="225"/>
        <v>0</v>
      </c>
      <c r="CS89" s="88">
        <f t="shared" si="226"/>
        <v>0</v>
      </c>
      <c r="CV89"/>
      <c r="CW89"/>
      <c r="CX89"/>
      <c r="CY89"/>
      <c r="CZ89"/>
      <c r="DA89"/>
      <c r="DB89"/>
      <c r="DC89"/>
      <c r="DD89"/>
      <c r="DE89"/>
      <c r="DF89"/>
      <c r="DG89"/>
      <c r="DH89" s="206"/>
      <c r="DI89" s="216">
        <f>MAX(CV89:DG89)</f>
        <v>0</v>
      </c>
      <c r="DK89" s="74">
        <f t="shared" si="160"/>
        <v>0</v>
      </c>
      <c r="DL89" s="74">
        <f t="shared" si="161"/>
        <v>0</v>
      </c>
      <c r="DM89" s="74">
        <f t="shared" si="161"/>
        <v>0</v>
      </c>
      <c r="DN89" s="74">
        <f t="shared" si="161"/>
        <v>0</v>
      </c>
      <c r="DO89" s="74">
        <f t="shared" si="161"/>
        <v>0</v>
      </c>
      <c r="DP89" s="74">
        <f t="shared" si="161"/>
        <v>0</v>
      </c>
      <c r="DQ89" s="74">
        <f t="shared" si="161"/>
        <v>0</v>
      </c>
      <c r="DR89" s="74">
        <f t="shared" si="161"/>
        <v>0</v>
      </c>
      <c r="DS89" s="74">
        <f t="shared" si="161"/>
        <v>0</v>
      </c>
      <c r="DT89" s="74">
        <f t="shared" si="161"/>
        <v>0</v>
      </c>
      <c r="DU89" s="74">
        <f t="shared" si="161"/>
        <v>0</v>
      </c>
      <c r="DV89" s="74">
        <f t="shared" si="161"/>
        <v>0</v>
      </c>
      <c r="DW89" s="485">
        <f>SUM(DK89:DV89)</f>
        <v>0</v>
      </c>
      <c r="DX89"/>
      <c r="DY89" s="74">
        <f t="shared" si="228"/>
        <v>0</v>
      </c>
      <c r="DZ89" s="74">
        <f t="shared" si="229"/>
        <v>0</v>
      </c>
      <c r="EA89" s="74">
        <f t="shared" si="229"/>
        <v>0</v>
      </c>
      <c r="EB89" s="74">
        <f t="shared" si="229"/>
        <v>0</v>
      </c>
      <c r="EC89" s="74">
        <f t="shared" si="229"/>
        <v>0</v>
      </c>
      <c r="ED89" s="74">
        <f t="shared" si="229"/>
        <v>0</v>
      </c>
      <c r="EE89" s="74">
        <f t="shared" si="229"/>
        <v>0</v>
      </c>
      <c r="EF89" s="74">
        <f t="shared" si="229"/>
        <v>0</v>
      </c>
      <c r="EG89" s="74">
        <f t="shared" si="229"/>
        <v>0</v>
      </c>
      <c r="EH89" s="74">
        <f t="shared" si="229"/>
        <v>0</v>
      </c>
      <c r="EI89" s="74">
        <f t="shared" si="229"/>
        <v>0</v>
      </c>
      <c r="EJ89" s="75">
        <f t="shared" si="229"/>
        <v>0</v>
      </c>
      <c r="EK89" s="492">
        <f t="shared" si="230"/>
        <v>0</v>
      </c>
      <c r="EL89" s="2">
        <f t="shared" si="23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98"/>
        <v>0</v>
      </c>
      <c r="AE90" s="9">
        <f t="shared" si="199"/>
        <v>0</v>
      </c>
      <c r="AF90" s="9">
        <f t="shared" si="199"/>
        <v>0</v>
      </c>
      <c r="AG90" s="9">
        <f t="shared" si="199"/>
        <v>0</v>
      </c>
      <c r="AH90" s="9">
        <f t="shared" ref="AH90" si="233">AC90-(AE90+AF90+AG90)</f>
        <v>0</v>
      </c>
      <c r="AI90" s="138">
        <v>0</v>
      </c>
      <c r="AJ90" s="138">
        <v>0</v>
      </c>
      <c r="AK90" s="138">
        <v>0</v>
      </c>
      <c r="AL90" s="69">
        <f t="shared" ref="AL90" si="234">CG90</f>
        <v>0</v>
      </c>
      <c r="AM90" s="138">
        <v>0</v>
      </c>
      <c r="AN90" s="138">
        <v>0</v>
      </c>
      <c r="AO90" s="138">
        <v>0</v>
      </c>
      <c r="AP90" s="69">
        <f t="shared" ref="AP90" si="235">CH90</f>
        <v>0</v>
      </c>
      <c r="AQ90" s="138">
        <v>0</v>
      </c>
      <c r="AR90" s="138">
        <v>0</v>
      </c>
      <c r="AS90" s="138">
        <v>0</v>
      </c>
      <c r="AT90" s="69">
        <f t="shared" ref="AT90" si="236">CI90</f>
        <v>0</v>
      </c>
      <c r="AU90" s="138">
        <v>0</v>
      </c>
      <c r="AV90" s="138">
        <v>0</v>
      </c>
      <c r="AW90" s="138">
        <v>0</v>
      </c>
      <c r="AX90" s="69">
        <f t="shared" ref="AX90" si="237">CJ90</f>
        <v>0</v>
      </c>
      <c r="AY90" s="138">
        <v>0</v>
      </c>
      <c r="AZ90" s="138">
        <v>0</v>
      </c>
      <c r="BA90" s="138">
        <v>0</v>
      </c>
      <c r="BB90" s="69">
        <f t="shared" ref="BB90" si="238">CK90</f>
        <v>0</v>
      </c>
      <c r="BC90" s="138">
        <v>0</v>
      </c>
      <c r="BD90" s="138">
        <v>0</v>
      </c>
      <c r="BE90" s="138">
        <v>0</v>
      </c>
      <c r="BF90" s="69">
        <f t="shared" ref="BF90" si="239">CL90</f>
        <v>0</v>
      </c>
      <c r="BG90" s="138">
        <v>0</v>
      </c>
      <c r="BH90" s="138">
        <v>0</v>
      </c>
      <c r="BI90" s="138">
        <v>0</v>
      </c>
      <c r="BJ90" s="69">
        <f t="shared" ref="BJ90" si="240">CM90</f>
        <v>0</v>
      </c>
      <c r="BK90" s="138">
        <v>0</v>
      </c>
      <c r="BL90" s="138">
        <v>0</v>
      </c>
      <c r="BM90" s="138">
        <v>0</v>
      </c>
      <c r="BN90" s="69">
        <f t="shared" ref="BN90" si="241">CN90</f>
        <v>0</v>
      </c>
      <c r="BO90" s="138">
        <v>0</v>
      </c>
      <c r="BP90" s="138">
        <v>0</v>
      </c>
      <c r="BQ90" s="138">
        <v>0</v>
      </c>
      <c r="BR90" s="69">
        <f t="shared" ref="BR90" si="242">CO90</f>
        <v>0</v>
      </c>
      <c r="BS90" s="138">
        <v>0</v>
      </c>
      <c r="BT90" s="138">
        <v>0</v>
      </c>
      <c r="BU90" s="138">
        <v>0</v>
      </c>
      <c r="BV90" s="69">
        <f t="shared" ref="BV90" si="243">CP90</f>
        <v>0</v>
      </c>
      <c r="BW90" s="138">
        <v>0</v>
      </c>
      <c r="BX90" s="138">
        <v>0</v>
      </c>
      <c r="BY90" s="138">
        <v>0</v>
      </c>
      <c r="BZ90" s="69">
        <f t="shared" ref="BZ90" si="244">CQ90</f>
        <v>0</v>
      </c>
      <c r="CA90" s="138">
        <v>0</v>
      </c>
      <c r="CB90" s="138">
        <v>0</v>
      </c>
      <c r="CC90" s="138">
        <v>0</v>
      </c>
      <c r="CD90" s="69">
        <f t="shared" ref="CD90" si="245">CR90</f>
        <v>0</v>
      </c>
      <c r="CE90" s="62">
        <f t="shared" si="213"/>
        <v>0</v>
      </c>
      <c r="CF90" s="19"/>
      <c r="CG90" s="14">
        <f t="shared" si="214"/>
        <v>0</v>
      </c>
      <c r="CH90" s="14">
        <f t="shared" si="215"/>
        <v>0</v>
      </c>
      <c r="CI90" s="14">
        <f t="shared" si="216"/>
        <v>0</v>
      </c>
      <c r="CJ90" s="14">
        <f t="shared" si="217"/>
        <v>0</v>
      </c>
      <c r="CK90" s="14">
        <f t="shared" si="218"/>
        <v>0</v>
      </c>
      <c r="CL90" s="14">
        <f t="shared" si="219"/>
        <v>0</v>
      </c>
      <c r="CM90" s="14">
        <f t="shared" si="220"/>
        <v>0</v>
      </c>
      <c r="CN90" s="14">
        <f t="shared" si="221"/>
        <v>0</v>
      </c>
      <c r="CO90" s="14">
        <f t="shared" si="222"/>
        <v>0</v>
      </c>
      <c r="CP90" s="14">
        <f t="shared" si="223"/>
        <v>0</v>
      </c>
      <c r="CQ90" s="14">
        <f t="shared" si="224"/>
        <v>0</v>
      </c>
      <c r="CR90" s="14">
        <f t="shared" si="225"/>
        <v>0</v>
      </c>
      <c r="CS90" s="88">
        <f t="shared" ref="CS90" si="246">SUM(CG90:CR90)</f>
        <v>0</v>
      </c>
      <c r="CV90"/>
      <c r="CW90"/>
      <c r="CX90"/>
      <c r="CY90"/>
      <c r="CZ90"/>
      <c r="DA90"/>
      <c r="DB90"/>
      <c r="DC90"/>
      <c r="DD90"/>
      <c r="DE90"/>
      <c r="DF90"/>
      <c r="DG90"/>
      <c r="DH90" s="206"/>
      <c r="DI90" s="216">
        <f t="shared" ref="DI90" si="247">MAX(CV90:DG90)</f>
        <v>0</v>
      </c>
      <c r="DK90" s="74">
        <f t="shared" si="160"/>
        <v>0</v>
      </c>
      <c r="DL90" s="74">
        <f t="shared" si="161"/>
        <v>0</v>
      </c>
      <c r="DM90" s="74">
        <f t="shared" si="161"/>
        <v>0</v>
      </c>
      <c r="DN90" s="74">
        <f t="shared" si="161"/>
        <v>0</v>
      </c>
      <c r="DO90" s="74">
        <f t="shared" si="161"/>
        <v>0</v>
      </c>
      <c r="DP90" s="74">
        <f t="shared" si="161"/>
        <v>0</v>
      </c>
      <c r="DQ90" s="74">
        <f t="shared" si="161"/>
        <v>0</v>
      </c>
      <c r="DR90" s="74">
        <f t="shared" si="161"/>
        <v>0</v>
      </c>
      <c r="DS90" s="74">
        <f t="shared" si="161"/>
        <v>0</v>
      </c>
      <c r="DT90" s="74">
        <f t="shared" si="161"/>
        <v>0</v>
      </c>
      <c r="DU90" s="74">
        <f t="shared" si="161"/>
        <v>0</v>
      </c>
      <c r="DV90" s="74">
        <f t="shared" si="161"/>
        <v>0</v>
      </c>
      <c r="DW90" s="485">
        <f t="shared" ref="DW90" si="248">SUM(DK90:DV90)</f>
        <v>0</v>
      </c>
      <c r="DX90"/>
      <c r="DY90" s="74">
        <f t="shared" si="228"/>
        <v>0</v>
      </c>
      <c r="DZ90" s="74">
        <f t="shared" si="229"/>
        <v>0</v>
      </c>
      <c r="EA90" s="74">
        <f t="shared" si="229"/>
        <v>0</v>
      </c>
      <c r="EB90" s="74">
        <f t="shared" si="229"/>
        <v>0</v>
      </c>
      <c r="EC90" s="74">
        <f t="shared" si="229"/>
        <v>0</v>
      </c>
      <c r="ED90" s="74">
        <f t="shared" si="229"/>
        <v>0</v>
      </c>
      <c r="EE90" s="74">
        <f t="shared" si="229"/>
        <v>0</v>
      </c>
      <c r="EF90" s="74">
        <f t="shared" si="229"/>
        <v>0</v>
      </c>
      <c r="EG90" s="74">
        <f t="shared" si="229"/>
        <v>0</v>
      </c>
      <c r="EH90" s="74">
        <f t="shared" si="229"/>
        <v>0</v>
      </c>
      <c r="EI90" s="74">
        <f t="shared" si="229"/>
        <v>0</v>
      </c>
      <c r="EJ90" s="75">
        <f t="shared" si="229"/>
        <v>0</v>
      </c>
      <c r="EK90" s="492">
        <f t="shared" ref="EK90" si="249">SUM(DY90:EJ90)</f>
        <v>0</v>
      </c>
      <c r="EL90" s="2">
        <f t="shared" ref="EL90" si="25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98"/>
        <v>0</v>
      </c>
      <c r="AE91" s="9">
        <f t="shared" si="199"/>
        <v>0</v>
      </c>
      <c r="AF91" s="9">
        <f t="shared" si="199"/>
        <v>0</v>
      </c>
      <c r="AG91" s="9">
        <f t="shared" si="199"/>
        <v>0</v>
      </c>
      <c r="AH91" s="9">
        <f t="shared" ref="AH91" si="251">AC91-(AE91+AF91+AG91)</f>
        <v>0</v>
      </c>
      <c r="AI91" s="138">
        <v>0</v>
      </c>
      <c r="AJ91" s="138">
        <v>0</v>
      </c>
      <c r="AK91" s="138">
        <v>0</v>
      </c>
      <c r="AL91" s="69">
        <f t="shared" ref="AL91" si="252">CG91</f>
        <v>0</v>
      </c>
      <c r="AM91" s="138">
        <v>0</v>
      </c>
      <c r="AN91" s="138">
        <v>0</v>
      </c>
      <c r="AO91" s="138">
        <v>0</v>
      </c>
      <c r="AP91" s="69">
        <f t="shared" ref="AP91" si="253">CH91</f>
        <v>0</v>
      </c>
      <c r="AQ91" s="138">
        <v>0</v>
      </c>
      <c r="AR91" s="138">
        <v>0</v>
      </c>
      <c r="AS91" s="138">
        <v>0</v>
      </c>
      <c r="AT91" s="69">
        <f t="shared" ref="AT91" si="254">CI91</f>
        <v>0</v>
      </c>
      <c r="AU91" s="138">
        <v>0</v>
      </c>
      <c r="AV91" s="138">
        <v>0</v>
      </c>
      <c r="AW91" s="138">
        <v>0</v>
      </c>
      <c r="AX91" s="69">
        <f t="shared" ref="AX91" si="255">CJ91</f>
        <v>0</v>
      </c>
      <c r="AY91" s="138">
        <v>0</v>
      </c>
      <c r="AZ91" s="138">
        <v>0</v>
      </c>
      <c r="BA91" s="138">
        <v>0</v>
      </c>
      <c r="BB91" s="69">
        <f t="shared" ref="BB91" si="256">CK91</f>
        <v>0</v>
      </c>
      <c r="BC91" s="138">
        <v>0</v>
      </c>
      <c r="BD91" s="138">
        <v>0</v>
      </c>
      <c r="BE91" s="138">
        <v>0</v>
      </c>
      <c r="BF91" s="69">
        <f t="shared" ref="BF91" si="257">CL91</f>
        <v>0</v>
      </c>
      <c r="BG91" s="138">
        <v>0</v>
      </c>
      <c r="BH91" s="138">
        <v>0</v>
      </c>
      <c r="BI91" s="138">
        <v>0</v>
      </c>
      <c r="BJ91" s="69">
        <f t="shared" ref="BJ91" si="258">CM91</f>
        <v>0</v>
      </c>
      <c r="BK91" s="138">
        <v>0</v>
      </c>
      <c r="BL91" s="138">
        <v>0</v>
      </c>
      <c r="BM91" s="138">
        <v>0</v>
      </c>
      <c r="BN91" s="69">
        <f t="shared" ref="BN91" si="259">CN91</f>
        <v>0</v>
      </c>
      <c r="BO91" s="138">
        <v>0</v>
      </c>
      <c r="BP91" s="138">
        <v>0</v>
      </c>
      <c r="BQ91" s="138">
        <v>0</v>
      </c>
      <c r="BR91" s="69">
        <f t="shared" ref="BR91" si="260">CO91</f>
        <v>0</v>
      </c>
      <c r="BS91" s="138">
        <v>0</v>
      </c>
      <c r="BT91" s="138">
        <v>0</v>
      </c>
      <c r="BU91" s="138">
        <v>0</v>
      </c>
      <c r="BV91" s="69">
        <f t="shared" ref="BV91" si="261">CP91</f>
        <v>0</v>
      </c>
      <c r="BW91" s="138">
        <v>0</v>
      </c>
      <c r="BX91" s="138">
        <v>0</v>
      </c>
      <c r="BY91" s="138">
        <v>0</v>
      </c>
      <c r="BZ91" s="69">
        <f t="shared" ref="BZ91" si="262">CQ91</f>
        <v>0</v>
      </c>
      <c r="CA91" s="138">
        <v>0</v>
      </c>
      <c r="CB91" s="138">
        <v>0</v>
      </c>
      <c r="CC91" s="138">
        <v>0</v>
      </c>
      <c r="CD91" s="69">
        <f t="shared" ref="CD91" si="263">CR91</f>
        <v>0</v>
      </c>
      <c r="CE91" s="62">
        <f t="shared" si="213"/>
        <v>0</v>
      </c>
      <c r="CF91" s="19"/>
      <c r="CG91" s="14">
        <f t="shared" si="214"/>
        <v>0</v>
      </c>
      <c r="CH91" s="14">
        <f t="shared" si="215"/>
        <v>0</v>
      </c>
      <c r="CI91" s="14">
        <f t="shared" si="216"/>
        <v>0</v>
      </c>
      <c r="CJ91" s="14">
        <f t="shared" si="217"/>
        <v>0</v>
      </c>
      <c r="CK91" s="14">
        <f t="shared" si="218"/>
        <v>0</v>
      </c>
      <c r="CL91" s="14">
        <f t="shared" si="219"/>
        <v>0</v>
      </c>
      <c r="CM91" s="14">
        <f t="shared" si="220"/>
        <v>0</v>
      </c>
      <c r="CN91" s="14">
        <f t="shared" si="221"/>
        <v>0</v>
      </c>
      <c r="CO91" s="14">
        <f t="shared" si="222"/>
        <v>0</v>
      </c>
      <c r="CP91" s="14">
        <f t="shared" si="223"/>
        <v>0</v>
      </c>
      <c r="CQ91" s="14">
        <f t="shared" si="224"/>
        <v>0</v>
      </c>
      <c r="CR91" s="14">
        <f t="shared" si="225"/>
        <v>0</v>
      </c>
      <c r="CS91" s="88">
        <f t="shared" ref="CS91" si="264">SUM(CG91:CR91)</f>
        <v>0</v>
      </c>
      <c r="CV91"/>
      <c r="CW91"/>
      <c r="CX91"/>
      <c r="CY91"/>
      <c r="CZ91"/>
      <c r="DA91"/>
      <c r="DB91"/>
      <c r="DC91"/>
      <c r="DD91"/>
      <c r="DE91"/>
      <c r="DF91"/>
      <c r="DG91"/>
      <c r="DH91" s="206"/>
      <c r="DI91" s="216">
        <f t="shared" ref="DI91" si="265">MAX(CV91:DG91)</f>
        <v>0</v>
      </c>
      <c r="DK91" s="74">
        <f t="shared" si="160"/>
        <v>0</v>
      </c>
      <c r="DL91" s="74">
        <f t="shared" si="161"/>
        <v>0</v>
      </c>
      <c r="DM91" s="74">
        <f t="shared" si="161"/>
        <v>0</v>
      </c>
      <c r="DN91" s="74">
        <f t="shared" si="161"/>
        <v>0</v>
      </c>
      <c r="DO91" s="74">
        <f t="shared" si="161"/>
        <v>0</v>
      </c>
      <c r="DP91" s="74">
        <f t="shared" si="161"/>
        <v>0</v>
      </c>
      <c r="DQ91" s="74">
        <f t="shared" si="161"/>
        <v>0</v>
      </c>
      <c r="DR91" s="74">
        <f t="shared" si="161"/>
        <v>0</v>
      </c>
      <c r="DS91" s="74">
        <f t="shared" si="161"/>
        <v>0</v>
      </c>
      <c r="DT91" s="74">
        <f t="shared" si="161"/>
        <v>0</v>
      </c>
      <c r="DU91" s="74">
        <f t="shared" si="161"/>
        <v>0</v>
      </c>
      <c r="DV91" s="74">
        <f t="shared" si="161"/>
        <v>0</v>
      </c>
      <c r="DW91" s="485">
        <f t="shared" ref="DW91" si="266">SUM(DK91:DV91)</f>
        <v>0</v>
      </c>
      <c r="DX91"/>
      <c r="DY91" s="74">
        <f t="shared" si="228"/>
        <v>0</v>
      </c>
      <c r="DZ91" s="74">
        <f t="shared" si="229"/>
        <v>0</v>
      </c>
      <c r="EA91" s="74">
        <f t="shared" si="229"/>
        <v>0</v>
      </c>
      <c r="EB91" s="74">
        <f t="shared" si="229"/>
        <v>0</v>
      </c>
      <c r="EC91" s="74">
        <f t="shared" si="229"/>
        <v>0</v>
      </c>
      <c r="ED91" s="74">
        <f t="shared" si="229"/>
        <v>0</v>
      </c>
      <c r="EE91" s="74">
        <f t="shared" si="229"/>
        <v>0</v>
      </c>
      <c r="EF91" s="74">
        <f t="shared" si="229"/>
        <v>0</v>
      </c>
      <c r="EG91" s="74">
        <f t="shared" si="229"/>
        <v>0</v>
      </c>
      <c r="EH91" s="74">
        <f t="shared" si="229"/>
        <v>0</v>
      </c>
      <c r="EI91" s="74">
        <f t="shared" si="229"/>
        <v>0</v>
      </c>
      <c r="EJ91" s="75">
        <f t="shared" si="229"/>
        <v>0</v>
      </c>
      <c r="EK91" s="492">
        <f t="shared" ref="EK91" si="267">SUM(DY91:EJ91)</f>
        <v>0</v>
      </c>
      <c r="EL91" s="2">
        <f t="shared" ref="EL91" si="26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98"/>
        <v>0</v>
      </c>
      <c r="AE92" s="9">
        <f t="shared" si="199"/>
        <v>0</v>
      </c>
      <c r="AF92" s="9">
        <f t="shared" si="199"/>
        <v>0</v>
      </c>
      <c r="AG92" s="9">
        <f t="shared" si="199"/>
        <v>0</v>
      </c>
      <c r="AH92" s="9">
        <f t="shared" ref="AH92" si="269">AC92-(AE92+AF92+AG92)</f>
        <v>0</v>
      </c>
      <c r="AI92" s="138">
        <v>0</v>
      </c>
      <c r="AJ92" s="138">
        <v>0</v>
      </c>
      <c r="AK92" s="138">
        <v>0</v>
      </c>
      <c r="AL92" s="69">
        <f t="shared" ref="AL92" si="270">CG92</f>
        <v>0</v>
      </c>
      <c r="AM92" s="138">
        <v>0</v>
      </c>
      <c r="AN92" s="138">
        <v>0</v>
      </c>
      <c r="AO92" s="138">
        <v>0</v>
      </c>
      <c r="AP92" s="69">
        <f t="shared" ref="AP92" si="271">CH92</f>
        <v>0</v>
      </c>
      <c r="AQ92" s="138">
        <v>0</v>
      </c>
      <c r="AR92" s="138">
        <v>0</v>
      </c>
      <c r="AS92" s="138">
        <v>0</v>
      </c>
      <c r="AT92" s="69">
        <f t="shared" ref="AT92" si="272">CI92</f>
        <v>0</v>
      </c>
      <c r="AU92" s="138">
        <v>0</v>
      </c>
      <c r="AV92" s="138">
        <v>0</v>
      </c>
      <c r="AW92" s="138">
        <v>0</v>
      </c>
      <c r="AX92" s="69">
        <f t="shared" ref="AX92" si="273">CJ92</f>
        <v>0</v>
      </c>
      <c r="AY92" s="138">
        <v>0</v>
      </c>
      <c r="AZ92" s="138">
        <v>0</v>
      </c>
      <c r="BA92" s="138">
        <v>0</v>
      </c>
      <c r="BB92" s="69">
        <f t="shared" ref="BB92" si="274">CK92</f>
        <v>0</v>
      </c>
      <c r="BC92" s="138">
        <v>0</v>
      </c>
      <c r="BD92" s="138">
        <v>0</v>
      </c>
      <c r="BE92" s="138">
        <v>0</v>
      </c>
      <c r="BF92" s="69">
        <f t="shared" ref="BF92" si="275">CL92</f>
        <v>0</v>
      </c>
      <c r="BG92" s="138">
        <v>0</v>
      </c>
      <c r="BH92" s="138">
        <v>0</v>
      </c>
      <c r="BI92" s="138">
        <v>0</v>
      </c>
      <c r="BJ92" s="69">
        <f t="shared" ref="BJ92" si="276">CM92</f>
        <v>0</v>
      </c>
      <c r="BK92" s="138">
        <v>0</v>
      </c>
      <c r="BL92" s="138">
        <v>0</v>
      </c>
      <c r="BM92" s="138">
        <v>0</v>
      </c>
      <c r="BN92" s="69">
        <f t="shared" ref="BN92" si="277">CN92</f>
        <v>0</v>
      </c>
      <c r="BO92" s="138">
        <v>0</v>
      </c>
      <c r="BP92" s="138">
        <v>0</v>
      </c>
      <c r="BQ92" s="138">
        <v>0</v>
      </c>
      <c r="BR92" s="69">
        <f t="shared" ref="BR92" si="278">CO92</f>
        <v>0</v>
      </c>
      <c r="BS92" s="138">
        <v>0</v>
      </c>
      <c r="BT92" s="138">
        <v>0</v>
      </c>
      <c r="BU92" s="138">
        <v>0</v>
      </c>
      <c r="BV92" s="69">
        <f t="shared" ref="BV92" si="279">CP92</f>
        <v>0</v>
      </c>
      <c r="BW92" s="138">
        <v>0</v>
      </c>
      <c r="BX92" s="138">
        <v>0</v>
      </c>
      <c r="BY92" s="138">
        <v>0</v>
      </c>
      <c r="BZ92" s="69">
        <f t="shared" ref="BZ92" si="280">CQ92</f>
        <v>0</v>
      </c>
      <c r="CA92" s="138">
        <v>0</v>
      </c>
      <c r="CB92" s="138">
        <v>0</v>
      </c>
      <c r="CC92" s="138">
        <v>0</v>
      </c>
      <c r="CD92" s="69">
        <f t="shared" ref="CD92" si="281">CR92</f>
        <v>0</v>
      </c>
      <c r="CE92" s="62">
        <f t="shared" si="213"/>
        <v>0</v>
      </c>
      <c r="CF92" s="19"/>
      <c r="CG92" s="14">
        <f t="shared" si="214"/>
        <v>0</v>
      </c>
      <c r="CH92" s="14">
        <f t="shared" si="215"/>
        <v>0</v>
      </c>
      <c r="CI92" s="14">
        <f t="shared" si="216"/>
        <v>0</v>
      </c>
      <c r="CJ92" s="14">
        <f t="shared" si="217"/>
        <v>0</v>
      </c>
      <c r="CK92" s="14">
        <f t="shared" si="218"/>
        <v>0</v>
      </c>
      <c r="CL92" s="14">
        <f t="shared" si="219"/>
        <v>0</v>
      </c>
      <c r="CM92" s="14">
        <f t="shared" si="220"/>
        <v>0</v>
      </c>
      <c r="CN92" s="14">
        <f t="shared" si="221"/>
        <v>0</v>
      </c>
      <c r="CO92" s="14">
        <f t="shared" si="222"/>
        <v>0</v>
      </c>
      <c r="CP92" s="14">
        <f t="shared" si="223"/>
        <v>0</v>
      </c>
      <c r="CQ92" s="14">
        <f t="shared" si="224"/>
        <v>0</v>
      </c>
      <c r="CR92" s="14">
        <f t="shared" si="225"/>
        <v>0</v>
      </c>
      <c r="CS92" s="88">
        <f t="shared" ref="CS92" si="282">SUM(CG92:CR92)</f>
        <v>0</v>
      </c>
      <c r="CV92"/>
      <c r="CW92"/>
      <c r="CX92"/>
      <c r="CY92"/>
      <c r="CZ92"/>
      <c r="DA92"/>
      <c r="DB92"/>
      <c r="DC92"/>
      <c r="DD92"/>
      <c r="DE92"/>
      <c r="DF92"/>
      <c r="DG92"/>
      <c r="DH92" s="206"/>
      <c r="DI92" s="216">
        <f t="shared" ref="DI92" si="283">MAX(CV92:DG92)</f>
        <v>0</v>
      </c>
      <c r="DK92" s="74">
        <f t="shared" si="160"/>
        <v>0</v>
      </c>
      <c r="DL92" s="74">
        <f t="shared" si="161"/>
        <v>0</v>
      </c>
      <c r="DM92" s="74">
        <f t="shared" si="161"/>
        <v>0</v>
      </c>
      <c r="DN92" s="74">
        <f t="shared" si="161"/>
        <v>0</v>
      </c>
      <c r="DO92" s="74">
        <f t="shared" si="161"/>
        <v>0</v>
      </c>
      <c r="DP92" s="74">
        <f t="shared" si="161"/>
        <v>0</v>
      </c>
      <c r="DQ92" s="74">
        <f t="shared" si="161"/>
        <v>0</v>
      </c>
      <c r="DR92" s="74">
        <f t="shared" si="161"/>
        <v>0</v>
      </c>
      <c r="DS92" s="74">
        <f t="shared" si="161"/>
        <v>0</v>
      </c>
      <c r="DT92" s="74">
        <f t="shared" si="161"/>
        <v>0</v>
      </c>
      <c r="DU92" s="74">
        <f t="shared" si="161"/>
        <v>0</v>
      </c>
      <c r="DV92" s="74">
        <f t="shared" si="161"/>
        <v>0</v>
      </c>
      <c r="DW92" s="485">
        <f t="shared" ref="DW92" si="284">SUM(DK92:DV92)</f>
        <v>0</v>
      </c>
      <c r="DX92"/>
      <c r="DY92" s="74">
        <f t="shared" si="228"/>
        <v>0</v>
      </c>
      <c r="DZ92" s="74">
        <f t="shared" si="229"/>
        <v>0</v>
      </c>
      <c r="EA92" s="74">
        <f t="shared" si="229"/>
        <v>0</v>
      </c>
      <c r="EB92" s="74">
        <f t="shared" si="229"/>
        <v>0</v>
      </c>
      <c r="EC92" s="74">
        <f t="shared" si="229"/>
        <v>0</v>
      </c>
      <c r="ED92" s="74">
        <f t="shared" si="229"/>
        <v>0</v>
      </c>
      <c r="EE92" s="74">
        <f t="shared" si="229"/>
        <v>0</v>
      </c>
      <c r="EF92" s="74">
        <f t="shared" si="229"/>
        <v>0</v>
      </c>
      <c r="EG92" s="74">
        <f t="shared" si="229"/>
        <v>0</v>
      </c>
      <c r="EH92" s="74">
        <f t="shared" si="229"/>
        <v>0</v>
      </c>
      <c r="EI92" s="74">
        <f t="shared" si="229"/>
        <v>0</v>
      </c>
      <c r="EJ92" s="75">
        <f t="shared" si="229"/>
        <v>0</v>
      </c>
      <c r="EK92" s="492">
        <f t="shared" ref="EK92" si="285">SUM(DY92:EJ92)</f>
        <v>0</v>
      </c>
      <c r="EL92" s="2">
        <f t="shared" ref="EL92" si="28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98"/>
        <v>0</v>
      </c>
      <c r="AE93" s="9">
        <f t="shared" si="199"/>
        <v>0</v>
      </c>
      <c r="AF93" s="9">
        <f t="shared" si="199"/>
        <v>0</v>
      </c>
      <c r="AG93" s="9">
        <f t="shared" si="199"/>
        <v>0</v>
      </c>
      <c r="AH93" s="9">
        <f t="shared" ref="AH93" si="287">AC93-(AE93+AF93+AG93)</f>
        <v>0</v>
      </c>
      <c r="AI93" s="138">
        <v>0</v>
      </c>
      <c r="AJ93" s="138">
        <v>0</v>
      </c>
      <c r="AK93" s="138">
        <v>0</v>
      </c>
      <c r="AL93" s="69">
        <f t="shared" ref="AL93" si="288">CG93</f>
        <v>0</v>
      </c>
      <c r="AM93" s="138">
        <v>0</v>
      </c>
      <c r="AN93" s="138">
        <v>0</v>
      </c>
      <c r="AO93" s="138">
        <v>0</v>
      </c>
      <c r="AP93" s="69">
        <f t="shared" ref="AP93" si="289">CH93</f>
        <v>0</v>
      </c>
      <c r="AQ93" s="138">
        <v>0</v>
      </c>
      <c r="AR93" s="138">
        <v>0</v>
      </c>
      <c r="AS93" s="138">
        <v>0</v>
      </c>
      <c r="AT93" s="69">
        <f t="shared" ref="AT93" si="290">CI93</f>
        <v>0</v>
      </c>
      <c r="AU93" s="138">
        <v>0</v>
      </c>
      <c r="AV93" s="138">
        <v>0</v>
      </c>
      <c r="AW93" s="138">
        <v>0</v>
      </c>
      <c r="AX93" s="69">
        <f t="shared" ref="AX93" si="291">CJ93</f>
        <v>0</v>
      </c>
      <c r="AY93" s="138">
        <v>0</v>
      </c>
      <c r="AZ93" s="138">
        <v>0</v>
      </c>
      <c r="BA93" s="138">
        <v>0</v>
      </c>
      <c r="BB93" s="69">
        <f t="shared" ref="BB93" si="292">CK93</f>
        <v>0</v>
      </c>
      <c r="BC93" s="138">
        <v>0</v>
      </c>
      <c r="BD93" s="138">
        <v>0</v>
      </c>
      <c r="BE93" s="138">
        <v>0</v>
      </c>
      <c r="BF93" s="69">
        <f t="shared" ref="BF93" si="293">CL93</f>
        <v>0</v>
      </c>
      <c r="BG93" s="138">
        <v>0</v>
      </c>
      <c r="BH93" s="138">
        <v>0</v>
      </c>
      <c r="BI93" s="138">
        <v>0</v>
      </c>
      <c r="BJ93" s="69">
        <f t="shared" ref="BJ93" si="294">CM93</f>
        <v>0</v>
      </c>
      <c r="BK93" s="138">
        <v>0</v>
      </c>
      <c r="BL93" s="138">
        <v>0</v>
      </c>
      <c r="BM93" s="138">
        <v>0</v>
      </c>
      <c r="BN93" s="69">
        <f t="shared" ref="BN93" si="295">CN93</f>
        <v>0</v>
      </c>
      <c r="BO93" s="138">
        <v>0</v>
      </c>
      <c r="BP93" s="138">
        <v>0</v>
      </c>
      <c r="BQ93" s="138">
        <v>0</v>
      </c>
      <c r="BR93" s="69">
        <f t="shared" ref="BR93" si="296">CO93</f>
        <v>0</v>
      </c>
      <c r="BS93" s="138">
        <v>0</v>
      </c>
      <c r="BT93" s="138">
        <v>0</v>
      </c>
      <c r="BU93" s="138">
        <v>0</v>
      </c>
      <c r="BV93" s="69">
        <f t="shared" ref="BV93" si="297">CP93</f>
        <v>0</v>
      </c>
      <c r="BW93" s="138">
        <v>0</v>
      </c>
      <c r="BX93" s="138">
        <v>0</v>
      </c>
      <c r="BY93" s="138">
        <v>0</v>
      </c>
      <c r="BZ93" s="69">
        <f t="shared" ref="BZ93" si="298">CQ93</f>
        <v>0</v>
      </c>
      <c r="CA93" s="138">
        <v>0</v>
      </c>
      <c r="CB93" s="138">
        <v>0</v>
      </c>
      <c r="CC93" s="138">
        <v>0</v>
      </c>
      <c r="CD93" s="69">
        <f t="shared" ref="CD93" si="299">CR93</f>
        <v>0</v>
      </c>
      <c r="CE93" s="62">
        <f t="shared" si="213"/>
        <v>0</v>
      </c>
      <c r="CF93" s="19"/>
      <c r="CG93" s="14">
        <f t="shared" si="214"/>
        <v>0</v>
      </c>
      <c r="CH93" s="14">
        <f t="shared" si="215"/>
        <v>0</v>
      </c>
      <c r="CI93" s="14">
        <f t="shared" si="216"/>
        <v>0</v>
      </c>
      <c r="CJ93" s="14">
        <f t="shared" si="217"/>
        <v>0</v>
      </c>
      <c r="CK93" s="14">
        <f t="shared" si="218"/>
        <v>0</v>
      </c>
      <c r="CL93" s="14">
        <f t="shared" si="219"/>
        <v>0</v>
      </c>
      <c r="CM93" s="14">
        <f t="shared" si="220"/>
        <v>0</v>
      </c>
      <c r="CN93" s="14">
        <f t="shared" si="221"/>
        <v>0</v>
      </c>
      <c r="CO93" s="14">
        <f t="shared" si="222"/>
        <v>0</v>
      </c>
      <c r="CP93" s="14">
        <f t="shared" si="223"/>
        <v>0</v>
      </c>
      <c r="CQ93" s="14">
        <f t="shared" si="224"/>
        <v>0</v>
      </c>
      <c r="CR93" s="14">
        <f t="shared" si="225"/>
        <v>0</v>
      </c>
      <c r="CS93" s="88">
        <f t="shared" ref="CS93" si="300">SUM(CG93:CR93)</f>
        <v>0</v>
      </c>
      <c r="CV93"/>
      <c r="CW93"/>
      <c r="CX93"/>
      <c r="CY93"/>
      <c r="CZ93"/>
      <c r="DA93"/>
      <c r="DB93"/>
      <c r="DC93"/>
      <c r="DD93"/>
      <c r="DE93"/>
      <c r="DF93"/>
      <c r="DG93"/>
      <c r="DH93" s="206"/>
      <c r="DI93" s="216">
        <f t="shared" ref="DI93" si="301">MAX(CV93:DG93)</f>
        <v>0</v>
      </c>
      <c r="DK93" s="74">
        <f t="shared" si="160"/>
        <v>0</v>
      </c>
      <c r="DL93" s="74">
        <f t="shared" si="161"/>
        <v>0</v>
      </c>
      <c r="DM93" s="74">
        <f t="shared" si="161"/>
        <v>0</v>
      </c>
      <c r="DN93" s="74">
        <f t="shared" si="161"/>
        <v>0</v>
      </c>
      <c r="DO93" s="74">
        <f t="shared" si="161"/>
        <v>0</v>
      </c>
      <c r="DP93" s="74">
        <f t="shared" si="161"/>
        <v>0</v>
      </c>
      <c r="DQ93" s="74">
        <f t="shared" si="161"/>
        <v>0</v>
      </c>
      <c r="DR93" s="74">
        <f t="shared" si="161"/>
        <v>0</v>
      </c>
      <c r="DS93" s="74">
        <f t="shared" si="161"/>
        <v>0</v>
      </c>
      <c r="DT93" s="74">
        <f t="shared" si="161"/>
        <v>0</v>
      </c>
      <c r="DU93" s="74">
        <f t="shared" si="161"/>
        <v>0</v>
      </c>
      <c r="DV93" s="74">
        <f t="shared" si="161"/>
        <v>0</v>
      </c>
      <c r="DW93" s="485">
        <f t="shared" ref="DW93" si="302">SUM(DK93:DV93)</f>
        <v>0</v>
      </c>
      <c r="DX93"/>
      <c r="DY93" s="74">
        <f t="shared" si="228"/>
        <v>0</v>
      </c>
      <c r="DZ93" s="74">
        <f t="shared" si="229"/>
        <v>0</v>
      </c>
      <c r="EA93" s="74">
        <f t="shared" si="229"/>
        <v>0</v>
      </c>
      <c r="EB93" s="74">
        <f t="shared" si="229"/>
        <v>0</v>
      </c>
      <c r="EC93" s="74">
        <f t="shared" si="229"/>
        <v>0</v>
      </c>
      <c r="ED93" s="74">
        <f t="shared" si="229"/>
        <v>0</v>
      </c>
      <c r="EE93" s="74">
        <f t="shared" si="229"/>
        <v>0</v>
      </c>
      <c r="EF93" s="74">
        <f t="shared" si="229"/>
        <v>0</v>
      </c>
      <c r="EG93" s="74">
        <f t="shared" si="229"/>
        <v>0</v>
      </c>
      <c r="EH93" s="74">
        <f t="shared" si="229"/>
        <v>0</v>
      </c>
      <c r="EI93" s="74">
        <f t="shared" si="229"/>
        <v>0</v>
      </c>
      <c r="EJ93" s="75">
        <f t="shared" si="229"/>
        <v>0</v>
      </c>
      <c r="EK93" s="492">
        <f t="shared" ref="EK93" si="303">SUM(DY93:EJ93)</f>
        <v>0</v>
      </c>
      <c r="EL93" s="2">
        <f t="shared" ref="EL93" si="30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98"/>
        <v>0</v>
      </c>
      <c r="AE94" s="9">
        <f t="shared" si="199"/>
        <v>0</v>
      </c>
      <c r="AF94" s="9">
        <f t="shared" si="199"/>
        <v>0</v>
      </c>
      <c r="AG94" s="9">
        <f t="shared" si="199"/>
        <v>0</v>
      </c>
      <c r="AH94" s="9">
        <f t="shared" ref="AH94" si="305">AC94-(AE94+AF94+AG94)</f>
        <v>0</v>
      </c>
      <c r="AI94" s="138">
        <v>0</v>
      </c>
      <c r="AJ94" s="138">
        <v>0</v>
      </c>
      <c r="AK94" s="138">
        <v>0</v>
      </c>
      <c r="AL94" s="69">
        <f t="shared" ref="AL94" si="306">CG94</f>
        <v>0</v>
      </c>
      <c r="AM94" s="138">
        <v>0</v>
      </c>
      <c r="AN94" s="138">
        <v>0</v>
      </c>
      <c r="AO94" s="138">
        <v>0</v>
      </c>
      <c r="AP94" s="69">
        <f t="shared" ref="AP94" si="307">CH94</f>
        <v>0</v>
      </c>
      <c r="AQ94" s="138">
        <v>0</v>
      </c>
      <c r="AR94" s="138">
        <v>0</v>
      </c>
      <c r="AS94" s="138">
        <v>0</v>
      </c>
      <c r="AT94" s="69">
        <f t="shared" ref="AT94" si="308">CI94</f>
        <v>0</v>
      </c>
      <c r="AU94" s="138">
        <v>0</v>
      </c>
      <c r="AV94" s="138">
        <v>0</v>
      </c>
      <c r="AW94" s="138">
        <v>0</v>
      </c>
      <c r="AX94" s="69">
        <f t="shared" ref="AX94" si="309">CJ94</f>
        <v>0</v>
      </c>
      <c r="AY94" s="138">
        <v>0</v>
      </c>
      <c r="AZ94" s="138">
        <v>0</v>
      </c>
      <c r="BA94" s="138">
        <v>0</v>
      </c>
      <c r="BB94" s="69">
        <f t="shared" ref="BB94" si="310">CK94</f>
        <v>0</v>
      </c>
      <c r="BC94" s="138">
        <v>0</v>
      </c>
      <c r="BD94" s="138">
        <v>0</v>
      </c>
      <c r="BE94" s="138">
        <v>0</v>
      </c>
      <c r="BF94" s="69">
        <f t="shared" ref="BF94" si="311">CL94</f>
        <v>0</v>
      </c>
      <c r="BG94" s="138">
        <v>0</v>
      </c>
      <c r="BH94" s="138">
        <v>0</v>
      </c>
      <c r="BI94" s="138">
        <v>0</v>
      </c>
      <c r="BJ94" s="69">
        <f t="shared" ref="BJ94" si="312">CM94</f>
        <v>0</v>
      </c>
      <c r="BK94" s="138">
        <v>0</v>
      </c>
      <c r="BL94" s="138">
        <v>0</v>
      </c>
      <c r="BM94" s="138">
        <v>0</v>
      </c>
      <c r="BN94" s="69">
        <f t="shared" ref="BN94" si="313">CN94</f>
        <v>0</v>
      </c>
      <c r="BO94" s="138">
        <v>0</v>
      </c>
      <c r="BP94" s="138">
        <v>0</v>
      </c>
      <c r="BQ94" s="138">
        <v>0</v>
      </c>
      <c r="BR94" s="69">
        <f t="shared" ref="BR94" si="314">CO94</f>
        <v>0</v>
      </c>
      <c r="BS94" s="138">
        <v>0</v>
      </c>
      <c r="BT94" s="138">
        <v>0</v>
      </c>
      <c r="BU94" s="138">
        <v>0</v>
      </c>
      <c r="BV94" s="69">
        <f t="shared" ref="BV94" si="315">CP94</f>
        <v>0</v>
      </c>
      <c r="BW94" s="138">
        <v>0</v>
      </c>
      <c r="BX94" s="138">
        <v>0</v>
      </c>
      <c r="BY94" s="138">
        <v>0</v>
      </c>
      <c r="BZ94" s="69">
        <f t="shared" ref="BZ94" si="316">CQ94</f>
        <v>0</v>
      </c>
      <c r="CA94" s="138">
        <v>0</v>
      </c>
      <c r="CB94" s="138">
        <v>0</v>
      </c>
      <c r="CC94" s="138">
        <v>0</v>
      </c>
      <c r="CD94" s="69">
        <f t="shared" ref="CD94" si="317">CR94</f>
        <v>0</v>
      </c>
      <c r="CE94" s="62">
        <f t="shared" si="213"/>
        <v>0</v>
      </c>
      <c r="CF94" s="19"/>
      <c r="CG94" s="14">
        <f t="shared" si="214"/>
        <v>0</v>
      </c>
      <c r="CH94" s="14">
        <f t="shared" si="215"/>
        <v>0</v>
      </c>
      <c r="CI94" s="14">
        <f t="shared" si="216"/>
        <v>0</v>
      </c>
      <c r="CJ94" s="14">
        <f t="shared" si="217"/>
        <v>0</v>
      </c>
      <c r="CK94" s="14">
        <f t="shared" si="218"/>
        <v>0</v>
      </c>
      <c r="CL94" s="14">
        <f t="shared" si="219"/>
        <v>0</v>
      </c>
      <c r="CM94" s="14">
        <f t="shared" si="220"/>
        <v>0</v>
      </c>
      <c r="CN94" s="14">
        <f t="shared" si="221"/>
        <v>0</v>
      </c>
      <c r="CO94" s="14">
        <f t="shared" si="222"/>
        <v>0</v>
      </c>
      <c r="CP94" s="14">
        <f t="shared" si="223"/>
        <v>0</v>
      </c>
      <c r="CQ94" s="14">
        <f t="shared" si="224"/>
        <v>0</v>
      </c>
      <c r="CR94" s="14">
        <f t="shared" si="225"/>
        <v>0</v>
      </c>
      <c r="CS94" s="88">
        <f t="shared" ref="CS94" si="318">SUM(CG94:CR94)</f>
        <v>0</v>
      </c>
      <c r="CV94"/>
      <c r="CW94"/>
      <c r="CX94"/>
      <c r="CY94"/>
      <c r="CZ94"/>
      <c r="DA94"/>
      <c r="DB94"/>
      <c r="DC94"/>
      <c r="DD94"/>
      <c r="DE94"/>
      <c r="DF94"/>
      <c r="DG94"/>
      <c r="DH94" s="206"/>
      <c r="DI94" s="216">
        <f t="shared" ref="DI94" si="319">MAX(CV94:DG94)</f>
        <v>0</v>
      </c>
      <c r="DK94" s="74">
        <f t="shared" si="160"/>
        <v>0</v>
      </c>
      <c r="DL94" s="74">
        <f t="shared" si="161"/>
        <v>0</v>
      </c>
      <c r="DM94" s="74">
        <f t="shared" si="161"/>
        <v>0</v>
      </c>
      <c r="DN94" s="74">
        <f t="shared" si="161"/>
        <v>0</v>
      </c>
      <c r="DO94" s="74">
        <f t="shared" si="161"/>
        <v>0</v>
      </c>
      <c r="DP94" s="74">
        <f t="shared" si="161"/>
        <v>0</v>
      </c>
      <c r="DQ94" s="74">
        <f t="shared" si="161"/>
        <v>0</v>
      </c>
      <c r="DR94" s="74">
        <f t="shared" si="161"/>
        <v>0</v>
      </c>
      <c r="DS94" s="74">
        <f t="shared" si="161"/>
        <v>0</v>
      </c>
      <c r="DT94" s="74">
        <f t="shared" si="161"/>
        <v>0</v>
      </c>
      <c r="DU94" s="74">
        <f t="shared" si="161"/>
        <v>0</v>
      </c>
      <c r="DV94" s="74">
        <f t="shared" si="161"/>
        <v>0</v>
      </c>
      <c r="DW94" s="485">
        <f t="shared" ref="DW94" si="320">SUM(DK94:DV94)</f>
        <v>0</v>
      </c>
      <c r="DX94"/>
      <c r="DY94" s="74">
        <f t="shared" si="228"/>
        <v>0</v>
      </c>
      <c r="DZ94" s="74">
        <f t="shared" si="229"/>
        <v>0</v>
      </c>
      <c r="EA94" s="74">
        <f t="shared" si="229"/>
        <v>0</v>
      </c>
      <c r="EB94" s="74">
        <f t="shared" si="229"/>
        <v>0</v>
      </c>
      <c r="EC94" s="74">
        <f t="shared" si="229"/>
        <v>0</v>
      </c>
      <c r="ED94" s="74">
        <f t="shared" si="229"/>
        <v>0</v>
      </c>
      <c r="EE94" s="74">
        <f t="shared" si="229"/>
        <v>0</v>
      </c>
      <c r="EF94" s="74">
        <f t="shared" si="229"/>
        <v>0</v>
      </c>
      <c r="EG94" s="74">
        <f t="shared" si="229"/>
        <v>0</v>
      </c>
      <c r="EH94" s="74">
        <f t="shared" si="229"/>
        <v>0</v>
      </c>
      <c r="EI94" s="74">
        <f t="shared" si="229"/>
        <v>0</v>
      </c>
      <c r="EJ94" s="75">
        <f t="shared" si="229"/>
        <v>0</v>
      </c>
      <c r="EK94" s="492">
        <f t="shared" ref="EK94" si="321">SUM(DY94:EJ94)</f>
        <v>0</v>
      </c>
      <c r="EL94" s="2">
        <f t="shared" ref="EL94" si="32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202</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315</v>
      </c>
      <c r="AD95" s="126">
        <f t="shared" ref="AD95:AK95" si="323">SUM(AD87:AD94)</f>
        <v>10.5</v>
      </c>
      <c r="AE95" s="237">
        <f t="shared" si="323"/>
        <v>0</v>
      </c>
      <c r="AF95" s="237">
        <f t="shared" si="323"/>
        <v>0</v>
      </c>
      <c r="AG95" s="237">
        <f t="shared" si="323"/>
        <v>0</v>
      </c>
      <c r="AH95" s="228">
        <f t="shared" si="323"/>
        <v>315</v>
      </c>
      <c r="AI95" s="664">
        <f t="shared" si="323"/>
        <v>0</v>
      </c>
      <c r="AJ95" s="664">
        <f t="shared" si="323"/>
        <v>0</v>
      </c>
      <c r="AK95" s="664">
        <f t="shared" si="323"/>
        <v>0</v>
      </c>
      <c r="AL95" s="493">
        <f t="shared" ref="AL95:CD95" si="324">SUM(AL87:AL94)</f>
        <v>0</v>
      </c>
      <c r="AM95" s="664">
        <f t="shared" si="324"/>
        <v>0</v>
      </c>
      <c r="AN95" s="664">
        <f t="shared" si="324"/>
        <v>0</v>
      </c>
      <c r="AO95" s="664">
        <f t="shared" si="324"/>
        <v>0</v>
      </c>
      <c r="AP95" s="493">
        <f t="shared" si="324"/>
        <v>0</v>
      </c>
      <c r="AQ95" s="664">
        <f t="shared" si="324"/>
        <v>0</v>
      </c>
      <c r="AR95" s="664">
        <f t="shared" si="324"/>
        <v>0</v>
      </c>
      <c r="AS95" s="664">
        <f t="shared" si="324"/>
        <v>0</v>
      </c>
      <c r="AT95" s="493">
        <f t="shared" si="324"/>
        <v>0</v>
      </c>
      <c r="AU95" s="664">
        <f t="shared" si="324"/>
        <v>0</v>
      </c>
      <c r="AV95" s="664">
        <f t="shared" si="324"/>
        <v>0</v>
      </c>
      <c r="AW95" s="664">
        <f t="shared" si="324"/>
        <v>0</v>
      </c>
      <c r="AX95" s="493">
        <f t="shared" si="324"/>
        <v>0</v>
      </c>
      <c r="AY95" s="664">
        <f t="shared" si="324"/>
        <v>0</v>
      </c>
      <c r="AZ95" s="664">
        <f t="shared" si="324"/>
        <v>0</v>
      </c>
      <c r="BA95" s="664">
        <f t="shared" si="324"/>
        <v>0</v>
      </c>
      <c r="BB95" s="493">
        <f t="shared" si="324"/>
        <v>0</v>
      </c>
      <c r="BC95" s="664">
        <f t="shared" si="324"/>
        <v>0</v>
      </c>
      <c r="BD95" s="664">
        <f t="shared" si="324"/>
        <v>0</v>
      </c>
      <c r="BE95" s="664">
        <f t="shared" si="324"/>
        <v>0</v>
      </c>
      <c r="BF95" s="493">
        <f t="shared" si="324"/>
        <v>4.5</v>
      </c>
      <c r="BG95" s="664">
        <f t="shared" si="324"/>
        <v>0</v>
      </c>
      <c r="BH95" s="664">
        <f t="shared" si="324"/>
        <v>0</v>
      </c>
      <c r="BI95" s="664">
        <f t="shared" si="324"/>
        <v>0</v>
      </c>
      <c r="BJ95" s="493">
        <f t="shared" si="324"/>
        <v>0</v>
      </c>
      <c r="BK95" s="664">
        <f t="shared" si="324"/>
        <v>0</v>
      </c>
      <c r="BL95" s="664">
        <f t="shared" si="324"/>
        <v>0</v>
      </c>
      <c r="BM95" s="664">
        <f t="shared" si="324"/>
        <v>0</v>
      </c>
      <c r="BN95" s="493">
        <f t="shared" si="324"/>
        <v>6</v>
      </c>
      <c r="BO95" s="664">
        <f t="shared" si="324"/>
        <v>0</v>
      </c>
      <c r="BP95" s="664">
        <f t="shared" si="324"/>
        <v>0</v>
      </c>
      <c r="BQ95" s="664">
        <f t="shared" si="324"/>
        <v>0</v>
      </c>
      <c r="BR95" s="493">
        <f t="shared" si="324"/>
        <v>0</v>
      </c>
      <c r="BS95" s="664">
        <f t="shared" si="324"/>
        <v>0</v>
      </c>
      <c r="BT95" s="664">
        <f t="shared" si="324"/>
        <v>0</v>
      </c>
      <c r="BU95" s="664">
        <f t="shared" si="324"/>
        <v>0</v>
      </c>
      <c r="BV95" s="493">
        <f t="shared" si="324"/>
        <v>0</v>
      </c>
      <c r="BW95" s="664">
        <f t="shared" si="324"/>
        <v>0</v>
      </c>
      <c r="BX95" s="664">
        <f t="shared" si="324"/>
        <v>0</v>
      </c>
      <c r="BY95" s="664">
        <f t="shared" si="324"/>
        <v>0</v>
      </c>
      <c r="BZ95" s="493">
        <f t="shared" si="324"/>
        <v>0</v>
      </c>
      <c r="CA95" s="664">
        <f t="shared" si="324"/>
        <v>0</v>
      </c>
      <c r="CB95" s="664">
        <f t="shared" si="324"/>
        <v>0</v>
      </c>
      <c r="CC95" s="664">
        <f t="shared" si="324"/>
        <v>0</v>
      </c>
      <c r="CD95" s="493">
        <f t="shared" si="324"/>
        <v>0</v>
      </c>
      <c r="CE95" s="62">
        <f t="shared" si="213"/>
        <v>1</v>
      </c>
      <c r="CF95" s="19"/>
      <c r="CG95" s="14">
        <f t="shared" si="214"/>
        <v>0</v>
      </c>
      <c r="CH95" s="14">
        <f t="shared" si="215"/>
        <v>0</v>
      </c>
      <c r="CI95" s="14">
        <f t="shared" si="216"/>
        <v>0</v>
      </c>
      <c r="CJ95" s="14">
        <f t="shared" si="217"/>
        <v>0</v>
      </c>
      <c r="CK95" s="14">
        <f t="shared" si="218"/>
        <v>0</v>
      </c>
      <c r="CL95" s="14">
        <f t="shared" si="219"/>
        <v>5.25</v>
      </c>
      <c r="CM95" s="14">
        <f t="shared" si="220"/>
        <v>0</v>
      </c>
      <c r="CN95" s="14">
        <f t="shared" si="221"/>
        <v>5.25</v>
      </c>
      <c r="CO95" s="14">
        <f t="shared" si="222"/>
        <v>0</v>
      </c>
      <c r="CP95" s="14">
        <f t="shared" si="223"/>
        <v>0</v>
      </c>
      <c r="CQ95" s="14">
        <f t="shared" si="224"/>
        <v>0</v>
      </c>
      <c r="CR95" s="14">
        <f t="shared" si="225"/>
        <v>0</v>
      </c>
      <c r="CS95" s="79">
        <f>SUM(CS87:CS94)</f>
        <v>10.5</v>
      </c>
      <c r="CT95" s="49"/>
      <c r="CU95" s="49"/>
      <c r="CV95"/>
      <c r="CW95"/>
      <c r="CX95"/>
      <c r="CY95"/>
      <c r="CZ95"/>
      <c r="DA95"/>
      <c r="DB95"/>
      <c r="DC95"/>
      <c r="DD95"/>
      <c r="DE95"/>
      <c r="DF95"/>
      <c r="DG95"/>
      <c r="DH95" s="206"/>
      <c r="DI95" s="216">
        <f t="shared" si="227"/>
        <v>0</v>
      </c>
      <c r="DK95" s="74">
        <f t="shared" si="160"/>
        <v>0</v>
      </c>
      <c r="DL95" s="74">
        <f t="shared" si="161"/>
        <v>0</v>
      </c>
      <c r="DM95" s="74">
        <f t="shared" si="161"/>
        <v>0</v>
      </c>
      <c r="DN95" s="74">
        <f t="shared" si="161"/>
        <v>0</v>
      </c>
      <c r="DO95" s="74">
        <f t="shared" si="161"/>
        <v>0</v>
      </c>
      <c r="DP95" s="74">
        <f t="shared" si="161"/>
        <v>0</v>
      </c>
      <c r="DQ95" s="74">
        <f t="shared" si="161"/>
        <v>0</v>
      </c>
      <c r="DR95" s="74">
        <f t="shared" si="161"/>
        <v>0</v>
      </c>
      <c r="DS95" s="74">
        <f t="shared" si="161"/>
        <v>0</v>
      </c>
      <c r="DT95" s="74">
        <f t="shared" si="161"/>
        <v>0</v>
      </c>
      <c r="DU95" s="74">
        <f t="shared" si="161"/>
        <v>0</v>
      </c>
      <c r="DV95" s="74">
        <f t="shared" si="161"/>
        <v>0</v>
      </c>
      <c r="DW95" s="485">
        <f t="shared" si="195"/>
        <v>0</v>
      </c>
      <c r="DX95"/>
      <c r="DY95" s="490">
        <f t="shared" ref="DY95:EK95" si="325">SUM(DY87:DY94)</f>
        <v>0</v>
      </c>
      <c r="DZ95" s="490">
        <f t="shared" si="325"/>
        <v>0</v>
      </c>
      <c r="EA95" s="490">
        <f t="shared" si="325"/>
        <v>0</v>
      </c>
      <c r="EB95" s="490">
        <f t="shared" si="325"/>
        <v>0</v>
      </c>
      <c r="EC95" s="490">
        <f t="shared" si="325"/>
        <v>0</v>
      </c>
      <c r="ED95" s="490">
        <f t="shared" si="325"/>
        <v>1</v>
      </c>
      <c r="EE95" s="490">
        <f t="shared" si="325"/>
        <v>0</v>
      </c>
      <c r="EF95" s="490">
        <f t="shared" si="325"/>
        <v>1</v>
      </c>
      <c r="EG95" s="490">
        <f t="shared" si="325"/>
        <v>0</v>
      </c>
      <c r="EH95" s="490">
        <f t="shared" si="325"/>
        <v>0</v>
      </c>
      <c r="EI95" s="490">
        <f t="shared" si="325"/>
        <v>0</v>
      </c>
      <c r="EJ95" s="490">
        <f t="shared" si="325"/>
        <v>0</v>
      </c>
      <c r="EK95" s="491">
        <f t="shared" si="325"/>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60"/>
        <v>0</v>
      </c>
      <c r="DL96" s="74">
        <f t="shared" si="161"/>
        <v>0</v>
      </c>
      <c r="DM96" s="74">
        <f t="shared" si="161"/>
        <v>0</v>
      </c>
      <c r="DN96" s="74">
        <f t="shared" si="161"/>
        <v>0</v>
      </c>
      <c r="DO96" s="74">
        <f t="shared" si="161"/>
        <v>0</v>
      </c>
      <c r="DP96" s="74">
        <f t="shared" si="161"/>
        <v>0</v>
      </c>
      <c r="DQ96" s="74">
        <f t="shared" si="161"/>
        <v>0</v>
      </c>
      <c r="DR96" s="74">
        <f t="shared" si="161"/>
        <v>0</v>
      </c>
      <c r="DS96" s="74">
        <f t="shared" si="161"/>
        <v>0</v>
      </c>
      <c r="DT96" s="74">
        <f t="shared" si="161"/>
        <v>0</v>
      </c>
      <c r="DU96" s="74">
        <f t="shared" si="161"/>
        <v>0</v>
      </c>
      <c r="DV96" s="74">
        <f t="shared" si="161"/>
        <v>0</v>
      </c>
      <c r="DW96" s="485">
        <f t="shared" si="195"/>
        <v>0</v>
      </c>
    </row>
    <row r="97" spans="1:171" s="2" customFormat="1" ht="13.5" hidden="1" customHeight="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60"/>
        <v>0</v>
      </c>
      <c r="DL97" s="74">
        <f t="shared" ref="DL97:DV122" si="326">IF(VALUE($D97)=DL$11,1,0)+IF(VALUE($E97)=DL$11,1,0)+IF(VALUE($F97)=DL$11,1,0)+IF(VALUE($G97)=DL$11,1,0)</f>
        <v>0</v>
      </c>
      <c r="DM97" s="74">
        <f t="shared" si="326"/>
        <v>0</v>
      </c>
      <c r="DN97" s="74">
        <f t="shared" si="326"/>
        <v>0</v>
      </c>
      <c r="DO97" s="74">
        <f t="shared" si="326"/>
        <v>0</v>
      </c>
      <c r="DP97" s="74">
        <f t="shared" si="326"/>
        <v>0</v>
      </c>
      <c r="DQ97" s="74">
        <f t="shared" si="326"/>
        <v>0</v>
      </c>
      <c r="DR97" s="74">
        <f t="shared" si="326"/>
        <v>0</v>
      </c>
      <c r="DS97" s="74">
        <f t="shared" si="326"/>
        <v>0</v>
      </c>
      <c r="DT97" s="74">
        <f t="shared" si="326"/>
        <v>0</v>
      </c>
      <c r="DU97" s="74">
        <f t="shared" si="326"/>
        <v>0</v>
      </c>
      <c r="DV97" s="74">
        <f t="shared" si="326"/>
        <v>0</v>
      </c>
      <c r="DW97" s="485">
        <f t="shared" si="195"/>
        <v>0</v>
      </c>
    </row>
    <row r="98" spans="1:171" s="2" customFormat="1" ht="13.5" hidden="1" customHeight="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60"/>
        <v>0</v>
      </c>
      <c r="DL98" s="74">
        <f t="shared" si="326"/>
        <v>0</v>
      </c>
      <c r="DM98" s="74">
        <f t="shared" si="326"/>
        <v>0</v>
      </c>
      <c r="DN98" s="74">
        <f t="shared" si="326"/>
        <v>0</v>
      </c>
      <c r="DO98" s="74">
        <f t="shared" si="326"/>
        <v>0</v>
      </c>
      <c r="DP98" s="74">
        <f t="shared" si="326"/>
        <v>0</v>
      </c>
      <c r="DQ98" s="74">
        <f t="shared" si="326"/>
        <v>0</v>
      </c>
      <c r="DR98" s="74">
        <f t="shared" si="326"/>
        <v>0</v>
      </c>
      <c r="DS98" s="74">
        <f t="shared" si="326"/>
        <v>0</v>
      </c>
      <c r="DT98" s="74">
        <f t="shared" si="326"/>
        <v>0</v>
      </c>
      <c r="DU98" s="74">
        <f t="shared" si="326"/>
        <v>0</v>
      </c>
      <c r="DV98" s="74">
        <f t="shared" si="326"/>
        <v>0</v>
      </c>
      <c r="DW98" s="485">
        <f t="shared" si="195"/>
        <v>0</v>
      </c>
    </row>
    <row r="99" spans="1:171" s="2" customFormat="1" ht="13.5" hidden="1" customHeight="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60"/>
        <v>0</v>
      </c>
      <c r="DL99" s="74">
        <f t="shared" si="326"/>
        <v>0</v>
      </c>
      <c r="DM99" s="74">
        <f t="shared" si="326"/>
        <v>0</v>
      </c>
      <c r="DN99" s="74">
        <f t="shared" si="326"/>
        <v>0</v>
      </c>
      <c r="DO99" s="74">
        <f t="shared" si="326"/>
        <v>0</v>
      </c>
      <c r="DP99" s="74">
        <f t="shared" si="326"/>
        <v>0</v>
      </c>
      <c r="DQ99" s="74">
        <f t="shared" si="326"/>
        <v>0</v>
      </c>
      <c r="DR99" s="74">
        <f t="shared" si="326"/>
        <v>0</v>
      </c>
      <c r="DS99" s="74">
        <f t="shared" si="326"/>
        <v>0</v>
      </c>
      <c r="DT99" s="74">
        <f t="shared" si="326"/>
        <v>0</v>
      </c>
      <c r="DU99" s="74">
        <f t="shared" si="326"/>
        <v>0</v>
      </c>
      <c r="DV99" s="74">
        <f t="shared" si="326"/>
        <v>0</v>
      </c>
      <c r="DW99" s="485">
        <f t="shared" si="195"/>
        <v>0</v>
      </c>
    </row>
    <row r="100" spans="1:171" s="2" customFormat="1" ht="13.5" customHeight="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3.5" customHeight="1"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customHeight="1" x14ac:dyDescent="0.25">
      <c r="A102" s="677" t="str">
        <f>IF(SUM(AC74:AC81)=0,IF(SUM(AC87:AC94)=0,"1.2","1.3"),IF(SUM(AC87:AC94)=0,"1.3","1.4"))</f>
        <v>1.4</v>
      </c>
      <c r="B102" s="680" t="s">
        <v>296</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60"/>
        <v>0</v>
      </c>
      <c r="DL102" s="74">
        <f t="shared" si="326"/>
        <v>0</v>
      </c>
      <c r="DM102" s="74">
        <f t="shared" si="326"/>
        <v>0</v>
      </c>
      <c r="DN102" s="74">
        <f t="shared" si="326"/>
        <v>0</v>
      </c>
      <c r="DO102" s="74">
        <f t="shared" si="326"/>
        <v>0</v>
      </c>
      <c r="DP102" s="74">
        <f t="shared" si="326"/>
        <v>0</v>
      </c>
      <c r="DQ102" s="74">
        <f t="shared" si="326"/>
        <v>0</v>
      </c>
      <c r="DR102" s="74">
        <f t="shared" si="326"/>
        <v>0</v>
      </c>
      <c r="DS102" s="74">
        <f t="shared" si="326"/>
        <v>0</v>
      </c>
      <c r="DT102" s="74">
        <f t="shared" si="326"/>
        <v>0</v>
      </c>
      <c r="DU102" s="74">
        <f t="shared" si="326"/>
        <v>0</v>
      </c>
      <c r="DV102" s="74">
        <f t="shared" si="326"/>
        <v>0</v>
      </c>
      <c r="DW102" s="485">
        <f t="shared" si="19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6" t="str">
        <f>CONCATENATE($A$102,IF($AC$103&gt;0,".01",".00"))</f>
        <v>1.4.01</v>
      </c>
      <c r="B103" s="667" t="s">
        <v>283</v>
      </c>
      <c r="C103" s="668" t="s">
        <v>88</v>
      </c>
      <c r="D103" s="669">
        <v>8</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720</v>
      </c>
      <c r="AD103" s="671">
        <f>AC103/$CI$7</f>
        <v>24</v>
      </c>
      <c r="AE103" s="673">
        <f t="shared" ref="AE103:AG107" si="327">AI103*$CG$5+AM103*$CH$5+AQ103*$CI$5+AU103*$CJ$5+BO103*$CO$5+BS103*$CP$5+BW103*$CQ$5+CA103*$CR$5+AY103*$CK$5+BC103*$CL$5+BG103*$CM$5+BK103*$CN$5</f>
        <v>0</v>
      </c>
      <c r="AF103" s="673">
        <f t="shared" si="327"/>
        <v>0</v>
      </c>
      <c r="AG103" s="673">
        <f t="shared" si="327"/>
        <v>0</v>
      </c>
      <c r="AH103" s="674">
        <f t="shared" ref="AH103" si="328">AC103-(AE103+AF103+AG103)</f>
        <v>720</v>
      </c>
      <c r="AI103" s="675"/>
      <c r="AJ103" s="675"/>
      <c r="AK103" s="675"/>
      <c r="AL103" s="676">
        <f t="shared" ref="AL103" si="329">CG103</f>
        <v>0</v>
      </c>
      <c r="AM103" s="675"/>
      <c r="AN103" s="675"/>
      <c r="AO103" s="675"/>
      <c r="AP103" s="676">
        <f t="shared" ref="AP103" si="330">CH103</f>
        <v>0</v>
      </c>
      <c r="AQ103" s="675"/>
      <c r="AR103" s="675"/>
      <c r="AS103" s="675"/>
      <c r="AT103" s="676">
        <f t="shared" ref="AT103" si="331">CI103</f>
        <v>0</v>
      </c>
      <c r="AU103" s="675"/>
      <c r="AV103" s="675"/>
      <c r="AW103" s="675"/>
      <c r="AX103" s="676">
        <f t="shared" ref="AX103" si="332">CJ103</f>
        <v>0</v>
      </c>
      <c r="AY103" s="675"/>
      <c r="AZ103" s="675"/>
      <c r="BA103" s="675"/>
      <c r="BB103" s="676">
        <f t="shared" ref="BB103" si="333">CK103</f>
        <v>0</v>
      </c>
      <c r="BC103" s="675"/>
      <c r="BD103" s="675"/>
      <c r="BE103" s="675"/>
      <c r="BF103" s="676">
        <f t="shared" ref="BF103" si="334">CL103</f>
        <v>0</v>
      </c>
      <c r="BG103" s="675"/>
      <c r="BH103" s="675"/>
      <c r="BI103" s="675"/>
      <c r="BJ103" s="676">
        <f t="shared" ref="BJ103" si="335">CM103</f>
        <v>0</v>
      </c>
      <c r="BK103" s="675"/>
      <c r="BL103" s="675"/>
      <c r="BM103" s="675"/>
      <c r="BN103" s="703">
        <f t="shared" ref="BN103" si="336">CN103</f>
        <v>24</v>
      </c>
      <c r="BO103" s="675"/>
      <c r="BP103" s="675"/>
      <c r="BQ103" s="675"/>
      <c r="BR103" s="676">
        <f t="shared" ref="BR103" si="337">CO103</f>
        <v>0</v>
      </c>
      <c r="BS103" s="675"/>
      <c r="BT103" s="675"/>
      <c r="BU103" s="675"/>
      <c r="BV103" s="676">
        <f t="shared" ref="BV103" si="338">CP103</f>
        <v>0</v>
      </c>
      <c r="BW103" s="675"/>
      <c r="BX103" s="675"/>
      <c r="BY103" s="675"/>
      <c r="BZ103" s="676">
        <f t="shared" ref="BZ103" si="339">CQ103</f>
        <v>0</v>
      </c>
      <c r="CA103" s="675"/>
      <c r="CB103" s="675"/>
      <c r="CC103" s="675"/>
      <c r="CD103" s="676">
        <f t="shared" ref="CD103" si="340">CR103</f>
        <v>0</v>
      </c>
      <c r="CE103" s="62">
        <f t="shared" ref="CE103:CE108" si="341">IF(ISERROR(AH103/AC103),0,AH103/AC103)</f>
        <v>1</v>
      </c>
      <c r="CF103" s="120" t="str">
        <f>IF(ISERROR(SEARCH("в",A103)),"",1)</f>
        <v/>
      </c>
      <c r="CG103" s="14">
        <f t="shared" ref="CG103:CR108" si="342">IF($EK103&lt;&gt;0,$AD103*DY103/$EK103,0)</f>
        <v>0</v>
      </c>
      <c r="CH103" s="14">
        <f t="shared" si="342"/>
        <v>0</v>
      </c>
      <c r="CI103" s="14">
        <f t="shared" si="342"/>
        <v>0</v>
      </c>
      <c r="CJ103" s="14">
        <f t="shared" si="342"/>
        <v>0</v>
      </c>
      <c r="CK103" s="14">
        <f t="shared" si="342"/>
        <v>0</v>
      </c>
      <c r="CL103" s="14">
        <f t="shared" si="342"/>
        <v>0</v>
      </c>
      <c r="CM103" s="14">
        <f t="shared" si="342"/>
        <v>0</v>
      </c>
      <c r="CN103" s="14">
        <f t="shared" si="342"/>
        <v>24</v>
      </c>
      <c r="CO103" s="14">
        <f t="shared" si="342"/>
        <v>0</v>
      </c>
      <c r="CP103" s="14">
        <f t="shared" si="342"/>
        <v>0</v>
      </c>
      <c r="CQ103" s="14">
        <f t="shared" si="342"/>
        <v>0</v>
      </c>
      <c r="CR103" s="14">
        <f t="shared" si="342"/>
        <v>0</v>
      </c>
      <c r="CS103" s="88">
        <f t="shared" ref="CS103" si="343">SUM(CG103:CR103)</f>
        <v>24</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44">SUM(CV103:DG103)</f>
        <v>0</v>
      </c>
      <c r="DI103" s="216">
        <f t="shared" ref="DI103" si="345">MAX(CV103:DG103)</f>
        <v>0</v>
      </c>
      <c r="DK103" s="74">
        <f t="shared" si="160"/>
        <v>0</v>
      </c>
      <c r="DL103" s="74">
        <f t="shared" si="160"/>
        <v>0</v>
      </c>
      <c r="DM103" s="74">
        <f t="shared" si="160"/>
        <v>0</v>
      </c>
      <c r="DN103" s="74">
        <f t="shared" si="160"/>
        <v>0</v>
      </c>
      <c r="DO103" s="74">
        <f t="shared" si="160"/>
        <v>0</v>
      </c>
      <c r="DP103" s="74">
        <f t="shared" si="160"/>
        <v>0</v>
      </c>
      <c r="DQ103" s="74">
        <f t="shared" si="160"/>
        <v>0</v>
      </c>
      <c r="DR103" s="74">
        <f t="shared" si="160"/>
        <v>1</v>
      </c>
      <c r="DS103" s="74">
        <f t="shared" si="160"/>
        <v>0</v>
      </c>
      <c r="DT103" s="74">
        <f t="shared" si="160"/>
        <v>0</v>
      </c>
      <c r="DU103" s="74">
        <f t="shared" si="160"/>
        <v>0</v>
      </c>
      <c r="DV103" s="74">
        <f t="shared" si="160"/>
        <v>0</v>
      </c>
      <c r="DW103" s="485">
        <f t="shared" ref="DW103" si="346">SUM(DK103:DV103)</f>
        <v>1</v>
      </c>
      <c r="DX103" s="84"/>
      <c r="DY103" s="75">
        <f t="shared" ref="DY103:EI107" si="347">IF($D103=DY$86,1,0)+IF($E103=DY$86,1,0)+IF($F103=DY$86,1,0)+IF($G103=DY$86,1,0)</f>
        <v>0</v>
      </c>
      <c r="DZ103" s="75">
        <f t="shared" si="347"/>
        <v>0</v>
      </c>
      <c r="EA103" s="75">
        <f t="shared" si="347"/>
        <v>0</v>
      </c>
      <c r="EB103" s="75">
        <f t="shared" si="347"/>
        <v>0</v>
      </c>
      <c r="EC103" s="75">
        <f t="shared" si="347"/>
        <v>0</v>
      </c>
      <c r="ED103" s="75">
        <f t="shared" si="347"/>
        <v>0</v>
      </c>
      <c r="EE103" s="75">
        <f t="shared" si="347"/>
        <v>0</v>
      </c>
      <c r="EF103" s="75">
        <f t="shared" si="347"/>
        <v>1</v>
      </c>
      <c r="EG103" s="75">
        <f t="shared" si="347"/>
        <v>0</v>
      </c>
      <c r="EH103" s="75">
        <f t="shared" si="347"/>
        <v>0</v>
      </c>
      <c r="EI103" s="75">
        <f t="shared" si="347"/>
        <v>0</v>
      </c>
      <c r="EJ103" s="75">
        <f>IF($D103=EJ$86,1,0)+IF($E103=EJ$86,1,0)+IF($F103=EJ$86,1,0)+IF($G103=EJ$86,1,0)</f>
        <v>0</v>
      </c>
      <c r="EK103" s="628">
        <f t="shared" ref="EK103" si="34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27"/>
        <v>0</v>
      </c>
      <c r="AF104" s="9">
        <f t="shared" si="327"/>
        <v>0</v>
      </c>
      <c r="AG104" s="9">
        <f t="shared" si="327"/>
        <v>0</v>
      </c>
      <c r="AH104" s="652">
        <f t="shared" ref="AH104:AH107" si="349">AC104-(AE104+AF104+AG104)</f>
        <v>0</v>
      </c>
      <c r="AI104" s="653"/>
      <c r="AJ104" s="653"/>
      <c r="AK104" s="653"/>
      <c r="AL104" s="654">
        <f t="shared" ref="AL104" si="350">CG104</f>
        <v>0</v>
      </c>
      <c r="AM104" s="653"/>
      <c r="AN104" s="653"/>
      <c r="AO104" s="653"/>
      <c r="AP104" s="654">
        <f t="shared" ref="AP104" si="351">CH104</f>
        <v>0</v>
      </c>
      <c r="AQ104" s="653"/>
      <c r="AR104" s="653"/>
      <c r="AS104" s="653"/>
      <c r="AT104" s="654">
        <f t="shared" ref="AT104" si="352">CI104</f>
        <v>0</v>
      </c>
      <c r="AU104" s="653"/>
      <c r="AV104" s="653"/>
      <c r="AW104" s="653"/>
      <c r="AX104" s="654">
        <f t="shared" ref="AX104" si="353">CJ104</f>
        <v>0</v>
      </c>
      <c r="AY104" s="653"/>
      <c r="AZ104" s="653"/>
      <c r="BA104" s="653"/>
      <c r="BB104" s="654">
        <f t="shared" ref="BB104" si="354">CK104</f>
        <v>0</v>
      </c>
      <c r="BC104" s="653"/>
      <c r="BD104" s="653"/>
      <c r="BE104" s="653"/>
      <c r="BF104" s="654">
        <f t="shared" ref="BF104" si="355">CL104</f>
        <v>0</v>
      </c>
      <c r="BG104" s="653"/>
      <c r="BH104" s="653"/>
      <c r="BI104" s="653"/>
      <c r="BJ104" s="654">
        <f t="shared" ref="BJ104" si="356">CM104</f>
        <v>0</v>
      </c>
      <c r="BK104" s="653"/>
      <c r="BL104" s="653"/>
      <c r="BM104" s="653"/>
      <c r="BN104" s="704">
        <f t="shared" ref="BN104" si="357">CN104</f>
        <v>0</v>
      </c>
      <c r="BO104" s="653"/>
      <c r="BP104" s="653"/>
      <c r="BQ104" s="653"/>
      <c r="BR104" s="654">
        <f t="shared" ref="BR104" si="358">CO104</f>
        <v>0</v>
      </c>
      <c r="BS104" s="653"/>
      <c r="BT104" s="653"/>
      <c r="BU104" s="653"/>
      <c r="BV104" s="654">
        <f t="shared" ref="BV104" si="359">CP104</f>
        <v>0</v>
      </c>
      <c r="BW104" s="653"/>
      <c r="BX104" s="653"/>
      <c r="BY104" s="653"/>
      <c r="BZ104" s="654">
        <f t="shared" ref="BZ104" si="360">CQ104</f>
        <v>0</v>
      </c>
      <c r="CA104" s="653"/>
      <c r="CB104" s="653"/>
      <c r="CC104" s="653"/>
      <c r="CD104" s="654">
        <f t="shared" ref="CD104" si="361">CR104</f>
        <v>0</v>
      </c>
      <c r="CE104" s="62">
        <f t="shared" si="341"/>
        <v>0</v>
      </c>
      <c r="CF104" s="120" t="str">
        <f>IF(ISERROR(SEARCH("в",A104)),"",1)</f>
        <v/>
      </c>
      <c r="CG104" s="14">
        <f t="shared" si="342"/>
        <v>0</v>
      </c>
      <c r="CH104" s="14">
        <f t="shared" si="342"/>
        <v>0</v>
      </c>
      <c r="CI104" s="14">
        <f t="shared" si="342"/>
        <v>0</v>
      </c>
      <c r="CJ104" s="14">
        <f t="shared" si="342"/>
        <v>0</v>
      </c>
      <c r="CK104" s="14">
        <f t="shared" si="342"/>
        <v>0</v>
      </c>
      <c r="CL104" s="14">
        <f t="shared" si="342"/>
        <v>0</v>
      </c>
      <c r="CM104" s="14">
        <f t="shared" si="342"/>
        <v>0</v>
      </c>
      <c r="CN104" s="14">
        <f t="shared" si="342"/>
        <v>0</v>
      </c>
      <c r="CO104" s="14">
        <f t="shared" si="342"/>
        <v>0</v>
      </c>
      <c r="CP104" s="14">
        <f t="shared" si="342"/>
        <v>0</v>
      </c>
      <c r="CQ104" s="14">
        <f t="shared" si="342"/>
        <v>0</v>
      </c>
      <c r="CR104" s="14">
        <f t="shared" si="342"/>
        <v>0</v>
      </c>
      <c r="CS104" s="88">
        <f t="shared" ref="CS104" si="36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63">SUM(CV104:DG104)</f>
        <v>0</v>
      </c>
      <c r="DI104" s="216">
        <f t="shared" ref="DI104" si="364">MAX(CV104:DG104)</f>
        <v>0</v>
      </c>
      <c r="DK104" s="74">
        <f t="shared" si="160"/>
        <v>0</v>
      </c>
      <c r="DL104" s="74">
        <f t="shared" si="160"/>
        <v>0</v>
      </c>
      <c r="DM104" s="74">
        <f t="shared" si="160"/>
        <v>0</v>
      </c>
      <c r="DN104" s="74">
        <f t="shared" si="160"/>
        <v>0</v>
      </c>
      <c r="DO104" s="74">
        <f t="shared" si="160"/>
        <v>0</v>
      </c>
      <c r="DP104" s="74">
        <f t="shared" si="160"/>
        <v>0</v>
      </c>
      <c r="DQ104" s="74">
        <f t="shared" si="160"/>
        <v>0</v>
      </c>
      <c r="DR104" s="74">
        <f t="shared" si="160"/>
        <v>0</v>
      </c>
      <c r="DS104" s="74">
        <f t="shared" si="160"/>
        <v>0</v>
      </c>
      <c r="DT104" s="74">
        <f t="shared" si="160"/>
        <v>0</v>
      </c>
      <c r="DU104" s="74">
        <f t="shared" si="160"/>
        <v>0</v>
      </c>
      <c r="DV104" s="74">
        <f t="shared" si="160"/>
        <v>0</v>
      </c>
      <c r="DW104" s="485">
        <f t="shared" ref="DW104" si="365">SUM(DK104:DV104)</f>
        <v>0</v>
      </c>
      <c r="DX104" s="84"/>
      <c r="DY104" s="75">
        <f t="shared" si="347"/>
        <v>0</v>
      </c>
      <c r="DZ104" s="75">
        <f t="shared" si="347"/>
        <v>0</v>
      </c>
      <c r="EA104" s="75">
        <f t="shared" si="347"/>
        <v>0</v>
      </c>
      <c r="EB104" s="75">
        <f t="shared" si="347"/>
        <v>0</v>
      </c>
      <c r="EC104" s="75">
        <f t="shared" si="347"/>
        <v>0</v>
      </c>
      <c r="ED104" s="75">
        <f t="shared" si="347"/>
        <v>0</v>
      </c>
      <c r="EE104" s="75">
        <f t="shared" si="347"/>
        <v>0</v>
      </c>
      <c r="EF104" s="75">
        <f t="shared" si="347"/>
        <v>0</v>
      </c>
      <c r="EG104" s="75">
        <f t="shared" si="347"/>
        <v>0</v>
      </c>
      <c r="EH104" s="75">
        <f t="shared" si="347"/>
        <v>0</v>
      </c>
      <c r="EI104" s="75">
        <f t="shared" si="347"/>
        <v>0</v>
      </c>
      <c r="EJ104" s="75">
        <f>IF($D104=EJ$86,1,0)+IF($E104=EJ$86,1,0)+IF($F104=EJ$86,1,0)+IF($G104=EJ$86,1,0)</f>
        <v>0</v>
      </c>
      <c r="EK104" s="628">
        <f t="shared" ref="EK104" si="36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27"/>
        <v>0</v>
      </c>
      <c r="AF105" s="9">
        <f t="shared" si="327"/>
        <v>0</v>
      </c>
      <c r="AG105" s="9">
        <f t="shared" si="327"/>
        <v>0</v>
      </c>
      <c r="AH105" s="652">
        <f t="shared" si="349"/>
        <v>0</v>
      </c>
      <c r="AI105" s="653"/>
      <c r="AJ105" s="653"/>
      <c r="AK105" s="653"/>
      <c r="AL105" s="654">
        <f t="shared" ref="AL105:AL107" si="367">CG105</f>
        <v>0</v>
      </c>
      <c r="AM105" s="653"/>
      <c r="AN105" s="653"/>
      <c r="AO105" s="653"/>
      <c r="AP105" s="654">
        <f t="shared" ref="AP105:AP107" si="368">CH105</f>
        <v>0</v>
      </c>
      <c r="AQ105" s="653"/>
      <c r="AR105" s="653"/>
      <c r="AS105" s="653"/>
      <c r="AT105" s="654">
        <f t="shared" ref="AT105:AT107" si="369">CI105</f>
        <v>0</v>
      </c>
      <c r="AU105" s="653"/>
      <c r="AV105" s="653"/>
      <c r="AW105" s="653"/>
      <c r="AX105" s="654">
        <f t="shared" ref="AX105:AX107" si="370">CJ105</f>
        <v>0</v>
      </c>
      <c r="AY105" s="653"/>
      <c r="AZ105" s="653"/>
      <c r="BA105" s="653"/>
      <c r="BB105" s="654">
        <f t="shared" ref="BB105:BB107" si="371">CK105</f>
        <v>0</v>
      </c>
      <c r="BC105" s="653"/>
      <c r="BD105" s="653"/>
      <c r="BE105" s="653"/>
      <c r="BF105" s="654">
        <f t="shared" ref="BF105:BF107" si="372">CL105</f>
        <v>0</v>
      </c>
      <c r="BG105" s="653"/>
      <c r="BH105" s="653"/>
      <c r="BI105" s="653"/>
      <c r="BJ105" s="654">
        <f t="shared" ref="BJ105:BJ107" si="373">CM105</f>
        <v>0</v>
      </c>
      <c r="BK105" s="653"/>
      <c r="BL105" s="653"/>
      <c r="BM105" s="653"/>
      <c r="BN105" s="704">
        <f t="shared" ref="BN105:BN107" si="374">CN105</f>
        <v>0</v>
      </c>
      <c r="BO105" s="653"/>
      <c r="BP105" s="653"/>
      <c r="BQ105" s="653"/>
      <c r="BR105" s="654">
        <f t="shared" ref="BR105:BR107" si="375">CO105</f>
        <v>0</v>
      </c>
      <c r="BS105" s="653"/>
      <c r="BT105" s="653"/>
      <c r="BU105" s="653"/>
      <c r="BV105" s="654">
        <f t="shared" ref="BV105:BV107" si="376">CP105</f>
        <v>0</v>
      </c>
      <c r="BW105" s="653"/>
      <c r="BX105" s="653"/>
      <c r="BY105" s="653"/>
      <c r="BZ105" s="654">
        <f t="shared" ref="BZ105:BZ107" si="377">CQ105</f>
        <v>0</v>
      </c>
      <c r="CA105" s="653"/>
      <c r="CB105" s="653"/>
      <c r="CC105" s="653"/>
      <c r="CD105" s="654">
        <f t="shared" ref="CD105:CD107" si="378">CR105</f>
        <v>0</v>
      </c>
      <c r="CE105" s="62">
        <f t="shared" si="341"/>
        <v>0</v>
      </c>
      <c r="CF105" s="120" t="str">
        <f>IF(ISERROR(SEARCH("в",A105)),"",1)</f>
        <v/>
      </c>
      <c r="CG105" s="14">
        <f t="shared" si="342"/>
        <v>0</v>
      </c>
      <c r="CH105" s="14">
        <f t="shared" si="342"/>
        <v>0</v>
      </c>
      <c r="CI105" s="14">
        <f t="shared" si="342"/>
        <v>0</v>
      </c>
      <c r="CJ105" s="14">
        <f t="shared" si="342"/>
        <v>0</v>
      </c>
      <c r="CK105" s="14">
        <f t="shared" si="342"/>
        <v>0</v>
      </c>
      <c r="CL105" s="14">
        <f t="shared" si="342"/>
        <v>0</v>
      </c>
      <c r="CM105" s="14">
        <f t="shared" si="342"/>
        <v>0</v>
      </c>
      <c r="CN105" s="14">
        <f t="shared" si="342"/>
        <v>0</v>
      </c>
      <c r="CO105" s="14">
        <f t="shared" si="342"/>
        <v>0</v>
      </c>
      <c r="CP105" s="14">
        <f t="shared" si="342"/>
        <v>0</v>
      </c>
      <c r="CQ105" s="14">
        <f t="shared" si="342"/>
        <v>0</v>
      </c>
      <c r="CR105" s="14">
        <f t="shared" si="342"/>
        <v>0</v>
      </c>
      <c r="CS105" s="88">
        <f t="shared" ref="CS105:CS107" si="37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80">SUM(CV105:DG105)</f>
        <v>0</v>
      </c>
      <c r="DI105" s="216">
        <f t="shared" ref="DI105:DI107" si="381">MAX(CV105:DG105)</f>
        <v>0</v>
      </c>
      <c r="DK105" s="74">
        <f t="shared" si="160"/>
        <v>0</v>
      </c>
      <c r="DL105" s="74">
        <f t="shared" si="160"/>
        <v>0</v>
      </c>
      <c r="DM105" s="74">
        <f t="shared" si="160"/>
        <v>0</v>
      </c>
      <c r="DN105" s="74">
        <f t="shared" si="160"/>
        <v>0</v>
      </c>
      <c r="DO105" s="74">
        <f t="shared" si="160"/>
        <v>0</v>
      </c>
      <c r="DP105" s="74">
        <f t="shared" si="160"/>
        <v>0</v>
      </c>
      <c r="DQ105" s="74">
        <f t="shared" si="160"/>
        <v>0</v>
      </c>
      <c r="DR105" s="74">
        <f t="shared" si="160"/>
        <v>0</v>
      </c>
      <c r="DS105" s="74">
        <f t="shared" si="160"/>
        <v>0</v>
      </c>
      <c r="DT105" s="74">
        <f t="shared" si="160"/>
        <v>0</v>
      </c>
      <c r="DU105" s="74">
        <f t="shared" si="160"/>
        <v>0</v>
      </c>
      <c r="DV105" s="74">
        <f t="shared" si="160"/>
        <v>0</v>
      </c>
      <c r="DW105" s="485">
        <f t="shared" ref="DW105:DW107" si="382">SUM(DK105:DV105)</f>
        <v>0</v>
      </c>
      <c r="DX105" s="84"/>
      <c r="DY105" s="75">
        <f t="shared" si="347"/>
        <v>0</v>
      </c>
      <c r="DZ105" s="75">
        <f t="shared" si="347"/>
        <v>0</v>
      </c>
      <c r="EA105" s="75">
        <f t="shared" si="347"/>
        <v>0</v>
      </c>
      <c r="EB105" s="75">
        <f t="shared" si="347"/>
        <v>0</v>
      </c>
      <c r="EC105" s="75">
        <f t="shared" si="347"/>
        <v>0</v>
      </c>
      <c r="ED105" s="75">
        <f t="shared" si="347"/>
        <v>0</v>
      </c>
      <c r="EE105" s="75">
        <f t="shared" si="347"/>
        <v>0</v>
      </c>
      <c r="EF105" s="75">
        <f t="shared" si="347"/>
        <v>0</v>
      </c>
      <c r="EG105" s="75">
        <f t="shared" si="347"/>
        <v>0</v>
      </c>
      <c r="EH105" s="75">
        <f t="shared" si="347"/>
        <v>0</v>
      </c>
      <c r="EI105" s="75">
        <f t="shared" si="347"/>
        <v>0</v>
      </c>
      <c r="EJ105" s="75">
        <f>IF($D105=EJ$86,1,0)+IF($E105=EJ$86,1,0)+IF($F105=EJ$86,1,0)+IF($G105=EJ$86,1,0)</f>
        <v>0</v>
      </c>
      <c r="EK105" s="628">
        <f t="shared" ref="EK105:EK107" si="38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27"/>
        <v>0</v>
      </c>
      <c r="AF106" s="9">
        <f t="shared" si="327"/>
        <v>0</v>
      </c>
      <c r="AG106" s="9">
        <f t="shared" si="327"/>
        <v>0</v>
      </c>
      <c r="AH106" s="652">
        <f t="shared" si="349"/>
        <v>0</v>
      </c>
      <c r="AI106" s="653"/>
      <c r="AJ106" s="653"/>
      <c r="AK106" s="653"/>
      <c r="AL106" s="654">
        <f t="shared" si="367"/>
        <v>0</v>
      </c>
      <c r="AM106" s="653"/>
      <c r="AN106" s="653"/>
      <c r="AO106" s="653"/>
      <c r="AP106" s="654">
        <f t="shared" si="368"/>
        <v>0</v>
      </c>
      <c r="AQ106" s="653"/>
      <c r="AR106" s="653"/>
      <c r="AS106" s="653"/>
      <c r="AT106" s="654">
        <f t="shared" si="369"/>
        <v>0</v>
      </c>
      <c r="AU106" s="653"/>
      <c r="AV106" s="653"/>
      <c r="AW106" s="653"/>
      <c r="AX106" s="654">
        <f t="shared" si="370"/>
        <v>0</v>
      </c>
      <c r="AY106" s="653"/>
      <c r="AZ106" s="653"/>
      <c r="BA106" s="653"/>
      <c r="BB106" s="654">
        <f t="shared" si="371"/>
        <v>0</v>
      </c>
      <c r="BC106" s="653"/>
      <c r="BD106" s="653"/>
      <c r="BE106" s="653"/>
      <c r="BF106" s="654">
        <f t="shared" si="372"/>
        <v>0</v>
      </c>
      <c r="BG106" s="653"/>
      <c r="BH106" s="653"/>
      <c r="BI106" s="653"/>
      <c r="BJ106" s="654">
        <f t="shared" si="373"/>
        <v>0</v>
      </c>
      <c r="BK106" s="653"/>
      <c r="BL106" s="653"/>
      <c r="BM106" s="653"/>
      <c r="BN106" s="704">
        <f t="shared" si="374"/>
        <v>0</v>
      </c>
      <c r="BO106" s="653"/>
      <c r="BP106" s="653"/>
      <c r="BQ106" s="653"/>
      <c r="BR106" s="654">
        <f t="shared" si="375"/>
        <v>0</v>
      </c>
      <c r="BS106" s="653"/>
      <c r="BT106" s="653"/>
      <c r="BU106" s="653"/>
      <c r="BV106" s="654">
        <f t="shared" si="376"/>
        <v>0</v>
      </c>
      <c r="BW106" s="653"/>
      <c r="BX106" s="653"/>
      <c r="BY106" s="653"/>
      <c r="BZ106" s="654">
        <f t="shared" si="377"/>
        <v>0</v>
      </c>
      <c r="CA106" s="653"/>
      <c r="CB106" s="653"/>
      <c r="CC106" s="653"/>
      <c r="CD106" s="654">
        <f t="shared" si="378"/>
        <v>0</v>
      </c>
      <c r="CE106" s="62">
        <f t="shared" si="341"/>
        <v>0</v>
      </c>
      <c r="CF106" s="120" t="str">
        <f>IF(ISERROR(SEARCH("в",A106)),"",1)</f>
        <v/>
      </c>
      <c r="CG106" s="14">
        <f t="shared" si="342"/>
        <v>0</v>
      </c>
      <c r="CH106" s="14">
        <f t="shared" si="342"/>
        <v>0</v>
      </c>
      <c r="CI106" s="14">
        <f t="shared" si="342"/>
        <v>0</v>
      </c>
      <c r="CJ106" s="14">
        <f t="shared" si="342"/>
        <v>0</v>
      </c>
      <c r="CK106" s="14">
        <f t="shared" si="342"/>
        <v>0</v>
      </c>
      <c r="CL106" s="14">
        <f t="shared" si="342"/>
        <v>0</v>
      </c>
      <c r="CM106" s="14">
        <f t="shared" si="342"/>
        <v>0</v>
      </c>
      <c r="CN106" s="14">
        <f t="shared" si="342"/>
        <v>0</v>
      </c>
      <c r="CO106" s="14">
        <f t="shared" si="342"/>
        <v>0</v>
      </c>
      <c r="CP106" s="14">
        <f t="shared" si="342"/>
        <v>0</v>
      </c>
      <c r="CQ106" s="14">
        <f t="shared" si="342"/>
        <v>0</v>
      </c>
      <c r="CR106" s="14">
        <f t="shared" si="342"/>
        <v>0</v>
      </c>
      <c r="CS106" s="88">
        <f t="shared" si="37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80"/>
        <v>0</v>
      </c>
      <c r="DI106" s="216">
        <f t="shared" si="381"/>
        <v>0</v>
      </c>
      <c r="DK106" s="74">
        <f t="shared" si="160"/>
        <v>0</v>
      </c>
      <c r="DL106" s="74">
        <f t="shared" si="160"/>
        <v>0</v>
      </c>
      <c r="DM106" s="74">
        <f t="shared" si="160"/>
        <v>0</v>
      </c>
      <c r="DN106" s="74">
        <f t="shared" si="160"/>
        <v>0</v>
      </c>
      <c r="DO106" s="74">
        <f t="shared" si="160"/>
        <v>0</v>
      </c>
      <c r="DP106" s="74">
        <f t="shared" si="160"/>
        <v>0</v>
      </c>
      <c r="DQ106" s="74">
        <f t="shared" si="160"/>
        <v>0</v>
      </c>
      <c r="DR106" s="74">
        <f t="shared" si="160"/>
        <v>0</v>
      </c>
      <c r="DS106" s="74">
        <f t="shared" si="160"/>
        <v>0</v>
      </c>
      <c r="DT106" s="74">
        <f t="shared" si="160"/>
        <v>0</v>
      </c>
      <c r="DU106" s="74">
        <f t="shared" si="160"/>
        <v>0</v>
      </c>
      <c r="DV106" s="74">
        <f t="shared" si="160"/>
        <v>0</v>
      </c>
      <c r="DW106" s="485">
        <f t="shared" si="382"/>
        <v>0</v>
      </c>
      <c r="DX106" s="84"/>
      <c r="DY106" s="75">
        <f t="shared" si="347"/>
        <v>0</v>
      </c>
      <c r="DZ106" s="75">
        <f t="shared" si="347"/>
        <v>0</v>
      </c>
      <c r="EA106" s="75">
        <f t="shared" si="347"/>
        <v>0</v>
      </c>
      <c r="EB106" s="75">
        <f t="shared" si="347"/>
        <v>0</v>
      </c>
      <c r="EC106" s="75">
        <f t="shared" si="347"/>
        <v>0</v>
      </c>
      <c r="ED106" s="75">
        <f t="shared" si="347"/>
        <v>0</v>
      </c>
      <c r="EE106" s="75">
        <f t="shared" si="347"/>
        <v>0</v>
      </c>
      <c r="EF106" s="75">
        <f t="shared" si="347"/>
        <v>0</v>
      </c>
      <c r="EG106" s="75">
        <f t="shared" si="347"/>
        <v>0</v>
      </c>
      <c r="EH106" s="75">
        <f t="shared" si="347"/>
        <v>0</v>
      </c>
      <c r="EI106" s="75">
        <f t="shared" si="347"/>
        <v>0</v>
      </c>
      <c r="EJ106" s="75">
        <f>IF($D106=EJ$86,1,0)+IF($E106=EJ$86,1,0)+IF($F106=EJ$86,1,0)+IF($G106=EJ$86,1,0)</f>
        <v>0</v>
      </c>
      <c r="EK106" s="628">
        <f t="shared" si="38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27"/>
        <v>0</v>
      </c>
      <c r="AF107" s="9">
        <f t="shared" si="327"/>
        <v>0</v>
      </c>
      <c r="AG107" s="9">
        <f t="shared" si="327"/>
        <v>0</v>
      </c>
      <c r="AH107" s="652">
        <f t="shared" si="349"/>
        <v>0</v>
      </c>
      <c r="AI107" s="653"/>
      <c r="AJ107" s="653"/>
      <c r="AK107" s="653"/>
      <c r="AL107" s="654">
        <f t="shared" si="367"/>
        <v>0</v>
      </c>
      <c r="AM107" s="653"/>
      <c r="AN107" s="653"/>
      <c r="AO107" s="653"/>
      <c r="AP107" s="654">
        <f t="shared" si="368"/>
        <v>0</v>
      </c>
      <c r="AQ107" s="653"/>
      <c r="AR107" s="653"/>
      <c r="AS107" s="653"/>
      <c r="AT107" s="654">
        <f t="shared" si="369"/>
        <v>0</v>
      </c>
      <c r="AU107" s="653"/>
      <c r="AV107" s="653"/>
      <c r="AW107" s="653"/>
      <c r="AX107" s="654">
        <f t="shared" si="370"/>
        <v>0</v>
      </c>
      <c r="AY107" s="653"/>
      <c r="AZ107" s="653"/>
      <c r="BA107" s="653"/>
      <c r="BB107" s="654">
        <f t="shared" si="371"/>
        <v>0</v>
      </c>
      <c r="BC107" s="653"/>
      <c r="BD107" s="653"/>
      <c r="BE107" s="653"/>
      <c r="BF107" s="654">
        <f t="shared" si="372"/>
        <v>0</v>
      </c>
      <c r="BG107" s="653"/>
      <c r="BH107" s="653"/>
      <c r="BI107" s="653"/>
      <c r="BJ107" s="654">
        <f t="shared" si="373"/>
        <v>0</v>
      </c>
      <c r="BK107" s="653"/>
      <c r="BL107" s="653"/>
      <c r="BM107" s="653"/>
      <c r="BN107" s="704">
        <f t="shared" si="374"/>
        <v>0</v>
      </c>
      <c r="BO107" s="653"/>
      <c r="BP107" s="653"/>
      <c r="BQ107" s="653"/>
      <c r="BR107" s="654">
        <f t="shared" si="375"/>
        <v>0</v>
      </c>
      <c r="BS107" s="653"/>
      <c r="BT107" s="653"/>
      <c r="BU107" s="653"/>
      <c r="BV107" s="654">
        <f t="shared" si="376"/>
        <v>0</v>
      </c>
      <c r="BW107" s="653"/>
      <c r="BX107" s="653"/>
      <c r="BY107" s="653"/>
      <c r="BZ107" s="654">
        <f t="shared" si="377"/>
        <v>0</v>
      </c>
      <c r="CA107" s="653"/>
      <c r="CB107" s="653"/>
      <c r="CC107" s="653"/>
      <c r="CD107" s="654">
        <f t="shared" si="378"/>
        <v>0</v>
      </c>
      <c r="CE107" s="62">
        <f t="shared" si="341"/>
        <v>0</v>
      </c>
      <c r="CF107" s="120" t="str">
        <f>IF(ISERROR(SEARCH("в",A107)),"",1)</f>
        <v/>
      </c>
      <c r="CG107" s="14">
        <f t="shared" si="342"/>
        <v>0</v>
      </c>
      <c r="CH107" s="14">
        <f t="shared" si="342"/>
        <v>0</v>
      </c>
      <c r="CI107" s="14">
        <f t="shared" si="342"/>
        <v>0</v>
      </c>
      <c r="CJ107" s="14">
        <f t="shared" si="342"/>
        <v>0</v>
      </c>
      <c r="CK107" s="14">
        <f t="shared" si="342"/>
        <v>0</v>
      </c>
      <c r="CL107" s="14">
        <f t="shared" si="342"/>
        <v>0</v>
      </c>
      <c r="CM107" s="14">
        <f t="shared" si="342"/>
        <v>0</v>
      </c>
      <c r="CN107" s="14">
        <f t="shared" si="342"/>
        <v>0</v>
      </c>
      <c r="CO107" s="14">
        <f t="shared" si="342"/>
        <v>0</v>
      </c>
      <c r="CP107" s="14">
        <f t="shared" si="342"/>
        <v>0</v>
      </c>
      <c r="CQ107" s="14">
        <f t="shared" si="342"/>
        <v>0</v>
      </c>
      <c r="CR107" s="14">
        <f t="shared" si="342"/>
        <v>0</v>
      </c>
      <c r="CS107" s="88">
        <f t="shared" si="37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80"/>
        <v>0</v>
      </c>
      <c r="DI107" s="216">
        <f t="shared" si="381"/>
        <v>0</v>
      </c>
      <c r="DK107" s="74">
        <f t="shared" si="160"/>
        <v>0</v>
      </c>
      <c r="DL107" s="74">
        <f t="shared" si="160"/>
        <v>0</v>
      </c>
      <c r="DM107" s="74">
        <f t="shared" si="160"/>
        <v>0</v>
      </c>
      <c r="DN107" s="74">
        <f t="shared" si="160"/>
        <v>0</v>
      </c>
      <c r="DO107" s="74">
        <f t="shared" si="160"/>
        <v>0</v>
      </c>
      <c r="DP107" s="74">
        <f t="shared" si="160"/>
        <v>0</v>
      </c>
      <c r="DQ107" s="74">
        <f t="shared" si="160"/>
        <v>0</v>
      </c>
      <c r="DR107" s="74">
        <f t="shared" si="160"/>
        <v>0</v>
      </c>
      <c r="DS107" s="74">
        <f t="shared" si="160"/>
        <v>0</v>
      </c>
      <c r="DT107" s="74">
        <f t="shared" si="160"/>
        <v>0</v>
      </c>
      <c r="DU107" s="74">
        <f t="shared" si="160"/>
        <v>0</v>
      </c>
      <c r="DV107" s="74">
        <f t="shared" si="160"/>
        <v>0</v>
      </c>
      <c r="DW107" s="485">
        <f t="shared" si="382"/>
        <v>0</v>
      </c>
      <c r="DX107" s="84"/>
      <c r="DY107" s="75">
        <f t="shared" si="347"/>
        <v>0</v>
      </c>
      <c r="DZ107" s="75">
        <f t="shared" si="347"/>
        <v>0</v>
      </c>
      <c r="EA107" s="75">
        <f t="shared" si="347"/>
        <v>0</v>
      </c>
      <c r="EB107" s="75">
        <f t="shared" si="347"/>
        <v>0</v>
      </c>
      <c r="EC107" s="75">
        <f t="shared" si="347"/>
        <v>0</v>
      </c>
      <c r="ED107" s="75">
        <f t="shared" si="347"/>
        <v>0</v>
      </c>
      <c r="EE107" s="75">
        <f t="shared" si="347"/>
        <v>0</v>
      </c>
      <c r="EF107" s="75">
        <f t="shared" si="347"/>
        <v>0</v>
      </c>
      <c r="EG107" s="75">
        <f t="shared" si="347"/>
        <v>0</v>
      </c>
      <c r="EH107" s="75">
        <f t="shared" si="347"/>
        <v>0</v>
      </c>
      <c r="EI107" s="75">
        <f t="shared" si="347"/>
        <v>0</v>
      </c>
      <c r="EJ107" s="75">
        <f>IF($D107=EJ$86,1,0)+IF($E107=EJ$86,1,0)+IF($F107=EJ$86,1,0)+IF($G107=EJ$86,1,0)</f>
        <v>0</v>
      </c>
      <c r="EK107" s="628">
        <f t="shared" si="38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295</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720</v>
      </c>
      <c r="AD108" s="126">
        <f t="shared" ref="AD108:AK108" si="384">SUM(AD103:AD107)</f>
        <v>24</v>
      </c>
      <c r="AE108" s="126">
        <f t="shared" si="384"/>
        <v>0</v>
      </c>
      <c r="AF108" s="126">
        <f t="shared" si="384"/>
        <v>0</v>
      </c>
      <c r="AG108" s="126">
        <f t="shared" si="384"/>
        <v>0</v>
      </c>
      <c r="AH108" s="662">
        <f t="shared" si="384"/>
        <v>720</v>
      </c>
      <c r="AI108" s="663">
        <f t="shared" si="384"/>
        <v>0</v>
      </c>
      <c r="AJ108" s="663">
        <f t="shared" si="384"/>
        <v>0</v>
      </c>
      <c r="AK108" s="663">
        <f t="shared" si="38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0</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705">
        <f>SUM(BN101:BN107)</f>
        <v>24</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41"/>
        <v>1</v>
      </c>
      <c r="CF108" s="19"/>
      <c r="CG108" s="14">
        <f t="shared" si="342"/>
        <v>0</v>
      </c>
      <c r="CH108" s="14">
        <f t="shared" si="342"/>
        <v>0</v>
      </c>
      <c r="CI108" s="14">
        <f t="shared" si="342"/>
        <v>0</v>
      </c>
      <c r="CJ108" s="14">
        <f t="shared" si="342"/>
        <v>0</v>
      </c>
      <c r="CK108" s="14">
        <f t="shared" si="342"/>
        <v>0</v>
      </c>
      <c r="CL108" s="14">
        <f t="shared" si="342"/>
        <v>0</v>
      </c>
      <c r="CM108" s="14">
        <f t="shared" si="342"/>
        <v>0</v>
      </c>
      <c r="CN108" s="14">
        <f t="shared" si="342"/>
        <v>24</v>
      </c>
      <c r="CO108" s="14">
        <f t="shared" si="342"/>
        <v>0</v>
      </c>
      <c r="CP108" s="14">
        <f t="shared" si="342"/>
        <v>0</v>
      </c>
      <c r="CQ108" s="14">
        <f t="shared" si="342"/>
        <v>0</v>
      </c>
      <c r="CR108" s="14">
        <f t="shared" si="342"/>
        <v>0</v>
      </c>
      <c r="CS108" s="79">
        <f>SUM(CS97:CS107)</f>
        <v>24</v>
      </c>
      <c r="CT108" s="49"/>
      <c r="CU108" s="49"/>
      <c r="CV108"/>
      <c r="CW108"/>
      <c r="CX108"/>
      <c r="CY108"/>
      <c r="CZ108"/>
      <c r="DA108"/>
      <c r="DB108"/>
      <c r="DC108"/>
      <c r="DD108"/>
      <c r="DE108"/>
      <c r="DF108"/>
      <c r="DG108"/>
      <c r="DH108" s="206"/>
      <c r="DI108" s="216">
        <f t="shared" ref="DI108" si="385">MAX(CV108:DG108)</f>
        <v>0</v>
      </c>
      <c r="DK108" s="74">
        <f t="shared" si="160"/>
        <v>0</v>
      </c>
      <c r="DL108" s="74">
        <f t="shared" si="160"/>
        <v>0</v>
      </c>
      <c r="DM108" s="74">
        <f t="shared" si="160"/>
        <v>0</v>
      </c>
      <c r="DN108" s="74">
        <f t="shared" si="160"/>
        <v>0</v>
      </c>
      <c r="DO108" s="74">
        <f t="shared" si="160"/>
        <v>0</v>
      </c>
      <c r="DP108" s="74">
        <f t="shared" si="160"/>
        <v>0</v>
      </c>
      <c r="DQ108" s="74">
        <f t="shared" si="160"/>
        <v>0</v>
      </c>
      <c r="DR108" s="74">
        <f t="shared" si="160"/>
        <v>0</v>
      </c>
      <c r="DS108" s="74">
        <f t="shared" si="160"/>
        <v>0</v>
      </c>
      <c r="DT108" s="74">
        <f t="shared" si="160"/>
        <v>0</v>
      </c>
      <c r="DU108" s="74">
        <f t="shared" si="160"/>
        <v>0</v>
      </c>
      <c r="DV108" s="74">
        <f t="shared" si="160"/>
        <v>0</v>
      </c>
      <c r="DW108" s="485">
        <f t="shared" ref="DW108" si="386">SUM(DK108:DV108)</f>
        <v>0</v>
      </c>
      <c r="DX108"/>
      <c r="DY108" s="490">
        <f t="shared" ref="DY108:EK108" si="387">SUM(DY97:DY107)</f>
        <v>0</v>
      </c>
      <c r="DZ108" s="490">
        <f t="shared" si="387"/>
        <v>0</v>
      </c>
      <c r="EA108" s="490">
        <f t="shared" si="387"/>
        <v>0</v>
      </c>
      <c r="EB108" s="490">
        <f t="shared" si="387"/>
        <v>0</v>
      </c>
      <c r="EC108" s="490">
        <f t="shared" si="387"/>
        <v>0</v>
      </c>
      <c r="ED108" s="490">
        <f t="shared" si="387"/>
        <v>0</v>
      </c>
      <c r="EE108" s="490">
        <f t="shared" si="387"/>
        <v>0</v>
      </c>
      <c r="EF108" s="490">
        <f t="shared" si="387"/>
        <v>1</v>
      </c>
      <c r="EG108" s="490">
        <f t="shared" si="387"/>
        <v>0</v>
      </c>
      <c r="EH108" s="490">
        <f t="shared" si="387"/>
        <v>0</v>
      </c>
      <c r="EI108" s="490">
        <f t="shared" si="387"/>
        <v>0</v>
      </c>
      <c r="EJ108" s="490">
        <f t="shared" si="387"/>
        <v>0</v>
      </c>
      <c r="EK108" s="491">
        <f t="shared" si="38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3.5" customHeight="1" x14ac:dyDescent="0.2">
      <c r="A110" s="17"/>
      <c r="B110" s="296" t="s">
        <v>189</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5400</v>
      </c>
      <c r="AD110" s="161">
        <f>AD$95+AD$82+AD$69+AD108</f>
        <v>180</v>
      </c>
      <c r="AE110" s="238">
        <f>AE$95+AE$82+AE$69+AE108</f>
        <v>646</v>
      </c>
      <c r="AF110" s="238">
        <f t="shared" ref="AF110:BN110" si="388">AF$95+AF$82+AF$69+AF108</f>
        <v>268</v>
      </c>
      <c r="AG110" s="238">
        <f t="shared" si="388"/>
        <v>564</v>
      </c>
      <c r="AH110" s="238">
        <f t="shared" si="388"/>
        <v>3922</v>
      </c>
      <c r="AI110" s="238">
        <f t="shared" si="388"/>
        <v>152</v>
      </c>
      <c r="AJ110" s="238">
        <f t="shared" si="388"/>
        <v>30</v>
      </c>
      <c r="AK110" s="238">
        <f t="shared" si="388"/>
        <v>140</v>
      </c>
      <c r="AL110" s="701">
        <f>AL$95+AL$82+AL$69+AL108</f>
        <v>30</v>
      </c>
      <c r="AM110" s="238">
        <f t="shared" si="388"/>
        <v>160</v>
      </c>
      <c r="AN110" s="238">
        <f t="shared" si="388"/>
        <v>48</v>
      </c>
      <c r="AO110" s="238">
        <f t="shared" si="388"/>
        <v>112</v>
      </c>
      <c r="AP110" s="701">
        <f t="shared" si="388"/>
        <v>30</v>
      </c>
      <c r="AQ110" s="238">
        <f t="shared" si="388"/>
        <v>86</v>
      </c>
      <c r="AR110" s="238">
        <f t="shared" si="388"/>
        <v>44</v>
      </c>
      <c r="AS110" s="238">
        <f t="shared" si="388"/>
        <v>74</v>
      </c>
      <c r="AT110" s="701">
        <f t="shared" si="388"/>
        <v>20</v>
      </c>
      <c r="AU110" s="238">
        <f t="shared" si="388"/>
        <v>60</v>
      </c>
      <c r="AV110" s="238">
        <f t="shared" si="388"/>
        <v>44</v>
      </c>
      <c r="AW110" s="238">
        <f t="shared" si="388"/>
        <v>86</v>
      </c>
      <c r="AX110" s="701">
        <f t="shared" si="388"/>
        <v>20</v>
      </c>
      <c r="AY110" s="238">
        <f t="shared" si="388"/>
        <v>64</v>
      </c>
      <c r="AZ110" s="238">
        <f t="shared" si="388"/>
        <v>48</v>
      </c>
      <c r="BA110" s="238">
        <f t="shared" si="388"/>
        <v>84</v>
      </c>
      <c r="BB110" s="701">
        <f t="shared" si="388"/>
        <v>20</v>
      </c>
      <c r="BC110" s="238">
        <f t="shared" si="388"/>
        <v>84</v>
      </c>
      <c r="BD110" s="238">
        <f t="shared" si="388"/>
        <v>54</v>
      </c>
      <c r="BE110" s="238">
        <f t="shared" si="388"/>
        <v>20</v>
      </c>
      <c r="BF110" s="701">
        <f t="shared" si="388"/>
        <v>20</v>
      </c>
      <c r="BG110" s="238">
        <f t="shared" si="388"/>
        <v>40</v>
      </c>
      <c r="BH110" s="238">
        <f t="shared" si="388"/>
        <v>0</v>
      </c>
      <c r="BI110" s="238">
        <f t="shared" si="388"/>
        <v>48</v>
      </c>
      <c r="BJ110" s="701">
        <f t="shared" si="388"/>
        <v>10</v>
      </c>
      <c r="BK110" s="238">
        <f t="shared" si="388"/>
        <v>0</v>
      </c>
      <c r="BL110" s="238">
        <f t="shared" si="388"/>
        <v>0</v>
      </c>
      <c r="BM110" s="238">
        <f t="shared" si="388"/>
        <v>0</v>
      </c>
      <c r="BN110" s="701">
        <f t="shared" si="388"/>
        <v>30</v>
      </c>
      <c r="BO110" s="161">
        <f t="shared" ref="BO110:CD110" si="389">BO$95+BO$82+BO$69</f>
        <v>0</v>
      </c>
      <c r="BP110" s="161">
        <f t="shared" si="389"/>
        <v>0</v>
      </c>
      <c r="BQ110" s="161">
        <f t="shared" si="389"/>
        <v>0</v>
      </c>
      <c r="BR110" s="162">
        <f t="shared" si="389"/>
        <v>0</v>
      </c>
      <c r="BS110" s="161">
        <f t="shared" si="389"/>
        <v>0</v>
      </c>
      <c r="BT110" s="161">
        <f t="shared" si="389"/>
        <v>0</v>
      </c>
      <c r="BU110" s="161">
        <f t="shared" si="389"/>
        <v>0</v>
      </c>
      <c r="BV110" s="162">
        <f t="shared" si="389"/>
        <v>0</v>
      </c>
      <c r="BW110" s="161">
        <f t="shared" si="389"/>
        <v>0</v>
      </c>
      <c r="BX110" s="161">
        <f t="shared" si="389"/>
        <v>0</v>
      </c>
      <c r="BY110" s="161">
        <f t="shared" si="389"/>
        <v>0</v>
      </c>
      <c r="BZ110" s="162">
        <f t="shared" si="389"/>
        <v>0</v>
      </c>
      <c r="CA110" s="161">
        <f t="shared" si="389"/>
        <v>0</v>
      </c>
      <c r="CB110" s="161">
        <f t="shared" si="389"/>
        <v>0</v>
      </c>
      <c r="CC110" s="161">
        <f t="shared" si="389"/>
        <v>0</v>
      </c>
      <c r="CD110" s="162">
        <f t="shared" si="389"/>
        <v>0</v>
      </c>
      <c r="CE110" s="143"/>
      <c r="CF110" s="24"/>
      <c r="CG110" s="35">
        <f t="shared" ref="CG110:CS110" si="390">CG$95+CG$82+CG$69</f>
        <v>30</v>
      </c>
      <c r="CH110" s="35">
        <f t="shared" si="390"/>
        <v>30</v>
      </c>
      <c r="CI110" s="35">
        <f t="shared" si="390"/>
        <v>20</v>
      </c>
      <c r="CJ110" s="35">
        <f t="shared" si="390"/>
        <v>19</v>
      </c>
      <c r="CK110" s="35">
        <f t="shared" si="390"/>
        <v>19</v>
      </c>
      <c r="CL110" s="35">
        <f t="shared" si="390"/>
        <v>20.75</v>
      </c>
      <c r="CM110" s="35">
        <f t="shared" si="390"/>
        <v>8.5</v>
      </c>
      <c r="CN110" s="35">
        <f t="shared" si="390"/>
        <v>5.25</v>
      </c>
      <c r="CO110" s="35">
        <f t="shared" si="390"/>
        <v>0</v>
      </c>
      <c r="CP110" s="35">
        <f t="shared" si="390"/>
        <v>0</v>
      </c>
      <c r="CQ110" s="35">
        <f t="shared" si="390"/>
        <v>0</v>
      </c>
      <c r="CR110" s="35">
        <f t="shared" si="390"/>
        <v>0</v>
      </c>
      <c r="CS110" s="35">
        <f t="shared" si="390"/>
        <v>152.5</v>
      </c>
      <c r="DH110" s="204"/>
      <c r="DI110" s="218"/>
      <c r="DK110" s="74">
        <f t="shared" si="160"/>
        <v>0</v>
      </c>
      <c r="DL110" s="74">
        <f t="shared" si="326"/>
        <v>0</v>
      </c>
      <c r="DM110" s="74">
        <f t="shared" si="326"/>
        <v>0</v>
      </c>
      <c r="DN110" s="74">
        <f t="shared" si="326"/>
        <v>0</v>
      </c>
      <c r="DO110" s="74">
        <f t="shared" si="326"/>
        <v>0</v>
      </c>
      <c r="DP110" s="74">
        <f t="shared" si="326"/>
        <v>0</v>
      </c>
      <c r="DQ110" s="74">
        <f t="shared" si="326"/>
        <v>0</v>
      </c>
      <c r="DR110" s="74">
        <f t="shared" si="326"/>
        <v>0</v>
      </c>
      <c r="DS110" s="74">
        <f t="shared" si="326"/>
        <v>0</v>
      </c>
      <c r="DT110" s="74">
        <f t="shared" si="326"/>
        <v>0</v>
      </c>
      <c r="DU110" s="74">
        <f t="shared" si="326"/>
        <v>0</v>
      </c>
      <c r="DV110" s="74">
        <f t="shared" si="326"/>
        <v>0</v>
      </c>
      <c r="DW110" s="485">
        <f t="shared" si="195"/>
        <v>0</v>
      </c>
      <c r="DY110" s="629">
        <f t="shared" ref="DY110:EJ110" si="391">IF($H110=DY$86,1,0)+IF($I110=DY$86,1,0)+IF($J110=DY$86,1,0)+IF($K110=DY$86,1,0)+IF($L110=DY$86,1,0)+IF($M110=DY$86,1,0)+IF($N110=DY$86,1,0)+IF($O110=DY$86,1,0)+IF($P110=DY$86,1,0)+IF($Q110=DY$86,1,0)+IF($R110=DY$86,1,0)+IF($S110=DY$86,1,0)</f>
        <v>0</v>
      </c>
      <c r="DZ110" s="629">
        <f t="shared" si="391"/>
        <v>0</v>
      </c>
      <c r="EA110" s="629">
        <f t="shared" si="391"/>
        <v>0</v>
      </c>
      <c r="EB110" s="629">
        <f t="shared" si="391"/>
        <v>0</v>
      </c>
      <c r="EC110" s="629">
        <f t="shared" si="391"/>
        <v>0</v>
      </c>
      <c r="ED110" s="629">
        <f t="shared" si="391"/>
        <v>0</v>
      </c>
      <c r="EE110" s="629">
        <f t="shared" si="391"/>
        <v>0</v>
      </c>
      <c r="EF110" s="629">
        <f t="shared" si="391"/>
        <v>0</v>
      </c>
      <c r="EG110" s="629">
        <f t="shared" si="391"/>
        <v>0</v>
      </c>
      <c r="EH110" s="629">
        <f t="shared" si="391"/>
        <v>0</v>
      </c>
      <c r="EI110" s="629">
        <f t="shared" si="391"/>
        <v>0</v>
      </c>
      <c r="EJ110" s="631">
        <f t="shared" si="391"/>
        <v>0</v>
      </c>
      <c r="EK110" s="630"/>
    </row>
    <row r="111" spans="1:171" s="19" customFormat="1" ht="13.5"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60"/>
        <v>0</v>
      </c>
      <c r="DL111" s="74">
        <f t="shared" si="326"/>
        <v>0</v>
      </c>
      <c r="DM111" s="74">
        <f t="shared" si="326"/>
        <v>0</v>
      </c>
      <c r="DN111" s="74">
        <f t="shared" si="326"/>
        <v>0</v>
      </c>
      <c r="DO111" s="74">
        <f t="shared" si="326"/>
        <v>0</v>
      </c>
      <c r="DP111" s="74">
        <f t="shared" si="326"/>
        <v>0</v>
      </c>
      <c r="DQ111" s="74">
        <f t="shared" si="326"/>
        <v>0</v>
      </c>
      <c r="DR111" s="74">
        <f t="shared" si="326"/>
        <v>0</v>
      </c>
      <c r="DS111" s="74">
        <f t="shared" si="326"/>
        <v>0</v>
      </c>
      <c r="DT111" s="74">
        <f t="shared" si="326"/>
        <v>0</v>
      </c>
      <c r="DU111" s="74">
        <f t="shared" si="326"/>
        <v>0</v>
      </c>
      <c r="DV111" s="74">
        <f t="shared" si="326"/>
        <v>0</v>
      </c>
      <c r="DW111" s="485">
        <f t="shared" si="195"/>
        <v>0</v>
      </c>
    </row>
    <row r="112" spans="1:171" s="19" customFormat="1" ht="20.25" customHeight="1" x14ac:dyDescent="0.25">
      <c r="A112" s="135" t="s">
        <v>120</v>
      </c>
      <c r="B112" s="230" t="s">
        <v>149</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60"/>
        <v>0</v>
      </c>
      <c r="DL112" s="74">
        <f t="shared" si="326"/>
        <v>0</v>
      </c>
      <c r="DM112" s="74">
        <f t="shared" si="326"/>
        <v>0</v>
      </c>
      <c r="DN112" s="74">
        <f t="shared" si="326"/>
        <v>0</v>
      </c>
      <c r="DO112" s="74">
        <f t="shared" si="326"/>
        <v>0</v>
      </c>
      <c r="DP112" s="74">
        <f t="shared" si="326"/>
        <v>0</v>
      </c>
      <c r="DQ112" s="74">
        <f t="shared" si="326"/>
        <v>0</v>
      </c>
      <c r="DR112" s="74">
        <f t="shared" si="326"/>
        <v>0</v>
      </c>
      <c r="DS112" s="74">
        <f t="shared" si="326"/>
        <v>0</v>
      </c>
      <c r="DT112" s="74">
        <f t="shared" si="326"/>
        <v>0</v>
      </c>
      <c r="DU112" s="74">
        <f t="shared" si="326"/>
        <v>0</v>
      </c>
      <c r="DV112" s="74">
        <f t="shared" si="326"/>
        <v>0</v>
      </c>
      <c r="DW112" s="485">
        <f t="shared" si="195"/>
        <v>0</v>
      </c>
    </row>
    <row r="113" spans="1:171" s="2" customFormat="1" ht="12" customHeight="1" x14ac:dyDescent="0.25">
      <c r="A113" s="17" t="s">
        <v>136</v>
      </c>
      <c r="B113" s="150" t="s">
        <v>150</v>
      </c>
      <c r="C113" s="134"/>
      <c r="D113" s="369"/>
      <c r="E113" s="160"/>
      <c r="F113" s="160"/>
      <c r="G113" s="283"/>
      <c r="H113" s="370">
        <v>3</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92">AC113/$CI$7</f>
        <v>5</v>
      </c>
      <c r="AE113" s="9"/>
      <c r="AF113" s="9"/>
      <c r="AG113" s="9"/>
      <c r="AH113" s="9"/>
      <c r="AI113" s="280"/>
      <c r="AJ113" s="280"/>
      <c r="AK113" s="280"/>
      <c r="AL113" s="423">
        <f t="shared" ref="AL113:AL132" si="393">IF($H113&lt;&gt;AI$7,0,$AD113)</f>
        <v>0</v>
      </c>
      <c r="AM113" s="280"/>
      <c r="AN113" s="280"/>
      <c r="AO113" s="280"/>
      <c r="AP113" s="423">
        <f t="shared" ref="AP113:AP132" si="394">IF($H113&lt;&gt;AM$7,0,$AD113)</f>
        <v>0</v>
      </c>
      <c r="AQ113" s="280"/>
      <c r="AR113" s="280"/>
      <c r="AS113" s="280"/>
      <c r="AT113" s="423">
        <f t="shared" ref="AT113:AT132" si="395">IF($H113&lt;&gt;AQ$7,0,$AD113)</f>
        <v>5</v>
      </c>
      <c r="AU113" s="280"/>
      <c r="AV113" s="280"/>
      <c r="AW113" s="280"/>
      <c r="AX113" s="423">
        <f t="shared" ref="AX113:AX132" si="396">IF($H113&lt;&gt;AU$7,0,$AD113)</f>
        <v>0</v>
      </c>
      <c r="AY113" s="280"/>
      <c r="AZ113" s="280"/>
      <c r="BA113" s="280"/>
      <c r="BB113" s="423">
        <f t="shared" ref="BB113:BB132" si="397">IF($H113&lt;&gt;AY$7,0,$AD113)</f>
        <v>0</v>
      </c>
      <c r="BC113" s="280"/>
      <c r="BD113" s="280"/>
      <c r="BE113" s="280"/>
      <c r="BF113" s="423">
        <f t="shared" ref="BF113:BF132" si="398">IF($H113&lt;&gt;BC$7,0,$AD113)</f>
        <v>0</v>
      </c>
      <c r="BG113" s="280"/>
      <c r="BH113" s="280"/>
      <c r="BI113" s="280"/>
      <c r="BJ113" s="423">
        <f t="shared" ref="BJ113:BJ132" si="399">IF($H113&lt;&gt;BG$7,0,$AD113)</f>
        <v>0</v>
      </c>
      <c r="BK113" s="280"/>
      <c r="BL113" s="280"/>
      <c r="BM113" s="280"/>
      <c r="BN113" s="423">
        <f t="shared" ref="BN113:BN132" si="400">IF($H113&lt;&gt;BK$7,0,$AD113)</f>
        <v>0</v>
      </c>
      <c r="BO113" s="280"/>
      <c r="BP113" s="280"/>
      <c r="BQ113" s="280"/>
      <c r="BR113" s="423">
        <f t="shared" ref="BR113:BR132" si="401">IF($H113&lt;&gt;BO$7,0,$AD113)</f>
        <v>0</v>
      </c>
      <c r="BS113" s="280"/>
      <c r="BT113" s="280"/>
      <c r="BU113" s="280"/>
      <c r="BV113" s="423">
        <f t="shared" ref="BV113:BV132" si="402">IF($H113&lt;&gt;BS$7,0,$AD113)</f>
        <v>0</v>
      </c>
      <c r="BW113" s="280"/>
      <c r="BX113" s="280"/>
      <c r="BY113" s="280"/>
      <c r="BZ113" s="423">
        <f t="shared" ref="BZ113:BZ132" si="403">IF($H113&lt;&gt;BW$7,0,$AD113)</f>
        <v>0</v>
      </c>
      <c r="CA113" s="280"/>
      <c r="CB113" s="280"/>
      <c r="CC113" s="280"/>
      <c r="CD113" s="423">
        <f t="shared" ref="CD113:CD132" si="404">IF($H113&lt;&gt;CA$7,0,$AD113)</f>
        <v>0</v>
      </c>
      <c r="CE113" s="62">
        <f t="shared" ref="CE113:CE133" si="405">IF(ISERROR(AH113/AC113),0,AH113/AC113)</f>
        <v>0</v>
      </c>
      <c r="CF113" s="120" t="str">
        <f t="shared" ref="CF113:CF132" si="406">IF(ISERROR(SEARCH("в",A113)),"",1)</f>
        <v/>
      </c>
      <c r="CG113" s="85">
        <f t="shared" ref="CG113:CG124" si="407">IF(AL113&lt;&gt;0,$AD113,0)</f>
        <v>0</v>
      </c>
      <c r="CH113" s="85">
        <f t="shared" ref="CH113:CH132" si="408">IF(AP113&lt;&gt;0,$AD113,0)</f>
        <v>0</v>
      </c>
      <c r="CI113" s="85">
        <f t="shared" ref="CI113:CI124" si="409">IF(AT113&lt;&gt;0,$AD113,0)</f>
        <v>5</v>
      </c>
      <c r="CJ113" s="85">
        <f t="shared" ref="CJ113:CJ124" si="410">IF(AX113&lt;&gt;0,$AD113,0)</f>
        <v>0</v>
      </c>
      <c r="CK113" s="85">
        <f t="shared" ref="CK113:CK132" si="411">IF(BB113&lt;&gt;0,$AD113,0)</f>
        <v>0</v>
      </c>
      <c r="CL113" s="85">
        <f t="shared" ref="CL113:CL132" si="412">IF(BF113&lt;&gt;0,$AD113,0)</f>
        <v>0</v>
      </c>
      <c r="CM113" s="85">
        <f t="shared" ref="CM113:CM132" si="413">IF(BJ113&lt;&gt;0,$AD113,0)</f>
        <v>0</v>
      </c>
      <c r="CN113" s="85">
        <f t="shared" ref="CN113:CN132" si="414">IF(BN113&lt;&gt;0,$AD113,0)</f>
        <v>0</v>
      </c>
      <c r="CO113" s="85">
        <f t="shared" ref="CO113:CO132" si="415">IF(BR113&lt;&gt;0,$AD113,0)</f>
        <v>0</v>
      </c>
      <c r="CP113" s="85">
        <f t="shared" ref="CP113:CP132" si="416">IF(BV113&lt;&gt;0,$AD113,0)</f>
        <v>0</v>
      </c>
      <c r="CQ113" s="85">
        <f t="shared" ref="CQ113:CQ132" si="417">IF(BZ113&lt;&gt;0,$AD113,0)</f>
        <v>0</v>
      </c>
      <c r="CR113" s="85">
        <f>IF(CD113&lt;&gt;0,$AD113,0)</f>
        <v>0</v>
      </c>
      <c r="CS113" s="88">
        <f>SUM(CG113:CR113)</f>
        <v>5</v>
      </c>
      <c r="CV113" s="14">
        <f t="shared" ref="CV113:CV132" si="418">IF($EO113=0,0,ROUND(4*$AD113*SUM(AI113:AK113)/$EO113,0)/4)</f>
        <v>0</v>
      </c>
      <c r="CW113" s="14">
        <f t="shared" ref="CW113:CW124" si="419">IF($EO113=0,0,ROUND(4*$AD113*SUM(AM113:AO113)/$EO113,0)/4)</f>
        <v>0</v>
      </c>
      <c r="CX113" s="14">
        <f t="shared" ref="CX113:CX124" si="420">IF($EO113=0,0,ROUND(4*$AD113*SUM(AQ113:AS113)/$EO113,0)/4)</f>
        <v>0</v>
      </c>
      <c r="CY113" s="14">
        <f t="shared" ref="CY113:CY124" si="421">IF($EO113=0,0,ROUND(4*$AD113*SUM(AU113:AW113)/$EO113,0)/4)</f>
        <v>0</v>
      </c>
      <c r="CZ113" s="14"/>
      <c r="DA113" s="14"/>
      <c r="DB113" s="14"/>
      <c r="DC113" s="14"/>
      <c r="DD113" s="14">
        <f t="shared" ref="DD113:DD124" si="422">IF($EO113=0,0,ROUND(4*$AD113*SUM(BO113:BQ113)/$EO113,0)/4)</f>
        <v>0</v>
      </c>
      <c r="DE113" s="14">
        <f t="shared" ref="DE113:DE124" si="423">IF($EO113=0,0,ROUND(4*$AD113*(SUM(BS113:BU113))/$EO113,0)/4)</f>
        <v>0</v>
      </c>
      <c r="DF113" s="14">
        <f t="shared" ref="DF113:DF124" si="424">IF($EO113=0,0,ROUND(4*$AD113*(SUM(BW113:BY113))/$EO113,0)/4)</f>
        <v>0</v>
      </c>
      <c r="DG113" s="14">
        <f t="shared" ref="DG113:DG124" si="425">IF($EO113=0,0,ROUND(4*$AD113*(SUM(CA113:CC113))/$EO113,0)/4)</f>
        <v>0</v>
      </c>
      <c r="DH113" s="202">
        <f>SUM(CV113:DG113)</f>
        <v>0</v>
      </c>
      <c r="DI113" s="216">
        <f>MAX(CV113:DG113)</f>
        <v>0</v>
      </c>
      <c r="DK113" s="74">
        <f t="shared" si="160"/>
        <v>0</v>
      </c>
      <c r="DL113" s="74">
        <f t="shared" si="326"/>
        <v>0</v>
      </c>
      <c r="DM113" s="74">
        <f t="shared" si="326"/>
        <v>0</v>
      </c>
      <c r="DN113" s="74">
        <f t="shared" si="326"/>
        <v>0</v>
      </c>
      <c r="DO113" s="74">
        <f t="shared" si="326"/>
        <v>0</v>
      </c>
      <c r="DP113" s="74">
        <f t="shared" si="326"/>
        <v>0</v>
      </c>
      <c r="DQ113" s="74">
        <f t="shared" si="326"/>
        <v>0</v>
      </c>
      <c r="DR113" s="74">
        <f t="shared" si="326"/>
        <v>0</v>
      </c>
      <c r="DS113" s="74">
        <f t="shared" si="326"/>
        <v>0</v>
      </c>
      <c r="DT113" s="74">
        <f t="shared" si="326"/>
        <v>0</v>
      </c>
      <c r="DU113" s="74">
        <f t="shared" si="326"/>
        <v>0</v>
      </c>
      <c r="DV113" s="74">
        <f t="shared" si="326"/>
        <v>0</v>
      </c>
      <c r="DW113" s="485">
        <f t="shared" si="195"/>
        <v>0</v>
      </c>
      <c r="DX113" s="84"/>
      <c r="DY113" s="74">
        <f t="shared" ref="DY113:DY132" si="426">IF(MID(H113,1,1)="1",1,0)+IF(MID(I113,1,1)="1",1,0)+IF(MID(J113,1,1)="1",1,0)+IF(MID(K113,1,1)="1",1,0)+IF(MID(Q113,1,1)="1",1,0)+IF(MID(R113,1,1)="1",1,0)+IF(MID(S113,1,1)="1",1,0)</f>
        <v>0</v>
      </c>
      <c r="DZ113" s="74">
        <f t="shared" ref="DZ113:DZ132" si="427">IF(MID(H113,1,1)="2",1,0)+IF(MID(I113,1,1)="2",1,0)+IF(MID(J113,1,1)="2",1,0)+IF(MID(K113,1,1)="2",1,0)+IF(MID(Q113,1,1)="2",1,0)+IF(MID(R113,1,1)="2",1,0)+IF(MID(S113,1,1)="2",1,0)</f>
        <v>0</v>
      </c>
      <c r="EA113" s="75">
        <f t="shared" ref="EA113:EA132" si="428">IF(MID(H113,1,1)="3",1,0)+IF(MID(I113,1,1)="3",1,0)+IF(MID(J113,1,1)="3",1,0)+IF(MID(K113,1,1)="3",1,0)+IF(MID(Q113,1,1)="3",1,0)+IF(MID(R113,1,1)="3",1,0)+IF(MID(S113,1,1)="3",1,0)</f>
        <v>1</v>
      </c>
      <c r="EB113" s="74">
        <f t="shared" ref="EB113:EB132" si="429">IF(MID(H113,1,1)="4",1,0)+IF(MID(I113,1,1)="4",1,0)+IF(MID(J113,1,1)="4",1,0)+IF(MID(K113,1,1)="4",1,0)+IF(MID(Q113,1,1)="4",1,0)+IF(MID(R113,1,1)="4",1,0)+IF(MID(S113,1,1)="4",1,0)</f>
        <v>0</v>
      </c>
      <c r="EC113" s="74"/>
      <c r="ED113" s="74"/>
      <c r="EE113" s="74"/>
      <c r="EF113" s="74"/>
      <c r="EG113" s="74">
        <f t="shared" ref="EG113:EG132" si="430">IF(MID(H113,1,1)="5",1,0)+IF(MID(I113,1,1)="5",1,0)+IF(MID(J113,1,1)="5",1,0)+IF(MID(K113,1,1)="5",1,0)+IF(MID(Q113,1,1)="5",1,0)+IF(MID(R113,1,1)="5",1,0)+IF(MID(S113,1,1)="5",1,0)</f>
        <v>0</v>
      </c>
      <c r="EH113" s="74">
        <f t="shared" ref="EH113:EH132" si="431">IF(MID(H113,1,1)="6",1,0)+IF(MID(I113,1,1)="6",1,0)+IF(MID(J113,1,1)="6",1,0)+IF(MID(K113,1,1)="6",1,0)+IF(MID(Q113,1,1)="6",1,0)+IF(MID(R113,1,1)="6",1,0)+IF(MID(S113,1,1)="6",1,0)</f>
        <v>0</v>
      </c>
      <c r="EI113" s="74">
        <f t="shared" ref="EI113:EI132" si="432">IF(MID(H113,1,1)="7",1,0)+IF(MID(I113,1,1)="7",1,0)+IF(MID(J113,1,1)="7",1,0)+IF(MID(K113,1,1)="7",1,0)+IF(MID(Q113,1,1)="7",1,0)+IF(MID(R113,1,1)="7",1,0)+IF(MID(S113,1,1)="7",1,0)</f>
        <v>0</v>
      </c>
      <c r="EJ113" s="74">
        <f t="shared" ref="EJ113:EJ132" si="43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50" t="s">
        <v>151</v>
      </c>
      <c r="C114" s="134"/>
      <c r="D114" s="369"/>
      <c r="E114" s="160"/>
      <c r="F114" s="160"/>
      <c r="G114" s="283"/>
      <c r="H114" s="370">
        <v>3</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92"/>
        <v>5</v>
      </c>
      <c r="AE114" s="9"/>
      <c r="AF114" s="9"/>
      <c r="AG114" s="9"/>
      <c r="AH114" s="9"/>
      <c r="AI114" s="280"/>
      <c r="AJ114" s="280"/>
      <c r="AK114" s="280"/>
      <c r="AL114" s="423">
        <f t="shared" si="393"/>
        <v>0</v>
      </c>
      <c r="AM114" s="280"/>
      <c r="AN114" s="280"/>
      <c r="AO114" s="280"/>
      <c r="AP114" s="423">
        <f t="shared" si="394"/>
        <v>0</v>
      </c>
      <c r="AQ114" s="280"/>
      <c r="AR114" s="280"/>
      <c r="AS114" s="280"/>
      <c r="AT114" s="423">
        <f t="shared" si="395"/>
        <v>5</v>
      </c>
      <c r="AU114" s="280"/>
      <c r="AV114" s="280"/>
      <c r="AW114" s="280"/>
      <c r="AX114" s="423">
        <f t="shared" si="396"/>
        <v>0</v>
      </c>
      <c r="AY114" s="280"/>
      <c r="AZ114" s="280"/>
      <c r="BA114" s="280"/>
      <c r="BB114" s="423">
        <f t="shared" si="397"/>
        <v>0</v>
      </c>
      <c r="BC114" s="280"/>
      <c r="BD114" s="280"/>
      <c r="BE114" s="280"/>
      <c r="BF114" s="423">
        <f t="shared" si="398"/>
        <v>0</v>
      </c>
      <c r="BG114" s="280"/>
      <c r="BH114" s="280"/>
      <c r="BI114" s="280"/>
      <c r="BJ114" s="423">
        <f t="shared" si="399"/>
        <v>0</v>
      </c>
      <c r="BK114" s="280"/>
      <c r="BL114" s="280"/>
      <c r="BM114" s="280"/>
      <c r="BN114" s="423">
        <f t="shared" si="400"/>
        <v>0</v>
      </c>
      <c r="BO114" s="280"/>
      <c r="BP114" s="280"/>
      <c r="BQ114" s="280"/>
      <c r="BR114" s="423">
        <f t="shared" si="401"/>
        <v>0</v>
      </c>
      <c r="BS114" s="280"/>
      <c r="BT114" s="280"/>
      <c r="BU114" s="280"/>
      <c r="BV114" s="423">
        <f t="shared" si="402"/>
        <v>0</v>
      </c>
      <c r="BW114" s="280"/>
      <c r="BX114" s="280"/>
      <c r="BY114" s="280"/>
      <c r="BZ114" s="423">
        <f t="shared" si="403"/>
        <v>0</v>
      </c>
      <c r="CA114" s="280"/>
      <c r="CB114" s="280"/>
      <c r="CC114" s="280"/>
      <c r="CD114" s="423">
        <f t="shared" si="404"/>
        <v>0</v>
      </c>
      <c r="CE114" s="62">
        <f t="shared" si="405"/>
        <v>0</v>
      </c>
      <c r="CF114" s="120" t="str">
        <f t="shared" si="406"/>
        <v/>
      </c>
      <c r="CG114" s="85">
        <f t="shared" si="407"/>
        <v>0</v>
      </c>
      <c r="CH114" s="85">
        <f t="shared" si="408"/>
        <v>0</v>
      </c>
      <c r="CI114" s="85">
        <f t="shared" si="409"/>
        <v>5</v>
      </c>
      <c r="CJ114" s="85">
        <f t="shared" si="410"/>
        <v>0</v>
      </c>
      <c r="CK114" s="85">
        <f t="shared" si="411"/>
        <v>0</v>
      </c>
      <c r="CL114" s="85">
        <f t="shared" si="412"/>
        <v>0</v>
      </c>
      <c r="CM114" s="85">
        <f t="shared" si="413"/>
        <v>0</v>
      </c>
      <c r="CN114" s="85">
        <f t="shared" si="414"/>
        <v>0</v>
      </c>
      <c r="CO114" s="85">
        <f t="shared" si="415"/>
        <v>0</v>
      </c>
      <c r="CP114" s="85">
        <f t="shared" si="416"/>
        <v>0</v>
      </c>
      <c r="CQ114" s="85">
        <f t="shared" si="417"/>
        <v>0</v>
      </c>
      <c r="CR114" s="85">
        <f t="shared" ref="CR114:CR132" si="434">IF(CD114&lt;&gt;0,$AD114,0)</f>
        <v>0</v>
      </c>
      <c r="CS114" s="88">
        <f t="shared" ref="CS114:CS132" si="435">SUM(CG114:CR114)</f>
        <v>5</v>
      </c>
      <c r="CV114" s="14">
        <f t="shared" si="418"/>
        <v>0</v>
      </c>
      <c r="CW114" s="14">
        <f t="shared" si="419"/>
        <v>0</v>
      </c>
      <c r="CX114" s="14">
        <f t="shared" si="420"/>
        <v>0</v>
      </c>
      <c r="CY114" s="14">
        <f t="shared" si="421"/>
        <v>0</v>
      </c>
      <c r="CZ114" s="14"/>
      <c r="DA114" s="14"/>
      <c r="DB114" s="14"/>
      <c r="DC114" s="14"/>
      <c r="DD114" s="14">
        <f t="shared" si="422"/>
        <v>0</v>
      </c>
      <c r="DE114" s="14">
        <f t="shared" si="423"/>
        <v>0</v>
      </c>
      <c r="DF114" s="14">
        <f t="shared" si="424"/>
        <v>0</v>
      </c>
      <c r="DG114" s="14">
        <f t="shared" si="425"/>
        <v>0</v>
      </c>
      <c r="DH114" s="202">
        <f t="shared" ref="DH114:DH132" si="436">SUM(CV114:DG114)</f>
        <v>0</v>
      </c>
      <c r="DI114" s="216">
        <f t="shared" ref="DI114:DI132" si="437">MAX(CV114:DG114)</f>
        <v>0</v>
      </c>
      <c r="DK114" s="74">
        <f t="shared" si="160"/>
        <v>0</v>
      </c>
      <c r="DL114" s="74">
        <f t="shared" si="326"/>
        <v>0</v>
      </c>
      <c r="DM114" s="74">
        <f t="shared" si="326"/>
        <v>0</v>
      </c>
      <c r="DN114" s="74">
        <f t="shared" si="326"/>
        <v>0</v>
      </c>
      <c r="DO114" s="74">
        <f t="shared" si="326"/>
        <v>0</v>
      </c>
      <c r="DP114" s="74">
        <f t="shared" si="326"/>
        <v>0</v>
      </c>
      <c r="DQ114" s="74">
        <f t="shared" si="326"/>
        <v>0</v>
      </c>
      <c r="DR114" s="74">
        <f t="shared" si="326"/>
        <v>0</v>
      </c>
      <c r="DS114" s="74">
        <f t="shared" si="326"/>
        <v>0</v>
      </c>
      <c r="DT114" s="74">
        <f t="shared" si="326"/>
        <v>0</v>
      </c>
      <c r="DU114" s="74">
        <f t="shared" si="326"/>
        <v>0</v>
      </c>
      <c r="DV114" s="74">
        <f t="shared" si="326"/>
        <v>0</v>
      </c>
      <c r="DW114" s="485">
        <f t="shared" si="195"/>
        <v>0</v>
      </c>
      <c r="DX114" s="84"/>
      <c r="DY114" s="74">
        <f t="shared" si="426"/>
        <v>0</v>
      </c>
      <c r="DZ114" s="74">
        <f t="shared" si="427"/>
        <v>0</v>
      </c>
      <c r="EA114" s="75">
        <f t="shared" si="428"/>
        <v>1</v>
      </c>
      <c r="EB114" s="74">
        <f t="shared" si="429"/>
        <v>0</v>
      </c>
      <c r="EC114" s="74"/>
      <c r="ED114" s="74"/>
      <c r="EE114" s="74"/>
      <c r="EF114" s="74"/>
      <c r="EG114" s="74">
        <f t="shared" si="430"/>
        <v>0</v>
      </c>
      <c r="EH114" s="74">
        <f t="shared" si="431"/>
        <v>0</v>
      </c>
      <c r="EI114" s="74">
        <f t="shared" si="432"/>
        <v>0</v>
      </c>
      <c r="EJ114" s="74">
        <f t="shared" si="433"/>
        <v>0</v>
      </c>
      <c r="EK114" s="83">
        <f t="shared" ref="EK114:EK132" si="43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50" t="s">
        <v>152</v>
      </c>
      <c r="C115" s="133"/>
      <c r="D115" s="282"/>
      <c r="E115" s="160"/>
      <c r="F115" s="160"/>
      <c r="G115" s="283"/>
      <c r="H115" s="370">
        <v>4</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92"/>
        <v>5</v>
      </c>
      <c r="AE115" s="9"/>
      <c r="AF115" s="9"/>
      <c r="AG115" s="9"/>
      <c r="AH115" s="9"/>
      <c r="AI115" s="280"/>
      <c r="AJ115" s="280"/>
      <c r="AK115" s="280"/>
      <c r="AL115" s="423">
        <f t="shared" si="393"/>
        <v>0</v>
      </c>
      <c r="AM115" s="280"/>
      <c r="AN115" s="280"/>
      <c r="AO115" s="280"/>
      <c r="AP115" s="423">
        <f t="shared" si="394"/>
        <v>0</v>
      </c>
      <c r="AQ115" s="280"/>
      <c r="AR115" s="280"/>
      <c r="AS115" s="280"/>
      <c r="AT115" s="423">
        <f t="shared" si="395"/>
        <v>0</v>
      </c>
      <c r="AU115" s="280"/>
      <c r="AV115" s="280"/>
      <c r="AW115" s="280"/>
      <c r="AX115" s="423">
        <f t="shared" si="396"/>
        <v>5</v>
      </c>
      <c r="AY115" s="280"/>
      <c r="AZ115" s="280"/>
      <c r="BA115" s="280"/>
      <c r="BB115" s="423">
        <f t="shared" si="397"/>
        <v>0</v>
      </c>
      <c r="BC115" s="280"/>
      <c r="BD115" s="280"/>
      <c r="BE115" s="280"/>
      <c r="BF115" s="423">
        <f t="shared" si="398"/>
        <v>0</v>
      </c>
      <c r="BG115" s="280"/>
      <c r="BH115" s="280"/>
      <c r="BI115" s="280"/>
      <c r="BJ115" s="423">
        <f t="shared" si="399"/>
        <v>0</v>
      </c>
      <c r="BK115" s="280"/>
      <c r="BL115" s="280"/>
      <c r="BM115" s="280"/>
      <c r="BN115" s="423">
        <f t="shared" si="400"/>
        <v>0</v>
      </c>
      <c r="BO115" s="280"/>
      <c r="BP115" s="280"/>
      <c r="BQ115" s="280"/>
      <c r="BR115" s="423">
        <f t="shared" si="401"/>
        <v>0</v>
      </c>
      <c r="BS115" s="280"/>
      <c r="BT115" s="280"/>
      <c r="BU115" s="280"/>
      <c r="BV115" s="423">
        <f t="shared" si="402"/>
        <v>0</v>
      </c>
      <c r="BW115" s="280"/>
      <c r="BX115" s="280"/>
      <c r="BY115" s="280"/>
      <c r="BZ115" s="423">
        <f t="shared" si="403"/>
        <v>0</v>
      </c>
      <c r="CA115" s="280"/>
      <c r="CB115" s="280"/>
      <c r="CC115" s="280"/>
      <c r="CD115" s="423">
        <f t="shared" si="404"/>
        <v>0</v>
      </c>
      <c r="CE115" s="62">
        <f t="shared" si="405"/>
        <v>0</v>
      </c>
      <c r="CF115" s="120" t="str">
        <f t="shared" si="406"/>
        <v/>
      </c>
      <c r="CG115" s="85">
        <f t="shared" si="407"/>
        <v>0</v>
      </c>
      <c r="CH115" s="85">
        <f t="shared" si="408"/>
        <v>0</v>
      </c>
      <c r="CI115" s="85">
        <f t="shared" si="409"/>
        <v>0</v>
      </c>
      <c r="CJ115" s="85">
        <f t="shared" si="410"/>
        <v>5</v>
      </c>
      <c r="CK115" s="85">
        <f t="shared" si="411"/>
        <v>0</v>
      </c>
      <c r="CL115" s="85">
        <f t="shared" si="412"/>
        <v>0</v>
      </c>
      <c r="CM115" s="85">
        <f t="shared" si="413"/>
        <v>0</v>
      </c>
      <c r="CN115" s="85">
        <f t="shared" si="414"/>
        <v>0</v>
      </c>
      <c r="CO115" s="85">
        <f t="shared" si="415"/>
        <v>0</v>
      </c>
      <c r="CP115" s="85">
        <f t="shared" si="416"/>
        <v>0</v>
      </c>
      <c r="CQ115" s="85">
        <f t="shared" si="417"/>
        <v>0</v>
      </c>
      <c r="CR115" s="85">
        <f t="shared" si="434"/>
        <v>0</v>
      </c>
      <c r="CS115" s="88">
        <f t="shared" si="435"/>
        <v>5</v>
      </c>
      <c r="CV115" s="14">
        <f t="shared" si="418"/>
        <v>0</v>
      </c>
      <c r="CW115" s="14">
        <f t="shared" si="419"/>
        <v>0</v>
      </c>
      <c r="CX115" s="14">
        <f t="shared" si="420"/>
        <v>0</v>
      </c>
      <c r="CY115" s="14">
        <f t="shared" si="421"/>
        <v>0</v>
      </c>
      <c r="CZ115" s="14"/>
      <c r="DA115" s="14"/>
      <c r="DB115" s="14"/>
      <c r="DC115" s="14"/>
      <c r="DD115" s="14">
        <f t="shared" si="422"/>
        <v>0</v>
      </c>
      <c r="DE115" s="14">
        <f t="shared" si="423"/>
        <v>0</v>
      </c>
      <c r="DF115" s="14">
        <f t="shared" si="424"/>
        <v>0</v>
      </c>
      <c r="DG115" s="14">
        <f t="shared" si="425"/>
        <v>0</v>
      </c>
      <c r="DH115" s="202">
        <f t="shared" si="436"/>
        <v>0</v>
      </c>
      <c r="DI115" s="216">
        <f t="shared" si="437"/>
        <v>0</v>
      </c>
      <c r="DK115" s="74">
        <f t="shared" si="160"/>
        <v>0</v>
      </c>
      <c r="DL115" s="74">
        <f t="shared" si="326"/>
        <v>0</v>
      </c>
      <c r="DM115" s="74">
        <f t="shared" si="326"/>
        <v>0</v>
      </c>
      <c r="DN115" s="74">
        <f t="shared" si="326"/>
        <v>0</v>
      </c>
      <c r="DO115" s="74">
        <f t="shared" si="326"/>
        <v>0</v>
      </c>
      <c r="DP115" s="74">
        <f t="shared" si="326"/>
        <v>0</v>
      </c>
      <c r="DQ115" s="74">
        <f t="shared" si="326"/>
        <v>0</v>
      </c>
      <c r="DR115" s="74">
        <f t="shared" si="326"/>
        <v>0</v>
      </c>
      <c r="DS115" s="74">
        <f t="shared" si="326"/>
        <v>0</v>
      </c>
      <c r="DT115" s="74">
        <f t="shared" si="326"/>
        <v>0</v>
      </c>
      <c r="DU115" s="74">
        <f t="shared" si="326"/>
        <v>0</v>
      </c>
      <c r="DV115" s="74">
        <f t="shared" si="326"/>
        <v>0</v>
      </c>
      <c r="DW115" s="485">
        <f t="shared" si="195"/>
        <v>0</v>
      </c>
      <c r="DX115" s="84"/>
      <c r="DY115" s="74">
        <f t="shared" si="426"/>
        <v>0</v>
      </c>
      <c r="DZ115" s="74">
        <f t="shared" si="427"/>
        <v>0</v>
      </c>
      <c r="EA115" s="75">
        <f t="shared" si="428"/>
        <v>0</v>
      </c>
      <c r="EB115" s="74">
        <f t="shared" si="429"/>
        <v>1</v>
      </c>
      <c r="EC115" s="74"/>
      <c r="ED115" s="74"/>
      <c r="EE115" s="74"/>
      <c r="EF115" s="74"/>
      <c r="EG115" s="74">
        <f t="shared" si="430"/>
        <v>0</v>
      </c>
      <c r="EH115" s="74">
        <f t="shared" si="431"/>
        <v>0</v>
      </c>
      <c r="EI115" s="74">
        <f t="shared" si="432"/>
        <v>0</v>
      </c>
      <c r="EJ115" s="74">
        <f t="shared" si="433"/>
        <v>0</v>
      </c>
      <c r="EK115" s="83">
        <f t="shared" si="43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50" t="s">
        <v>153</v>
      </c>
      <c r="C116" s="133"/>
      <c r="D116" s="282"/>
      <c r="E116" s="160"/>
      <c r="F116" s="160"/>
      <c r="G116" s="283"/>
      <c r="H116" s="370">
        <v>4</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92"/>
        <v>5</v>
      </c>
      <c r="AE116" s="9"/>
      <c r="AF116" s="9"/>
      <c r="AG116" s="9"/>
      <c r="AH116" s="9"/>
      <c r="AI116" s="280"/>
      <c r="AJ116" s="280"/>
      <c r="AK116" s="280"/>
      <c r="AL116" s="423">
        <f t="shared" si="393"/>
        <v>0</v>
      </c>
      <c r="AM116" s="280"/>
      <c r="AN116" s="280"/>
      <c r="AO116" s="280"/>
      <c r="AP116" s="423">
        <f t="shared" si="394"/>
        <v>0</v>
      </c>
      <c r="AQ116" s="280"/>
      <c r="AR116" s="280"/>
      <c r="AS116" s="280"/>
      <c r="AT116" s="423">
        <f t="shared" si="395"/>
        <v>0</v>
      </c>
      <c r="AU116" s="280"/>
      <c r="AV116" s="280"/>
      <c r="AW116" s="280"/>
      <c r="AX116" s="423">
        <f t="shared" si="396"/>
        <v>5</v>
      </c>
      <c r="AY116" s="280"/>
      <c r="AZ116" s="280"/>
      <c r="BA116" s="280"/>
      <c r="BB116" s="423">
        <f t="shared" si="397"/>
        <v>0</v>
      </c>
      <c r="BC116" s="280"/>
      <c r="BD116" s="280"/>
      <c r="BE116" s="280"/>
      <c r="BF116" s="423">
        <f t="shared" si="398"/>
        <v>0</v>
      </c>
      <c r="BG116" s="280"/>
      <c r="BH116" s="280"/>
      <c r="BI116" s="280"/>
      <c r="BJ116" s="423">
        <f t="shared" si="399"/>
        <v>0</v>
      </c>
      <c r="BK116" s="280"/>
      <c r="BL116" s="280"/>
      <c r="BM116" s="280"/>
      <c r="BN116" s="423">
        <f t="shared" si="400"/>
        <v>0</v>
      </c>
      <c r="BO116" s="280"/>
      <c r="BP116" s="280"/>
      <c r="BQ116" s="280"/>
      <c r="BR116" s="423">
        <f t="shared" si="401"/>
        <v>0</v>
      </c>
      <c r="BS116" s="280"/>
      <c r="BT116" s="280"/>
      <c r="BU116" s="280"/>
      <c r="BV116" s="423">
        <f t="shared" si="402"/>
        <v>0</v>
      </c>
      <c r="BW116" s="280"/>
      <c r="BX116" s="280"/>
      <c r="BY116" s="280"/>
      <c r="BZ116" s="423">
        <f t="shared" si="403"/>
        <v>0</v>
      </c>
      <c r="CA116" s="280"/>
      <c r="CB116" s="280"/>
      <c r="CC116" s="280"/>
      <c r="CD116" s="423">
        <f t="shared" si="404"/>
        <v>0</v>
      </c>
      <c r="CE116" s="62">
        <f t="shared" si="405"/>
        <v>0</v>
      </c>
      <c r="CF116" s="120" t="str">
        <f t="shared" si="406"/>
        <v/>
      </c>
      <c r="CG116" s="85">
        <f t="shared" si="407"/>
        <v>0</v>
      </c>
      <c r="CH116" s="85">
        <f t="shared" si="408"/>
        <v>0</v>
      </c>
      <c r="CI116" s="85">
        <f t="shared" si="409"/>
        <v>0</v>
      </c>
      <c r="CJ116" s="85">
        <f t="shared" si="410"/>
        <v>5</v>
      </c>
      <c r="CK116" s="85">
        <f t="shared" si="411"/>
        <v>0</v>
      </c>
      <c r="CL116" s="85">
        <f t="shared" si="412"/>
        <v>0</v>
      </c>
      <c r="CM116" s="85">
        <f t="shared" si="413"/>
        <v>0</v>
      </c>
      <c r="CN116" s="85">
        <f t="shared" si="414"/>
        <v>0</v>
      </c>
      <c r="CO116" s="85">
        <f t="shared" si="415"/>
        <v>0</v>
      </c>
      <c r="CP116" s="85">
        <f t="shared" si="416"/>
        <v>0</v>
      </c>
      <c r="CQ116" s="85">
        <f t="shared" si="417"/>
        <v>0</v>
      </c>
      <c r="CR116" s="85">
        <f t="shared" si="434"/>
        <v>0</v>
      </c>
      <c r="CS116" s="88">
        <f t="shared" si="435"/>
        <v>5</v>
      </c>
      <c r="CV116" s="14">
        <f t="shared" si="418"/>
        <v>0</v>
      </c>
      <c r="CW116" s="14">
        <f t="shared" si="419"/>
        <v>0</v>
      </c>
      <c r="CX116" s="14">
        <f t="shared" si="420"/>
        <v>0</v>
      </c>
      <c r="CY116" s="14">
        <f t="shared" si="421"/>
        <v>0</v>
      </c>
      <c r="CZ116" s="14"/>
      <c r="DA116" s="14"/>
      <c r="DB116" s="14"/>
      <c r="DC116" s="14"/>
      <c r="DD116" s="14">
        <f t="shared" si="422"/>
        <v>0</v>
      </c>
      <c r="DE116" s="14">
        <f t="shared" si="423"/>
        <v>0</v>
      </c>
      <c r="DF116" s="14">
        <f t="shared" si="424"/>
        <v>0</v>
      </c>
      <c r="DG116" s="14">
        <f t="shared" si="425"/>
        <v>0</v>
      </c>
      <c r="DH116" s="202">
        <f t="shared" si="436"/>
        <v>0</v>
      </c>
      <c r="DI116" s="216">
        <f t="shared" si="437"/>
        <v>0</v>
      </c>
      <c r="DK116" s="74">
        <f t="shared" si="160"/>
        <v>0</v>
      </c>
      <c r="DL116" s="74">
        <f t="shared" si="326"/>
        <v>0</v>
      </c>
      <c r="DM116" s="74">
        <f t="shared" si="326"/>
        <v>0</v>
      </c>
      <c r="DN116" s="74">
        <f t="shared" si="326"/>
        <v>0</v>
      </c>
      <c r="DO116" s="74">
        <f t="shared" si="326"/>
        <v>0</v>
      </c>
      <c r="DP116" s="74">
        <f t="shared" si="326"/>
        <v>0</v>
      </c>
      <c r="DQ116" s="74">
        <f t="shared" si="326"/>
        <v>0</v>
      </c>
      <c r="DR116" s="74">
        <f t="shared" si="326"/>
        <v>0</v>
      </c>
      <c r="DS116" s="74">
        <f t="shared" si="326"/>
        <v>0</v>
      </c>
      <c r="DT116" s="74">
        <f t="shared" si="326"/>
        <v>0</v>
      </c>
      <c r="DU116" s="74">
        <f t="shared" si="326"/>
        <v>0</v>
      </c>
      <c r="DV116" s="74">
        <f t="shared" si="326"/>
        <v>0</v>
      </c>
      <c r="DW116" s="485">
        <f t="shared" si="195"/>
        <v>0</v>
      </c>
      <c r="DX116" s="84"/>
      <c r="DY116" s="74">
        <f t="shared" si="426"/>
        <v>0</v>
      </c>
      <c r="DZ116" s="74">
        <f t="shared" si="427"/>
        <v>0</v>
      </c>
      <c r="EA116" s="75">
        <f t="shared" si="428"/>
        <v>0</v>
      </c>
      <c r="EB116" s="74">
        <f t="shared" si="429"/>
        <v>1</v>
      </c>
      <c r="EC116" s="74"/>
      <c r="ED116" s="74"/>
      <c r="EE116" s="74"/>
      <c r="EF116" s="74"/>
      <c r="EG116" s="74">
        <f t="shared" si="430"/>
        <v>0</v>
      </c>
      <c r="EH116" s="74">
        <f t="shared" si="431"/>
        <v>0</v>
      </c>
      <c r="EI116" s="74">
        <f t="shared" si="432"/>
        <v>0</v>
      </c>
      <c r="EJ116" s="74">
        <f t="shared" si="433"/>
        <v>0</v>
      </c>
      <c r="EK116" s="83">
        <f t="shared" si="43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50" t="s">
        <v>154</v>
      </c>
      <c r="C117" s="133"/>
      <c r="D117" s="282"/>
      <c r="E117" s="160"/>
      <c r="F117" s="160"/>
      <c r="G117" s="283"/>
      <c r="H117" s="370">
        <v>5</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150</v>
      </c>
      <c r="AD117" s="138">
        <f t="shared" si="392"/>
        <v>5</v>
      </c>
      <c r="AE117" s="9"/>
      <c r="AF117" s="9"/>
      <c r="AG117" s="9"/>
      <c r="AH117" s="9"/>
      <c r="AI117" s="280"/>
      <c r="AJ117" s="280"/>
      <c r="AK117" s="280"/>
      <c r="AL117" s="423">
        <f t="shared" si="393"/>
        <v>0</v>
      </c>
      <c r="AM117" s="280"/>
      <c r="AN117" s="280"/>
      <c r="AO117" s="280"/>
      <c r="AP117" s="423">
        <f t="shared" si="394"/>
        <v>0</v>
      </c>
      <c r="AQ117" s="280"/>
      <c r="AR117" s="280"/>
      <c r="AS117" s="280"/>
      <c r="AT117" s="423">
        <f t="shared" si="395"/>
        <v>0</v>
      </c>
      <c r="AU117" s="280"/>
      <c r="AV117" s="280"/>
      <c r="AW117" s="280"/>
      <c r="AX117" s="423">
        <f t="shared" si="396"/>
        <v>0</v>
      </c>
      <c r="AY117" s="280"/>
      <c r="AZ117" s="280"/>
      <c r="BA117" s="280"/>
      <c r="BB117" s="423">
        <f t="shared" si="397"/>
        <v>5</v>
      </c>
      <c r="BC117" s="280"/>
      <c r="BD117" s="280"/>
      <c r="BE117" s="280"/>
      <c r="BF117" s="423">
        <f t="shared" si="398"/>
        <v>0</v>
      </c>
      <c r="BG117" s="280"/>
      <c r="BH117" s="280"/>
      <c r="BI117" s="280"/>
      <c r="BJ117" s="423">
        <f t="shared" si="399"/>
        <v>0</v>
      </c>
      <c r="BK117" s="280"/>
      <c r="BL117" s="280"/>
      <c r="BM117" s="280"/>
      <c r="BN117" s="423">
        <f t="shared" si="400"/>
        <v>0</v>
      </c>
      <c r="BO117" s="280"/>
      <c r="BP117" s="280"/>
      <c r="BQ117" s="280"/>
      <c r="BR117" s="423">
        <f t="shared" si="401"/>
        <v>0</v>
      </c>
      <c r="BS117" s="280"/>
      <c r="BT117" s="280"/>
      <c r="BU117" s="280"/>
      <c r="BV117" s="423">
        <f t="shared" si="402"/>
        <v>0</v>
      </c>
      <c r="BW117" s="280"/>
      <c r="BX117" s="280"/>
      <c r="BY117" s="280"/>
      <c r="BZ117" s="423">
        <f t="shared" si="403"/>
        <v>0</v>
      </c>
      <c r="CA117" s="280"/>
      <c r="CB117" s="280"/>
      <c r="CC117" s="280"/>
      <c r="CD117" s="423">
        <f t="shared" si="404"/>
        <v>0</v>
      </c>
      <c r="CE117" s="62">
        <f t="shared" si="405"/>
        <v>0</v>
      </c>
      <c r="CF117" s="120" t="str">
        <f t="shared" si="406"/>
        <v/>
      </c>
      <c r="CG117" s="85">
        <f t="shared" si="407"/>
        <v>0</v>
      </c>
      <c r="CH117" s="85">
        <f t="shared" si="408"/>
        <v>0</v>
      </c>
      <c r="CI117" s="85">
        <f t="shared" si="409"/>
        <v>0</v>
      </c>
      <c r="CJ117" s="85">
        <f t="shared" si="410"/>
        <v>0</v>
      </c>
      <c r="CK117" s="85">
        <f t="shared" si="411"/>
        <v>5</v>
      </c>
      <c r="CL117" s="85">
        <f t="shared" si="412"/>
        <v>0</v>
      </c>
      <c r="CM117" s="85">
        <f t="shared" si="413"/>
        <v>0</v>
      </c>
      <c r="CN117" s="85">
        <f t="shared" si="414"/>
        <v>0</v>
      </c>
      <c r="CO117" s="85">
        <f t="shared" si="415"/>
        <v>0</v>
      </c>
      <c r="CP117" s="85">
        <f t="shared" si="416"/>
        <v>0</v>
      </c>
      <c r="CQ117" s="85">
        <f t="shared" si="417"/>
        <v>0</v>
      </c>
      <c r="CR117" s="85">
        <f t="shared" si="434"/>
        <v>0</v>
      </c>
      <c r="CS117" s="88">
        <f t="shared" si="435"/>
        <v>5</v>
      </c>
      <c r="CT117" s="2"/>
      <c r="CU117" s="2"/>
      <c r="CV117" s="14">
        <f t="shared" si="418"/>
        <v>0</v>
      </c>
      <c r="CW117" s="14">
        <f t="shared" si="419"/>
        <v>0</v>
      </c>
      <c r="CX117" s="14">
        <f t="shared" si="420"/>
        <v>0</v>
      </c>
      <c r="CY117" s="14">
        <f t="shared" si="421"/>
        <v>0</v>
      </c>
      <c r="CZ117" s="14"/>
      <c r="DA117" s="14"/>
      <c r="DB117" s="14"/>
      <c r="DC117" s="14"/>
      <c r="DD117" s="14">
        <f t="shared" si="422"/>
        <v>0</v>
      </c>
      <c r="DE117" s="14">
        <f t="shared" si="423"/>
        <v>0</v>
      </c>
      <c r="DF117" s="14">
        <f t="shared" si="424"/>
        <v>0</v>
      </c>
      <c r="DG117" s="14">
        <f t="shared" si="425"/>
        <v>0</v>
      </c>
      <c r="DH117" s="202">
        <f t="shared" si="436"/>
        <v>0</v>
      </c>
      <c r="DI117" s="216">
        <f t="shared" si="437"/>
        <v>0</v>
      </c>
      <c r="DK117" s="74">
        <f t="shared" si="160"/>
        <v>0</v>
      </c>
      <c r="DL117" s="74">
        <f t="shared" si="326"/>
        <v>0</v>
      </c>
      <c r="DM117" s="74">
        <f t="shared" si="326"/>
        <v>0</v>
      </c>
      <c r="DN117" s="74">
        <f t="shared" si="326"/>
        <v>0</v>
      </c>
      <c r="DO117" s="74">
        <f t="shared" si="326"/>
        <v>0</v>
      </c>
      <c r="DP117" s="74">
        <f t="shared" si="326"/>
        <v>0</v>
      </c>
      <c r="DQ117" s="74">
        <f t="shared" si="326"/>
        <v>0</v>
      </c>
      <c r="DR117" s="74">
        <f t="shared" si="326"/>
        <v>0</v>
      </c>
      <c r="DS117" s="74">
        <f t="shared" si="326"/>
        <v>0</v>
      </c>
      <c r="DT117" s="74">
        <f t="shared" si="326"/>
        <v>0</v>
      </c>
      <c r="DU117" s="74">
        <f t="shared" si="326"/>
        <v>0</v>
      </c>
      <c r="DV117" s="74">
        <f t="shared" si="326"/>
        <v>0</v>
      </c>
      <c r="DW117" s="485">
        <f t="shared" si="195"/>
        <v>0</v>
      </c>
      <c r="DX117" s="84"/>
      <c r="DY117" s="74">
        <f t="shared" si="426"/>
        <v>0</v>
      </c>
      <c r="DZ117" s="74">
        <f t="shared" si="427"/>
        <v>0</v>
      </c>
      <c r="EA117" s="75">
        <f t="shared" si="428"/>
        <v>0</v>
      </c>
      <c r="EB117" s="74">
        <f t="shared" si="429"/>
        <v>0</v>
      </c>
      <c r="EC117" s="74"/>
      <c r="ED117" s="74"/>
      <c r="EE117" s="74"/>
      <c r="EF117" s="74"/>
      <c r="EG117" s="74">
        <f t="shared" si="430"/>
        <v>1</v>
      </c>
      <c r="EH117" s="74">
        <f t="shared" si="431"/>
        <v>0</v>
      </c>
      <c r="EI117" s="74">
        <f t="shared" si="432"/>
        <v>0</v>
      </c>
      <c r="EJ117" s="74">
        <f t="shared" si="433"/>
        <v>0</v>
      </c>
      <c r="EK117" s="83">
        <f t="shared" si="43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50" t="s">
        <v>155</v>
      </c>
      <c r="C118" s="133"/>
      <c r="D118" s="282"/>
      <c r="E118" s="160"/>
      <c r="F118" s="160"/>
      <c r="G118" s="283"/>
      <c r="H118" s="370">
        <v>5</v>
      </c>
      <c r="I118" s="160"/>
      <c r="J118" s="160"/>
      <c r="K118" s="160"/>
      <c r="L118" s="160"/>
      <c r="M118" s="160"/>
      <c r="N118" s="160"/>
      <c r="O118" s="160"/>
      <c r="P118" s="160"/>
      <c r="Q118" s="160"/>
      <c r="R118" s="160"/>
      <c r="S118" s="283"/>
      <c r="T118" s="138"/>
      <c r="U118" s="138"/>
      <c r="V118" s="282"/>
      <c r="W118" s="160"/>
      <c r="X118" s="160"/>
      <c r="Y118" s="160"/>
      <c r="Z118" s="160"/>
      <c r="AA118" s="160"/>
      <c r="AB118" s="283"/>
      <c r="AC118" s="284">
        <v>150</v>
      </c>
      <c r="AD118" s="138">
        <f t="shared" si="392"/>
        <v>5</v>
      </c>
      <c r="AE118" s="9"/>
      <c r="AF118" s="9"/>
      <c r="AG118" s="9"/>
      <c r="AH118" s="9"/>
      <c r="AI118" s="280"/>
      <c r="AJ118" s="280"/>
      <c r="AK118" s="280"/>
      <c r="AL118" s="423">
        <f t="shared" si="393"/>
        <v>0</v>
      </c>
      <c r="AM118" s="280"/>
      <c r="AN118" s="280"/>
      <c r="AO118" s="280"/>
      <c r="AP118" s="423">
        <f t="shared" si="394"/>
        <v>0</v>
      </c>
      <c r="AQ118" s="280"/>
      <c r="AR118" s="280"/>
      <c r="AS118" s="280"/>
      <c r="AT118" s="423">
        <f t="shared" si="395"/>
        <v>0</v>
      </c>
      <c r="AU118" s="280"/>
      <c r="AV118" s="280"/>
      <c r="AW118" s="280"/>
      <c r="AX118" s="423">
        <f t="shared" si="396"/>
        <v>0</v>
      </c>
      <c r="AY118" s="280"/>
      <c r="AZ118" s="280"/>
      <c r="BA118" s="280"/>
      <c r="BB118" s="423">
        <f t="shared" si="397"/>
        <v>5</v>
      </c>
      <c r="BC118" s="280"/>
      <c r="BD118" s="280"/>
      <c r="BE118" s="280"/>
      <c r="BF118" s="423">
        <f t="shared" si="398"/>
        <v>0</v>
      </c>
      <c r="BG118" s="280"/>
      <c r="BH118" s="280"/>
      <c r="BI118" s="280"/>
      <c r="BJ118" s="423">
        <f t="shared" si="399"/>
        <v>0</v>
      </c>
      <c r="BK118" s="280"/>
      <c r="BL118" s="280"/>
      <c r="BM118" s="280"/>
      <c r="BN118" s="423">
        <f t="shared" si="400"/>
        <v>0</v>
      </c>
      <c r="BO118" s="280"/>
      <c r="BP118" s="280"/>
      <c r="BQ118" s="280"/>
      <c r="BR118" s="423">
        <f t="shared" si="401"/>
        <v>0</v>
      </c>
      <c r="BS118" s="280"/>
      <c r="BT118" s="280"/>
      <c r="BU118" s="280"/>
      <c r="BV118" s="423">
        <f t="shared" si="402"/>
        <v>0</v>
      </c>
      <c r="BW118" s="280"/>
      <c r="BX118" s="280"/>
      <c r="BY118" s="280"/>
      <c r="BZ118" s="423">
        <f t="shared" si="403"/>
        <v>0</v>
      </c>
      <c r="CA118" s="280"/>
      <c r="CB118" s="280"/>
      <c r="CC118" s="280"/>
      <c r="CD118" s="423">
        <f t="shared" si="404"/>
        <v>0</v>
      </c>
      <c r="CE118" s="62">
        <f t="shared" si="405"/>
        <v>0</v>
      </c>
      <c r="CF118" s="120" t="str">
        <f t="shared" si="406"/>
        <v/>
      </c>
      <c r="CG118" s="85">
        <f t="shared" si="407"/>
        <v>0</v>
      </c>
      <c r="CH118" s="85">
        <f t="shared" si="408"/>
        <v>0</v>
      </c>
      <c r="CI118" s="85">
        <f t="shared" si="409"/>
        <v>0</v>
      </c>
      <c r="CJ118" s="85">
        <f t="shared" si="410"/>
        <v>0</v>
      </c>
      <c r="CK118" s="85">
        <f t="shared" si="411"/>
        <v>5</v>
      </c>
      <c r="CL118" s="85">
        <f t="shared" si="412"/>
        <v>0</v>
      </c>
      <c r="CM118" s="85">
        <f t="shared" si="413"/>
        <v>0</v>
      </c>
      <c r="CN118" s="85">
        <f t="shared" si="414"/>
        <v>0</v>
      </c>
      <c r="CO118" s="85">
        <f t="shared" si="415"/>
        <v>0</v>
      </c>
      <c r="CP118" s="85">
        <f t="shared" si="416"/>
        <v>0</v>
      </c>
      <c r="CQ118" s="85">
        <f t="shared" si="417"/>
        <v>0</v>
      </c>
      <c r="CR118" s="85">
        <f t="shared" si="434"/>
        <v>0</v>
      </c>
      <c r="CS118" s="88">
        <f t="shared" si="435"/>
        <v>5</v>
      </c>
      <c r="CV118" s="14">
        <f t="shared" si="418"/>
        <v>0</v>
      </c>
      <c r="CW118" s="14">
        <f t="shared" si="419"/>
        <v>0</v>
      </c>
      <c r="CX118" s="14">
        <f t="shared" si="420"/>
        <v>0</v>
      </c>
      <c r="CY118" s="14">
        <f t="shared" si="421"/>
        <v>0</v>
      </c>
      <c r="CZ118" s="14"/>
      <c r="DA118" s="14"/>
      <c r="DB118" s="14"/>
      <c r="DC118" s="14"/>
      <c r="DD118" s="14">
        <f t="shared" si="422"/>
        <v>0</v>
      </c>
      <c r="DE118" s="14">
        <f t="shared" si="423"/>
        <v>0</v>
      </c>
      <c r="DF118" s="14">
        <f t="shared" si="424"/>
        <v>0</v>
      </c>
      <c r="DG118" s="14">
        <f t="shared" si="425"/>
        <v>0</v>
      </c>
      <c r="DH118" s="202">
        <f t="shared" si="436"/>
        <v>0</v>
      </c>
      <c r="DI118" s="216">
        <f t="shared" si="437"/>
        <v>0</v>
      </c>
      <c r="DK118" s="74">
        <f t="shared" si="160"/>
        <v>0</v>
      </c>
      <c r="DL118" s="74">
        <f t="shared" si="326"/>
        <v>0</v>
      </c>
      <c r="DM118" s="74">
        <f t="shared" si="326"/>
        <v>0</v>
      </c>
      <c r="DN118" s="74">
        <f t="shared" si="326"/>
        <v>0</v>
      </c>
      <c r="DO118" s="74">
        <f t="shared" si="326"/>
        <v>0</v>
      </c>
      <c r="DP118" s="74">
        <f t="shared" si="326"/>
        <v>0</v>
      </c>
      <c r="DQ118" s="74">
        <f t="shared" si="326"/>
        <v>0</v>
      </c>
      <c r="DR118" s="74">
        <f t="shared" si="326"/>
        <v>0</v>
      </c>
      <c r="DS118" s="74">
        <f t="shared" si="326"/>
        <v>0</v>
      </c>
      <c r="DT118" s="74">
        <f t="shared" si="326"/>
        <v>0</v>
      </c>
      <c r="DU118" s="74">
        <f t="shared" si="326"/>
        <v>0</v>
      </c>
      <c r="DV118" s="74">
        <f t="shared" si="326"/>
        <v>0</v>
      </c>
      <c r="DW118" s="485">
        <f t="shared" si="195"/>
        <v>0</v>
      </c>
      <c r="DX118" s="84"/>
      <c r="DY118" s="74">
        <f t="shared" si="426"/>
        <v>0</v>
      </c>
      <c r="DZ118" s="74">
        <f t="shared" si="427"/>
        <v>0</v>
      </c>
      <c r="EA118" s="75">
        <f t="shared" si="428"/>
        <v>0</v>
      </c>
      <c r="EB118" s="74">
        <f t="shared" si="429"/>
        <v>0</v>
      </c>
      <c r="EC118" s="74"/>
      <c r="ED118" s="74"/>
      <c r="EE118" s="74"/>
      <c r="EF118" s="74"/>
      <c r="EG118" s="74">
        <f t="shared" si="430"/>
        <v>1</v>
      </c>
      <c r="EH118" s="74">
        <f t="shared" si="431"/>
        <v>0</v>
      </c>
      <c r="EI118" s="74">
        <f t="shared" si="432"/>
        <v>0</v>
      </c>
      <c r="EJ118" s="74">
        <f t="shared" si="433"/>
        <v>0</v>
      </c>
      <c r="EK118" s="83">
        <f t="shared" si="43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50" t="s">
        <v>156</v>
      </c>
      <c r="C119" s="133"/>
      <c r="D119" s="282"/>
      <c r="E119" s="160"/>
      <c r="F119" s="160"/>
      <c r="G119" s="283"/>
      <c r="H119" s="370">
        <v>6</v>
      </c>
      <c r="I119" s="160"/>
      <c r="J119" s="160"/>
      <c r="K119" s="160"/>
      <c r="L119" s="160"/>
      <c r="M119" s="160"/>
      <c r="N119" s="160"/>
      <c r="O119" s="160"/>
      <c r="P119" s="160"/>
      <c r="Q119" s="160"/>
      <c r="R119" s="160"/>
      <c r="S119" s="283"/>
      <c r="T119" s="138"/>
      <c r="U119" s="138"/>
      <c r="V119" s="282"/>
      <c r="W119" s="160"/>
      <c r="X119" s="160"/>
      <c r="Y119" s="160"/>
      <c r="Z119" s="160"/>
      <c r="AA119" s="160"/>
      <c r="AB119" s="283"/>
      <c r="AC119" s="284">
        <v>150</v>
      </c>
      <c r="AD119" s="138">
        <f t="shared" si="392"/>
        <v>5</v>
      </c>
      <c r="AE119" s="9"/>
      <c r="AF119" s="9"/>
      <c r="AG119" s="9"/>
      <c r="AH119" s="9"/>
      <c r="AI119" s="280"/>
      <c r="AJ119" s="280"/>
      <c r="AK119" s="280"/>
      <c r="AL119" s="423">
        <f t="shared" si="393"/>
        <v>0</v>
      </c>
      <c r="AM119" s="280"/>
      <c r="AN119" s="280"/>
      <c r="AO119" s="280"/>
      <c r="AP119" s="423">
        <f t="shared" si="394"/>
        <v>0</v>
      </c>
      <c r="AQ119" s="280"/>
      <c r="AR119" s="280"/>
      <c r="AS119" s="280"/>
      <c r="AT119" s="423">
        <f t="shared" si="395"/>
        <v>0</v>
      </c>
      <c r="AU119" s="280"/>
      <c r="AV119" s="280"/>
      <c r="AW119" s="280"/>
      <c r="AX119" s="423">
        <f t="shared" si="396"/>
        <v>0</v>
      </c>
      <c r="AY119" s="280"/>
      <c r="AZ119" s="280"/>
      <c r="BA119" s="280"/>
      <c r="BB119" s="423">
        <f t="shared" si="397"/>
        <v>0</v>
      </c>
      <c r="BC119" s="280"/>
      <c r="BD119" s="280"/>
      <c r="BE119" s="280"/>
      <c r="BF119" s="423">
        <f t="shared" si="398"/>
        <v>5</v>
      </c>
      <c r="BG119" s="280"/>
      <c r="BH119" s="280"/>
      <c r="BI119" s="280"/>
      <c r="BJ119" s="423">
        <f t="shared" si="399"/>
        <v>0</v>
      </c>
      <c r="BK119" s="280"/>
      <c r="BL119" s="280"/>
      <c r="BM119" s="280"/>
      <c r="BN119" s="423">
        <f t="shared" si="400"/>
        <v>0</v>
      </c>
      <c r="BO119" s="280"/>
      <c r="BP119" s="280"/>
      <c r="BQ119" s="280"/>
      <c r="BR119" s="423">
        <f t="shared" si="401"/>
        <v>0</v>
      </c>
      <c r="BS119" s="280"/>
      <c r="BT119" s="280"/>
      <c r="BU119" s="280"/>
      <c r="BV119" s="423">
        <f t="shared" si="402"/>
        <v>0</v>
      </c>
      <c r="BW119" s="280"/>
      <c r="BX119" s="280"/>
      <c r="BY119" s="280"/>
      <c r="BZ119" s="423">
        <f t="shared" si="403"/>
        <v>0</v>
      </c>
      <c r="CA119" s="280"/>
      <c r="CB119" s="280"/>
      <c r="CC119" s="280"/>
      <c r="CD119" s="423">
        <f t="shared" si="404"/>
        <v>0</v>
      </c>
      <c r="CE119" s="62">
        <f t="shared" si="405"/>
        <v>0</v>
      </c>
      <c r="CF119" s="120" t="str">
        <f t="shared" si="406"/>
        <v/>
      </c>
      <c r="CG119" s="85">
        <f t="shared" si="407"/>
        <v>0</v>
      </c>
      <c r="CH119" s="85">
        <f t="shared" si="408"/>
        <v>0</v>
      </c>
      <c r="CI119" s="85">
        <f t="shared" si="409"/>
        <v>0</v>
      </c>
      <c r="CJ119" s="85">
        <f t="shared" si="410"/>
        <v>0</v>
      </c>
      <c r="CK119" s="85">
        <f t="shared" si="411"/>
        <v>0</v>
      </c>
      <c r="CL119" s="85">
        <f t="shared" si="412"/>
        <v>5</v>
      </c>
      <c r="CM119" s="85">
        <f t="shared" si="413"/>
        <v>0</v>
      </c>
      <c r="CN119" s="85">
        <f t="shared" si="414"/>
        <v>0</v>
      </c>
      <c r="CO119" s="85">
        <f t="shared" si="415"/>
        <v>0</v>
      </c>
      <c r="CP119" s="85">
        <f t="shared" si="416"/>
        <v>0</v>
      </c>
      <c r="CQ119" s="85">
        <f t="shared" si="417"/>
        <v>0</v>
      </c>
      <c r="CR119" s="85">
        <f t="shared" si="434"/>
        <v>0</v>
      </c>
      <c r="CS119" s="88">
        <f t="shared" si="435"/>
        <v>5</v>
      </c>
      <c r="CV119" s="14">
        <f t="shared" si="418"/>
        <v>0</v>
      </c>
      <c r="CW119" s="14">
        <f t="shared" si="419"/>
        <v>0</v>
      </c>
      <c r="CX119" s="14">
        <f t="shared" si="420"/>
        <v>0</v>
      </c>
      <c r="CY119" s="14">
        <f t="shared" si="421"/>
        <v>0</v>
      </c>
      <c r="CZ119" s="14"/>
      <c r="DA119" s="14"/>
      <c r="DB119" s="14"/>
      <c r="DC119" s="14"/>
      <c r="DD119" s="14">
        <f t="shared" si="422"/>
        <v>0</v>
      </c>
      <c r="DE119" s="14">
        <f t="shared" si="423"/>
        <v>0</v>
      </c>
      <c r="DF119" s="14">
        <f t="shared" si="424"/>
        <v>0</v>
      </c>
      <c r="DG119" s="14">
        <f t="shared" si="425"/>
        <v>0</v>
      </c>
      <c r="DH119" s="202">
        <f t="shared" si="436"/>
        <v>0</v>
      </c>
      <c r="DI119" s="216">
        <f t="shared" si="437"/>
        <v>0</v>
      </c>
      <c r="DK119" s="74">
        <f t="shared" si="160"/>
        <v>0</v>
      </c>
      <c r="DL119" s="74">
        <f t="shared" si="326"/>
        <v>0</v>
      </c>
      <c r="DM119" s="74">
        <f t="shared" si="326"/>
        <v>0</v>
      </c>
      <c r="DN119" s="74">
        <f t="shared" si="326"/>
        <v>0</v>
      </c>
      <c r="DO119" s="74">
        <f t="shared" si="326"/>
        <v>0</v>
      </c>
      <c r="DP119" s="74">
        <f t="shared" si="326"/>
        <v>0</v>
      </c>
      <c r="DQ119" s="74">
        <f t="shared" si="326"/>
        <v>0</v>
      </c>
      <c r="DR119" s="74">
        <f t="shared" si="326"/>
        <v>0</v>
      </c>
      <c r="DS119" s="74">
        <f t="shared" si="326"/>
        <v>0</v>
      </c>
      <c r="DT119" s="74">
        <f t="shared" si="326"/>
        <v>0</v>
      </c>
      <c r="DU119" s="74">
        <f t="shared" si="326"/>
        <v>0</v>
      </c>
      <c r="DV119" s="74">
        <f t="shared" si="326"/>
        <v>0</v>
      </c>
      <c r="DW119" s="485">
        <f t="shared" si="195"/>
        <v>0</v>
      </c>
      <c r="DX119" s="84"/>
      <c r="DY119" s="74">
        <f t="shared" si="426"/>
        <v>0</v>
      </c>
      <c r="DZ119" s="74">
        <f t="shared" si="427"/>
        <v>0</v>
      </c>
      <c r="EA119" s="75">
        <f t="shared" si="428"/>
        <v>0</v>
      </c>
      <c r="EB119" s="74">
        <f t="shared" si="429"/>
        <v>0</v>
      </c>
      <c r="EC119" s="74"/>
      <c r="ED119" s="74"/>
      <c r="EE119" s="74"/>
      <c r="EF119" s="74"/>
      <c r="EG119" s="74">
        <f t="shared" si="430"/>
        <v>0</v>
      </c>
      <c r="EH119" s="74">
        <f t="shared" si="431"/>
        <v>1</v>
      </c>
      <c r="EI119" s="74">
        <f t="shared" si="432"/>
        <v>0</v>
      </c>
      <c r="EJ119" s="74">
        <f t="shared" si="433"/>
        <v>0</v>
      </c>
      <c r="EK119" s="83">
        <f t="shared" si="43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50" t="s">
        <v>157</v>
      </c>
      <c r="C120" s="133"/>
      <c r="D120" s="282"/>
      <c r="E120" s="160"/>
      <c r="F120" s="160"/>
      <c r="G120" s="283"/>
      <c r="H120" s="370">
        <v>6</v>
      </c>
      <c r="I120" s="160"/>
      <c r="J120" s="160"/>
      <c r="K120" s="160"/>
      <c r="L120" s="160"/>
      <c r="M120" s="160"/>
      <c r="N120" s="160"/>
      <c r="O120" s="160"/>
      <c r="P120" s="160"/>
      <c r="Q120" s="160"/>
      <c r="R120" s="160"/>
      <c r="S120" s="283"/>
      <c r="T120" s="138"/>
      <c r="U120" s="138"/>
      <c r="V120" s="282"/>
      <c r="W120" s="160"/>
      <c r="X120" s="160"/>
      <c r="Y120" s="160"/>
      <c r="Z120" s="160"/>
      <c r="AA120" s="160"/>
      <c r="AB120" s="283"/>
      <c r="AC120" s="284">
        <v>150</v>
      </c>
      <c r="AD120" s="138">
        <f t="shared" si="392"/>
        <v>5</v>
      </c>
      <c r="AE120" s="9"/>
      <c r="AF120" s="9"/>
      <c r="AG120" s="9"/>
      <c r="AH120" s="9"/>
      <c r="AI120" s="280"/>
      <c r="AJ120" s="280"/>
      <c r="AK120" s="280"/>
      <c r="AL120" s="423">
        <f t="shared" si="393"/>
        <v>0</v>
      </c>
      <c r="AM120" s="280"/>
      <c r="AN120" s="280"/>
      <c r="AO120" s="280"/>
      <c r="AP120" s="423">
        <f t="shared" si="394"/>
        <v>0</v>
      </c>
      <c r="AQ120" s="280"/>
      <c r="AR120" s="280"/>
      <c r="AS120" s="280"/>
      <c r="AT120" s="423">
        <f t="shared" si="395"/>
        <v>0</v>
      </c>
      <c r="AU120" s="280"/>
      <c r="AV120" s="280"/>
      <c r="AW120" s="280"/>
      <c r="AX120" s="423">
        <f t="shared" si="396"/>
        <v>0</v>
      </c>
      <c r="AY120" s="280"/>
      <c r="AZ120" s="280"/>
      <c r="BA120" s="280"/>
      <c r="BB120" s="423">
        <f t="shared" si="397"/>
        <v>0</v>
      </c>
      <c r="BC120" s="280"/>
      <c r="BD120" s="280"/>
      <c r="BE120" s="280"/>
      <c r="BF120" s="423">
        <f t="shared" si="398"/>
        <v>5</v>
      </c>
      <c r="BG120" s="280"/>
      <c r="BH120" s="280"/>
      <c r="BI120" s="280"/>
      <c r="BJ120" s="423">
        <f t="shared" si="399"/>
        <v>0</v>
      </c>
      <c r="BK120" s="280"/>
      <c r="BL120" s="280"/>
      <c r="BM120" s="280"/>
      <c r="BN120" s="423">
        <f t="shared" si="400"/>
        <v>0</v>
      </c>
      <c r="BO120" s="280"/>
      <c r="BP120" s="280"/>
      <c r="BQ120" s="280"/>
      <c r="BR120" s="423">
        <f t="shared" si="401"/>
        <v>0</v>
      </c>
      <c r="BS120" s="280"/>
      <c r="BT120" s="280"/>
      <c r="BU120" s="280"/>
      <c r="BV120" s="423">
        <f t="shared" si="402"/>
        <v>0</v>
      </c>
      <c r="BW120" s="280"/>
      <c r="BX120" s="280"/>
      <c r="BY120" s="280"/>
      <c r="BZ120" s="423">
        <f t="shared" si="403"/>
        <v>0</v>
      </c>
      <c r="CA120" s="280"/>
      <c r="CB120" s="280"/>
      <c r="CC120" s="280"/>
      <c r="CD120" s="423">
        <f t="shared" si="404"/>
        <v>0</v>
      </c>
      <c r="CE120" s="62">
        <f t="shared" si="405"/>
        <v>0</v>
      </c>
      <c r="CF120" s="120" t="str">
        <f t="shared" si="406"/>
        <v/>
      </c>
      <c r="CG120" s="85">
        <f t="shared" si="407"/>
        <v>0</v>
      </c>
      <c r="CH120" s="85">
        <f t="shared" si="408"/>
        <v>0</v>
      </c>
      <c r="CI120" s="85">
        <f t="shared" si="409"/>
        <v>0</v>
      </c>
      <c r="CJ120" s="85">
        <f t="shared" si="410"/>
        <v>0</v>
      </c>
      <c r="CK120" s="85">
        <f t="shared" si="411"/>
        <v>0</v>
      </c>
      <c r="CL120" s="85">
        <f t="shared" si="412"/>
        <v>5</v>
      </c>
      <c r="CM120" s="85">
        <f t="shared" si="413"/>
        <v>0</v>
      </c>
      <c r="CN120" s="85">
        <f t="shared" si="414"/>
        <v>0</v>
      </c>
      <c r="CO120" s="85">
        <f t="shared" si="415"/>
        <v>0</v>
      </c>
      <c r="CP120" s="85">
        <f t="shared" si="416"/>
        <v>0</v>
      </c>
      <c r="CQ120" s="85">
        <f t="shared" si="417"/>
        <v>0</v>
      </c>
      <c r="CR120" s="85">
        <f t="shared" si="434"/>
        <v>0</v>
      </c>
      <c r="CS120" s="88">
        <f t="shared" si="435"/>
        <v>5</v>
      </c>
      <c r="CV120" s="14">
        <f t="shared" si="418"/>
        <v>0</v>
      </c>
      <c r="CW120" s="14">
        <f t="shared" si="419"/>
        <v>0</v>
      </c>
      <c r="CX120" s="14">
        <f t="shared" si="420"/>
        <v>0</v>
      </c>
      <c r="CY120" s="14">
        <f t="shared" si="421"/>
        <v>0</v>
      </c>
      <c r="CZ120" s="14"/>
      <c r="DA120" s="14"/>
      <c r="DB120" s="14"/>
      <c r="DC120" s="14"/>
      <c r="DD120" s="14">
        <f t="shared" si="422"/>
        <v>0</v>
      </c>
      <c r="DE120" s="14">
        <f t="shared" si="423"/>
        <v>0</v>
      </c>
      <c r="DF120" s="14">
        <f t="shared" si="424"/>
        <v>0</v>
      </c>
      <c r="DG120" s="14">
        <f t="shared" si="425"/>
        <v>0</v>
      </c>
      <c r="DH120" s="202">
        <f t="shared" si="436"/>
        <v>0</v>
      </c>
      <c r="DI120" s="216">
        <f t="shared" si="437"/>
        <v>0</v>
      </c>
      <c r="DK120" s="74">
        <f t="shared" si="160"/>
        <v>0</v>
      </c>
      <c r="DL120" s="74">
        <f t="shared" si="326"/>
        <v>0</v>
      </c>
      <c r="DM120" s="74">
        <f t="shared" si="326"/>
        <v>0</v>
      </c>
      <c r="DN120" s="74">
        <f t="shared" si="326"/>
        <v>0</v>
      </c>
      <c r="DO120" s="74">
        <f t="shared" si="326"/>
        <v>0</v>
      </c>
      <c r="DP120" s="74">
        <f t="shared" si="326"/>
        <v>0</v>
      </c>
      <c r="DQ120" s="74">
        <f t="shared" si="326"/>
        <v>0</v>
      </c>
      <c r="DR120" s="74">
        <f t="shared" si="326"/>
        <v>0</v>
      </c>
      <c r="DS120" s="74">
        <f t="shared" si="326"/>
        <v>0</v>
      </c>
      <c r="DT120" s="74">
        <f t="shared" si="326"/>
        <v>0</v>
      </c>
      <c r="DU120" s="74">
        <f t="shared" si="326"/>
        <v>0</v>
      </c>
      <c r="DV120" s="74">
        <f t="shared" si="326"/>
        <v>0</v>
      </c>
      <c r="DW120" s="485">
        <f t="shared" si="195"/>
        <v>0</v>
      </c>
      <c r="DX120" s="84"/>
      <c r="DY120" s="74">
        <f t="shared" si="426"/>
        <v>0</v>
      </c>
      <c r="DZ120" s="74">
        <f t="shared" si="427"/>
        <v>0</v>
      </c>
      <c r="EA120" s="75">
        <f t="shared" si="428"/>
        <v>0</v>
      </c>
      <c r="EB120" s="74">
        <f t="shared" si="429"/>
        <v>0</v>
      </c>
      <c r="EC120" s="74"/>
      <c r="ED120" s="74"/>
      <c r="EE120" s="74"/>
      <c r="EF120" s="74"/>
      <c r="EG120" s="74">
        <f t="shared" si="430"/>
        <v>0</v>
      </c>
      <c r="EH120" s="74">
        <f t="shared" si="431"/>
        <v>1</v>
      </c>
      <c r="EI120" s="74">
        <f t="shared" si="432"/>
        <v>0</v>
      </c>
      <c r="EJ120" s="74">
        <f t="shared" si="433"/>
        <v>0</v>
      </c>
      <c r="EK120" s="83">
        <f t="shared" si="43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50" t="s">
        <v>158</v>
      </c>
      <c r="C121" s="133"/>
      <c r="D121" s="282"/>
      <c r="E121" s="160"/>
      <c r="F121" s="160"/>
      <c r="G121" s="283"/>
      <c r="H121" s="370">
        <v>7</v>
      </c>
      <c r="I121" s="160"/>
      <c r="J121" s="160"/>
      <c r="K121" s="160"/>
      <c r="L121" s="160"/>
      <c r="M121" s="160"/>
      <c r="N121" s="160"/>
      <c r="O121" s="160"/>
      <c r="P121" s="160"/>
      <c r="Q121" s="160"/>
      <c r="R121" s="160"/>
      <c r="S121" s="283"/>
      <c r="T121" s="138"/>
      <c r="U121" s="138"/>
      <c r="V121" s="282"/>
      <c r="W121" s="160"/>
      <c r="X121" s="160"/>
      <c r="Y121" s="160"/>
      <c r="Z121" s="160"/>
      <c r="AA121" s="160"/>
      <c r="AB121" s="283"/>
      <c r="AC121" s="284">
        <v>150</v>
      </c>
      <c r="AD121" s="138">
        <f t="shared" si="392"/>
        <v>5</v>
      </c>
      <c r="AE121" s="9"/>
      <c r="AF121" s="9"/>
      <c r="AG121" s="9"/>
      <c r="AH121" s="9"/>
      <c r="AI121" s="280"/>
      <c r="AJ121" s="280"/>
      <c r="AK121" s="280"/>
      <c r="AL121" s="423">
        <f t="shared" si="393"/>
        <v>0</v>
      </c>
      <c r="AM121" s="280"/>
      <c r="AN121" s="280"/>
      <c r="AO121" s="280"/>
      <c r="AP121" s="423">
        <f t="shared" si="394"/>
        <v>0</v>
      </c>
      <c r="AQ121" s="280"/>
      <c r="AR121" s="280"/>
      <c r="AS121" s="280"/>
      <c r="AT121" s="423">
        <f t="shared" si="395"/>
        <v>0</v>
      </c>
      <c r="AU121" s="280"/>
      <c r="AV121" s="280"/>
      <c r="AW121" s="280"/>
      <c r="AX121" s="423">
        <f t="shared" si="396"/>
        <v>0</v>
      </c>
      <c r="AY121" s="280"/>
      <c r="AZ121" s="280"/>
      <c r="BA121" s="280"/>
      <c r="BB121" s="423">
        <f t="shared" si="397"/>
        <v>0</v>
      </c>
      <c r="BC121" s="280"/>
      <c r="BD121" s="280"/>
      <c r="BE121" s="280"/>
      <c r="BF121" s="423">
        <f t="shared" si="398"/>
        <v>0</v>
      </c>
      <c r="BG121" s="280"/>
      <c r="BH121" s="280"/>
      <c r="BI121" s="280"/>
      <c r="BJ121" s="423">
        <f t="shared" si="399"/>
        <v>5</v>
      </c>
      <c r="BK121" s="280"/>
      <c r="BL121" s="280"/>
      <c r="BM121" s="280"/>
      <c r="BN121" s="423">
        <f t="shared" si="400"/>
        <v>0</v>
      </c>
      <c r="BO121" s="280"/>
      <c r="BP121" s="280"/>
      <c r="BQ121" s="280"/>
      <c r="BR121" s="423">
        <f t="shared" si="401"/>
        <v>0</v>
      </c>
      <c r="BS121" s="280"/>
      <c r="BT121" s="280"/>
      <c r="BU121" s="280"/>
      <c r="BV121" s="423">
        <f t="shared" si="402"/>
        <v>0</v>
      </c>
      <c r="BW121" s="280"/>
      <c r="BX121" s="280"/>
      <c r="BY121" s="280"/>
      <c r="BZ121" s="423">
        <f t="shared" si="403"/>
        <v>0</v>
      </c>
      <c r="CA121" s="280"/>
      <c r="CB121" s="280"/>
      <c r="CC121" s="280"/>
      <c r="CD121" s="423">
        <f t="shared" si="404"/>
        <v>0</v>
      </c>
      <c r="CE121" s="62">
        <f t="shared" si="405"/>
        <v>0</v>
      </c>
      <c r="CF121" s="120" t="str">
        <f t="shared" si="406"/>
        <v/>
      </c>
      <c r="CG121" s="85">
        <f t="shared" si="407"/>
        <v>0</v>
      </c>
      <c r="CH121" s="85">
        <f t="shared" si="408"/>
        <v>0</v>
      </c>
      <c r="CI121" s="85">
        <f t="shared" si="409"/>
        <v>0</v>
      </c>
      <c r="CJ121" s="85">
        <f t="shared" si="410"/>
        <v>0</v>
      </c>
      <c r="CK121" s="85">
        <f t="shared" si="411"/>
        <v>0</v>
      </c>
      <c r="CL121" s="85">
        <f t="shared" si="412"/>
        <v>0</v>
      </c>
      <c r="CM121" s="85">
        <f t="shared" si="413"/>
        <v>5</v>
      </c>
      <c r="CN121" s="85">
        <f t="shared" si="414"/>
        <v>0</v>
      </c>
      <c r="CO121" s="85">
        <f t="shared" si="415"/>
        <v>0</v>
      </c>
      <c r="CP121" s="85">
        <f t="shared" si="416"/>
        <v>0</v>
      </c>
      <c r="CQ121" s="85">
        <f t="shared" si="417"/>
        <v>0</v>
      </c>
      <c r="CR121" s="85">
        <f t="shared" si="434"/>
        <v>0</v>
      </c>
      <c r="CS121" s="88">
        <f t="shared" si="435"/>
        <v>5</v>
      </c>
      <c r="CV121" s="14">
        <f t="shared" si="418"/>
        <v>0</v>
      </c>
      <c r="CW121" s="14">
        <f t="shared" si="419"/>
        <v>0</v>
      </c>
      <c r="CX121" s="14">
        <f t="shared" si="420"/>
        <v>0</v>
      </c>
      <c r="CY121" s="14">
        <f t="shared" si="421"/>
        <v>0</v>
      </c>
      <c r="CZ121" s="14"/>
      <c r="DA121" s="14"/>
      <c r="DB121" s="14"/>
      <c r="DC121" s="14"/>
      <c r="DD121" s="14">
        <f t="shared" si="422"/>
        <v>0</v>
      </c>
      <c r="DE121" s="14">
        <f t="shared" si="423"/>
        <v>0</v>
      </c>
      <c r="DF121" s="14">
        <f t="shared" si="424"/>
        <v>0</v>
      </c>
      <c r="DG121" s="14">
        <f t="shared" si="425"/>
        <v>0</v>
      </c>
      <c r="DH121" s="202">
        <f t="shared" si="436"/>
        <v>0</v>
      </c>
      <c r="DI121" s="216">
        <f t="shared" si="437"/>
        <v>0</v>
      </c>
      <c r="DK121" s="74">
        <f t="shared" si="160"/>
        <v>0</v>
      </c>
      <c r="DL121" s="74">
        <f t="shared" si="326"/>
        <v>0</v>
      </c>
      <c r="DM121" s="74">
        <f t="shared" si="326"/>
        <v>0</v>
      </c>
      <c r="DN121" s="74">
        <f t="shared" si="326"/>
        <v>0</v>
      </c>
      <c r="DO121" s="74">
        <f t="shared" si="326"/>
        <v>0</v>
      </c>
      <c r="DP121" s="74">
        <f t="shared" si="326"/>
        <v>0</v>
      </c>
      <c r="DQ121" s="74">
        <f t="shared" si="326"/>
        <v>0</v>
      </c>
      <c r="DR121" s="74">
        <f t="shared" si="326"/>
        <v>0</v>
      </c>
      <c r="DS121" s="74">
        <f t="shared" si="326"/>
        <v>0</v>
      </c>
      <c r="DT121" s="74">
        <f t="shared" si="326"/>
        <v>0</v>
      </c>
      <c r="DU121" s="74">
        <f t="shared" si="326"/>
        <v>0</v>
      </c>
      <c r="DV121" s="74">
        <f t="shared" si="326"/>
        <v>0</v>
      </c>
      <c r="DW121" s="485">
        <f t="shared" si="195"/>
        <v>0</v>
      </c>
      <c r="DX121" s="84"/>
      <c r="DY121" s="74">
        <f t="shared" si="426"/>
        <v>0</v>
      </c>
      <c r="DZ121" s="74">
        <f t="shared" si="427"/>
        <v>0</v>
      </c>
      <c r="EA121" s="75">
        <f t="shared" si="428"/>
        <v>0</v>
      </c>
      <c r="EB121" s="74">
        <f t="shared" si="429"/>
        <v>0</v>
      </c>
      <c r="EC121" s="74"/>
      <c r="ED121" s="74"/>
      <c r="EE121" s="74"/>
      <c r="EF121" s="74"/>
      <c r="EG121" s="74">
        <f t="shared" si="430"/>
        <v>0</v>
      </c>
      <c r="EH121" s="74">
        <f t="shared" si="431"/>
        <v>0</v>
      </c>
      <c r="EI121" s="74">
        <f t="shared" si="432"/>
        <v>1</v>
      </c>
      <c r="EJ121" s="74">
        <f t="shared" si="433"/>
        <v>0</v>
      </c>
      <c r="EK121" s="83">
        <f t="shared" si="43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159</v>
      </c>
      <c r="C122" s="133"/>
      <c r="D122" s="282"/>
      <c r="E122" s="160"/>
      <c r="F122" s="160"/>
      <c r="G122" s="283"/>
      <c r="H122" s="370">
        <v>7</v>
      </c>
      <c r="I122" s="160"/>
      <c r="J122" s="160"/>
      <c r="K122" s="160"/>
      <c r="L122" s="160"/>
      <c r="M122" s="160"/>
      <c r="N122" s="160"/>
      <c r="O122" s="160"/>
      <c r="P122" s="160"/>
      <c r="Q122" s="160"/>
      <c r="R122" s="160"/>
      <c r="S122" s="283"/>
      <c r="T122" s="138"/>
      <c r="U122" s="138"/>
      <c r="V122" s="282"/>
      <c r="W122" s="160"/>
      <c r="X122" s="160"/>
      <c r="Y122" s="160"/>
      <c r="Z122" s="160"/>
      <c r="AA122" s="160"/>
      <c r="AB122" s="283"/>
      <c r="AC122" s="284">
        <v>150</v>
      </c>
      <c r="AD122" s="138">
        <f t="shared" si="392"/>
        <v>5</v>
      </c>
      <c r="AE122" s="9"/>
      <c r="AF122" s="9"/>
      <c r="AG122" s="9"/>
      <c r="AH122" s="9"/>
      <c r="AI122" s="280"/>
      <c r="AJ122" s="280"/>
      <c r="AK122" s="280"/>
      <c r="AL122" s="423">
        <f t="shared" si="393"/>
        <v>0</v>
      </c>
      <c r="AM122" s="280"/>
      <c r="AN122" s="280"/>
      <c r="AO122" s="280"/>
      <c r="AP122" s="423">
        <f t="shared" si="394"/>
        <v>0</v>
      </c>
      <c r="AQ122" s="280"/>
      <c r="AR122" s="280"/>
      <c r="AS122" s="280"/>
      <c r="AT122" s="423">
        <f t="shared" si="395"/>
        <v>0</v>
      </c>
      <c r="AU122" s="280"/>
      <c r="AV122" s="280"/>
      <c r="AW122" s="280"/>
      <c r="AX122" s="423">
        <f t="shared" si="396"/>
        <v>0</v>
      </c>
      <c r="AY122" s="280"/>
      <c r="AZ122" s="280"/>
      <c r="BA122" s="280"/>
      <c r="BB122" s="423">
        <f t="shared" si="397"/>
        <v>0</v>
      </c>
      <c r="BC122" s="280"/>
      <c r="BD122" s="280"/>
      <c r="BE122" s="280"/>
      <c r="BF122" s="423">
        <f t="shared" si="398"/>
        <v>0</v>
      </c>
      <c r="BG122" s="280"/>
      <c r="BH122" s="280"/>
      <c r="BI122" s="280"/>
      <c r="BJ122" s="423">
        <f t="shared" si="399"/>
        <v>5</v>
      </c>
      <c r="BK122" s="280"/>
      <c r="BL122" s="280"/>
      <c r="BM122" s="280"/>
      <c r="BN122" s="423">
        <f t="shared" si="400"/>
        <v>0</v>
      </c>
      <c r="BO122" s="280"/>
      <c r="BP122" s="280"/>
      <c r="BQ122" s="280"/>
      <c r="BR122" s="423">
        <f t="shared" si="401"/>
        <v>0</v>
      </c>
      <c r="BS122" s="280"/>
      <c r="BT122" s="280"/>
      <c r="BU122" s="280"/>
      <c r="BV122" s="423">
        <f t="shared" si="402"/>
        <v>0</v>
      </c>
      <c r="BW122" s="280"/>
      <c r="BX122" s="280"/>
      <c r="BY122" s="280"/>
      <c r="BZ122" s="423">
        <f t="shared" si="403"/>
        <v>0</v>
      </c>
      <c r="CA122" s="280"/>
      <c r="CB122" s="280"/>
      <c r="CC122" s="280"/>
      <c r="CD122" s="423">
        <f t="shared" si="404"/>
        <v>0</v>
      </c>
      <c r="CE122" s="62">
        <f t="shared" si="405"/>
        <v>0</v>
      </c>
      <c r="CF122" s="120" t="str">
        <f t="shared" si="406"/>
        <v/>
      </c>
      <c r="CG122" s="85">
        <f t="shared" si="407"/>
        <v>0</v>
      </c>
      <c r="CH122" s="85">
        <f t="shared" si="408"/>
        <v>0</v>
      </c>
      <c r="CI122" s="85">
        <f t="shared" si="409"/>
        <v>0</v>
      </c>
      <c r="CJ122" s="85">
        <f t="shared" si="410"/>
        <v>0</v>
      </c>
      <c r="CK122" s="85">
        <f t="shared" si="411"/>
        <v>0</v>
      </c>
      <c r="CL122" s="85">
        <f t="shared" si="412"/>
        <v>0</v>
      </c>
      <c r="CM122" s="85">
        <f t="shared" si="413"/>
        <v>5</v>
      </c>
      <c r="CN122" s="85">
        <f t="shared" si="414"/>
        <v>0</v>
      </c>
      <c r="CO122" s="85">
        <f t="shared" si="415"/>
        <v>0</v>
      </c>
      <c r="CP122" s="85">
        <f t="shared" si="416"/>
        <v>0</v>
      </c>
      <c r="CQ122" s="85">
        <f t="shared" si="417"/>
        <v>0</v>
      </c>
      <c r="CR122" s="85">
        <f t="shared" si="434"/>
        <v>0</v>
      </c>
      <c r="CS122" s="88">
        <f t="shared" si="435"/>
        <v>5</v>
      </c>
      <c r="CV122" s="14">
        <f t="shared" si="418"/>
        <v>0</v>
      </c>
      <c r="CW122" s="14">
        <f t="shared" si="419"/>
        <v>0</v>
      </c>
      <c r="CX122" s="14">
        <f t="shared" si="420"/>
        <v>0</v>
      </c>
      <c r="CY122" s="14">
        <f t="shared" si="421"/>
        <v>0</v>
      </c>
      <c r="CZ122" s="14"/>
      <c r="DA122" s="14"/>
      <c r="DB122" s="14"/>
      <c r="DC122" s="14"/>
      <c r="DD122" s="14">
        <f t="shared" si="422"/>
        <v>0</v>
      </c>
      <c r="DE122" s="14">
        <f t="shared" si="423"/>
        <v>0</v>
      </c>
      <c r="DF122" s="14">
        <f t="shared" si="424"/>
        <v>0</v>
      </c>
      <c r="DG122" s="14">
        <f t="shared" si="425"/>
        <v>0</v>
      </c>
      <c r="DH122" s="202">
        <f t="shared" si="436"/>
        <v>0</v>
      </c>
      <c r="DI122" s="216">
        <f t="shared" si="437"/>
        <v>0</v>
      </c>
      <c r="DK122" s="74">
        <f t="shared" si="160"/>
        <v>0</v>
      </c>
      <c r="DL122" s="74">
        <f t="shared" si="326"/>
        <v>0</v>
      </c>
      <c r="DM122" s="74">
        <f t="shared" si="326"/>
        <v>0</v>
      </c>
      <c r="DN122" s="74">
        <f t="shared" si="326"/>
        <v>0</v>
      </c>
      <c r="DO122" s="74">
        <f t="shared" si="326"/>
        <v>0</v>
      </c>
      <c r="DP122" s="74">
        <f t="shared" si="326"/>
        <v>0</v>
      </c>
      <c r="DQ122" s="74">
        <f t="shared" si="326"/>
        <v>0</v>
      </c>
      <c r="DR122" s="74">
        <f t="shared" ref="DL122:DV132" si="439">IF(VALUE($D122)=DR$11,1,0)+IF(VALUE($E122)=DR$11,1,0)+IF(VALUE($F122)=DR$11,1,0)+IF(VALUE($G122)=DR$11,1,0)</f>
        <v>0</v>
      </c>
      <c r="DS122" s="74">
        <f t="shared" si="439"/>
        <v>0</v>
      </c>
      <c r="DT122" s="74">
        <f t="shared" si="439"/>
        <v>0</v>
      </c>
      <c r="DU122" s="74">
        <f t="shared" si="439"/>
        <v>0</v>
      </c>
      <c r="DV122" s="74">
        <f t="shared" si="439"/>
        <v>0</v>
      </c>
      <c r="DW122" s="485">
        <f t="shared" si="195"/>
        <v>0</v>
      </c>
      <c r="DX122" s="84"/>
      <c r="DY122" s="74">
        <f t="shared" si="426"/>
        <v>0</v>
      </c>
      <c r="DZ122" s="74">
        <f t="shared" si="427"/>
        <v>0</v>
      </c>
      <c r="EA122" s="75">
        <f t="shared" si="428"/>
        <v>0</v>
      </c>
      <c r="EB122" s="74">
        <f t="shared" si="429"/>
        <v>0</v>
      </c>
      <c r="EC122" s="74"/>
      <c r="ED122" s="74"/>
      <c r="EE122" s="74"/>
      <c r="EF122" s="74"/>
      <c r="EG122" s="74">
        <f t="shared" si="430"/>
        <v>0</v>
      </c>
      <c r="EH122" s="74">
        <f t="shared" si="431"/>
        <v>0</v>
      </c>
      <c r="EI122" s="74">
        <f t="shared" si="432"/>
        <v>1</v>
      </c>
      <c r="EJ122" s="74">
        <f t="shared" si="433"/>
        <v>0</v>
      </c>
      <c r="EK122" s="83">
        <f t="shared" si="43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50" t="s">
        <v>160</v>
      </c>
      <c r="C123" s="133"/>
      <c r="D123" s="282"/>
      <c r="E123" s="160"/>
      <c r="F123" s="160"/>
      <c r="G123" s="283"/>
      <c r="H123" s="696">
        <v>7</v>
      </c>
      <c r="I123" s="160"/>
      <c r="J123" s="160"/>
      <c r="K123" s="160"/>
      <c r="L123" s="160"/>
      <c r="M123" s="160"/>
      <c r="N123" s="160"/>
      <c r="O123" s="160"/>
      <c r="P123" s="160"/>
      <c r="Q123" s="160"/>
      <c r="R123" s="160"/>
      <c r="S123" s="283"/>
      <c r="T123" s="138"/>
      <c r="U123" s="138"/>
      <c r="V123" s="282"/>
      <c r="W123" s="160"/>
      <c r="X123" s="160"/>
      <c r="Y123" s="160"/>
      <c r="Z123" s="160"/>
      <c r="AA123" s="160"/>
      <c r="AB123" s="283"/>
      <c r="AC123" s="284">
        <v>150</v>
      </c>
      <c r="AD123" s="138">
        <f t="shared" si="392"/>
        <v>5</v>
      </c>
      <c r="AE123" s="9"/>
      <c r="AF123" s="9"/>
      <c r="AG123" s="9"/>
      <c r="AH123" s="9"/>
      <c r="AI123" s="280"/>
      <c r="AJ123" s="280"/>
      <c r="AK123" s="280"/>
      <c r="AL123" s="423">
        <f t="shared" si="393"/>
        <v>0</v>
      </c>
      <c r="AM123" s="280"/>
      <c r="AN123" s="280"/>
      <c r="AO123" s="280"/>
      <c r="AP123" s="423">
        <f t="shared" si="394"/>
        <v>0</v>
      </c>
      <c r="AQ123" s="280"/>
      <c r="AR123" s="280"/>
      <c r="AS123" s="280"/>
      <c r="AT123" s="423">
        <f t="shared" si="395"/>
        <v>0</v>
      </c>
      <c r="AU123" s="280"/>
      <c r="AV123" s="280"/>
      <c r="AW123" s="280"/>
      <c r="AX123" s="423">
        <f t="shared" si="396"/>
        <v>0</v>
      </c>
      <c r="AY123" s="280"/>
      <c r="AZ123" s="280"/>
      <c r="BA123" s="280"/>
      <c r="BB123" s="423">
        <f t="shared" si="397"/>
        <v>0</v>
      </c>
      <c r="BC123" s="280"/>
      <c r="BD123" s="280"/>
      <c r="BE123" s="280"/>
      <c r="BF123" s="423">
        <f t="shared" si="398"/>
        <v>0</v>
      </c>
      <c r="BG123" s="280"/>
      <c r="BH123" s="280"/>
      <c r="BI123" s="280"/>
      <c r="BJ123" s="423">
        <f t="shared" si="399"/>
        <v>5</v>
      </c>
      <c r="BK123" s="280"/>
      <c r="BL123" s="280"/>
      <c r="BM123" s="280"/>
      <c r="BN123" s="423">
        <f t="shared" si="400"/>
        <v>0</v>
      </c>
      <c r="BO123" s="280"/>
      <c r="BP123" s="280"/>
      <c r="BQ123" s="280"/>
      <c r="BR123" s="423">
        <f t="shared" si="401"/>
        <v>0</v>
      </c>
      <c r="BS123" s="280"/>
      <c r="BT123" s="280"/>
      <c r="BU123" s="280"/>
      <c r="BV123" s="423">
        <f t="shared" si="402"/>
        <v>0</v>
      </c>
      <c r="BW123" s="280"/>
      <c r="BX123" s="280"/>
      <c r="BY123" s="280"/>
      <c r="BZ123" s="423">
        <f t="shared" si="403"/>
        <v>0</v>
      </c>
      <c r="CA123" s="280"/>
      <c r="CB123" s="280"/>
      <c r="CC123" s="280"/>
      <c r="CD123" s="423">
        <f t="shared" si="404"/>
        <v>0</v>
      </c>
      <c r="CE123" s="62">
        <f t="shared" si="405"/>
        <v>0</v>
      </c>
      <c r="CF123" s="120" t="str">
        <f t="shared" si="406"/>
        <v/>
      </c>
      <c r="CG123" s="85">
        <f t="shared" si="407"/>
        <v>0</v>
      </c>
      <c r="CH123" s="85">
        <f t="shared" si="408"/>
        <v>0</v>
      </c>
      <c r="CI123" s="85">
        <f t="shared" si="409"/>
        <v>0</v>
      </c>
      <c r="CJ123" s="85">
        <f t="shared" si="410"/>
        <v>0</v>
      </c>
      <c r="CK123" s="85">
        <f t="shared" si="411"/>
        <v>0</v>
      </c>
      <c r="CL123" s="85">
        <f t="shared" si="412"/>
        <v>0</v>
      </c>
      <c r="CM123" s="85">
        <f t="shared" si="413"/>
        <v>5</v>
      </c>
      <c r="CN123" s="85">
        <f t="shared" si="414"/>
        <v>0</v>
      </c>
      <c r="CO123" s="85">
        <f t="shared" si="415"/>
        <v>0</v>
      </c>
      <c r="CP123" s="85">
        <f t="shared" si="416"/>
        <v>0</v>
      </c>
      <c r="CQ123" s="85">
        <f t="shared" si="417"/>
        <v>0</v>
      </c>
      <c r="CR123" s="85">
        <f t="shared" si="434"/>
        <v>0</v>
      </c>
      <c r="CS123" s="88">
        <f t="shared" si="435"/>
        <v>5</v>
      </c>
      <c r="CV123" s="14">
        <f t="shared" si="418"/>
        <v>0</v>
      </c>
      <c r="CW123" s="14">
        <f t="shared" si="419"/>
        <v>0</v>
      </c>
      <c r="CX123" s="14">
        <f t="shared" si="420"/>
        <v>0</v>
      </c>
      <c r="CY123" s="14">
        <f t="shared" si="421"/>
        <v>0</v>
      </c>
      <c r="CZ123" s="14"/>
      <c r="DA123" s="14"/>
      <c r="DB123" s="14"/>
      <c r="DC123" s="14"/>
      <c r="DD123" s="14">
        <f t="shared" si="422"/>
        <v>0</v>
      </c>
      <c r="DE123" s="14">
        <f t="shared" si="423"/>
        <v>0</v>
      </c>
      <c r="DF123" s="14">
        <f t="shared" si="424"/>
        <v>0</v>
      </c>
      <c r="DG123" s="14">
        <f t="shared" si="425"/>
        <v>0</v>
      </c>
      <c r="DH123" s="202">
        <f t="shared" si="436"/>
        <v>0</v>
      </c>
      <c r="DI123" s="216">
        <f t="shared" si="437"/>
        <v>0</v>
      </c>
      <c r="DK123" s="74">
        <f t="shared" si="160"/>
        <v>0</v>
      </c>
      <c r="DL123" s="74">
        <f t="shared" si="439"/>
        <v>0</v>
      </c>
      <c r="DM123" s="74">
        <f t="shared" si="439"/>
        <v>0</v>
      </c>
      <c r="DN123" s="74">
        <f t="shared" si="439"/>
        <v>0</v>
      </c>
      <c r="DO123" s="74">
        <f t="shared" si="439"/>
        <v>0</v>
      </c>
      <c r="DP123" s="74">
        <f t="shared" si="439"/>
        <v>0</v>
      </c>
      <c r="DQ123" s="74">
        <f t="shared" si="439"/>
        <v>0</v>
      </c>
      <c r="DR123" s="74">
        <f t="shared" si="439"/>
        <v>0</v>
      </c>
      <c r="DS123" s="74">
        <f t="shared" si="439"/>
        <v>0</v>
      </c>
      <c r="DT123" s="74">
        <f t="shared" si="439"/>
        <v>0</v>
      </c>
      <c r="DU123" s="74">
        <f t="shared" si="439"/>
        <v>0</v>
      </c>
      <c r="DV123" s="74">
        <f t="shared" si="439"/>
        <v>0</v>
      </c>
      <c r="DW123" s="485">
        <f t="shared" si="195"/>
        <v>0</v>
      </c>
      <c r="DX123" s="84"/>
      <c r="DY123" s="74">
        <f t="shared" si="426"/>
        <v>0</v>
      </c>
      <c r="DZ123" s="74">
        <f t="shared" si="427"/>
        <v>0</v>
      </c>
      <c r="EA123" s="75">
        <f t="shared" si="428"/>
        <v>0</v>
      </c>
      <c r="EB123" s="74">
        <f t="shared" si="429"/>
        <v>0</v>
      </c>
      <c r="EC123" s="74"/>
      <c r="ED123" s="74"/>
      <c r="EE123" s="74"/>
      <c r="EF123" s="74"/>
      <c r="EG123" s="74">
        <f t="shared" si="430"/>
        <v>0</v>
      </c>
      <c r="EH123" s="74">
        <f t="shared" si="431"/>
        <v>0</v>
      </c>
      <c r="EI123" s="74">
        <f t="shared" si="432"/>
        <v>1</v>
      </c>
      <c r="EJ123" s="74">
        <f t="shared" si="433"/>
        <v>0</v>
      </c>
      <c r="EK123" s="83">
        <f t="shared" si="43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50" t="s">
        <v>161</v>
      </c>
      <c r="C124" s="133"/>
      <c r="D124" s="282"/>
      <c r="E124" s="160"/>
      <c r="F124" s="160"/>
      <c r="G124" s="283"/>
      <c r="H124" s="696">
        <v>7</v>
      </c>
      <c r="I124" s="160"/>
      <c r="J124" s="160"/>
      <c r="K124" s="160"/>
      <c r="L124" s="160"/>
      <c r="M124" s="160"/>
      <c r="N124" s="160"/>
      <c r="O124" s="160"/>
      <c r="P124" s="160"/>
      <c r="Q124" s="160"/>
      <c r="R124" s="160"/>
      <c r="S124" s="283"/>
      <c r="T124" s="138"/>
      <c r="U124" s="138"/>
      <c r="V124" s="282"/>
      <c r="W124" s="160"/>
      <c r="X124" s="160"/>
      <c r="Y124" s="160"/>
      <c r="Z124" s="160"/>
      <c r="AA124" s="160"/>
      <c r="AB124" s="283"/>
      <c r="AC124" s="284">
        <v>150</v>
      </c>
      <c r="AD124" s="138">
        <f t="shared" si="392"/>
        <v>5</v>
      </c>
      <c r="AE124" s="9"/>
      <c r="AF124" s="9"/>
      <c r="AG124" s="9"/>
      <c r="AH124" s="9"/>
      <c r="AI124" s="280"/>
      <c r="AJ124" s="280"/>
      <c r="AK124" s="280"/>
      <c r="AL124" s="423">
        <f t="shared" si="393"/>
        <v>0</v>
      </c>
      <c r="AM124" s="280"/>
      <c r="AN124" s="280"/>
      <c r="AO124" s="280"/>
      <c r="AP124" s="423">
        <f t="shared" si="394"/>
        <v>0</v>
      </c>
      <c r="AQ124" s="280"/>
      <c r="AR124" s="280"/>
      <c r="AS124" s="280"/>
      <c r="AT124" s="423">
        <f t="shared" si="395"/>
        <v>0</v>
      </c>
      <c r="AU124" s="280"/>
      <c r="AV124" s="280"/>
      <c r="AW124" s="280"/>
      <c r="AX124" s="423">
        <f t="shared" si="396"/>
        <v>0</v>
      </c>
      <c r="AY124" s="280"/>
      <c r="AZ124" s="280"/>
      <c r="BA124" s="280"/>
      <c r="BB124" s="423">
        <f t="shared" si="397"/>
        <v>0</v>
      </c>
      <c r="BC124" s="280"/>
      <c r="BD124" s="280"/>
      <c r="BE124" s="280"/>
      <c r="BF124" s="423">
        <f t="shared" si="398"/>
        <v>0</v>
      </c>
      <c r="BG124" s="280"/>
      <c r="BH124" s="280"/>
      <c r="BI124" s="280"/>
      <c r="BJ124" s="423">
        <f t="shared" si="399"/>
        <v>5</v>
      </c>
      <c r="BK124" s="280"/>
      <c r="BL124" s="280"/>
      <c r="BM124" s="280"/>
      <c r="BN124" s="423">
        <f t="shared" si="400"/>
        <v>0</v>
      </c>
      <c r="BO124" s="280"/>
      <c r="BP124" s="280"/>
      <c r="BQ124" s="280"/>
      <c r="BR124" s="423">
        <f t="shared" si="401"/>
        <v>0</v>
      </c>
      <c r="BS124" s="280"/>
      <c r="BT124" s="280"/>
      <c r="BU124" s="280"/>
      <c r="BV124" s="423">
        <f t="shared" si="402"/>
        <v>0</v>
      </c>
      <c r="BW124" s="280"/>
      <c r="BX124" s="280"/>
      <c r="BY124" s="280"/>
      <c r="BZ124" s="423">
        <f t="shared" si="403"/>
        <v>0</v>
      </c>
      <c r="CA124" s="280"/>
      <c r="CB124" s="280"/>
      <c r="CC124" s="280"/>
      <c r="CD124" s="423">
        <f t="shared" si="404"/>
        <v>0</v>
      </c>
      <c r="CE124" s="62">
        <f t="shared" si="405"/>
        <v>0</v>
      </c>
      <c r="CF124" s="120" t="str">
        <f t="shared" si="406"/>
        <v/>
      </c>
      <c r="CG124" s="85">
        <f t="shared" si="407"/>
        <v>0</v>
      </c>
      <c r="CH124" s="85">
        <f t="shared" si="408"/>
        <v>0</v>
      </c>
      <c r="CI124" s="85">
        <f t="shared" si="409"/>
        <v>0</v>
      </c>
      <c r="CJ124" s="85">
        <f t="shared" si="410"/>
        <v>0</v>
      </c>
      <c r="CK124" s="85">
        <f t="shared" si="411"/>
        <v>0</v>
      </c>
      <c r="CL124" s="85">
        <f t="shared" si="412"/>
        <v>0</v>
      </c>
      <c r="CM124" s="85">
        <f t="shared" si="413"/>
        <v>5</v>
      </c>
      <c r="CN124" s="85">
        <f t="shared" si="414"/>
        <v>0</v>
      </c>
      <c r="CO124" s="85">
        <f t="shared" si="415"/>
        <v>0</v>
      </c>
      <c r="CP124" s="85">
        <f t="shared" si="416"/>
        <v>0</v>
      </c>
      <c r="CQ124" s="85">
        <f t="shared" si="417"/>
        <v>0</v>
      </c>
      <c r="CR124" s="85">
        <f t="shared" si="434"/>
        <v>0</v>
      </c>
      <c r="CS124" s="88">
        <f t="shared" si="435"/>
        <v>5</v>
      </c>
      <c r="CV124" s="14">
        <f t="shared" si="418"/>
        <v>0</v>
      </c>
      <c r="CW124" s="14">
        <f t="shared" si="419"/>
        <v>0</v>
      </c>
      <c r="CX124" s="14">
        <f t="shared" si="420"/>
        <v>0</v>
      </c>
      <c r="CY124" s="14">
        <f t="shared" si="421"/>
        <v>0</v>
      </c>
      <c r="CZ124" s="14"/>
      <c r="DA124" s="14"/>
      <c r="DB124" s="14"/>
      <c r="DC124" s="14"/>
      <c r="DD124" s="14">
        <f t="shared" si="422"/>
        <v>0</v>
      </c>
      <c r="DE124" s="14">
        <f t="shared" si="423"/>
        <v>0</v>
      </c>
      <c r="DF124" s="14">
        <f t="shared" si="424"/>
        <v>0</v>
      </c>
      <c r="DG124" s="14">
        <f t="shared" si="425"/>
        <v>0</v>
      </c>
      <c r="DH124" s="202">
        <f t="shared" si="436"/>
        <v>0</v>
      </c>
      <c r="DI124" s="216">
        <f t="shared" si="437"/>
        <v>0</v>
      </c>
      <c r="DK124" s="74">
        <f t="shared" si="160"/>
        <v>0</v>
      </c>
      <c r="DL124" s="74">
        <f t="shared" si="439"/>
        <v>0</v>
      </c>
      <c r="DM124" s="74">
        <f t="shared" si="439"/>
        <v>0</v>
      </c>
      <c r="DN124" s="74">
        <f t="shared" si="439"/>
        <v>0</v>
      </c>
      <c r="DO124" s="74">
        <f t="shared" si="439"/>
        <v>0</v>
      </c>
      <c r="DP124" s="74">
        <f t="shared" si="439"/>
        <v>0</v>
      </c>
      <c r="DQ124" s="74">
        <f t="shared" si="439"/>
        <v>0</v>
      </c>
      <c r="DR124" s="74">
        <f t="shared" si="439"/>
        <v>0</v>
      </c>
      <c r="DS124" s="74">
        <f t="shared" si="439"/>
        <v>0</v>
      </c>
      <c r="DT124" s="74">
        <f t="shared" si="439"/>
        <v>0</v>
      </c>
      <c r="DU124" s="74">
        <f t="shared" si="439"/>
        <v>0</v>
      </c>
      <c r="DV124" s="74">
        <f t="shared" si="439"/>
        <v>0</v>
      </c>
      <c r="DW124" s="485">
        <f t="shared" si="195"/>
        <v>0</v>
      </c>
      <c r="DX124" s="84"/>
      <c r="DY124" s="74">
        <f t="shared" si="426"/>
        <v>0</v>
      </c>
      <c r="DZ124" s="74">
        <f t="shared" si="427"/>
        <v>0</v>
      </c>
      <c r="EA124" s="75">
        <f t="shared" si="428"/>
        <v>0</v>
      </c>
      <c r="EB124" s="74">
        <f t="shared" si="429"/>
        <v>0</v>
      </c>
      <c r="EC124" s="74"/>
      <c r="ED124" s="74"/>
      <c r="EE124" s="74"/>
      <c r="EF124" s="74"/>
      <c r="EG124" s="74">
        <f t="shared" si="430"/>
        <v>0</v>
      </c>
      <c r="EH124" s="74">
        <f t="shared" si="431"/>
        <v>0</v>
      </c>
      <c r="EI124" s="74">
        <f t="shared" si="432"/>
        <v>1</v>
      </c>
      <c r="EJ124" s="74">
        <f t="shared" si="433"/>
        <v>0</v>
      </c>
      <c r="EK124" s="83">
        <f t="shared" si="43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50" t="s">
        <v>190</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92"/>
        <v>0</v>
      </c>
      <c r="AE125" s="9"/>
      <c r="AF125" s="9"/>
      <c r="AG125" s="9"/>
      <c r="AH125" s="9"/>
      <c r="AI125" s="280"/>
      <c r="AJ125" s="280"/>
      <c r="AK125" s="280"/>
      <c r="AL125" s="423">
        <f t="shared" si="393"/>
        <v>0</v>
      </c>
      <c r="AM125" s="280"/>
      <c r="AN125" s="280"/>
      <c r="AO125" s="280"/>
      <c r="AP125" s="423">
        <f t="shared" si="394"/>
        <v>0</v>
      </c>
      <c r="AQ125" s="280"/>
      <c r="AR125" s="280"/>
      <c r="AS125" s="280"/>
      <c r="AT125" s="423">
        <f t="shared" si="395"/>
        <v>0</v>
      </c>
      <c r="AU125" s="280"/>
      <c r="AV125" s="280"/>
      <c r="AW125" s="280"/>
      <c r="AX125" s="423">
        <f t="shared" si="396"/>
        <v>0</v>
      </c>
      <c r="AY125" s="280"/>
      <c r="AZ125" s="280"/>
      <c r="BA125" s="280"/>
      <c r="BB125" s="423">
        <f t="shared" si="397"/>
        <v>0</v>
      </c>
      <c r="BC125" s="280"/>
      <c r="BD125" s="280"/>
      <c r="BE125" s="280"/>
      <c r="BF125" s="423">
        <f t="shared" si="398"/>
        <v>0</v>
      </c>
      <c r="BG125" s="280"/>
      <c r="BH125" s="280"/>
      <c r="BI125" s="280"/>
      <c r="BJ125" s="423">
        <f t="shared" si="399"/>
        <v>0</v>
      </c>
      <c r="BK125" s="280"/>
      <c r="BL125" s="280"/>
      <c r="BM125" s="280"/>
      <c r="BN125" s="423">
        <f t="shared" si="400"/>
        <v>0</v>
      </c>
      <c r="BO125" s="280"/>
      <c r="BP125" s="280"/>
      <c r="BQ125" s="280"/>
      <c r="BR125" s="423">
        <f t="shared" si="401"/>
        <v>0</v>
      </c>
      <c r="BS125" s="280"/>
      <c r="BT125" s="280"/>
      <c r="BU125" s="280"/>
      <c r="BV125" s="423">
        <f t="shared" si="402"/>
        <v>0</v>
      </c>
      <c r="BW125" s="280"/>
      <c r="BX125" s="280"/>
      <c r="BY125" s="280"/>
      <c r="BZ125" s="423">
        <f t="shared" si="403"/>
        <v>0</v>
      </c>
      <c r="CA125" s="280"/>
      <c r="CB125" s="280"/>
      <c r="CC125" s="280"/>
      <c r="CD125" s="423">
        <f t="shared" si="404"/>
        <v>0</v>
      </c>
      <c r="CE125" s="62">
        <f t="shared" si="405"/>
        <v>0</v>
      </c>
      <c r="CF125" s="120" t="str">
        <f t="shared" si="406"/>
        <v/>
      </c>
      <c r="CG125" s="14">
        <f t="shared" ref="CG125:CG131" si="440">IF(AND($EO125=0,$FB125=0),0,IF(AND($DW125=0,$EK125=0,EP125&lt;&gt;0),EP125, IF(AND(CF125&lt;DI125,$DH125&lt;&gt;$AD125,CV125=$DI125),CV125+$AD125-$DH125,CV125)))</f>
        <v>0</v>
      </c>
      <c r="CH125" s="85">
        <f t="shared" si="408"/>
        <v>0</v>
      </c>
      <c r="CI125" s="14">
        <f t="shared" ref="CI125:CI131" si="441">IF(AND($EO125=0,$FB125=0),0,IF(AND($DW125=0,$EK125=0,ER125&lt;&gt;0),ER125, IF(AND(CH125&lt;DI125,$DH125&lt;&gt;$AD125,CX125=$DI125),CX125+$AD125-$DH125,CX125)))</f>
        <v>0</v>
      </c>
      <c r="CJ125" s="14">
        <f t="shared" ref="CJ125:CJ131" si="442">IF(AND($EO125=0,$FB125=0),0,IF(AND($DW125=0,$EK125=0,ES125&lt;&gt;0),ES125, IF(AND(CI125&lt;DI125,$DH125&lt;&gt;$AD125,CY125=$DI125),CY125+$AD125-$DH125,CY125)))</f>
        <v>0</v>
      </c>
      <c r="CK125" s="85">
        <f t="shared" si="411"/>
        <v>0</v>
      </c>
      <c r="CL125" s="85">
        <f t="shared" si="412"/>
        <v>0</v>
      </c>
      <c r="CM125" s="85">
        <f t="shared" si="413"/>
        <v>0</v>
      </c>
      <c r="CN125" s="85">
        <f t="shared" si="414"/>
        <v>0</v>
      </c>
      <c r="CO125" s="85">
        <f t="shared" si="415"/>
        <v>0</v>
      </c>
      <c r="CP125" s="85">
        <f t="shared" si="416"/>
        <v>0</v>
      </c>
      <c r="CQ125" s="85">
        <f t="shared" si="417"/>
        <v>0</v>
      </c>
      <c r="CR125" s="85">
        <f t="shared" si="434"/>
        <v>0</v>
      </c>
      <c r="CS125" s="88">
        <f t="shared" si="435"/>
        <v>0</v>
      </c>
      <c r="CV125" s="14">
        <f t="shared" si="418"/>
        <v>0</v>
      </c>
      <c r="CW125" s="14">
        <f t="shared" ref="CW125:CW131" si="443">IF($EO125=0,0,ROUND(4*($AD125-$FB125)*SUM(AM125:AM125)/$EO125,0)/4)+EQ125+FD125</f>
        <v>0</v>
      </c>
      <c r="CX125" s="14">
        <f t="shared" ref="CX125:CX131" si="444">IF($EO125=0,0,ROUND(4*($AD125-$FB125)*SUM(AQ125:AQ125)/$EO125,0)/4)+ER125+FE125</f>
        <v>0</v>
      </c>
      <c r="CY125" s="14">
        <f t="shared" ref="CY125:CY131" si="445">IF($EO125=0,0,ROUND(4*($AD125-$FB125)*SUM(AU125:AU125)/$EO125,0)/4)+ES125++FF125</f>
        <v>0</v>
      </c>
      <c r="CZ125" s="14"/>
      <c r="DA125" s="14"/>
      <c r="DB125" s="14"/>
      <c r="DC125" s="14"/>
      <c r="DD125" s="14">
        <f t="shared" ref="DD125:DD131" si="446">IF($EO125=0,0,ROUND(4*($AD125-$FB125)*SUM(BO125:BO125)/$EO125,0)/4)+EX125+FK125</f>
        <v>0</v>
      </c>
      <c r="DE125" s="14">
        <f t="shared" ref="DE125:DE131" si="447">IF($EO125=0,0,ROUND(4*($AD125-$FB125)*(SUM(BS125:BS125))/$EO125,0)/4)+EY125+FL125</f>
        <v>0</v>
      </c>
      <c r="DF125" s="14">
        <f t="shared" ref="DF125:DF131" si="448">IF($EO125=0,0,ROUND(4*($AD125-$FB125)*(SUM(BW125:BW125))/$EO125,0)/4)+EZ125+FM125</f>
        <v>0</v>
      </c>
      <c r="DG125" s="14">
        <f t="shared" ref="DG125:DG132" si="449">IF($EO125=0,0,ROUND(4*($AD125-$FB125)*(SUM(CA125:CA125))/$EO125,0)/4)+FA125+FN125</f>
        <v>0</v>
      </c>
      <c r="DH125" s="202">
        <f t="shared" si="436"/>
        <v>0</v>
      </c>
      <c r="DI125" s="216">
        <f t="shared" si="437"/>
        <v>0</v>
      </c>
      <c r="DK125" s="74">
        <f t="shared" si="160"/>
        <v>0</v>
      </c>
      <c r="DL125" s="74">
        <f t="shared" si="439"/>
        <v>0</v>
      </c>
      <c r="DM125" s="74">
        <f t="shared" si="439"/>
        <v>0</v>
      </c>
      <c r="DN125" s="74">
        <f t="shared" si="439"/>
        <v>0</v>
      </c>
      <c r="DO125" s="74">
        <f t="shared" si="439"/>
        <v>0</v>
      </c>
      <c r="DP125" s="74">
        <f t="shared" si="439"/>
        <v>0</v>
      </c>
      <c r="DQ125" s="74">
        <f t="shared" si="439"/>
        <v>0</v>
      </c>
      <c r="DR125" s="74">
        <f t="shared" si="439"/>
        <v>0</v>
      </c>
      <c r="DS125" s="74">
        <f t="shared" si="439"/>
        <v>0</v>
      </c>
      <c r="DT125" s="74">
        <f t="shared" si="439"/>
        <v>0</v>
      </c>
      <c r="DU125" s="74">
        <f t="shared" si="439"/>
        <v>0</v>
      </c>
      <c r="DV125" s="74">
        <f t="shared" si="439"/>
        <v>0</v>
      </c>
      <c r="DW125" s="485">
        <f t="shared" si="195"/>
        <v>0</v>
      </c>
      <c r="DX125" s="84"/>
      <c r="DY125" s="74">
        <f t="shared" si="426"/>
        <v>0</v>
      </c>
      <c r="DZ125" s="74">
        <f t="shared" si="427"/>
        <v>0</v>
      </c>
      <c r="EA125" s="75">
        <f t="shared" si="428"/>
        <v>0</v>
      </c>
      <c r="EB125" s="74">
        <f t="shared" si="429"/>
        <v>0</v>
      </c>
      <c r="EC125" s="74"/>
      <c r="ED125" s="74"/>
      <c r="EE125" s="74"/>
      <c r="EF125" s="74"/>
      <c r="EG125" s="74">
        <f t="shared" si="430"/>
        <v>0</v>
      </c>
      <c r="EH125" s="74">
        <f t="shared" si="431"/>
        <v>0</v>
      </c>
      <c r="EI125" s="74">
        <f t="shared" si="432"/>
        <v>0</v>
      </c>
      <c r="EJ125" s="74">
        <f t="shared" si="433"/>
        <v>0</v>
      </c>
      <c r="EK125" s="83">
        <f t="shared" si="438"/>
        <v>0</v>
      </c>
      <c r="EO125" s="65">
        <f t="shared" ref="EO125:EO132" si="45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50" t="s">
        <v>191</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92"/>
        <v>0</v>
      </c>
      <c r="AE126" s="9"/>
      <c r="AF126" s="9"/>
      <c r="AG126" s="9"/>
      <c r="AH126" s="9"/>
      <c r="AI126" s="280"/>
      <c r="AJ126" s="280"/>
      <c r="AK126" s="280"/>
      <c r="AL126" s="423">
        <f t="shared" si="393"/>
        <v>0</v>
      </c>
      <c r="AM126" s="280"/>
      <c r="AN126" s="280"/>
      <c r="AO126" s="280"/>
      <c r="AP126" s="423">
        <f t="shared" si="394"/>
        <v>0</v>
      </c>
      <c r="AQ126" s="280"/>
      <c r="AR126" s="280"/>
      <c r="AS126" s="280"/>
      <c r="AT126" s="423">
        <f t="shared" si="395"/>
        <v>0</v>
      </c>
      <c r="AU126" s="280"/>
      <c r="AV126" s="280"/>
      <c r="AW126" s="280"/>
      <c r="AX126" s="423">
        <f t="shared" si="396"/>
        <v>0</v>
      </c>
      <c r="AY126" s="280"/>
      <c r="AZ126" s="280"/>
      <c r="BA126" s="280"/>
      <c r="BB126" s="423">
        <f t="shared" si="397"/>
        <v>0</v>
      </c>
      <c r="BC126" s="280"/>
      <c r="BD126" s="280"/>
      <c r="BE126" s="280"/>
      <c r="BF126" s="423">
        <f t="shared" si="398"/>
        <v>0</v>
      </c>
      <c r="BG126" s="280"/>
      <c r="BH126" s="280"/>
      <c r="BI126" s="280"/>
      <c r="BJ126" s="423">
        <f t="shared" si="399"/>
        <v>0</v>
      </c>
      <c r="BK126" s="280"/>
      <c r="BL126" s="280"/>
      <c r="BM126" s="280"/>
      <c r="BN126" s="423">
        <f t="shared" si="400"/>
        <v>0</v>
      </c>
      <c r="BO126" s="280"/>
      <c r="BP126" s="280"/>
      <c r="BQ126" s="280"/>
      <c r="BR126" s="423">
        <f t="shared" si="401"/>
        <v>0</v>
      </c>
      <c r="BS126" s="280"/>
      <c r="BT126" s="280"/>
      <c r="BU126" s="280"/>
      <c r="BV126" s="423">
        <f t="shared" si="402"/>
        <v>0</v>
      </c>
      <c r="BW126" s="280"/>
      <c r="BX126" s="280"/>
      <c r="BY126" s="280"/>
      <c r="BZ126" s="423">
        <f t="shared" si="403"/>
        <v>0</v>
      </c>
      <c r="CA126" s="280"/>
      <c r="CB126" s="280"/>
      <c r="CC126" s="280"/>
      <c r="CD126" s="423">
        <f t="shared" si="404"/>
        <v>0</v>
      </c>
      <c r="CE126" s="62">
        <f t="shared" si="405"/>
        <v>0</v>
      </c>
      <c r="CF126" s="120" t="str">
        <f t="shared" si="406"/>
        <v/>
      </c>
      <c r="CG126" s="14">
        <f t="shared" si="440"/>
        <v>0</v>
      </c>
      <c r="CH126" s="85">
        <f t="shared" si="408"/>
        <v>0</v>
      </c>
      <c r="CI126" s="14">
        <f t="shared" si="441"/>
        <v>0</v>
      </c>
      <c r="CJ126" s="14">
        <f t="shared" si="442"/>
        <v>0</v>
      </c>
      <c r="CK126" s="85">
        <f t="shared" si="411"/>
        <v>0</v>
      </c>
      <c r="CL126" s="85">
        <f t="shared" si="412"/>
        <v>0</v>
      </c>
      <c r="CM126" s="85">
        <f t="shared" si="413"/>
        <v>0</v>
      </c>
      <c r="CN126" s="85">
        <f t="shared" si="414"/>
        <v>0</v>
      </c>
      <c r="CO126" s="85">
        <f t="shared" si="415"/>
        <v>0</v>
      </c>
      <c r="CP126" s="85">
        <f t="shared" si="416"/>
        <v>0</v>
      </c>
      <c r="CQ126" s="85">
        <f t="shared" si="417"/>
        <v>0</v>
      </c>
      <c r="CR126" s="85">
        <f t="shared" si="434"/>
        <v>0</v>
      </c>
      <c r="CS126" s="88">
        <f t="shared" si="435"/>
        <v>0</v>
      </c>
      <c r="CV126" s="14">
        <f t="shared" si="418"/>
        <v>0</v>
      </c>
      <c r="CW126" s="14">
        <f t="shared" si="443"/>
        <v>0</v>
      </c>
      <c r="CX126" s="14">
        <f t="shared" si="444"/>
        <v>0</v>
      </c>
      <c r="CY126" s="14">
        <f t="shared" si="445"/>
        <v>0</v>
      </c>
      <c r="CZ126" s="14"/>
      <c r="DA126" s="14"/>
      <c r="DB126" s="14"/>
      <c r="DC126" s="14"/>
      <c r="DD126" s="14">
        <f t="shared" si="446"/>
        <v>0</v>
      </c>
      <c r="DE126" s="14">
        <f t="shared" si="447"/>
        <v>0</v>
      </c>
      <c r="DF126" s="14">
        <f t="shared" si="448"/>
        <v>0</v>
      </c>
      <c r="DG126" s="14">
        <f t="shared" si="449"/>
        <v>0</v>
      </c>
      <c r="DH126" s="202">
        <f t="shared" si="436"/>
        <v>0</v>
      </c>
      <c r="DI126" s="216">
        <f t="shared" si="437"/>
        <v>0</v>
      </c>
      <c r="DK126" s="74">
        <f t="shared" si="160"/>
        <v>0</v>
      </c>
      <c r="DL126" s="74">
        <f t="shared" si="439"/>
        <v>0</v>
      </c>
      <c r="DM126" s="74">
        <f t="shared" si="439"/>
        <v>0</v>
      </c>
      <c r="DN126" s="74">
        <f t="shared" si="439"/>
        <v>0</v>
      </c>
      <c r="DO126" s="74">
        <f t="shared" si="439"/>
        <v>0</v>
      </c>
      <c r="DP126" s="74">
        <f t="shared" si="439"/>
        <v>0</v>
      </c>
      <c r="DQ126" s="74">
        <f t="shared" si="439"/>
        <v>0</v>
      </c>
      <c r="DR126" s="74">
        <f t="shared" si="439"/>
        <v>0</v>
      </c>
      <c r="DS126" s="74">
        <f t="shared" si="439"/>
        <v>0</v>
      </c>
      <c r="DT126" s="74">
        <f t="shared" si="439"/>
        <v>0</v>
      </c>
      <c r="DU126" s="74">
        <f t="shared" si="439"/>
        <v>0</v>
      </c>
      <c r="DV126" s="74">
        <f t="shared" si="439"/>
        <v>0</v>
      </c>
      <c r="DW126" s="485">
        <f t="shared" si="195"/>
        <v>0</v>
      </c>
      <c r="DX126" s="84"/>
      <c r="DY126" s="74">
        <f t="shared" si="426"/>
        <v>0</v>
      </c>
      <c r="DZ126" s="74">
        <f t="shared" si="427"/>
        <v>0</v>
      </c>
      <c r="EA126" s="75">
        <f t="shared" si="428"/>
        <v>0</v>
      </c>
      <c r="EB126" s="74">
        <f t="shared" si="429"/>
        <v>0</v>
      </c>
      <c r="EC126" s="74"/>
      <c r="ED126" s="74"/>
      <c r="EE126" s="74"/>
      <c r="EF126" s="74"/>
      <c r="EG126" s="74">
        <f t="shared" si="430"/>
        <v>0</v>
      </c>
      <c r="EH126" s="74">
        <f t="shared" si="431"/>
        <v>0</v>
      </c>
      <c r="EI126" s="74">
        <f t="shared" si="432"/>
        <v>0</v>
      </c>
      <c r="EJ126" s="74">
        <f t="shared" si="433"/>
        <v>0</v>
      </c>
      <c r="EK126" s="83">
        <f t="shared" si="438"/>
        <v>0</v>
      </c>
      <c r="EO126" s="65">
        <f t="shared" si="45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50" t="s">
        <v>192</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92"/>
        <v>0</v>
      </c>
      <c r="AE127" s="9"/>
      <c r="AF127" s="9"/>
      <c r="AG127" s="9"/>
      <c r="AH127" s="9"/>
      <c r="AI127" s="280"/>
      <c r="AJ127" s="280"/>
      <c r="AK127" s="280"/>
      <c r="AL127" s="423">
        <f t="shared" si="393"/>
        <v>0</v>
      </c>
      <c r="AM127" s="280"/>
      <c r="AN127" s="280"/>
      <c r="AO127" s="280"/>
      <c r="AP127" s="423">
        <f t="shared" si="394"/>
        <v>0</v>
      </c>
      <c r="AQ127" s="280"/>
      <c r="AR127" s="280"/>
      <c r="AS127" s="280"/>
      <c r="AT127" s="423">
        <f t="shared" si="395"/>
        <v>0</v>
      </c>
      <c r="AU127" s="280"/>
      <c r="AV127" s="280"/>
      <c r="AW127" s="280"/>
      <c r="AX127" s="423">
        <f t="shared" si="396"/>
        <v>0</v>
      </c>
      <c r="AY127" s="280"/>
      <c r="AZ127" s="280"/>
      <c r="BA127" s="280"/>
      <c r="BB127" s="423">
        <f t="shared" si="397"/>
        <v>0</v>
      </c>
      <c r="BC127" s="280"/>
      <c r="BD127" s="280"/>
      <c r="BE127" s="280"/>
      <c r="BF127" s="423">
        <f t="shared" si="398"/>
        <v>0</v>
      </c>
      <c r="BG127" s="280"/>
      <c r="BH127" s="280"/>
      <c r="BI127" s="280"/>
      <c r="BJ127" s="423">
        <f t="shared" si="399"/>
        <v>0</v>
      </c>
      <c r="BK127" s="280"/>
      <c r="BL127" s="280"/>
      <c r="BM127" s="280"/>
      <c r="BN127" s="423">
        <f t="shared" si="400"/>
        <v>0</v>
      </c>
      <c r="BO127" s="280"/>
      <c r="BP127" s="280"/>
      <c r="BQ127" s="280"/>
      <c r="BR127" s="423">
        <f t="shared" si="401"/>
        <v>0</v>
      </c>
      <c r="BS127" s="280"/>
      <c r="BT127" s="280"/>
      <c r="BU127" s="280"/>
      <c r="BV127" s="423">
        <f t="shared" si="402"/>
        <v>0</v>
      </c>
      <c r="BW127" s="280"/>
      <c r="BX127" s="280"/>
      <c r="BY127" s="280"/>
      <c r="BZ127" s="423">
        <f t="shared" si="403"/>
        <v>0</v>
      </c>
      <c r="CA127" s="280"/>
      <c r="CB127" s="280"/>
      <c r="CC127" s="280"/>
      <c r="CD127" s="423">
        <f t="shared" si="404"/>
        <v>0</v>
      </c>
      <c r="CE127" s="62">
        <f t="shared" si="405"/>
        <v>0</v>
      </c>
      <c r="CF127" s="120" t="str">
        <f t="shared" si="406"/>
        <v/>
      </c>
      <c r="CG127" s="14">
        <f t="shared" si="440"/>
        <v>0</v>
      </c>
      <c r="CH127" s="85">
        <f t="shared" si="408"/>
        <v>0</v>
      </c>
      <c r="CI127" s="14">
        <f t="shared" si="441"/>
        <v>0</v>
      </c>
      <c r="CJ127" s="14">
        <f t="shared" si="442"/>
        <v>0</v>
      </c>
      <c r="CK127" s="85">
        <f t="shared" si="411"/>
        <v>0</v>
      </c>
      <c r="CL127" s="85">
        <f t="shared" si="412"/>
        <v>0</v>
      </c>
      <c r="CM127" s="85">
        <f t="shared" si="413"/>
        <v>0</v>
      </c>
      <c r="CN127" s="85">
        <f t="shared" si="414"/>
        <v>0</v>
      </c>
      <c r="CO127" s="85">
        <f t="shared" si="415"/>
        <v>0</v>
      </c>
      <c r="CP127" s="85">
        <f t="shared" si="416"/>
        <v>0</v>
      </c>
      <c r="CQ127" s="85">
        <f t="shared" si="417"/>
        <v>0</v>
      </c>
      <c r="CR127" s="85">
        <f t="shared" si="434"/>
        <v>0</v>
      </c>
      <c r="CS127" s="88">
        <f t="shared" si="435"/>
        <v>0</v>
      </c>
      <c r="CV127" s="14">
        <f t="shared" si="418"/>
        <v>0</v>
      </c>
      <c r="CW127" s="14">
        <f t="shared" si="443"/>
        <v>0</v>
      </c>
      <c r="CX127" s="14">
        <f t="shared" si="444"/>
        <v>0</v>
      </c>
      <c r="CY127" s="14">
        <f t="shared" si="445"/>
        <v>0</v>
      </c>
      <c r="CZ127" s="14"/>
      <c r="DA127" s="14"/>
      <c r="DB127" s="14"/>
      <c r="DC127" s="14"/>
      <c r="DD127" s="14">
        <f t="shared" si="446"/>
        <v>0</v>
      </c>
      <c r="DE127" s="14">
        <f t="shared" si="447"/>
        <v>0</v>
      </c>
      <c r="DF127" s="14">
        <f t="shared" si="448"/>
        <v>0</v>
      </c>
      <c r="DG127" s="14">
        <f t="shared" si="449"/>
        <v>0</v>
      </c>
      <c r="DH127" s="202">
        <f t="shared" si="436"/>
        <v>0</v>
      </c>
      <c r="DI127" s="216">
        <f t="shared" si="437"/>
        <v>0</v>
      </c>
      <c r="DK127" s="74">
        <f t="shared" si="160"/>
        <v>0</v>
      </c>
      <c r="DL127" s="74">
        <f t="shared" si="439"/>
        <v>0</v>
      </c>
      <c r="DM127" s="74">
        <f t="shared" si="439"/>
        <v>0</v>
      </c>
      <c r="DN127" s="74">
        <f t="shared" si="439"/>
        <v>0</v>
      </c>
      <c r="DO127" s="74">
        <f t="shared" si="439"/>
        <v>0</v>
      </c>
      <c r="DP127" s="74">
        <f t="shared" si="439"/>
        <v>0</v>
      </c>
      <c r="DQ127" s="74">
        <f t="shared" si="439"/>
        <v>0</v>
      </c>
      <c r="DR127" s="74">
        <f t="shared" si="439"/>
        <v>0</v>
      </c>
      <c r="DS127" s="74">
        <f t="shared" si="439"/>
        <v>0</v>
      </c>
      <c r="DT127" s="74">
        <f t="shared" si="439"/>
        <v>0</v>
      </c>
      <c r="DU127" s="74">
        <f t="shared" si="439"/>
        <v>0</v>
      </c>
      <c r="DV127" s="74">
        <f t="shared" si="439"/>
        <v>0</v>
      </c>
      <c r="DW127" s="485">
        <f t="shared" si="195"/>
        <v>0</v>
      </c>
      <c r="DX127" s="84"/>
      <c r="DY127" s="74">
        <f t="shared" si="426"/>
        <v>0</v>
      </c>
      <c r="DZ127" s="74">
        <f t="shared" si="427"/>
        <v>0</v>
      </c>
      <c r="EA127" s="75">
        <f t="shared" si="428"/>
        <v>0</v>
      </c>
      <c r="EB127" s="74">
        <f t="shared" si="429"/>
        <v>0</v>
      </c>
      <c r="EC127" s="74"/>
      <c r="ED127" s="74"/>
      <c r="EE127" s="74"/>
      <c r="EF127" s="74"/>
      <c r="EG127" s="74">
        <f t="shared" si="430"/>
        <v>0</v>
      </c>
      <c r="EH127" s="74">
        <f t="shared" si="431"/>
        <v>0</v>
      </c>
      <c r="EI127" s="74">
        <f t="shared" si="432"/>
        <v>0</v>
      </c>
      <c r="EJ127" s="74">
        <f t="shared" si="433"/>
        <v>0</v>
      </c>
      <c r="EK127" s="83">
        <f t="shared" si="438"/>
        <v>0</v>
      </c>
      <c r="EO127" s="65">
        <f t="shared" si="45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50" t="s">
        <v>193</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92"/>
        <v>0</v>
      </c>
      <c r="AE128" s="9"/>
      <c r="AF128" s="9"/>
      <c r="AG128" s="9"/>
      <c r="AH128" s="9"/>
      <c r="AI128" s="280"/>
      <c r="AJ128" s="280"/>
      <c r="AK128" s="280"/>
      <c r="AL128" s="423">
        <f t="shared" si="393"/>
        <v>0</v>
      </c>
      <c r="AM128" s="280"/>
      <c r="AN128" s="280"/>
      <c r="AO128" s="280"/>
      <c r="AP128" s="423">
        <f t="shared" si="394"/>
        <v>0</v>
      </c>
      <c r="AQ128" s="280"/>
      <c r="AR128" s="280"/>
      <c r="AS128" s="280"/>
      <c r="AT128" s="423">
        <f t="shared" si="395"/>
        <v>0</v>
      </c>
      <c r="AU128" s="280"/>
      <c r="AV128" s="280"/>
      <c r="AW128" s="280"/>
      <c r="AX128" s="423">
        <f t="shared" si="396"/>
        <v>0</v>
      </c>
      <c r="AY128" s="280"/>
      <c r="AZ128" s="280"/>
      <c r="BA128" s="280"/>
      <c r="BB128" s="423">
        <f t="shared" si="397"/>
        <v>0</v>
      </c>
      <c r="BC128" s="280"/>
      <c r="BD128" s="280"/>
      <c r="BE128" s="280"/>
      <c r="BF128" s="423">
        <f t="shared" si="398"/>
        <v>0</v>
      </c>
      <c r="BG128" s="280"/>
      <c r="BH128" s="280"/>
      <c r="BI128" s="280"/>
      <c r="BJ128" s="423">
        <f t="shared" si="399"/>
        <v>0</v>
      </c>
      <c r="BK128" s="280"/>
      <c r="BL128" s="280"/>
      <c r="BM128" s="280"/>
      <c r="BN128" s="423">
        <f t="shared" si="400"/>
        <v>0</v>
      </c>
      <c r="BO128" s="280"/>
      <c r="BP128" s="280"/>
      <c r="BQ128" s="280"/>
      <c r="BR128" s="423">
        <f t="shared" si="401"/>
        <v>0</v>
      </c>
      <c r="BS128" s="280"/>
      <c r="BT128" s="280"/>
      <c r="BU128" s="280"/>
      <c r="BV128" s="423">
        <f t="shared" si="402"/>
        <v>0</v>
      </c>
      <c r="BW128" s="280"/>
      <c r="BX128" s="280"/>
      <c r="BY128" s="280"/>
      <c r="BZ128" s="423">
        <f t="shared" si="403"/>
        <v>0</v>
      </c>
      <c r="CA128" s="280"/>
      <c r="CB128" s="280"/>
      <c r="CC128" s="280"/>
      <c r="CD128" s="423">
        <f t="shared" si="404"/>
        <v>0</v>
      </c>
      <c r="CE128" s="62">
        <f t="shared" si="405"/>
        <v>0</v>
      </c>
      <c r="CF128" s="120" t="str">
        <f t="shared" si="406"/>
        <v/>
      </c>
      <c r="CG128" s="14">
        <f t="shared" si="440"/>
        <v>0</v>
      </c>
      <c r="CH128" s="85">
        <f t="shared" si="408"/>
        <v>0</v>
      </c>
      <c r="CI128" s="14">
        <f t="shared" si="441"/>
        <v>0</v>
      </c>
      <c r="CJ128" s="14">
        <f t="shared" si="442"/>
        <v>0</v>
      </c>
      <c r="CK128" s="85">
        <f t="shared" si="411"/>
        <v>0</v>
      </c>
      <c r="CL128" s="85">
        <f t="shared" si="412"/>
        <v>0</v>
      </c>
      <c r="CM128" s="85">
        <f t="shared" si="413"/>
        <v>0</v>
      </c>
      <c r="CN128" s="85">
        <f t="shared" si="414"/>
        <v>0</v>
      </c>
      <c r="CO128" s="85">
        <f t="shared" si="415"/>
        <v>0</v>
      </c>
      <c r="CP128" s="85">
        <f t="shared" si="416"/>
        <v>0</v>
      </c>
      <c r="CQ128" s="85">
        <f t="shared" si="417"/>
        <v>0</v>
      </c>
      <c r="CR128" s="85">
        <f t="shared" si="434"/>
        <v>0</v>
      </c>
      <c r="CS128" s="88">
        <f t="shared" si="435"/>
        <v>0</v>
      </c>
      <c r="CV128" s="14">
        <f t="shared" si="418"/>
        <v>0</v>
      </c>
      <c r="CW128" s="14">
        <f t="shared" si="443"/>
        <v>0</v>
      </c>
      <c r="CX128" s="14">
        <f t="shared" si="444"/>
        <v>0</v>
      </c>
      <c r="CY128" s="14">
        <f t="shared" si="445"/>
        <v>0</v>
      </c>
      <c r="CZ128" s="14"/>
      <c r="DA128" s="14"/>
      <c r="DB128" s="14"/>
      <c r="DC128" s="14"/>
      <c r="DD128" s="14">
        <f t="shared" si="446"/>
        <v>0</v>
      </c>
      <c r="DE128" s="14">
        <f t="shared" si="447"/>
        <v>0</v>
      </c>
      <c r="DF128" s="14">
        <f t="shared" si="448"/>
        <v>0</v>
      </c>
      <c r="DG128" s="14">
        <f t="shared" si="449"/>
        <v>0</v>
      </c>
      <c r="DH128" s="202">
        <f t="shared" si="436"/>
        <v>0</v>
      </c>
      <c r="DI128" s="216">
        <f t="shared" si="437"/>
        <v>0</v>
      </c>
      <c r="DK128" s="74">
        <f t="shared" si="160"/>
        <v>0</v>
      </c>
      <c r="DL128" s="74">
        <f t="shared" si="439"/>
        <v>0</v>
      </c>
      <c r="DM128" s="74">
        <f t="shared" si="439"/>
        <v>0</v>
      </c>
      <c r="DN128" s="74">
        <f t="shared" si="439"/>
        <v>0</v>
      </c>
      <c r="DO128" s="74">
        <f t="shared" si="439"/>
        <v>0</v>
      </c>
      <c r="DP128" s="74">
        <f t="shared" si="439"/>
        <v>0</v>
      </c>
      <c r="DQ128" s="74">
        <f t="shared" si="439"/>
        <v>0</v>
      </c>
      <c r="DR128" s="74">
        <f t="shared" si="439"/>
        <v>0</v>
      </c>
      <c r="DS128" s="74">
        <f t="shared" si="439"/>
        <v>0</v>
      </c>
      <c r="DT128" s="74">
        <f t="shared" si="439"/>
        <v>0</v>
      </c>
      <c r="DU128" s="74">
        <f t="shared" si="439"/>
        <v>0</v>
      </c>
      <c r="DV128" s="74">
        <f t="shared" si="439"/>
        <v>0</v>
      </c>
      <c r="DW128" s="485">
        <f t="shared" si="195"/>
        <v>0</v>
      </c>
      <c r="DX128" s="84"/>
      <c r="DY128" s="74">
        <f t="shared" si="426"/>
        <v>0</v>
      </c>
      <c r="DZ128" s="74">
        <f t="shared" si="427"/>
        <v>0</v>
      </c>
      <c r="EA128" s="75">
        <f t="shared" si="428"/>
        <v>0</v>
      </c>
      <c r="EB128" s="74">
        <f t="shared" si="429"/>
        <v>0</v>
      </c>
      <c r="EC128" s="74"/>
      <c r="ED128" s="74"/>
      <c r="EE128" s="74"/>
      <c r="EF128" s="74"/>
      <c r="EG128" s="74">
        <f t="shared" si="430"/>
        <v>0</v>
      </c>
      <c r="EH128" s="74">
        <f t="shared" si="431"/>
        <v>0</v>
      </c>
      <c r="EI128" s="74">
        <f t="shared" si="432"/>
        <v>0</v>
      </c>
      <c r="EJ128" s="74">
        <f t="shared" si="433"/>
        <v>0</v>
      </c>
      <c r="EK128" s="83">
        <f t="shared" si="438"/>
        <v>0</v>
      </c>
      <c r="EO128" s="65">
        <f t="shared" si="45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50" t="s">
        <v>194</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92"/>
        <v>0</v>
      </c>
      <c r="AE129" s="9"/>
      <c r="AF129" s="9"/>
      <c r="AG129" s="9"/>
      <c r="AH129" s="9"/>
      <c r="AI129" s="280"/>
      <c r="AJ129" s="280"/>
      <c r="AK129" s="280"/>
      <c r="AL129" s="423">
        <f t="shared" si="393"/>
        <v>0</v>
      </c>
      <c r="AM129" s="280"/>
      <c r="AN129" s="280"/>
      <c r="AO129" s="280"/>
      <c r="AP129" s="423">
        <f t="shared" si="394"/>
        <v>0</v>
      </c>
      <c r="AQ129" s="280"/>
      <c r="AR129" s="280"/>
      <c r="AS129" s="280"/>
      <c r="AT129" s="423">
        <f t="shared" si="395"/>
        <v>0</v>
      </c>
      <c r="AU129" s="280"/>
      <c r="AV129" s="280"/>
      <c r="AW129" s="280"/>
      <c r="AX129" s="423">
        <f t="shared" si="396"/>
        <v>0</v>
      </c>
      <c r="AY129" s="280"/>
      <c r="AZ129" s="280"/>
      <c r="BA129" s="280"/>
      <c r="BB129" s="423">
        <f t="shared" si="397"/>
        <v>0</v>
      </c>
      <c r="BC129" s="280"/>
      <c r="BD129" s="280"/>
      <c r="BE129" s="280"/>
      <c r="BF129" s="423">
        <f t="shared" si="398"/>
        <v>0</v>
      </c>
      <c r="BG129" s="280"/>
      <c r="BH129" s="280"/>
      <c r="BI129" s="280"/>
      <c r="BJ129" s="423">
        <f t="shared" si="399"/>
        <v>0</v>
      </c>
      <c r="BK129" s="280"/>
      <c r="BL129" s="280"/>
      <c r="BM129" s="280"/>
      <c r="BN129" s="423">
        <f t="shared" si="400"/>
        <v>0</v>
      </c>
      <c r="BO129" s="280"/>
      <c r="BP129" s="280"/>
      <c r="BQ129" s="280"/>
      <c r="BR129" s="423">
        <f t="shared" si="401"/>
        <v>0</v>
      </c>
      <c r="BS129" s="280"/>
      <c r="BT129" s="280"/>
      <c r="BU129" s="280"/>
      <c r="BV129" s="423">
        <f t="shared" si="402"/>
        <v>0</v>
      </c>
      <c r="BW129" s="280"/>
      <c r="BX129" s="280"/>
      <c r="BY129" s="280"/>
      <c r="BZ129" s="423">
        <f t="shared" si="403"/>
        <v>0</v>
      </c>
      <c r="CA129" s="280"/>
      <c r="CB129" s="280"/>
      <c r="CC129" s="280"/>
      <c r="CD129" s="423">
        <f t="shared" si="404"/>
        <v>0</v>
      </c>
      <c r="CE129" s="62">
        <f t="shared" si="405"/>
        <v>0</v>
      </c>
      <c r="CF129" s="120" t="str">
        <f t="shared" si="406"/>
        <v/>
      </c>
      <c r="CG129" s="14">
        <f t="shared" si="440"/>
        <v>0</v>
      </c>
      <c r="CH129" s="85">
        <f t="shared" si="408"/>
        <v>0</v>
      </c>
      <c r="CI129" s="14">
        <f t="shared" si="441"/>
        <v>0</v>
      </c>
      <c r="CJ129" s="14">
        <f t="shared" si="442"/>
        <v>0</v>
      </c>
      <c r="CK129" s="85">
        <f t="shared" si="411"/>
        <v>0</v>
      </c>
      <c r="CL129" s="85">
        <f t="shared" si="412"/>
        <v>0</v>
      </c>
      <c r="CM129" s="85">
        <f t="shared" si="413"/>
        <v>0</v>
      </c>
      <c r="CN129" s="85">
        <f t="shared" si="414"/>
        <v>0</v>
      </c>
      <c r="CO129" s="85">
        <f t="shared" si="415"/>
        <v>0</v>
      </c>
      <c r="CP129" s="85">
        <f t="shared" si="416"/>
        <v>0</v>
      </c>
      <c r="CQ129" s="85">
        <f t="shared" si="417"/>
        <v>0</v>
      </c>
      <c r="CR129" s="85">
        <f t="shared" si="434"/>
        <v>0</v>
      </c>
      <c r="CS129" s="88">
        <f t="shared" si="435"/>
        <v>0</v>
      </c>
      <c r="CV129" s="14">
        <f t="shared" si="418"/>
        <v>0</v>
      </c>
      <c r="CW129" s="14">
        <f t="shared" si="443"/>
        <v>0</v>
      </c>
      <c r="CX129" s="14">
        <f t="shared" si="444"/>
        <v>0</v>
      </c>
      <c r="CY129" s="14">
        <f t="shared" si="445"/>
        <v>0</v>
      </c>
      <c r="CZ129" s="14"/>
      <c r="DA129" s="14"/>
      <c r="DB129" s="14"/>
      <c r="DC129" s="14"/>
      <c r="DD129" s="14">
        <f t="shared" si="446"/>
        <v>0</v>
      </c>
      <c r="DE129" s="14">
        <f t="shared" si="447"/>
        <v>0</v>
      </c>
      <c r="DF129" s="14">
        <f t="shared" si="448"/>
        <v>0</v>
      </c>
      <c r="DG129" s="14">
        <f t="shared" si="449"/>
        <v>0</v>
      </c>
      <c r="DH129" s="202">
        <f t="shared" si="436"/>
        <v>0</v>
      </c>
      <c r="DI129" s="216">
        <f t="shared" si="437"/>
        <v>0</v>
      </c>
      <c r="DK129" s="74">
        <f t="shared" si="160"/>
        <v>0</v>
      </c>
      <c r="DL129" s="74">
        <f t="shared" si="439"/>
        <v>0</v>
      </c>
      <c r="DM129" s="74">
        <f t="shared" si="439"/>
        <v>0</v>
      </c>
      <c r="DN129" s="74">
        <f t="shared" si="439"/>
        <v>0</v>
      </c>
      <c r="DO129" s="74">
        <f t="shared" si="439"/>
        <v>0</v>
      </c>
      <c r="DP129" s="74">
        <f t="shared" si="439"/>
        <v>0</v>
      </c>
      <c r="DQ129" s="74">
        <f t="shared" si="439"/>
        <v>0</v>
      </c>
      <c r="DR129" s="74">
        <f t="shared" si="439"/>
        <v>0</v>
      </c>
      <c r="DS129" s="74">
        <f t="shared" si="439"/>
        <v>0</v>
      </c>
      <c r="DT129" s="74">
        <f t="shared" si="439"/>
        <v>0</v>
      </c>
      <c r="DU129" s="74">
        <f t="shared" si="439"/>
        <v>0</v>
      </c>
      <c r="DV129" s="74">
        <f t="shared" si="439"/>
        <v>0</v>
      </c>
      <c r="DW129" s="485">
        <f t="shared" si="195"/>
        <v>0</v>
      </c>
      <c r="DX129" s="84"/>
      <c r="DY129" s="74">
        <f t="shared" si="426"/>
        <v>0</v>
      </c>
      <c r="DZ129" s="74">
        <f t="shared" si="427"/>
        <v>0</v>
      </c>
      <c r="EA129" s="75">
        <f t="shared" si="428"/>
        <v>0</v>
      </c>
      <c r="EB129" s="74">
        <f t="shared" si="429"/>
        <v>0</v>
      </c>
      <c r="EC129" s="74"/>
      <c r="ED129" s="74"/>
      <c r="EE129" s="74"/>
      <c r="EF129" s="74"/>
      <c r="EG129" s="74">
        <f t="shared" si="430"/>
        <v>0</v>
      </c>
      <c r="EH129" s="74">
        <f t="shared" si="431"/>
        <v>0</v>
      </c>
      <c r="EI129" s="74">
        <f t="shared" si="432"/>
        <v>0</v>
      </c>
      <c r="EJ129" s="74">
        <f t="shared" si="433"/>
        <v>0</v>
      </c>
      <c r="EK129" s="83">
        <f t="shared" si="438"/>
        <v>0</v>
      </c>
      <c r="EO129" s="65">
        <f t="shared" si="45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50" t="s">
        <v>195</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92"/>
        <v>0</v>
      </c>
      <c r="AE130" s="9"/>
      <c r="AF130" s="9"/>
      <c r="AG130" s="9"/>
      <c r="AH130" s="9"/>
      <c r="AI130" s="280"/>
      <c r="AJ130" s="280"/>
      <c r="AK130" s="280"/>
      <c r="AL130" s="423">
        <f t="shared" si="393"/>
        <v>0</v>
      </c>
      <c r="AM130" s="280"/>
      <c r="AN130" s="280"/>
      <c r="AO130" s="280"/>
      <c r="AP130" s="423">
        <f t="shared" si="394"/>
        <v>0</v>
      </c>
      <c r="AQ130" s="280"/>
      <c r="AR130" s="280"/>
      <c r="AS130" s="280"/>
      <c r="AT130" s="423">
        <f t="shared" si="395"/>
        <v>0</v>
      </c>
      <c r="AU130" s="280"/>
      <c r="AV130" s="280"/>
      <c r="AW130" s="280"/>
      <c r="AX130" s="423">
        <f t="shared" si="396"/>
        <v>0</v>
      </c>
      <c r="AY130" s="280"/>
      <c r="AZ130" s="280"/>
      <c r="BA130" s="280"/>
      <c r="BB130" s="423">
        <f t="shared" si="397"/>
        <v>0</v>
      </c>
      <c r="BC130" s="280"/>
      <c r="BD130" s="280"/>
      <c r="BE130" s="280"/>
      <c r="BF130" s="423">
        <f t="shared" si="398"/>
        <v>0</v>
      </c>
      <c r="BG130" s="280"/>
      <c r="BH130" s="280"/>
      <c r="BI130" s="280"/>
      <c r="BJ130" s="423">
        <f t="shared" si="399"/>
        <v>0</v>
      </c>
      <c r="BK130" s="280"/>
      <c r="BL130" s="280"/>
      <c r="BM130" s="280"/>
      <c r="BN130" s="423">
        <f t="shared" si="400"/>
        <v>0</v>
      </c>
      <c r="BO130" s="280"/>
      <c r="BP130" s="280"/>
      <c r="BQ130" s="280"/>
      <c r="BR130" s="423">
        <f t="shared" si="401"/>
        <v>0</v>
      </c>
      <c r="BS130" s="280"/>
      <c r="BT130" s="280"/>
      <c r="BU130" s="280"/>
      <c r="BV130" s="423">
        <f t="shared" si="402"/>
        <v>0</v>
      </c>
      <c r="BW130" s="280"/>
      <c r="BX130" s="280"/>
      <c r="BY130" s="280"/>
      <c r="BZ130" s="423">
        <f t="shared" si="403"/>
        <v>0</v>
      </c>
      <c r="CA130" s="280"/>
      <c r="CB130" s="280"/>
      <c r="CC130" s="280"/>
      <c r="CD130" s="423">
        <f t="shared" si="404"/>
        <v>0</v>
      </c>
      <c r="CE130" s="62">
        <f t="shared" si="405"/>
        <v>0</v>
      </c>
      <c r="CF130" s="120" t="str">
        <f t="shared" si="406"/>
        <v/>
      </c>
      <c r="CG130" s="14">
        <f t="shared" si="440"/>
        <v>0</v>
      </c>
      <c r="CH130" s="85">
        <f t="shared" si="408"/>
        <v>0</v>
      </c>
      <c r="CI130" s="14">
        <f t="shared" si="441"/>
        <v>0</v>
      </c>
      <c r="CJ130" s="14">
        <f t="shared" si="442"/>
        <v>0</v>
      </c>
      <c r="CK130" s="85">
        <f t="shared" si="411"/>
        <v>0</v>
      </c>
      <c r="CL130" s="85">
        <f t="shared" si="412"/>
        <v>0</v>
      </c>
      <c r="CM130" s="85">
        <f t="shared" si="413"/>
        <v>0</v>
      </c>
      <c r="CN130" s="85">
        <f t="shared" si="414"/>
        <v>0</v>
      </c>
      <c r="CO130" s="85">
        <f t="shared" si="415"/>
        <v>0</v>
      </c>
      <c r="CP130" s="85">
        <f t="shared" si="416"/>
        <v>0</v>
      </c>
      <c r="CQ130" s="85">
        <f t="shared" si="417"/>
        <v>0</v>
      </c>
      <c r="CR130" s="85">
        <f t="shared" si="434"/>
        <v>0</v>
      </c>
      <c r="CS130" s="88">
        <f t="shared" si="435"/>
        <v>0</v>
      </c>
      <c r="CV130" s="14">
        <f t="shared" si="418"/>
        <v>0</v>
      </c>
      <c r="CW130" s="14">
        <f t="shared" si="443"/>
        <v>0</v>
      </c>
      <c r="CX130" s="14">
        <f t="shared" si="444"/>
        <v>0</v>
      </c>
      <c r="CY130" s="14">
        <f t="shared" si="445"/>
        <v>0</v>
      </c>
      <c r="CZ130" s="14"/>
      <c r="DA130" s="14"/>
      <c r="DB130" s="14"/>
      <c r="DC130" s="14"/>
      <c r="DD130" s="14">
        <f t="shared" si="446"/>
        <v>0</v>
      </c>
      <c r="DE130" s="14">
        <f t="shared" si="447"/>
        <v>0</v>
      </c>
      <c r="DF130" s="14">
        <f t="shared" si="448"/>
        <v>0</v>
      </c>
      <c r="DG130" s="14">
        <f t="shared" si="449"/>
        <v>0</v>
      </c>
      <c r="DH130" s="202">
        <f t="shared" si="436"/>
        <v>0</v>
      </c>
      <c r="DI130" s="216">
        <f t="shared" si="437"/>
        <v>0</v>
      </c>
      <c r="DK130" s="74">
        <f t="shared" si="160"/>
        <v>0</v>
      </c>
      <c r="DL130" s="74">
        <f t="shared" si="439"/>
        <v>0</v>
      </c>
      <c r="DM130" s="74">
        <f t="shared" si="439"/>
        <v>0</v>
      </c>
      <c r="DN130" s="74">
        <f t="shared" si="439"/>
        <v>0</v>
      </c>
      <c r="DO130" s="74">
        <f t="shared" si="439"/>
        <v>0</v>
      </c>
      <c r="DP130" s="74">
        <f t="shared" si="439"/>
        <v>0</v>
      </c>
      <c r="DQ130" s="74">
        <f t="shared" si="439"/>
        <v>0</v>
      </c>
      <c r="DR130" s="74">
        <f t="shared" si="439"/>
        <v>0</v>
      </c>
      <c r="DS130" s="74">
        <f t="shared" si="439"/>
        <v>0</v>
      </c>
      <c r="DT130" s="74">
        <f t="shared" si="439"/>
        <v>0</v>
      </c>
      <c r="DU130" s="74">
        <f t="shared" si="439"/>
        <v>0</v>
      </c>
      <c r="DV130" s="74">
        <f t="shared" si="439"/>
        <v>0</v>
      </c>
      <c r="DW130" s="485">
        <f t="shared" si="195"/>
        <v>0</v>
      </c>
      <c r="DX130" s="84"/>
      <c r="DY130" s="74">
        <f t="shared" si="426"/>
        <v>0</v>
      </c>
      <c r="DZ130" s="74">
        <f t="shared" si="427"/>
        <v>0</v>
      </c>
      <c r="EA130" s="75">
        <f t="shared" si="428"/>
        <v>0</v>
      </c>
      <c r="EB130" s="74">
        <f t="shared" si="429"/>
        <v>0</v>
      </c>
      <c r="EC130" s="74"/>
      <c r="ED130" s="74"/>
      <c r="EE130" s="74"/>
      <c r="EF130" s="74"/>
      <c r="EG130" s="74">
        <f t="shared" si="430"/>
        <v>0</v>
      </c>
      <c r="EH130" s="74">
        <f t="shared" si="431"/>
        <v>0</v>
      </c>
      <c r="EI130" s="74">
        <f t="shared" si="432"/>
        <v>0</v>
      </c>
      <c r="EJ130" s="74">
        <f t="shared" si="433"/>
        <v>0</v>
      </c>
      <c r="EK130" s="83">
        <f t="shared" si="438"/>
        <v>0</v>
      </c>
      <c r="EO130" s="65">
        <f t="shared" si="45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50" t="s">
        <v>196</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92"/>
        <v>0</v>
      </c>
      <c r="AE131" s="9"/>
      <c r="AF131" s="9"/>
      <c r="AG131" s="9"/>
      <c r="AH131" s="9"/>
      <c r="AI131" s="280"/>
      <c r="AJ131" s="280"/>
      <c r="AK131" s="280"/>
      <c r="AL131" s="423">
        <f t="shared" si="393"/>
        <v>0</v>
      </c>
      <c r="AM131" s="280"/>
      <c r="AN131" s="280"/>
      <c r="AO131" s="280"/>
      <c r="AP131" s="423">
        <f t="shared" si="394"/>
        <v>0</v>
      </c>
      <c r="AQ131" s="280"/>
      <c r="AR131" s="280"/>
      <c r="AS131" s="280"/>
      <c r="AT131" s="423">
        <f t="shared" si="395"/>
        <v>0</v>
      </c>
      <c r="AU131" s="280"/>
      <c r="AV131" s="280"/>
      <c r="AW131" s="280"/>
      <c r="AX131" s="423">
        <f t="shared" si="396"/>
        <v>0</v>
      </c>
      <c r="AY131" s="280"/>
      <c r="AZ131" s="280"/>
      <c r="BA131" s="280"/>
      <c r="BB131" s="423">
        <f t="shared" si="397"/>
        <v>0</v>
      </c>
      <c r="BC131" s="280"/>
      <c r="BD131" s="280"/>
      <c r="BE131" s="280"/>
      <c r="BF131" s="423">
        <f t="shared" si="398"/>
        <v>0</v>
      </c>
      <c r="BG131" s="280"/>
      <c r="BH131" s="280"/>
      <c r="BI131" s="280"/>
      <c r="BJ131" s="423">
        <f t="shared" si="399"/>
        <v>0</v>
      </c>
      <c r="BK131" s="280"/>
      <c r="BL131" s="280"/>
      <c r="BM131" s="280"/>
      <c r="BN131" s="423">
        <f t="shared" si="400"/>
        <v>0</v>
      </c>
      <c r="BO131" s="280"/>
      <c r="BP131" s="280"/>
      <c r="BQ131" s="280"/>
      <c r="BR131" s="423">
        <f t="shared" si="401"/>
        <v>0</v>
      </c>
      <c r="BS131" s="280"/>
      <c r="BT131" s="280"/>
      <c r="BU131" s="280"/>
      <c r="BV131" s="423">
        <f t="shared" si="402"/>
        <v>0</v>
      </c>
      <c r="BW131" s="280"/>
      <c r="BX131" s="280"/>
      <c r="BY131" s="280"/>
      <c r="BZ131" s="423">
        <f t="shared" si="403"/>
        <v>0</v>
      </c>
      <c r="CA131" s="280"/>
      <c r="CB131" s="280"/>
      <c r="CC131" s="280"/>
      <c r="CD131" s="423">
        <f t="shared" si="404"/>
        <v>0</v>
      </c>
      <c r="CE131" s="62">
        <f t="shared" si="405"/>
        <v>0</v>
      </c>
      <c r="CF131" s="120" t="str">
        <f t="shared" si="406"/>
        <v/>
      </c>
      <c r="CG131" s="14">
        <f t="shared" si="440"/>
        <v>0</v>
      </c>
      <c r="CH131" s="85">
        <f t="shared" si="408"/>
        <v>0</v>
      </c>
      <c r="CI131" s="14">
        <f t="shared" si="441"/>
        <v>0</v>
      </c>
      <c r="CJ131" s="14">
        <f t="shared" si="442"/>
        <v>0</v>
      </c>
      <c r="CK131" s="85">
        <f t="shared" si="411"/>
        <v>0</v>
      </c>
      <c r="CL131" s="85">
        <f t="shared" si="412"/>
        <v>0</v>
      </c>
      <c r="CM131" s="85">
        <f t="shared" si="413"/>
        <v>0</v>
      </c>
      <c r="CN131" s="85">
        <f t="shared" si="414"/>
        <v>0</v>
      </c>
      <c r="CO131" s="85">
        <f t="shared" si="415"/>
        <v>0</v>
      </c>
      <c r="CP131" s="85">
        <f t="shared" si="416"/>
        <v>0</v>
      </c>
      <c r="CQ131" s="85">
        <f t="shared" si="417"/>
        <v>0</v>
      </c>
      <c r="CR131" s="85">
        <f t="shared" si="434"/>
        <v>0</v>
      </c>
      <c r="CS131" s="88">
        <f t="shared" si="435"/>
        <v>0</v>
      </c>
      <c r="CV131" s="14">
        <f t="shared" si="418"/>
        <v>0</v>
      </c>
      <c r="CW131" s="14">
        <f t="shared" si="443"/>
        <v>0</v>
      </c>
      <c r="CX131" s="14">
        <f t="shared" si="444"/>
        <v>0</v>
      </c>
      <c r="CY131" s="14">
        <f t="shared" si="445"/>
        <v>0</v>
      </c>
      <c r="CZ131" s="14"/>
      <c r="DA131" s="14"/>
      <c r="DB131" s="14"/>
      <c r="DC131" s="14"/>
      <c r="DD131" s="14">
        <f t="shared" si="446"/>
        <v>0</v>
      </c>
      <c r="DE131" s="14">
        <f t="shared" si="447"/>
        <v>0</v>
      </c>
      <c r="DF131" s="14">
        <f t="shared" si="448"/>
        <v>0</v>
      </c>
      <c r="DG131" s="14">
        <f t="shared" si="449"/>
        <v>0</v>
      </c>
      <c r="DH131" s="202">
        <f t="shared" si="436"/>
        <v>0</v>
      </c>
      <c r="DI131" s="216">
        <f t="shared" si="437"/>
        <v>0</v>
      </c>
      <c r="DK131" s="74">
        <f t="shared" si="160"/>
        <v>0</v>
      </c>
      <c r="DL131" s="74">
        <f t="shared" si="439"/>
        <v>0</v>
      </c>
      <c r="DM131" s="74">
        <f t="shared" si="439"/>
        <v>0</v>
      </c>
      <c r="DN131" s="74">
        <f t="shared" si="439"/>
        <v>0</v>
      </c>
      <c r="DO131" s="74">
        <f t="shared" si="439"/>
        <v>0</v>
      </c>
      <c r="DP131" s="74">
        <f t="shared" si="439"/>
        <v>0</v>
      </c>
      <c r="DQ131" s="74">
        <f t="shared" si="439"/>
        <v>0</v>
      </c>
      <c r="DR131" s="74">
        <f t="shared" si="439"/>
        <v>0</v>
      </c>
      <c r="DS131" s="74">
        <f t="shared" si="439"/>
        <v>0</v>
      </c>
      <c r="DT131" s="74">
        <f t="shared" si="439"/>
        <v>0</v>
      </c>
      <c r="DU131" s="74">
        <f t="shared" si="439"/>
        <v>0</v>
      </c>
      <c r="DV131" s="74">
        <f t="shared" si="439"/>
        <v>0</v>
      </c>
      <c r="DW131" s="485">
        <f t="shared" si="195"/>
        <v>0</v>
      </c>
      <c r="DX131" s="84"/>
      <c r="DY131" s="74">
        <f t="shared" si="426"/>
        <v>0</v>
      </c>
      <c r="DZ131" s="74">
        <f t="shared" si="427"/>
        <v>0</v>
      </c>
      <c r="EA131" s="75">
        <f t="shared" si="428"/>
        <v>0</v>
      </c>
      <c r="EB131" s="74">
        <f t="shared" si="429"/>
        <v>0</v>
      </c>
      <c r="EC131" s="74"/>
      <c r="ED131" s="74"/>
      <c r="EE131" s="74"/>
      <c r="EF131" s="74"/>
      <c r="EG131" s="74">
        <f t="shared" si="430"/>
        <v>0</v>
      </c>
      <c r="EH131" s="74">
        <f t="shared" si="431"/>
        <v>0</v>
      </c>
      <c r="EI131" s="74">
        <f t="shared" si="432"/>
        <v>0</v>
      </c>
      <c r="EJ131" s="74">
        <f t="shared" si="433"/>
        <v>0</v>
      </c>
      <c r="EK131" s="83">
        <f t="shared" si="438"/>
        <v>0</v>
      </c>
      <c r="EO131" s="65">
        <f t="shared" si="45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50" t="s">
        <v>197</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92"/>
        <v>0</v>
      </c>
      <c r="AE132" s="9"/>
      <c r="AF132" s="9"/>
      <c r="AG132" s="9"/>
      <c r="AH132" s="9"/>
      <c r="AI132" s="280"/>
      <c r="AJ132" s="280"/>
      <c r="AK132" s="280"/>
      <c r="AL132" s="423">
        <f t="shared" si="393"/>
        <v>0</v>
      </c>
      <c r="AM132" s="280"/>
      <c r="AN132" s="280"/>
      <c r="AO132" s="280"/>
      <c r="AP132" s="423">
        <f t="shared" si="394"/>
        <v>0</v>
      </c>
      <c r="AQ132" s="280"/>
      <c r="AR132" s="280"/>
      <c r="AS132" s="280"/>
      <c r="AT132" s="423">
        <f t="shared" si="395"/>
        <v>0</v>
      </c>
      <c r="AU132" s="280"/>
      <c r="AV132" s="280"/>
      <c r="AW132" s="280"/>
      <c r="AX132" s="423">
        <f t="shared" si="396"/>
        <v>0</v>
      </c>
      <c r="AY132" s="280"/>
      <c r="AZ132" s="280"/>
      <c r="BA132" s="280"/>
      <c r="BB132" s="423">
        <f t="shared" si="397"/>
        <v>0</v>
      </c>
      <c r="BC132" s="280"/>
      <c r="BD132" s="280"/>
      <c r="BE132" s="280"/>
      <c r="BF132" s="423">
        <f t="shared" si="398"/>
        <v>0</v>
      </c>
      <c r="BG132" s="280"/>
      <c r="BH132" s="280"/>
      <c r="BI132" s="280"/>
      <c r="BJ132" s="423">
        <f t="shared" si="399"/>
        <v>0</v>
      </c>
      <c r="BK132" s="280"/>
      <c r="BL132" s="280"/>
      <c r="BM132" s="280"/>
      <c r="BN132" s="423">
        <f t="shared" si="400"/>
        <v>0</v>
      </c>
      <c r="BO132" s="280"/>
      <c r="BP132" s="280"/>
      <c r="BQ132" s="280"/>
      <c r="BR132" s="423">
        <f t="shared" si="401"/>
        <v>0</v>
      </c>
      <c r="BS132" s="280"/>
      <c r="BT132" s="280"/>
      <c r="BU132" s="280"/>
      <c r="BV132" s="423">
        <f t="shared" si="402"/>
        <v>0</v>
      </c>
      <c r="BW132" s="280"/>
      <c r="BX132" s="280"/>
      <c r="BY132" s="280"/>
      <c r="BZ132" s="423">
        <f t="shared" si="403"/>
        <v>0</v>
      </c>
      <c r="CA132" s="280"/>
      <c r="CB132" s="280"/>
      <c r="CC132" s="280"/>
      <c r="CD132" s="423">
        <f t="shared" si="404"/>
        <v>0</v>
      </c>
      <c r="CE132" s="62">
        <f t="shared" si="405"/>
        <v>0</v>
      </c>
      <c r="CF132" s="120" t="str">
        <f t="shared" si="406"/>
        <v/>
      </c>
      <c r="CG132" s="14">
        <f>IF(AND($EO132=0,$FB132=0),0,IF(AND($DW132=0,$EK132=0,EQ133&lt;&gt;0),EQ133, IF(AND(CF132&lt;DI132,$DH132&lt;&gt;$AD132,CV132=$DI132),CV132+$AD132-$DH132,CV132)))</f>
        <v>0</v>
      </c>
      <c r="CH132" s="85">
        <f t="shared" si="40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11"/>
        <v>0</v>
      </c>
      <c r="CL132" s="85">
        <f t="shared" si="412"/>
        <v>0</v>
      </c>
      <c r="CM132" s="85">
        <f t="shared" si="413"/>
        <v>0</v>
      </c>
      <c r="CN132" s="85">
        <f t="shared" si="414"/>
        <v>0</v>
      </c>
      <c r="CO132" s="85">
        <f t="shared" si="415"/>
        <v>0</v>
      </c>
      <c r="CP132" s="85">
        <f t="shared" si="416"/>
        <v>0</v>
      </c>
      <c r="CQ132" s="85">
        <f t="shared" si="417"/>
        <v>0</v>
      </c>
      <c r="CR132" s="85">
        <f t="shared" si="434"/>
        <v>0</v>
      </c>
      <c r="CS132" s="88">
        <f t="shared" si="435"/>
        <v>0</v>
      </c>
      <c r="CV132" s="14">
        <f t="shared" si="41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49"/>
        <v>0</v>
      </c>
      <c r="DH132" s="202">
        <f t="shared" si="436"/>
        <v>0</v>
      </c>
      <c r="DI132" s="216">
        <f t="shared" si="437"/>
        <v>0</v>
      </c>
      <c r="DK132" s="74">
        <f t="shared" si="160"/>
        <v>0</v>
      </c>
      <c r="DL132" s="74">
        <f t="shared" si="439"/>
        <v>0</v>
      </c>
      <c r="DM132" s="74">
        <f t="shared" si="439"/>
        <v>0</v>
      </c>
      <c r="DN132" s="74">
        <f t="shared" si="439"/>
        <v>0</v>
      </c>
      <c r="DO132" s="74">
        <f t="shared" si="439"/>
        <v>0</v>
      </c>
      <c r="DP132" s="74">
        <f t="shared" si="439"/>
        <v>0</v>
      </c>
      <c r="DQ132" s="74">
        <f t="shared" si="439"/>
        <v>0</v>
      </c>
      <c r="DR132" s="74">
        <f t="shared" si="439"/>
        <v>0</v>
      </c>
      <c r="DS132" s="74">
        <f t="shared" si="439"/>
        <v>0</v>
      </c>
      <c r="DT132" s="74">
        <f t="shared" si="439"/>
        <v>0</v>
      </c>
      <c r="DU132" s="74">
        <f t="shared" si="439"/>
        <v>0</v>
      </c>
      <c r="DV132" s="74">
        <f t="shared" si="439"/>
        <v>0</v>
      </c>
      <c r="DW132" s="485">
        <f t="shared" si="195"/>
        <v>0</v>
      </c>
      <c r="DX132" s="84"/>
      <c r="DY132" s="74">
        <f t="shared" si="426"/>
        <v>0</v>
      </c>
      <c r="DZ132" s="74">
        <f t="shared" si="427"/>
        <v>0</v>
      </c>
      <c r="EA132" s="75">
        <f t="shared" si="428"/>
        <v>0</v>
      </c>
      <c r="EB132" s="74">
        <f t="shared" si="429"/>
        <v>0</v>
      </c>
      <c r="EC132" s="74"/>
      <c r="ED132" s="74"/>
      <c r="EE132" s="74"/>
      <c r="EF132" s="74"/>
      <c r="EG132" s="74">
        <f t="shared" si="430"/>
        <v>0</v>
      </c>
      <c r="EH132" s="74">
        <f t="shared" si="431"/>
        <v>0</v>
      </c>
      <c r="EI132" s="74">
        <f t="shared" si="432"/>
        <v>0</v>
      </c>
      <c r="EJ132" s="74">
        <f t="shared" si="433"/>
        <v>0</v>
      </c>
      <c r="EK132" s="83">
        <f t="shared" si="438"/>
        <v>0</v>
      </c>
      <c r="EO132" s="65">
        <f t="shared" si="450"/>
        <v>0</v>
      </c>
      <c r="FA132" s="4"/>
      <c r="FB132" s="4"/>
      <c r="FC132" s="4"/>
      <c r="FD132" s="4"/>
      <c r="FE132" s="4"/>
      <c r="FF132" s="4"/>
      <c r="FG132" s="4"/>
      <c r="FH132" s="4"/>
      <c r="FI132" s="4"/>
      <c r="FJ132" s="4"/>
      <c r="FK132" s="4"/>
      <c r="FL132" s="4"/>
      <c r="FM132" s="4"/>
      <c r="FN132" s="4"/>
      <c r="FO132" s="4"/>
    </row>
    <row r="133" spans="1:171" s="19" customFormat="1" ht="15" customHeight="1" x14ac:dyDescent="0.25">
      <c r="A133" s="192" t="s">
        <v>23</v>
      </c>
      <c r="B133" s="147" t="s">
        <v>198</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1800</v>
      </c>
      <c r="AD133" s="237">
        <f>SUMIF($A113:$A132,"&gt;'#'",AD113:AD132)</f>
        <v>60</v>
      </c>
      <c r="AE133" s="237"/>
      <c r="AF133" s="237"/>
      <c r="AG133" s="237"/>
      <c r="AH133" s="237"/>
      <c r="AI133" s="228"/>
      <c r="AJ133" s="228"/>
      <c r="AK133" s="228"/>
      <c r="AL133" s="69">
        <f>SUM(AL113:AL132)</f>
        <v>0</v>
      </c>
      <c r="AM133" s="228"/>
      <c r="AN133" s="228"/>
      <c r="AO133" s="228"/>
      <c r="AP133" s="69">
        <f>SUM(AP113:AP132)</f>
        <v>0</v>
      </c>
      <c r="AQ133" s="228"/>
      <c r="AR133" s="228"/>
      <c r="AS133" s="228"/>
      <c r="AT133" s="702">
        <f>SUM(AT113:AT132)</f>
        <v>10</v>
      </c>
      <c r="AU133" s="228"/>
      <c r="AV133" s="228"/>
      <c r="AW133" s="228"/>
      <c r="AX133" s="702">
        <f>SUM(AX113:AX132)</f>
        <v>10</v>
      </c>
      <c r="AY133" s="662"/>
      <c r="AZ133" s="662"/>
      <c r="BA133" s="662"/>
      <c r="BB133" s="702">
        <f>SUM(BB113:BB132)</f>
        <v>10</v>
      </c>
      <c r="BC133" s="662"/>
      <c r="BD133" s="662"/>
      <c r="BE133" s="662"/>
      <c r="BF133" s="702">
        <f>SUM(BF113:BF132)</f>
        <v>10</v>
      </c>
      <c r="BG133" s="662"/>
      <c r="BH133" s="662"/>
      <c r="BI133" s="662"/>
      <c r="BJ133" s="702">
        <f>SUM(BJ113:BJ132)</f>
        <v>20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405"/>
        <v>0</v>
      </c>
      <c r="CF133" s="38"/>
      <c r="CG133" s="80">
        <f t="shared" ref="CG133:CR133" si="451">SUM(CG113:CG132)</f>
        <v>0</v>
      </c>
      <c r="CH133" s="80">
        <f t="shared" si="451"/>
        <v>0</v>
      </c>
      <c r="CI133" s="80">
        <f t="shared" si="451"/>
        <v>10</v>
      </c>
      <c r="CJ133" s="80">
        <f t="shared" si="451"/>
        <v>10</v>
      </c>
      <c r="CK133" s="80">
        <f t="shared" si="451"/>
        <v>10</v>
      </c>
      <c r="CL133" s="80">
        <f t="shared" si="451"/>
        <v>10</v>
      </c>
      <c r="CM133" s="80">
        <f t="shared" si="451"/>
        <v>20</v>
      </c>
      <c r="CN133" s="80">
        <f t="shared" si="451"/>
        <v>0</v>
      </c>
      <c r="CO133" s="80">
        <f t="shared" si="451"/>
        <v>0</v>
      </c>
      <c r="CP133" s="80">
        <f t="shared" si="451"/>
        <v>0</v>
      </c>
      <c r="CQ133" s="80">
        <f t="shared" si="451"/>
        <v>0</v>
      </c>
      <c r="CR133" s="80">
        <f t="shared" si="45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52">SUM(DK113:DK132)</f>
        <v>0</v>
      </c>
      <c r="DL133" s="76">
        <f t="shared" si="452"/>
        <v>0</v>
      </c>
      <c r="DM133" s="76">
        <f t="shared" si="452"/>
        <v>0</v>
      </c>
      <c r="DN133" s="76">
        <f t="shared" si="452"/>
        <v>0</v>
      </c>
      <c r="DO133" s="76">
        <f t="shared" si="452"/>
        <v>0</v>
      </c>
      <c r="DP133" s="76">
        <f t="shared" si="452"/>
        <v>0</v>
      </c>
      <c r="DQ133" s="76">
        <f t="shared" si="452"/>
        <v>0</v>
      </c>
      <c r="DR133" s="76">
        <f t="shared" si="452"/>
        <v>0</v>
      </c>
      <c r="DS133" s="76">
        <f t="shared" si="452"/>
        <v>0</v>
      </c>
      <c r="DT133" s="76">
        <f t="shared" si="452"/>
        <v>0</v>
      </c>
      <c r="DU133" s="76">
        <f t="shared" si="452"/>
        <v>0</v>
      </c>
      <c r="DV133" s="76">
        <f t="shared" si="452"/>
        <v>0</v>
      </c>
      <c r="DW133" s="487">
        <f t="shared" si="452"/>
        <v>0</v>
      </c>
      <c r="DX133" s="484"/>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4</v>
      </c>
      <c r="EJ133" s="77">
        <f>SUM(EJ113:EJ132)</f>
        <v>0</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t="12" customHeight="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21.75" customHeight="1" x14ac:dyDescent="0.2">
      <c r="A136" s="192" t="s">
        <v>23</v>
      </c>
      <c r="B136" s="153" t="str">
        <f>CONCATENATE("Підготовка ",'Титул денна (дуальна)'!AX1,"а разом:")</f>
        <v>Підготовка бакалавра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7200</v>
      </c>
      <c r="AD136" s="161">
        <f>AD$133+AD$110</f>
        <v>240</v>
      </c>
      <c r="AE136" s="238"/>
      <c r="AF136" s="238"/>
      <c r="AG136" s="238"/>
      <c r="AH136" s="238"/>
      <c r="AI136" s="238"/>
      <c r="AJ136" s="238"/>
      <c r="AK136" s="238"/>
      <c r="AL136" s="700">
        <f>AL$110+AL$133</f>
        <v>30</v>
      </c>
      <c r="AM136" s="161"/>
      <c r="AN136" s="161"/>
      <c r="AO136" s="161"/>
      <c r="AP136" s="700">
        <f>AP$110+AP$133</f>
        <v>30</v>
      </c>
      <c r="AQ136" s="161"/>
      <c r="AR136" s="161"/>
      <c r="AS136" s="161"/>
      <c r="AT136" s="700">
        <f>AT$110+AT$133</f>
        <v>30</v>
      </c>
      <c r="AU136" s="161"/>
      <c r="AV136" s="161"/>
      <c r="AW136" s="161"/>
      <c r="AX136" s="700">
        <f>AX$110+AX$133</f>
        <v>30</v>
      </c>
      <c r="AY136" s="161"/>
      <c r="AZ136" s="161"/>
      <c r="BA136" s="161"/>
      <c r="BB136" s="700">
        <f>BB$110+BB$133</f>
        <v>30</v>
      </c>
      <c r="BC136" s="161"/>
      <c r="BD136" s="161"/>
      <c r="BE136" s="161"/>
      <c r="BF136" s="700">
        <f>BF$110+BF$133</f>
        <v>30</v>
      </c>
      <c r="BG136" s="161"/>
      <c r="BH136" s="161"/>
      <c r="BI136" s="161"/>
      <c r="BJ136" s="700">
        <f>BJ$110+BJ$133</f>
        <v>30</v>
      </c>
      <c r="BK136" s="161"/>
      <c r="BL136" s="161"/>
      <c r="BM136" s="238"/>
      <c r="BN136" s="162">
        <f>BN$110+BN$133</f>
        <v>30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53">CG$133+CG$110</f>
        <v>30</v>
      </c>
      <c r="CH136" s="35">
        <f t="shared" si="453"/>
        <v>30</v>
      </c>
      <c r="CI136" s="35">
        <f t="shared" si="453"/>
        <v>30</v>
      </c>
      <c r="CJ136" s="35">
        <f t="shared" si="453"/>
        <v>29</v>
      </c>
      <c r="CK136" s="35">
        <f t="shared" si="453"/>
        <v>29</v>
      </c>
      <c r="CL136" s="35">
        <f t="shared" si="453"/>
        <v>30.75</v>
      </c>
      <c r="CM136" s="35">
        <f t="shared" si="453"/>
        <v>28.5</v>
      </c>
      <c r="CN136" s="35">
        <f t="shared" si="453"/>
        <v>5.25</v>
      </c>
      <c r="CO136" s="35">
        <f t="shared" si="453"/>
        <v>0</v>
      </c>
      <c r="CP136" s="35">
        <f t="shared" si="453"/>
        <v>0</v>
      </c>
      <c r="CQ136" s="35">
        <f t="shared" si="453"/>
        <v>0</v>
      </c>
      <c r="CR136" s="35">
        <f t="shared" si="453"/>
        <v>0</v>
      </c>
      <c r="CS136" s="258">
        <f t="shared" si="453"/>
        <v>212.5</v>
      </c>
      <c r="CV136" s="41">
        <f t="shared" ref="CV136:DH136" si="454">CV95+CV133+CV69</f>
        <v>30</v>
      </c>
      <c r="CW136" s="41">
        <f t="shared" si="454"/>
        <v>30</v>
      </c>
      <c r="CX136" s="41">
        <f t="shared" si="454"/>
        <v>20</v>
      </c>
      <c r="CY136" s="41">
        <f t="shared" si="454"/>
        <v>19</v>
      </c>
      <c r="CZ136" s="41">
        <f t="shared" si="454"/>
        <v>19</v>
      </c>
      <c r="DA136" s="41">
        <f t="shared" si="454"/>
        <v>15.5</v>
      </c>
      <c r="DB136" s="41">
        <f t="shared" si="454"/>
        <v>8.5</v>
      </c>
      <c r="DC136" s="41">
        <f t="shared" si="454"/>
        <v>0</v>
      </c>
      <c r="DD136" s="41">
        <f t="shared" si="454"/>
        <v>0</v>
      </c>
      <c r="DE136" s="41">
        <f t="shared" si="454"/>
        <v>0</v>
      </c>
      <c r="DF136" s="41">
        <f t="shared" si="454"/>
        <v>0</v>
      </c>
      <c r="DG136" s="41">
        <f t="shared" si="454"/>
        <v>0</v>
      </c>
      <c r="DH136" s="207">
        <f t="shared" si="454"/>
        <v>142</v>
      </c>
      <c r="DI136" s="218"/>
    </row>
    <row r="137" spans="1:171" s="2" customFormat="1" ht="21" hidden="1" customHeigh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t="13.2" hidden="1" customHeigh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55">SUM(CG138:CG140)</f>
        <v>0</v>
      </c>
      <c r="CH141" s="81">
        <f t="shared" si="455"/>
        <v>0</v>
      </c>
      <c r="CI141" s="81">
        <f t="shared" si="455"/>
        <v>0</v>
      </c>
      <c r="CJ141" s="81">
        <f t="shared" si="455"/>
        <v>0</v>
      </c>
      <c r="CK141" s="81"/>
      <c r="CL141" s="81"/>
      <c r="CM141" s="81"/>
      <c r="CN141" s="81"/>
      <c r="CO141" s="81">
        <f t="shared" si="455"/>
        <v>0</v>
      </c>
      <c r="CP141" s="81">
        <f t="shared" si="455"/>
        <v>0</v>
      </c>
      <c r="CQ141" s="81">
        <f t="shared" si="455"/>
        <v>0</v>
      </c>
      <c r="CR141" s="81">
        <f t="shared" si="455"/>
        <v>0</v>
      </c>
      <c r="CS141" s="81">
        <f t="shared" si="455"/>
        <v>0</v>
      </c>
      <c r="CT141" s="24"/>
      <c r="CU141" s="24"/>
      <c r="CV141" s="50">
        <f t="shared" ref="CV141:DH141" si="456">SUM(CV138:CV140)</f>
        <v>0</v>
      </c>
      <c r="CW141" s="50">
        <f t="shared" si="456"/>
        <v>0</v>
      </c>
      <c r="CX141" s="50">
        <f t="shared" si="456"/>
        <v>0</v>
      </c>
      <c r="CY141" s="50">
        <f t="shared" si="456"/>
        <v>0</v>
      </c>
      <c r="CZ141" s="50"/>
      <c r="DA141" s="50"/>
      <c r="DB141" s="50"/>
      <c r="DC141" s="50"/>
      <c r="DD141" s="50">
        <f t="shared" si="456"/>
        <v>0</v>
      </c>
      <c r="DE141" s="50">
        <f t="shared" si="456"/>
        <v>0</v>
      </c>
      <c r="DF141" s="50">
        <f t="shared" si="456"/>
        <v>0</v>
      </c>
      <c r="DG141" s="50">
        <f t="shared" si="456"/>
        <v>0</v>
      </c>
      <c r="DH141" s="208">
        <f t="shared" si="456"/>
        <v>0</v>
      </c>
      <c r="DI141" s="218"/>
    </row>
    <row r="142" spans="1:171" s="2" customFormat="1" ht="21" customHeight="1" x14ac:dyDescent="0.25">
      <c r="A142" s="13"/>
      <c r="B142" s="155"/>
      <c r="C142" s="840" t="s">
        <v>26</v>
      </c>
      <c r="D142" s="840"/>
      <c r="E142" s="840"/>
      <c r="F142" s="840"/>
      <c r="G142" s="840"/>
      <c r="H142" s="840"/>
      <c r="I142" s="840"/>
      <c r="J142" s="840"/>
      <c r="K142" s="840"/>
      <c r="L142" s="840"/>
      <c r="M142" s="840"/>
      <c r="N142" s="840"/>
      <c r="O142" s="840"/>
      <c r="P142" s="840"/>
      <c r="Q142" s="840"/>
      <c r="R142" s="840"/>
      <c r="S142" s="840"/>
      <c r="T142" s="840"/>
      <c r="U142" s="840"/>
      <c r="V142" s="840"/>
      <c r="W142" s="840"/>
      <c r="X142" s="840"/>
      <c r="Y142" s="840"/>
      <c r="Z142" s="840"/>
      <c r="AA142" s="841"/>
      <c r="AB142" s="841"/>
      <c r="AC142" s="841"/>
      <c r="AD142" s="841"/>
      <c r="AE142" s="841"/>
      <c r="AF142" s="841"/>
      <c r="AG142" s="841"/>
      <c r="AH142" s="841"/>
      <c r="AI142" s="840"/>
      <c r="AJ142" s="840"/>
      <c r="AK142" s="840"/>
      <c r="AL142" s="840"/>
      <c r="AM142" s="840"/>
      <c r="AN142" s="840"/>
      <c r="AO142" s="840"/>
      <c r="AP142" s="840"/>
      <c r="AQ142" s="840"/>
      <c r="AR142" s="840"/>
      <c r="AS142" s="840"/>
      <c r="AT142" s="840"/>
      <c r="AU142" s="840"/>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68" t="s">
        <v>83</v>
      </c>
      <c r="CH142" s="868"/>
      <c r="CI142" s="868"/>
      <c r="CJ142" s="868"/>
      <c r="CK142" s="868"/>
      <c r="CL142" s="868"/>
      <c r="CM142" s="868"/>
      <c r="CN142" s="868"/>
      <c r="CO142" s="868"/>
      <c r="CP142" s="868"/>
      <c r="CQ142" s="868"/>
      <c r="CR142" s="868"/>
      <c r="DH142" s="198"/>
      <c r="DI142" s="211"/>
    </row>
    <row r="143" spans="1:171" s="2" customFormat="1" ht="13.5" customHeigh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83" t="s">
        <v>281</v>
      </c>
      <c r="AB143" s="783"/>
      <c r="AC143" s="783"/>
      <c r="AD143" s="783"/>
      <c r="AE143" s="783"/>
      <c r="AF143" s="783"/>
      <c r="AG143" s="783"/>
      <c r="AH143" s="783"/>
      <c r="AI143" s="769">
        <f>(AI110+AJ110+AK110)/AI9</f>
        <v>18.941176470588236</v>
      </c>
      <c r="AJ143" s="769"/>
      <c r="AK143" s="769"/>
      <c r="AL143" s="770"/>
      <c r="AM143" s="769">
        <f>(AM110+AN110+AO110)/AM9</f>
        <v>18.823529411764707</v>
      </c>
      <c r="AN143" s="769"/>
      <c r="AO143" s="769"/>
      <c r="AP143" s="770"/>
      <c r="AQ143" s="769">
        <f>(AQ110+AR110+AS110)/AQ9</f>
        <v>12</v>
      </c>
      <c r="AR143" s="769"/>
      <c r="AS143" s="769"/>
      <c r="AT143" s="770"/>
      <c r="AU143" s="769">
        <f>(AU110+AV110+AW110)/AU9</f>
        <v>11.176470588235293</v>
      </c>
      <c r="AV143" s="769"/>
      <c r="AW143" s="769"/>
      <c r="AX143" s="770"/>
      <c r="AY143" s="769">
        <f>(AY110+AZ110+BA110)/AY9</f>
        <v>11.529411764705882</v>
      </c>
      <c r="AZ143" s="769"/>
      <c r="BA143" s="769"/>
      <c r="BB143" s="770"/>
      <c r="BC143" s="769">
        <f>(BC110+BD110+BE110)/BC9</f>
        <v>9.2941176470588243</v>
      </c>
      <c r="BD143" s="769"/>
      <c r="BE143" s="769"/>
      <c r="BF143" s="770"/>
      <c r="BG143" s="769">
        <f>(BG110+BH110+BI110)/BG9</f>
        <v>5.1764705882352944</v>
      </c>
      <c r="BH143" s="769"/>
      <c r="BI143" s="769"/>
      <c r="BJ143" s="770"/>
      <c r="BK143" s="769">
        <f>(BK110+BL110+BM110)/BK9</f>
        <v>0</v>
      </c>
      <c r="BL143" s="769"/>
      <c r="BM143" s="769"/>
      <c r="BN143" s="770"/>
      <c r="BO143" s="769">
        <f>(BO110+BP110+BQ110)/BO9</f>
        <v>0</v>
      </c>
      <c r="BP143" s="769"/>
      <c r="BQ143" s="769"/>
      <c r="BR143" s="770"/>
      <c r="BS143" s="769">
        <f>(BS110+BT110+BU110)/BS9</f>
        <v>0</v>
      </c>
      <c r="BT143" s="769"/>
      <c r="BU143" s="769"/>
      <c r="BV143" s="770"/>
      <c r="BW143" s="769">
        <f>(BW110+BX110+BY110)/BW9</f>
        <v>0</v>
      </c>
      <c r="BX143" s="769"/>
      <c r="BY143" s="769"/>
      <c r="BZ143" s="770"/>
      <c r="CA143" s="769">
        <f>IF(CA9&gt;0,(CA110+CB110+CC110)/CA9,0)</f>
        <v>0</v>
      </c>
      <c r="CB143" s="769"/>
      <c r="CC143" s="769"/>
      <c r="CD143" s="770"/>
      <c r="CE143" s="21"/>
      <c r="CF143" s="494" t="s">
        <v>278</v>
      </c>
      <c r="CG143" s="78">
        <f t="shared" ref="CG143:CR143" si="457">COUNTIF($H$15:$S$68,CG$86)</f>
        <v>5</v>
      </c>
      <c r="CH143" s="78">
        <f t="shared" si="457"/>
        <v>5</v>
      </c>
      <c r="CI143" s="78">
        <f t="shared" si="457"/>
        <v>2</v>
      </c>
      <c r="CJ143" s="78">
        <f t="shared" si="457"/>
        <v>4</v>
      </c>
      <c r="CK143" s="78">
        <f t="shared" si="457"/>
        <v>2</v>
      </c>
      <c r="CL143" s="78">
        <f t="shared" si="457"/>
        <v>1</v>
      </c>
      <c r="CM143" s="78">
        <f t="shared" si="457"/>
        <v>1</v>
      </c>
      <c r="CN143" s="78">
        <f t="shared" si="457"/>
        <v>0</v>
      </c>
      <c r="CO143" s="78">
        <f t="shared" si="457"/>
        <v>0</v>
      </c>
      <c r="CP143" s="78">
        <f t="shared" si="457"/>
        <v>0</v>
      </c>
      <c r="CQ143" s="78">
        <f t="shared" si="457"/>
        <v>0</v>
      </c>
      <c r="CR143" s="78">
        <f t="shared" si="457"/>
        <v>0</v>
      </c>
      <c r="CS143" s="81">
        <f>SUM(CG143:CR143)</f>
        <v>20</v>
      </c>
      <c r="CV143" s="834"/>
      <c r="CW143" s="834"/>
      <c r="CX143" s="834"/>
      <c r="CY143" s="834"/>
      <c r="CZ143" s="834"/>
      <c r="DA143" s="834"/>
      <c r="DB143" s="834"/>
      <c r="DC143" s="834"/>
      <c r="DD143" s="834"/>
      <c r="DE143" s="834"/>
      <c r="DF143" s="834"/>
      <c r="DG143" s="834"/>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90" t="s">
        <v>1</v>
      </c>
      <c r="B144" s="820" t="s">
        <v>28</v>
      </c>
      <c r="C144" s="820"/>
      <c r="D144" s="756" t="s">
        <v>2</v>
      </c>
      <c r="E144" s="757"/>
      <c r="F144" s="757"/>
      <c r="G144" s="756" t="s">
        <v>302</v>
      </c>
      <c r="H144" s="757"/>
      <c r="I144" s="757"/>
      <c r="J144" s="757"/>
      <c r="K144" s="763" t="s">
        <v>303</v>
      </c>
      <c r="L144" s="764"/>
      <c r="M144" s="240"/>
      <c r="N144" s="240"/>
      <c r="O144" s="240"/>
      <c r="P144" s="240"/>
      <c r="Q144" s="240"/>
      <c r="R144" s="240"/>
      <c r="S144" s="240"/>
      <c r="T144" s="240"/>
      <c r="U144" s="240"/>
      <c r="V144" s="240"/>
      <c r="W144" s="240"/>
      <c r="X144" s="240"/>
      <c r="Y144" s="167"/>
      <c r="Z144" s="167"/>
      <c r="AA144" s="821" t="s">
        <v>203</v>
      </c>
      <c r="AB144" s="822"/>
      <c r="AC144" s="830"/>
      <c r="AD144" s="827" t="s">
        <v>209</v>
      </c>
      <c r="AE144" s="828"/>
      <c r="AF144" s="828"/>
      <c r="AG144" s="829"/>
      <c r="AH144" s="164">
        <f>EO82</f>
        <v>1</v>
      </c>
      <c r="AI144" s="766">
        <f>EP82</f>
        <v>0</v>
      </c>
      <c r="AJ144" s="767"/>
      <c r="AK144" s="767"/>
      <c r="AL144" s="768"/>
      <c r="AM144" s="766">
        <f>EQ82</f>
        <v>0</v>
      </c>
      <c r="AN144" s="767"/>
      <c r="AO144" s="767"/>
      <c r="AP144" s="768"/>
      <c r="AQ144" s="766">
        <f>ER82</f>
        <v>0</v>
      </c>
      <c r="AR144" s="767"/>
      <c r="AS144" s="767"/>
      <c r="AT144" s="768"/>
      <c r="AU144" s="766">
        <f>ES82</f>
        <v>0</v>
      </c>
      <c r="AV144" s="767"/>
      <c r="AW144" s="767"/>
      <c r="AX144" s="768"/>
      <c r="AY144" s="766">
        <f>ET82</f>
        <v>0</v>
      </c>
      <c r="AZ144" s="767"/>
      <c r="BA144" s="767"/>
      <c r="BB144" s="768"/>
      <c r="BC144" s="766">
        <f>EU82</f>
        <v>0</v>
      </c>
      <c r="BD144" s="767"/>
      <c r="BE144" s="767"/>
      <c r="BF144" s="768"/>
      <c r="BG144" s="766">
        <f>EV82</f>
        <v>1</v>
      </c>
      <c r="BH144" s="767"/>
      <c r="BI144" s="767"/>
      <c r="BJ144" s="768"/>
      <c r="BK144" s="766">
        <f>EW82</f>
        <v>0</v>
      </c>
      <c r="BL144" s="767"/>
      <c r="BM144" s="767"/>
      <c r="BN144" s="768"/>
      <c r="BO144" s="766">
        <f>EX82</f>
        <v>0</v>
      </c>
      <c r="BP144" s="767"/>
      <c r="BQ144" s="767"/>
      <c r="BR144" s="768"/>
      <c r="BS144" s="766">
        <f>EY82</f>
        <v>0</v>
      </c>
      <c r="BT144" s="767"/>
      <c r="BU144" s="767"/>
      <c r="BV144" s="768"/>
      <c r="BW144" s="766">
        <f>EZ82</f>
        <v>0</v>
      </c>
      <c r="BX144" s="767"/>
      <c r="BY144" s="767"/>
      <c r="BZ144" s="768"/>
      <c r="CA144" s="766">
        <f>FA82</f>
        <v>0</v>
      </c>
      <c r="CB144" s="767"/>
      <c r="CC144" s="767"/>
      <c r="CD144" s="768"/>
      <c r="CE144" s="21"/>
      <c r="CF144" s="495" t="s">
        <v>279</v>
      </c>
      <c r="CG144" s="78">
        <f t="shared" ref="CG144:CR144" si="458">COUNTIF($H$113:$S$132,CG$86)</f>
        <v>0</v>
      </c>
      <c r="CH144" s="78">
        <f t="shared" si="458"/>
        <v>0</v>
      </c>
      <c r="CI144" s="78">
        <f t="shared" si="458"/>
        <v>2</v>
      </c>
      <c r="CJ144" s="78">
        <f t="shared" si="458"/>
        <v>2</v>
      </c>
      <c r="CK144" s="78">
        <f t="shared" si="458"/>
        <v>2</v>
      </c>
      <c r="CL144" s="78">
        <f t="shared" si="458"/>
        <v>2</v>
      </c>
      <c r="CM144" s="78">
        <f t="shared" si="458"/>
        <v>4</v>
      </c>
      <c r="CN144" s="78">
        <f t="shared" si="458"/>
        <v>0</v>
      </c>
      <c r="CO144" s="78">
        <f t="shared" si="458"/>
        <v>0</v>
      </c>
      <c r="CP144" s="78">
        <f t="shared" si="458"/>
        <v>0</v>
      </c>
      <c r="CQ144" s="78">
        <f t="shared" si="458"/>
        <v>0</v>
      </c>
      <c r="CR144" s="78">
        <f t="shared" si="458"/>
        <v>0</v>
      </c>
      <c r="CS144" s="81">
        <f>SUM(CG144:CR144)</f>
        <v>12</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812" t="str">
        <f t="shared" ref="B145:B152" si="459">B87</f>
        <v>Виробнича практика</v>
      </c>
      <c r="C145" s="812"/>
      <c r="D145" s="758">
        <f t="shared" ref="D145:D152" si="460">H87</f>
        <v>6</v>
      </c>
      <c r="E145" s="757"/>
      <c r="F145" s="757"/>
      <c r="G145" s="759">
        <f t="shared" ref="G145:G152" si="461">IF(B87&lt;&gt;"",AD87/1.5,0)</f>
        <v>3</v>
      </c>
      <c r="H145" s="757"/>
      <c r="I145" s="757"/>
      <c r="J145" s="757"/>
      <c r="K145" s="761">
        <f t="shared" ref="K145:K152" si="462">IF(B87&lt;&gt;"",AD87,0)</f>
        <v>4.5</v>
      </c>
      <c r="L145" s="765"/>
      <c r="M145" s="240"/>
      <c r="N145" s="240"/>
      <c r="O145" s="240"/>
      <c r="P145" s="240"/>
      <c r="Q145" s="240"/>
      <c r="R145" s="240"/>
      <c r="S145" s="240"/>
      <c r="T145" s="240"/>
      <c r="U145" s="240"/>
      <c r="V145" s="240"/>
      <c r="W145" s="240"/>
      <c r="X145" s="240"/>
      <c r="Y145" s="167"/>
      <c r="Z145" s="167"/>
      <c r="AA145" s="244"/>
      <c r="AB145" s="245"/>
      <c r="AC145" s="246"/>
      <c r="AD145" s="827" t="s">
        <v>210</v>
      </c>
      <c r="AE145" s="828"/>
      <c r="AF145" s="828"/>
      <c r="AG145" s="829"/>
      <c r="AH145" s="165">
        <f>FB82</f>
        <v>2</v>
      </c>
      <c r="AI145" s="766">
        <f>FC82</f>
        <v>0</v>
      </c>
      <c r="AJ145" s="767"/>
      <c r="AK145" s="767"/>
      <c r="AL145" s="768"/>
      <c r="AM145" s="766">
        <f>FD82</f>
        <v>0</v>
      </c>
      <c r="AN145" s="767"/>
      <c r="AO145" s="767"/>
      <c r="AP145" s="768"/>
      <c r="AQ145" s="766">
        <f>FE82</f>
        <v>0</v>
      </c>
      <c r="AR145" s="767"/>
      <c r="AS145" s="767"/>
      <c r="AT145" s="768"/>
      <c r="AU145" s="766">
        <f>FF82</f>
        <v>1</v>
      </c>
      <c r="AV145" s="767"/>
      <c r="AW145" s="767"/>
      <c r="AX145" s="768"/>
      <c r="AY145" s="766">
        <f>FG82</f>
        <v>1</v>
      </c>
      <c r="AZ145" s="767"/>
      <c r="BA145" s="767"/>
      <c r="BB145" s="768"/>
      <c r="BC145" s="766">
        <f>FH82</f>
        <v>0</v>
      </c>
      <c r="BD145" s="767"/>
      <c r="BE145" s="767"/>
      <c r="BF145" s="768"/>
      <c r="BG145" s="766">
        <f>FI82</f>
        <v>0</v>
      </c>
      <c r="BH145" s="767"/>
      <c r="BI145" s="767"/>
      <c r="BJ145" s="768"/>
      <c r="BK145" s="766">
        <f>FJ82</f>
        <v>0</v>
      </c>
      <c r="BL145" s="767"/>
      <c r="BM145" s="767"/>
      <c r="BN145" s="768"/>
      <c r="BO145" s="766">
        <f>FK82</f>
        <v>0</v>
      </c>
      <c r="BP145" s="767"/>
      <c r="BQ145" s="767"/>
      <c r="BR145" s="768"/>
      <c r="BS145" s="766">
        <f>FL82</f>
        <v>0</v>
      </c>
      <c r="BT145" s="767"/>
      <c r="BU145" s="767"/>
      <c r="BV145" s="768"/>
      <c r="BW145" s="766">
        <f>FM82</f>
        <v>0</v>
      </c>
      <c r="BX145" s="767"/>
      <c r="BY145" s="767"/>
      <c r="BZ145" s="768"/>
      <c r="CA145" s="766">
        <f>FN82</f>
        <v>0</v>
      </c>
      <c r="CB145" s="767"/>
      <c r="CC145" s="767"/>
      <c r="CD145" s="768"/>
      <c r="CE145" s="21"/>
      <c r="CF145" s="495" t="s">
        <v>16</v>
      </c>
      <c r="CG145" s="78">
        <f>CG143+CG144</f>
        <v>5</v>
      </c>
      <c r="CH145" s="78">
        <f t="shared" ref="CH145:CR145" si="463">CH143+CH144</f>
        <v>5</v>
      </c>
      <c r="CI145" s="78">
        <f t="shared" si="463"/>
        <v>4</v>
      </c>
      <c r="CJ145" s="78">
        <f t="shared" si="463"/>
        <v>6</v>
      </c>
      <c r="CK145" s="78">
        <f t="shared" si="463"/>
        <v>4</v>
      </c>
      <c r="CL145" s="78">
        <f t="shared" si="463"/>
        <v>3</v>
      </c>
      <c r="CM145" s="78">
        <f t="shared" si="463"/>
        <v>5</v>
      </c>
      <c r="CN145" s="78">
        <f t="shared" si="463"/>
        <v>0</v>
      </c>
      <c r="CO145" s="78">
        <f t="shared" si="463"/>
        <v>0</v>
      </c>
      <c r="CP145" s="78">
        <f t="shared" si="463"/>
        <v>0</v>
      </c>
      <c r="CQ145" s="78">
        <f t="shared" si="463"/>
        <v>0</v>
      </c>
      <c r="CR145" s="78">
        <f t="shared" si="463"/>
        <v>0</v>
      </c>
      <c r="CS145" s="81">
        <f>SUM(CG145:CR145)</f>
        <v>32</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812" t="str">
        <f t="shared" si="459"/>
        <v>Переддипломна практика</v>
      </c>
      <c r="C146" s="812"/>
      <c r="D146" s="758">
        <f t="shared" si="460"/>
        <v>8</v>
      </c>
      <c r="E146" s="757"/>
      <c r="F146" s="757"/>
      <c r="G146" s="759">
        <f t="shared" si="461"/>
        <v>4</v>
      </c>
      <c r="H146" s="757"/>
      <c r="I146" s="757"/>
      <c r="J146" s="757"/>
      <c r="K146" s="761">
        <f t="shared" si="462"/>
        <v>6</v>
      </c>
      <c r="L146" s="765"/>
      <c r="M146" s="240"/>
      <c r="N146" s="240"/>
      <c r="O146" s="240"/>
      <c r="P146" s="240"/>
      <c r="Q146" s="240"/>
      <c r="R146" s="240"/>
      <c r="S146" s="240"/>
      <c r="T146" s="240"/>
      <c r="U146" s="240"/>
      <c r="V146" s="240"/>
      <c r="W146" s="240"/>
      <c r="X146" s="240"/>
      <c r="Y146" s="167"/>
      <c r="Z146" s="167"/>
      <c r="AA146" s="244"/>
      <c r="AB146" s="245"/>
      <c r="AC146" s="246"/>
      <c r="AD146" s="827" t="s">
        <v>211</v>
      </c>
      <c r="AE146" s="828"/>
      <c r="AF146" s="828"/>
      <c r="AG146" s="829"/>
      <c r="AH146" s="165">
        <f>$CS$154</f>
        <v>0</v>
      </c>
      <c r="AI146" s="766">
        <f>CG154</f>
        <v>0</v>
      </c>
      <c r="AJ146" s="767"/>
      <c r="AK146" s="767"/>
      <c r="AL146" s="768"/>
      <c r="AM146" s="766">
        <f>CH154</f>
        <v>0</v>
      </c>
      <c r="AN146" s="767"/>
      <c r="AO146" s="767"/>
      <c r="AP146" s="768"/>
      <c r="AQ146" s="766">
        <f>CI154</f>
        <v>0</v>
      </c>
      <c r="AR146" s="767"/>
      <c r="AS146" s="767"/>
      <c r="AT146" s="768"/>
      <c r="AU146" s="766">
        <f>CJ154</f>
        <v>0</v>
      </c>
      <c r="AV146" s="767"/>
      <c r="AW146" s="767"/>
      <c r="AX146" s="768"/>
      <c r="AY146" s="766">
        <f>CK154</f>
        <v>0</v>
      </c>
      <c r="AZ146" s="767"/>
      <c r="BA146" s="767"/>
      <c r="BB146" s="768"/>
      <c r="BC146" s="766">
        <f>CL154</f>
        <v>0</v>
      </c>
      <c r="BD146" s="767"/>
      <c r="BE146" s="767"/>
      <c r="BF146" s="768"/>
      <c r="BG146" s="766">
        <f>CM154</f>
        <v>0</v>
      </c>
      <c r="BH146" s="767"/>
      <c r="BI146" s="767"/>
      <c r="BJ146" s="768"/>
      <c r="BK146" s="766">
        <f>CN154</f>
        <v>0</v>
      </c>
      <c r="BL146" s="767"/>
      <c r="BM146" s="767"/>
      <c r="BN146" s="768"/>
      <c r="BO146" s="766">
        <f>CO154</f>
        <v>0</v>
      </c>
      <c r="BP146" s="767"/>
      <c r="BQ146" s="767"/>
      <c r="BR146" s="768"/>
      <c r="BS146" s="766">
        <f>CP154</f>
        <v>0</v>
      </c>
      <c r="BT146" s="767"/>
      <c r="BU146" s="767"/>
      <c r="BV146" s="768"/>
      <c r="BW146" s="766">
        <f>CQ154</f>
        <v>0</v>
      </c>
      <c r="BX146" s="767"/>
      <c r="BY146" s="767"/>
      <c r="BZ146" s="768"/>
      <c r="CA146" s="766">
        <f>CR154</f>
        <v>0</v>
      </c>
      <c r="CB146" s="767"/>
      <c r="CC146" s="767"/>
      <c r="CD146" s="768"/>
      <c r="CE146" s="21"/>
      <c r="CF146"/>
      <c r="CG146" s="838" t="s">
        <v>100</v>
      </c>
      <c r="CH146" s="838"/>
      <c r="CI146" s="838"/>
      <c r="CJ146" s="838"/>
      <c r="CK146" s="838"/>
      <c r="CL146" s="838"/>
      <c r="CM146" s="838"/>
      <c r="CN146" s="838"/>
      <c r="CO146" s="838"/>
      <c r="CP146" s="838"/>
      <c r="CQ146" s="838"/>
      <c r="CR146" s="838"/>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812">
        <f t="shared" si="459"/>
        <v>0</v>
      </c>
      <c r="C147" s="812"/>
      <c r="D147" s="758">
        <f t="shared" si="460"/>
        <v>0</v>
      </c>
      <c r="E147" s="757"/>
      <c r="F147" s="757"/>
      <c r="G147" s="759">
        <f t="shared" si="461"/>
        <v>0</v>
      </c>
      <c r="H147" s="757"/>
      <c r="I147" s="757"/>
      <c r="J147" s="757"/>
      <c r="K147" s="761">
        <f t="shared" si="462"/>
        <v>0</v>
      </c>
      <c r="L147" s="765"/>
      <c r="M147" s="240"/>
      <c r="N147" s="240"/>
      <c r="O147" s="240"/>
      <c r="P147" s="240"/>
      <c r="Q147" s="240"/>
      <c r="R147" s="240"/>
      <c r="S147" s="240"/>
      <c r="T147" s="240"/>
      <c r="U147" s="240"/>
      <c r="V147" s="240"/>
      <c r="W147" s="240"/>
      <c r="X147" s="240"/>
      <c r="Y147" s="167"/>
      <c r="Z147" s="167"/>
      <c r="AA147" s="244"/>
      <c r="AB147" s="245"/>
      <c r="AC147" s="246"/>
      <c r="AD147" s="827" t="s">
        <v>280</v>
      </c>
      <c r="AE147" s="828"/>
      <c r="AF147" s="828"/>
      <c r="AG147" s="829"/>
      <c r="AH147" s="166">
        <f>SUM(AI147:CA147)</f>
        <v>19</v>
      </c>
      <c r="AI147" s="817">
        <f>CG147</f>
        <v>3</v>
      </c>
      <c r="AJ147" s="818"/>
      <c r="AK147" s="818"/>
      <c r="AL147" s="819"/>
      <c r="AM147" s="817">
        <f>CH147</f>
        <v>4</v>
      </c>
      <c r="AN147" s="818"/>
      <c r="AO147" s="818"/>
      <c r="AP147" s="819"/>
      <c r="AQ147" s="817">
        <f>CI147</f>
        <v>3</v>
      </c>
      <c r="AR147" s="818"/>
      <c r="AS147" s="818"/>
      <c r="AT147" s="819"/>
      <c r="AU147" s="817">
        <f>CJ147</f>
        <v>2</v>
      </c>
      <c r="AV147" s="818"/>
      <c r="AW147" s="818"/>
      <c r="AX147" s="819"/>
      <c r="AY147" s="766">
        <f>CK147</f>
        <v>3</v>
      </c>
      <c r="AZ147" s="767"/>
      <c r="BA147" s="767"/>
      <c r="BB147" s="768"/>
      <c r="BC147" s="766">
        <f>CL147</f>
        <v>3</v>
      </c>
      <c r="BD147" s="767"/>
      <c r="BE147" s="767"/>
      <c r="BF147" s="768"/>
      <c r="BG147" s="766">
        <f>CM147</f>
        <v>1</v>
      </c>
      <c r="BH147" s="767"/>
      <c r="BI147" s="767"/>
      <c r="BJ147" s="768"/>
      <c r="BK147" s="766">
        <f>CN147</f>
        <v>0</v>
      </c>
      <c r="BL147" s="767"/>
      <c r="BM147" s="767"/>
      <c r="BN147" s="768"/>
      <c r="BO147" s="835">
        <f>CO147</f>
        <v>0</v>
      </c>
      <c r="BP147" s="836"/>
      <c r="BQ147" s="836"/>
      <c r="BR147" s="837"/>
      <c r="BS147" s="835">
        <f>CP147</f>
        <v>0</v>
      </c>
      <c r="BT147" s="836"/>
      <c r="BU147" s="836"/>
      <c r="BV147" s="837"/>
      <c r="BW147" s="835">
        <f>CQ147</f>
        <v>0</v>
      </c>
      <c r="BX147" s="836"/>
      <c r="BY147" s="836"/>
      <c r="BZ147" s="837"/>
      <c r="CA147" s="835">
        <f>CR147</f>
        <v>0</v>
      </c>
      <c r="CB147" s="836"/>
      <c r="CC147" s="836"/>
      <c r="CD147" s="837"/>
      <c r="CE147" s="21"/>
      <c r="CF147"/>
      <c r="CG147" s="78">
        <f t="shared" ref="CG147:CR147" si="464">COUNTIF($D$15:$G$68,CG$86)</f>
        <v>3</v>
      </c>
      <c r="CH147" s="78">
        <f t="shared" si="464"/>
        <v>4</v>
      </c>
      <c r="CI147" s="78">
        <f t="shared" si="464"/>
        <v>3</v>
      </c>
      <c r="CJ147" s="78">
        <f t="shared" si="464"/>
        <v>2</v>
      </c>
      <c r="CK147" s="78">
        <f t="shared" si="464"/>
        <v>3</v>
      </c>
      <c r="CL147" s="78">
        <f t="shared" si="464"/>
        <v>3</v>
      </c>
      <c r="CM147" s="78">
        <f t="shared" si="464"/>
        <v>1</v>
      </c>
      <c r="CN147" s="78">
        <f t="shared" si="464"/>
        <v>0</v>
      </c>
      <c r="CO147" s="78">
        <f t="shared" si="464"/>
        <v>0</v>
      </c>
      <c r="CP147" s="78">
        <f t="shared" si="464"/>
        <v>0</v>
      </c>
      <c r="CQ147" s="78">
        <f t="shared" si="464"/>
        <v>0</v>
      </c>
      <c r="CR147" s="78">
        <f t="shared" si="464"/>
        <v>0</v>
      </c>
      <c r="CS147" s="81">
        <f>SUM(CG147:CR147)</f>
        <v>19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91">
        <v>4</v>
      </c>
      <c r="B148" s="812">
        <f t="shared" si="459"/>
        <v>0</v>
      </c>
      <c r="C148" s="812"/>
      <c r="D148" s="758">
        <f t="shared" si="460"/>
        <v>0</v>
      </c>
      <c r="E148" s="757"/>
      <c r="F148" s="757"/>
      <c r="G148" s="759">
        <f t="shared" si="461"/>
        <v>0</v>
      </c>
      <c r="H148" s="757"/>
      <c r="I148" s="757"/>
      <c r="J148" s="757"/>
      <c r="K148" s="761">
        <f t="shared" si="462"/>
        <v>0</v>
      </c>
      <c r="L148" s="765"/>
      <c r="M148" s="240"/>
      <c r="N148" s="240"/>
      <c r="O148" s="240"/>
      <c r="P148" s="240"/>
      <c r="Q148" s="240"/>
      <c r="R148" s="240"/>
      <c r="S148" s="240"/>
      <c r="T148" s="240"/>
      <c r="U148" s="240"/>
      <c r="V148" s="240"/>
      <c r="W148" s="240"/>
      <c r="X148" s="240"/>
      <c r="Y148" s="167"/>
      <c r="Z148" s="167"/>
      <c r="AA148" s="247"/>
      <c r="AB148" s="248"/>
      <c r="AC148" s="249"/>
      <c r="AD148" s="827" t="s">
        <v>212</v>
      </c>
      <c r="AE148" s="828"/>
      <c r="AF148" s="828"/>
      <c r="AG148" s="829"/>
      <c r="AH148" s="166">
        <f>SUM(AI148:CA148)</f>
        <v>32</v>
      </c>
      <c r="AI148" s="817">
        <f>CG145</f>
        <v>5</v>
      </c>
      <c r="AJ148" s="818"/>
      <c r="AK148" s="818"/>
      <c r="AL148" s="819"/>
      <c r="AM148" s="817">
        <f>CH145</f>
        <v>5</v>
      </c>
      <c r="AN148" s="818"/>
      <c r="AO148" s="818"/>
      <c r="AP148" s="819"/>
      <c r="AQ148" s="817">
        <f>CI145</f>
        <v>4</v>
      </c>
      <c r="AR148" s="818"/>
      <c r="AS148" s="818"/>
      <c r="AT148" s="819"/>
      <c r="AU148" s="817">
        <f>CJ145</f>
        <v>6</v>
      </c>
      <c r="AV148" s="818"/>
      <c r="AW148" s="818"/>
      <c r="AX148" s="819"/>
      <c r="AY148" s="817">
        <f>CK145</f>
        <v>4</v>
      </c>
      <c r="AZ148" s="818"/>
      <c r="BA148" s="818"/>
      <c r="BB148" s="819"/>
      <c r="BC148" s="817">
        <f>CL145</f>
        <v>3</v>
      </c>
      <c r="BD148" s="818"/>
      <c r="BE148" s="818"/>
      <c r="BF148" s="819"/>
      <c r="BG148" s="817">
        <f>CM145</f>
        <v>5</v>
      </c>
      <c r="BH148" s="818"/>
      <c r="BI148" s="818"/>
      <c r="BJ148" s="819"/>
      <c r="BK148" s="817">
        <f>CN145</f>
        <v>0</v>
      </c>
      <c r="BL148" s="818"/>
      <c r="BM148" s="818"/>
      <c r="BN148" s="819"/>
      <c r="BO148" s="817">
        <f>CO145</f>
        <v>0</v>
      </c>
      <c r="BP148" s="818"/>
      <c r="BQ148" s="818"/>
      <c r="BR148" s="819"/>
      <c r="BS148" s="817">
        <f>CP145</f>
        <v>0</v>
      </c>
      <c r="BT148" s="818"/>
      <c r="BU148" s="818"/>
      <c r="BV148" s="819"/>
      <c r="BW148" s="817">
        <f>CQ145</f>
        <v>0</v>
      </c>
      <c r="BX148" s="818"/>
      <c r="BY148" s="818"/>
      <c r="BZ148" s="819"/>
      <c r="CA148" s="817">
        <f>CR145</f>
        <v>0</v>
      </c>
      <c r="CB148" s="818"/>
      <c r="CC148" s="818"/>
      <c r="CD148" s="819"/>
      <c r="CE148" s="21"/>
      <c r="CF148"/>
      <c r="CG148" s="874" t="s">
        <v>101</v>
      </c>
      <c r="CH148" s="874"/>
      <c r="CI148" s="874"/>
      <c r="CJ148" s="874"/>
      <c r="CK148" s="874"/>
      <c r="CL148" s="874"/>
      <c r="CM148" s="874"/>
      <c r="CN148" s="874"/>
      <c r="CO148" s="874"/>
      <c r="CP148" s="874"/>
      <c r="CQ148" s="874"/>
      <c r="CR148" s="874"/>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91">
        <v>5</v>
      </c>
      <c r="B149" s="812">
        <f t="shared" si="459"/>
        <v>0</v>
      </c>
      <c r="C149" s="812"/>
      <c r="D149" s="758">
        <f t="shared" si="460"/>
        <v>0</v>
      </c>
      <c r="E149" s="757"/>
      <c r="F149" s="757"/>
      <c r="G149" s="759">
        <f t="shared" si="461"/>
        <v>0</v>
      </c>
      <c r="H149" s="757"/>
      <c r="I149" s="757"/>
      <c r="J149" s="757"/>
      <c r="K149" s="761">
        <f t="shared" si="462"/>
        <v>0</v>
      </c>
      <c r="L149" s="765"/>
      <c r="M149" s="240"/>
      <c r="N149" s="240"/>
      <c r="O149" s="240"/>
      <c r="P149" s="240"/>
      <c r="Q149" s="240"/>
      <c r="R149" s="240"/>
      <c r="S149" s="240"/>
      <c r="T149" s="240"/>
      <c r="U149" s="240"/>
      <c r="V149" s="240"/>
      <c r="W149" s="240"/>
      <c r="X149" s="240"/>
      <c r="Y149" s="167"/>
      <c r="Z149" s="167"/>
      <c r="AA149" s="821" t="s">
        <v>204</v>
      </c>
      <c r="AB149" s="822"/>
      <c r="AC149" s="822"/>
      <c r="AD149" s="822"/>
      <c r="AE149" s="827" t="s">
        <v>206</v>
      </c>
      <c r="AF149" s="875"/>
      <c r="AG149" s="875"/>
      <c r="AH149" s="876"/>
      <c r="AI149" s="813">
        <f>AL136</f>
        <v>30</v>
      </c>
      <c r="AJ149" s="814"/>
      <c r="AK149" s="814"/>
      <c r="AL149" s="815"/>
      <c r="AM149" s="813">
        <f>AP136</f>
        <v>30</v>
      </c>
      <c r="AN149" s="814"/>
      <c r="AO149" s="814"/>
      <c r="AP149" s="815"/>
      <c r="AQ149" s="813">
        <f>AT136</f>
        <v>30</v>
      </c>
      <c r="AR149" s="814"/>
      <c r="AS149" s="814"/>
      <c r="AT149" s="815"/>
      <c r="AU149" s="813">
        <f>AX136</f>
        <v>30</v>
      </c>
      <c r="AV149" s="814"/>
      <c r="AW149" s="814"/>
      <c r="AX149" s="815"/>
      <c r="AY149" s="813">
        <f>BB136</f>
        <v>30</v>
      </c>
      <c r="AZ149" s="814"/>
      <c r="BA149" s="814"/>
      <c r="BB149" s="815"/>
      <c r="BC149" s="813">
        <f>BF136</f>
        <v>30</v>
      </c>
      <c r="BD149" s="814"/>
      <c r="BE149" s="814"/>
      <c r="BF149" s="815"/>
      <c r="BG149" s="813">
        <f>BJ136</f>
        <v>30</v>
      </c>
      <c r="BH149" s="814"/>
      <c r="BI149" s="814"/>
      <c r="BJ149" s="815"/>
      <c r="BK149" s="813">
        <f>BN136</f>
        <v>30</v>
      </c>
      <c r="BL149" s="814"/>
      <c r="BM149" s="814"/>
      <c r="BN149" s="815"/>
      <c r="BO149" s="813">
        <f>BR136</f>
        <v>0</v>
      </c>
      <c r="BP149" s="814"/>
      <c r="BQ149" s="814"/>
      <c r="BR149" s="815"/>
      <c r="BS149" s="813">
        <f>BV136</f>
        <v>0</v>
      </c>
      <c r="BT149" s="814"/>
      <c r="BU149" s="814"/>
      <c r="BV149" s="815"/>
      <c r="BW149" s="813">
        <f>BZ136</f>
        <v>0</v>
      </c>
      <c r="BX149" s="814"/>
      <c r="BY149" s="814"/>
      <c r="BZ149" s="815"/>
      <c r="CA149" s="813">
        <f>CD136</f>
        <v>0</v>
      </c>
      <c r="CB149" s="814"/>
      <c r="CC149" s="814"/>
      <c r="CD149" s="815"/>
      <c r="CE149" s="21"/>
      <c r="CF149"/>
      <c r="CG149" s="91">
        <f t="shared" ref="CG149:CR149" si="465">EP82</f>
        <v>0</v>
      </c>
      <c r="CH149" s="91">
        <f t="shared" si="465"/>
        <v>0</v>
      </c>
      <c r="CI149" s="91">
        <f t="shared" si="465"/>
        <v>0</v>
      </c>
      <c r="CJ149" s="91">
        <f t="shared" si="465"/>
        <v>0</v>
      </c>
      <c r="CK149" s="91">
        <f t="shared" si="465"/>
        <v>0</v>
      </c>
      <c r="CL149" s="91">
        <f t="shared" si="465"/>
        <v>0</v>
      </c>
      <c r="CM149" s="91">
        <f t="shared" si="465"/>
        <v>1</v>
      </c>
      <c r="CN149" s="91">
        <f t="shared" si="465"/>
        <v>0</v>
      </c>
      <c r="CO149" s="91">
        <f t="shared" si="465"/>
        <v>0</v>
      </c>
      <c r="CP149" s="91">
        <f t="shared" si="465"/>
        <v>0</v>
      </c>
      <c r="CQ149" s="91">
        <f t="shared" si="465"/>
        <v>0</v>
      </c>
      <c r="CR149" s="91">
        <f t="shared" si="465"/>
        <v>0</v>
      </c>
      <c r="CS149" s="81">
        <f>SUM(CG149:CR149)</f>
        <v>1</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91">
        <v>6</v>
      </c>
      <c r="B150" s="812">
        <f t="shared" si="459"/>
        <v>0</v>
      </c>
      <c r="C150" s="812"/>
      <c r="D150" s="758">
        <f t="shared" si="460"/>
        <v>0</v>
      </c>
      <c r="E150" s="757"/>
      <c r="F150" s="757"/>
      <c r="G150" s="759">
        <f t="shared" si="461"/>
        <v>0</v>
      </c>
      <c r="H150" s="757"/>
      <c r="I150" s="757"/>
      <c r="J150" s="757"/>
      <c r="K150" s="761">
        <f t="shared" si="462"/>
        <v>0</v>
      </c>
      <c r="L150" s="765"/>
      <c r="M150" s="240"/>
      <c r="N150" s="240"/>
      <c r="O150" s="240"/>
      <c r="P150" s="240"/>
      <c r="Q150" s="240"/>
      <c r="R150" s="240"/>
      <c r="S150" s="240"/>
      <c r="T150" s="240"/>
      <c r="U150" s="240"/>
      <c r="V150" s="240"/>
      <c r="W150" s="240"/>
      <c r="X150" s="240"/>
      <c r="Y150" s="167"/>
      <c r="Z150" s="167"/>
      <c r="AA150" s="250"/>
      <c r="AB150" s="251"/>
      <c r="AC150" s="251"/>
      <c r="AD150" s="251"/>
      <c r="AE150" s="827" t="s">
        <v>207</v>
      </c>
      <c r="AF150" s="875"/>
      <c r="AG150" s="875"/>
      <c r="AH150" s="876"/>
      <c r="AI150" s="823">
        <f>AI149+AM149</f>
        <v>60</v>
      </c>
      <c r="AJ150" s="824"/>
      <c r="AK150" s="824"/>
      <c r="AL150" s="824"/>
      <c r="AM150" s="824"/>
      <c r="AN150" s="824"/>
      <c r="AO150" s="824"/>
      <c r="AP150" s="825"/>
      <c r="AQ150" s="823">
        <f>AQ149+AU149</f>
        <v>60</v>
      </c>
      <c r="AR150" s="824"/>
      <c r="AS150" s="824"/>
      <c r="AT150" s="824"/>
      <c r="AU150" s="824"/>
      <c r="AV150" s="824"/>
      <c r="AW150" s="824"/>
      <c r="AX150" s="825"/>
      <c r="AY150" s="823">
        <f>AY149+BC149</f>
        <v>60</v>
      </c>
      <c r="AZ150" s="824"/>
      <c r="BA150" s="824"/>
      <c r="BB150" s="824"/>
      <c r="BC150" s="824"/>
      <c r="BD150" s="824"/>
      <c r="BE150" s="824"/>
      <c r="BF150" s="825"/>
      <c r="BG150" s="823">
        <f>BG149+BK149</f>
        <v>60</v>
      </c>
      <c r="BH150" s="824"/>
      <c r="BI150" s="824"/>
      <c r="BJ150" s="824"/>
      <c r="BK150" s="824"/>
      <c r="BL150" s="824"/>
      <c r="BM150" s="824"/>
      <c r="BN150" s="825"/>
      <c r="BO150" s="823">
        <f>BO149+BS149</f>
        <v>0</v>
      </c>
      <c r="BP150" s="824"/>
      <c r="BQ150" s="824"/>
      <c r="BR150" s="824"/>
      <c r="BS150" s="824"/>
      <c r="BT150" s="824"/>
      <c r="BU150" s="824"/>
      <c r="BV150" s="825"/>
      <c r="BW150" s="823">
        <f>BW149+CA149</f>
        <v>0</v>
      </c>
      <c r="BX150" s="824"/>
      <c r="BY150" s="824"/>
      <c r="BZ150" s="824"/>
      <c r="CA150" s="824"/>
      <c r="CB150" s="824"/>
      <c r="CC150" s="824"/>
      <c r="CD150" s="825"/>
      <c r="CE150" s="21"/>
      <c r="CF150"/>
      <c r="CG150" s="874" t="s">
        <v>102</v>
      </c>
      <c r="CH150" s="874"/>
      <c r="CI150" s="874"/>
      <c r="CJ150" s="874"/>
      <c r="CK150" s="874"/>
      <c r="CL150" s="874"/>
      <c r="CM150" s="874"/>
      <c r="CN150" s="874"/>
      <c r="CO150" s="874"/>
      <c r="CP150" s="874"/>
      <c r="CQ150" s="874"/>
      <c r="CR150" s="874"/>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91">
        <v>7</v>
      </c>
      <c r="B151" s="812">
        <f t="shared" si="459"/>
        <v>0</v>
      </c>
      <c r="C151" s="812"/>
      <c r="D151" s="758">
        <f t="shared" si="460"/>
        <v>0</v>
      </c>
      <c r="E151" s="757"/>
      <c r="F151" s="757"/>
      <c r="G151" s="759">
        <f t="shared" si="461"/>
        <v>0</v>
      </c>
      <c r="H151" s="757"/>
      <c r="I151" s="757"/>
      <c r="J151" s="757"/>
      <c r="K151" s="761">
        <f t="shared" si="462"/>
        <v>0</v>
      </c>
      <c r="L151" s="765"/>
      <c r="M151" s="240"/>
      <c r="N151" s="240"/>
      <c r="O151" s="240"/>
      <c r="P151" s="240"/>
      <c r="Q151" s="240"/>
      <c r="R151" s="240"/>
      <c r="S151" s="240"/>
      <c r="T151" s="240"/>
      <c r="U151" s="240"/>
      <c r="V151" s="240"/>
      <c r="W151" s="240"/>
      <c r="X151" s="240"/>
      <c r="Y151" s="167"/>
      <c r="Z151" s="167"/>
      <c r="AA151" s="853" t="s">
        <v>205</v>
      </c>
      <c r="AB151" s="854"/>
      <c r="AC151" s="855"/>
      <c r="AD151" s="847" t="s">
        <v>208</v>
      </c>
      <c r="AE151" s="848"/>
      <c r="AF151" s="848"/>
      <c r="AG151" s="848"/>
      <c r="AH151" s="849"/>
      <c r="AI151" s="813">
        <f>AL133</f>
        <v>0</v>
      </c>
      <c r="AJ151" s="814"/>
      <c r="AK151" s="814"/>
      <c r="AL151" s="815"/>
      <c r="AM151" s="813">
        <f>AP133</f>
        <v>0</v>
      </c>
      <c r="AN151" s="814"/>
      <c r="AO151" s="814"/>
      <c r="AP151" s="815"/>
      <c r="AQ151" s="813">
        <f>AT133</f>
        <v>10</v>
      </c>
      <c r="AR151" s="814"/>
      <c r="AS151" s="814"/>
      <c r="AT151" s="815"/>
      <c r="AU151" s="813">
        <f>AX133</f>
        <v>10</v>
      </c>
      <c r="AV151" s="814"/>
      <c r="AW151" s="814"/>
      <c r="AX151" s="815"/>
      <c r="AY151" s="813">
        <f>BB133</f>
        <v>10</v>
      </c>
      <c r="AZ151" s="814"/>
      <c r="BA151" s="814"/>
      <c r="BB151" s="815"/>
      <c r="BC151" s="813">
        <f>BF133</f>
        <v>10</v>
      </c>
      <c r="BD151" s="814"/>
      <c r="BE151" s="814"/>
      <c r="BF151" s="815"/>
      <c r="BG151" s="813">
        <f>BJ133</f>
        <v>20</v>
      </c>
      <c r="BH151" s="814"/>
      <c r="BI151" s="814"/>
      <c r="BJ151" s="815"/>
      <c r="BK151" s="813">
        <f>BN133</f>
        <v>0</v>
      </c>
      <c r="BL151" s="814"/>
      <c r="BM151" s="814"/>
      <c r="BN151" s="815"/>
      <c r="BO151" s="813">
        <f>BR133</f>
        <v>0</v>
      </c>
      <c r="BP151" s="814"/>
      <c r="BQ151" s="814"/>
      <c r="BR151" s="815"/>
      <c r="BS151" s="813">
        <f>BV133</f>
        <v>0</v>
      </c>
      <c r="BT151" s="814"/>
      <c r="BU151" s="814"/>
      <c r="BV151" s="815"/>
      <c r="BW151" s="813">
        <f>BZ133</f>
        <v>0</v>
      </c>
      <c r="BX151" s="814"/>
      <c r="BY151" s="814"/>
      <c r="BZ151" s="815"/>
      <c r="CA151" s="813">
        <f>CD133</f>
        <v>0</v>
      </c>
      <c r="CB151" s="814"/>
      <c r="CC151" s="814"/>
      <c r="CD151" s="815"/>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91">
        <v>8</v>
      </c>
      <c r="B152" s="812">
        <f t="shared" si="459"/>
        <v>0</v>
      </c>
      <c r="C152" s="812"/>
      <c r="D152" s="758">
        <f t="shared" si="460"/>
        <v>0</v>
      </c>
      <c r="E152" s="757"/>
      <c r="F152" s="757"/>
      <c r="G152" s="759">
        <f t="shared" si="461"/>
        <v>0</v>
      </c>
      <c r="H152" s="757"/>
      <c r="I152" s="757"/>
      <c r="J152" s="757"/>
      <c r="K152" s="761">
        <f t="shared" si="462"/>
        <v>0</v>
      </c>
      <c r="L152" s="765"/>
      <c r="M152" s="240"/>
      <c r="N152" s="240"/>
      <c r="O152" s="240"/>
      <c r="P152" s="240"/>
      <c r="Q152" s="240"/>
      <c r="R152" s="240"/>
      <c r="S152" s="240"/>
      <c r="T152" s="240"/>
      <c r="U152" s="240"/>
      <c r="V152" s="240"/>
      <c r="W152" s="240"/>
      <c r="X152" s="240"/>
      <c r="Y152" s="167"/>
      <c r="Z152" s="167"/>
      <c r="AA152" s="252"/>
      <c r="AB152" s="253"/>
      <c r="AC152" s="254"/>
      <c r="AD152" s="850"/>
      <c r="AE152" s="851"/>
      <c r="AF152" s="851"/>
      <c r="AG152" s="851"/>
      <c r="AH152" s="852"/>
      <c r="AI152" s="864">
        <f>AD133</f>
        <v>60</v>
      </c>
      <c r="AJ152" s="865"/>
      <c r="AK152" s="865"/>
      <c r="AL152" s="865"/>
      <c r="AM152" s="865"/>
      <c r="AN152" s="865"/>
      <c r="AO152" s="865"/>
      <c r="AP152" s="865"/>
      <c r="AQ152" s="865"/>
      <c r="AR152" s="865"/>
      <c r="AS152" s="865"/>
      <c r="AT152" s="865"/>
      <c r="AU152" s="865"/>
      <c r="AV152" s="865"/>
      <c r="AW152" s="865"/>
      <c r="AX152" s="865"/>
      <c r="AY152" s="865"/>
      <c r="AZ152" s="865"/>
      <c r="BA152" s="865"/>
      <c r="BB152" s="865"/>
      <c r="BC152" s="865"/>
      <c r="BD152" s="865"/>
      <c r="BE152" s="865"/>
      <c r="BF152" s="865"/>
      <c r="BG152" s="865"/>
      <c r="BH152" s="865"/>
      <c r="BI152" s="865"/>
      <c r="BJ152" s="865"/>
      <c r="BK152" s="865"/>
      <c r="BL152" s="865"/>
      <c r="BM152" s="865"/>
      <c r="BN152" s="865"/>
      <c r="BO152" s="865"/>
      <c r="BP152" s="865"/>
      <c r="BQ152" s="865"/>
      <c r="BR152" s="865"/>
      <c r="BS152" s="865"/>
      <c r="BT152" s="865"/>
      <c r="BU152" s="865"/>
      <c r="BV152" s="865"/>
      <c r="BW152" s="865"/>
      <c r="BX152" s="865"/>
      <c r="BY152" s="865"/>
      <c r="BZ152" s="865"/>
      <c r="CA152" s="865"/>
      <c r="CB152" s="865"/>
      <c r="CC152" s="865"/>
      <c r="CD152" s="866"/>
      <c r="CE152" s="121">
        <f>IF('Титул денна (дуальна)'!AX1="магістр",22.5,60)</f>
        <v>60</v>
      </c>
      <c r="CF152"/>
      <c r="CG152" s="91">
        <f t="shared" ref="CG152:CR152" si="466">FC82</f>
        <v>0</v>
      </c>
      <c r="CH152" s="91">
        <f t="shared" si="466"/>
        <v>0</v>
      </c>
      <c r="CI152" s="91">
        <f t="shared" si="466"/>
        <v>0</v>
      </c>
      <c r="CJ152" s="91">
        <f t="shared" si="466"/>
        <v>1</v>
      </c>
      <c r="CK152" s="91">
        <f t="shared" si="466"/>
        <v>1</v>
      </c>
      <c r="CL152" s="91">
        <f t="shared" si="466"/>
        <v>0</v>
      </c>
      <c r="CM152" s="91">
        <f t="shared" si="466"/>
        <v>0</v>
      </c>
      <c r="CN152" s="91">
        <f t="shared" si="466"/>
        <v>0</v>
      </c>
      <c r="CO152" s="91">
        <f t="shared" si="466"/>
        <v>0</v>
      </c>
      <c r="CP152" s="91">
        <f t="shared" si="466"/>
        <v>0</v>
      </c>
      <c r="CQ152" s="91">
        <f t="shared" si="466"/>
        <v>0</v>
      </c>
      <c r="CR152" s="91">
        <f t="shared" si="466"/>
        <v>0</v>
      </c>
      <c r="CS152" s="81">
        <f>SUM(CG152:CR152)</f>
        <v>2</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3"/>
      <c r="B153" s="880" t="s">
        <v>35</v>
      </c>
      <c r="C153" s="881"/>
      <c r="D153" s="881"/>
      <c r="E153" s="881"/>
      <c r="F153" s="882"/>
      <c r="G153" s="759">
        <f>SUM(G145:G152)</f>
        <v>7</v>
      </c>
      <c r="H153" s="760"/>
      <c r="I153" s="760"/>
      <c r="J153" s="760"/>
      <c r="K153" s="761">
        <f>SUM(K144:K152)</f>
        <v>10.5</v>
      </c>
      <c r="L153" s="762"/>
      <c r="M153" s="240"/>
      <c r="N153" s="240"/>
      <c r="O153" s="240"/>
      <c r="P153" s="240"/>
      <c r="Q153" s="240"/>
      <c r="R153" s="240"/>
      <c r="S153" s="240"/>
      <c r="T153" s="240"/>
      <c r="U153" s="240"/>
      <c r="V153" s="240"/>
      <c r="W153" s="240"/>
      <c r="X153" s="240"/>
      <c r="Y153" s="240"/>
      <c r="Z153" s="240"/>
      <c r="AA153" s="255"/>
      <c r="AB153" s="256"/>
      <c r="AC153" s="257"/>
      <c r="AD153" s="877" t="s">
        <v>297</v>
      </c>
      <c r="AE153" s="878"/>
      <c r="AF153" s="878"/>
      <c r="AG153" s="878"/>
      <c r="AH153" s="879"/>
      <c r="AI153" s="813">
        <f>AL108</f>
        <v>0</v>
      </c>
      <c r="AJ153" s="814"/>
      <c r="AK153" s="814"/>
      <c r="AL153" s="815"/>
      <c r="AM153" s="813">
        <f>AP108</f>
        <v>0</v>
      </c>
      <c r="AN153" s="814"/>
      <c r="AO153" s="814"/>
      <c r="AP153" s="815"/>
      <c r="AQ153" s="813">
        <f t="shared" ref="AQ153" si="467">AT108</f>
        <v>0</v>
      </c>
      <c r="AR153" s="814"/>
      <c r="AS153" s="814"/>
      <c r="AT153" s="815"/>
      <c r="AU153" s="813">
        <f t="shared" ref="AU153" si="468">AX108</f>
        <v>0</v>
      </c>
      <c r="AV153" s="814"/>
      <c r="AW153" s="814"/>
      <c r="AX153" s="815"/>
      <c r="AY153" s="813">
        <f t="shared" ref="AY153" si="469">BB108</f>
        <v>0</v>
      </c>
      <c r="AZ153" s="814"/>
      <c r="BA153" s="814"/>
      <c r="BB153" s="815"/>
      <c r="BC153" s="813">
        <f t="shared" ref="BC153" si="470">BF108</f>
        <v>0</v>
      </c>
      <c r="BD153" s="814"/>
      <c r="BE153" s="814"/>
      <c r="BF153" s="815"/>
      <c r="BG153" s="813">
        <f t="shared" ref="BG153" si="471">BJ108</f>
        <v>0</v>
      </c>
      <c r="BH153" s="814"/>
      <c r="BI153" s="814"/>
      <c r="BJ153" s="815"/>
      <c r="BK153" s="813">
        <f t="shared" ref="BK153" si="472">BN108</f>
        <v>24</v>
      </c>
      <c r="BL153" s="814"/>
      <c r="BM153" s="814"/>
      <c r="BN153" s="815"/>
      <c r="BO153" s="813">
        <f t="shared" ref="BO153" si="473">BR108</f>
        <v>0</v>
      </c>
      <c r="BP153" s="814"/>
      <c r="BQ153" s="814"/>
      <c r="BR153" s="815"/>
      <c r="BS153" s="813">
        <f t="shared" ref="BS153" si="474">BV108</f>
        <v>0</v>
      </c>
      <c r="BT153" s="814"/>
      <c r="BU153" s="814"/>
      <c r="BV153" s="815"/>
      <c r="BW153" s="813">
        <f t="shared" ref="BW153" si="475">BZ108</f>
        <v>0</v>
      </c>
      <c r="BX153" s="814"/>
      <c r="BY153" s="814"/>
      <c r="BZ153" s="815"/>
      <c r="CA153" s="813">
        <f t="shared" ref="CA153" si="476">CD108</f>
        <v>0</v>
      </c>
      <c r="CB153" s="814"/>
      <c r="CC153" s="814"/>
      <c r="CD153" s="815"/>
      <c r="CE153" s="24"/>
      <c r="CF153" s="33"/>
      <c r="CG153" s="873" t="s">
        <v>70</v>
      </c>
      <c r="CH153" s="873"/>
      <c r="CI153" s="873"/>
      <c r="CJ153" s="873"/>
      <c r="CK153" s="873"/>
      <c r="CL153" s="873"/>
      <c r="CM153" s="873"/>
      <c r="CN153" s="873"/>
      <c r="CO153" s="873"/>
      <c r="CP153" s="873"/>
      <c r="CQ153" s="873"/>
      <c r="CR153" s="873"/>
      <c r="CS153" s="19"/>
      <c r="CV153"/>
      <c r="CW153"/>
      <c r="CX153"/>
      <c r="CY153"/>
      <c r="CZ153"/>
      <c r="DA153"/>
      <c r="DB153"/>
      <c r="DC153"/>
      <c r="DD153"/>
      <c r="DE153"/>
      <c r="DF153"/>
      <c r="DG153"/>
      <c r="DH153" s="198"/>
      <c r="DI153" s="211"/>
    </row>
    <row r="154" spans="1:301" s="19" customFormat="1" ht="14.25" customHeight="1"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77">COUNTIF($V$15:$AB$68,CG$86)</f>
        <v>0</v>
      </c>
      <c r="CH154" s="393">
        <f t="shared" si="477"/>
        <v>0</v>
      </c>
      <c r="CI154" s="393">
        <f t="shared" si="477"/>
        <v>0</v>
      </c>
      <c r="CJ154" s="393">
        <f t="shared" si="477"/>
        <v>0</v>
      </c>
      <c r="CK154" s="393">
        <f t="shared" si="477"/>
        <v>0</v>
      </c>
      <c r="CL154" s="393">
        <f t="shared" si="477"/>
        <v>0</v>
      </c>
      <c r="CM154" s="393">
        <f t="shared" si="477"/>
        <v>0</v>
      </c>
      <c r="CN154" s="393">
        <f t="shared" si="477"/>
        <v>0</v>
      </c>
      <c r="CO154" s="393">
        <f t="shared" si="477"/>
        <v>0</v>
      </c>
      <c r="CP154" s="393">
        <f t="shared" si="477"/>
        <v>0</v>
      </c>
      <c r="CQ154" s="393">
        <f t="shared" si="477"/>
        <v>0</v>
      </c>
      <c r="CR154" s="393">
        <f t="shared" si="477"/>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3.5" customHeight="1" x14ac:dyDescent="0.2">
      <c r="A156" s="374"/>
      <c r="B156" s="372" t="s">
        <v>171</v>
      </c>
      <c r="C156" s="856" t="s">
        <v>333</v>
      </c>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ht="13.5" customHeight="1" x14ac:dyDescent="0.25">
      <c r="A157" s="374"/>
      <c r="B157" s="387"/>
      <c r="C157" s="845" t="s">
        <v>172</v>
      </c>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5"/>
      <c r="AJ157" s="845"/>
      <c r="AK157" s="845"/>
      <c r="AL157" s="845"/>
      <c r="AM157" s="845"/>
      <c r="AN157" s="845"/>
      <c r="AO157" s="845"/>
      <c r="AP157" s="845"/>
      <c r="AQ157" s="858"/>
      <c r="AR157" s="858"/>
      <c r="AS157" s="858"/>
      <c r="AT157" s="858"/>
      <c r="AU157" s="858"/>
      <c r="AV157" s="858"/>
      <c r="AW157" s="858"/>
      <c r="AX157" s="858"/>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3.5" customHeight="1" x14ac:dyDescent="0.2">
      <c r="A158" s="374"/>
      <c r="B158" s="373" t="s">
        <v>173</v>
      </c>
      <c r="C158" s="856" t="s">
        <v>334</v>
      </c>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ht="13.5" customHeight="1" x14ac:dyDescent="0.25">
      <c r="A159" s="374"/>
      <c r="B159" s="441"/>
      <c r="C159" s="845" t="s">
        <v>174</v>
      </c>
      <c r="D159" s="845"/>
      <c r="E159" s="845"/>
      <c r="F159" s="845"/>
      <c r="G159" s="845"/>
      <c r="H159" s="845"/>
      <c r="I159" s="845"/>
      <c r="J159" s="845"/>
      <c r="K159" s="845"/>
      <c r="L159" s="845"/>
      <c r="M159" s="845"/>
      <c r="N159" s="845"/>
      <c r="O159" s="845"/>
      <c r="P159" s="845"/>
      <c r="Q159" s="845"/>
      <c r="R159" s="845"/>
      <c r="S159" s="845"/>
      <c r="T159" s="845"/>
      <c r="U159" s="845"/>
      <c r="V159" s="845"/>
      <c r="W159" s="845"/>
      <c r="X159" s="845"/>
      <c r="Y159" s="845"/>
      <c r="Z159" s="845"/>
      <c r="AA159" s="845"/>
      <c r="AB159" s="845"/>
      <c r="AC159" s="845"/>
      <c r="AD159" s="845"/>
      <c r="AE159" s="845"/>
      <c r="AF159" s="845"/>
      <c r="AG159" s="845"/>
      <c r="AH159" s="845"/>
      <c r="AI159" s="845"/>
      <c r="AJ159" s="845"/>
      <c r="AK159" s="845"/>
      <c r="AL159" s="845"/>
      <c r="AM159" s="845"/>
      <c r="AN159" s="845"/>
      <c r="AO159" s="845"/>
      <c r="AP159" s="845"/>
      <c r="AQ159" s="858"/>
      <c r="AR159" s="858"/>
      <c r="AS159" s="858"/>
      <c r="AT159" s="858"/>
      <c r="AU159" s="858"/>
      <c r="AV159" s="858"/>
      <c r="AW159" s="858"/>
      <c r="AX159" s="858"/>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3.5" customHeight="1" x14ac:dyDescent="0.2">
      <c r="A160" s="374"/>
      <c r="B160" s="231" t="s">
        <v>265</v>
      </c>
      <c r="C160" s="860"/>
      <c r="D160" s="860"/>
      <c r="E160" s="860"/>
      <c r="F160" s="860"/>
      <c r="G160" s="860"/>
      <c r="H160" s="860"/>
      <c r="I160" s="443"/>
      <c r="J160" s="843" t="s">
        <v>335</v>
      </c>
      <c r="K160" s="843"/>
      <c r="L160" s="843"/>
      <c r="M160" s="843"/>
      <c r="N160" s="843"/>
      <c r="O160" s="843"/>
      <c r="P160" s="843"/>
      <c r="Q160" s="843"/>
      <c r="R160" s="843"/>
      <c r="S160" s="843"/>
      <c r="T160" s="843"/>
      <c r="U160" s="843"/>
      <c r="V160" s="843"/>
      <c r="W160" s="843"/>
      <c r="X160" s="843"/>
      <c r="Y160" s="843"/>
      <c r="Z160" s="843"/>
      <c r="AA160" s="843"/>
      <c r="AB160" s="843"/>
      <c r="AC160" s="844"/>
      <c r="AD160" s="844"/>
      <c r="AE160" s="844"/>
      <c r="AF160" s="844"/>
      <c r="AG160" s="443"/>
      <c r="AH160" s="443"/>
      <c r="AI160" s="446" t="s">
        <v>175</v>
      </c>
      <c r="AJ160" s="443"/>
      <c r="AK160" s="861" t="s">
        <v>337</v>
      </c>
      <c r="AL160" s="862"/>
      <c r="AM160" s="862"/>
      <c r="AN160" s="862"/>
      <c r="AO160" s="862"/>
      <c r="AP160" s="862"/>
      <c r="AQ160" s="862"/>
      <c r="AR160" s="862"/>
      <c r="AS160" s="862"/>
      <c r="AT160" s="862"/>
      <c r="AU160" s="862"/>
      <c r="AV160" s="863"/>
      <c r="AW160" s="863"/>
      <c r="AX160" s="863"/>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ht="13.5" customHeight="1" x14ac:dyDescent="0.25">
      <c r="A161" s="374"/>
      <c r="B161" s="245"/>
      <c r="C161" s="845" t="s">
        <v>218</v>
      </c>
      <c r="D161" s="845"/>
      <c r="E161" s="845"/>
      <c r="F161" s="845"/>
      <c r="G161" s="845"/>
      <c r="H161" s="846"/>
      <c r="I161" s="447"/>
      <c r="J161" s="845" t="s">
        <v>176</v>
      </c>
      <c r="K161" s="845"/>
      <c r="L161" s="845"/>
      <c r="M161" s="845"/>
      <c r="N161" s="845"/>
      <c r="O161" s="845"/>
      <c r="P161" s="845"/>
      <c r="Q161" s="845"/>
      <c r="R161" s="845"/>
      <c r="S161" s="845"/>
      <c r="T161" s="845"/>
      <c r="U161" s="845"/>
      <c r="V161" s="845"/>
      <c r="W161" s="845"/>
      <c r="X161" s="845"/>
      <c r="Y161" s="845"/>
      <c r="Z161" s="845"/>
      <c r="AA161" s="845"/>
      <c r="AB161" s="845"/>
      <c r="AC161" s="846"/>
      <c r="AD161" s="846"/>
      <c r="AE161" s="846"/>
      <c r="AF161" s="846"/>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78">INDIRECT(ADDRESS(287+9*($CF$137-1),COLUMN(CV161),1,1))</f>
        <v>0</v>
      </c>
      <c r="CW161" s="394">
        <f t="shared" ca="1" si="478"/>
        <v>0</v>
      </c>
      <c r="CX161" s="394">
        <f t="shared" ca="1" si="478"/>
        <v>0</v>
      </c>
      <c r="CY161" s="394">
        <f t="shared" ca="1" si="478"/>
        <v>0</v>
      </c>
      <c r="CZ161" s="394"/>
      <c r="DA161" s="394"/>
      <c r="DB161" s="394"/>
      <c r="DC161" s="394"/>
      <c r="DD161" s="394">
        <f t="shared" ca="1" si="478"/>
        <v>0</v>
      </c>
      <c r="DE161" s="394">
        <f t="shared" ca="1" si="478"/>
        <v>0</v>
      </c>
      <c r="DF161" s="394">
        <f t="shared" ca="1" si="478"/>
        <v>0</v>
      </c>
      <c r="DG161" s="394">
        <f t="shared" ca="1" si="478"/>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ht="13.5" customHeight="1" x14ac:dyDescent="0.25">
      <c r="A162" s="387"/>
      <c r="B162" s="245" t="s">
        <v>177</v>
      </c>
      <c r="C162" s="859"/>
      <c r="D162" s="860"/>
      <c r="E162" s="860"/>
      <c r="F162" s="860"/>
      <c r="G162" s="860"/>
      <c r="H162" s="860"/>
      <c r="I162" s="398"/>
      <c r="J162" s="843" t="s">
        <v>336</v>
      </c>
      <c r="K162" s="843"/>
      <c r="L162" s="843"/>
      <c r="M162" s="843"/>
      <c r="N162" s="843"/>
      <c r="O162" s="843"/>
      <c r="P162" s="843"/>
      <c r="Q162" s="843"/>
      <c r="R162" s="843"/>
      <c r="S162" s="843"/>
      <c r="T162" s="843"/>
      <c r="U162" s="843"/>
      <c r="V162" s="843"/>
      <c r="W162" s="843"/>
      <c r="X162" s="843"/>
      <c r="Y162" s="843"/>
      <c r="Z162" s="843"/>
      <c r="AA162" s="843"/>
      <c r="AB162" s="843"/>
      <c r="AC162" s="844"/>
      <c r="AD162" s="844"/>
      <c r="AE162" s="844"/>
      <c r="AF162" s="844"/>
      <c r="AG162" s="398"/>
      <c r="AH162" s="398"/>
      <c r="AI162" s="867" t="s">
        <v>215</v>
      </c>
      <c r="AJ162" s="844"/>
      <c r="AK162" s="844"/>
      <c r="AL162" s="844"/>
      <c r="AM162" s="844"/>
      <c r="AN162" s="844"/>
      <c r="AO162" s="844"/>
      <c r="AP162" s="844"/>
      <c r="AQ162" s="844"/>
      <c r="AR162" s="844"/>
      <c r="AS162" s="844"/>
      <c r="AT162" s="844"/>
      <c r="AU162" s="844"/>
      <c r="AV162" s="844"/>
      <c r="AW162" s="844"/>
      <c r="AX162" s="739"/>
      <c r="AY162" s="739"/>
      <c r="AZ162" s="739"/>
      <c r="BA162" s="739"/>
      <c r="BB162" s="739"/>
      <c r="BC162" s="739"/>
      <c r="BD162" s="739"/>
      <c r="BE162" s="739"/>
      <c r="BF162" s="739"/>
      <c r="BG162" s="739"/>
      <c r="BH162" s="739"/>
      <c r="BI162" s="739"/>
      <c r="BJ162" s="739"/>
      <c r="BK162" s="739"/>
      <c r="BL162" s="739"/>
      <c r="BM162" s="739"/>
      <c r="BN162" s="739"/>
      <c r="BO162" s="739"/>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ht="13.5" customHeight="1" x14ac:dyDescent="0.25">
      <c r="A163" s="442"/>
      <c r="B163" s="245"/>
      <c r="C163" s="845" t="s">
        <v>218</v>
      </c>
      <c r="D163" s="845"/>
      <c r="E163" s="845"/>
      <c r="F163" s="845"/>
      <c r="G163" s="845"/>
      <c r="H163" s="846"/>
      <c r="I163" s="442"/>
      <c r="J163" s="845" t="s">
        <v>176</v>
      </c>
      <c r="K163" s="845"/>
      <c r="L163" s="845"/>
      <c r="M163" s="845"/>
      <c r="N163" s="845"/>
      <c r="O163" s="845"/>
      <c r="P163" s="845"/>
      <c r="Q163" s="845"/>
      <c r="R163" s="845"/>
      <c r="S163" s="845"/>
      <c r="T163" s="845"/>
      <c r="U163" s="845"/>
      <c r="V163" s="845"/>
      <c r="W163" s="845"/>
      <c r="X163" s="845"/>
      <c r="Y163" s="845"/>
      <c r="Z163" s="845"/>
      <c r="AA163" s="845"/>
      <c r="AB163" s="845"/>
      <c r="AC163" s="846"/>
      <c r="AD163" s="846"/>
      <c r="AE163" s="846"/>
      <c r="AF163" s="846"/>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ht="13.5" customHeight="1" x14ac:dyDescent="0.2">
      <c r="A164" s="404"/>
      <c r="B164" s="245" t="s">
        <v>251</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216</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ht="13.5" customHeigh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218</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ht="13.5" customHeigh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3.5" customHeight="1" x14ac:dyDescent="0.2">
      <c r="A167" s="443"/>
      <c r="B167" s="403" t="s">
        <v>168</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3.5" customHeight="1"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217</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247</v>
      </c>
      <c r="CH168" s="378">
        <f>-'Титул денна (дуальна)'!$AI$18</f>
        <v>-2024</v>
      </c>
      <c r="CI168" s="403" t="s">
        <v>248</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Q+pkj5lEc3XqSIilhu/7fV2rSgptROyeCPPfFVZTQhiH8tgHAVbS87+dg4vKFXY/iJWv+5sjgFnIWzrUZegywA==" saltValue="hAEa1KbGomOw5QhKi74QVw=="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53" priority="155">
      <formula>$B15=0</formula>
    </cfRule>
  </conditionalFormatting>
  <conditionalFormatting sqref="B15:B63">
    <cfRule type="expression" dxfId="152" priority="157">
      <formula>AND($AC15&gt;0,$AH15/$AC15&lt;1/3)</formula>
    </cfRule>
  </conditionalFormatting>
  <conditionalFormatting sqref="B65:B67">
    <cfRule type="expression" dxfId="151" priority="200">
      <formula>AND($AC65&gt;0,$AH65/$AC65&lt;1/3)</formula>
    </cfRule>
  </conditionalFormatting>
  <conditionalFormatting sqref="BO15:BQ68 BS15:BU68 BW15:BY68 CA15:CC68 AI74:AK81 AM74:AO81 AQ74:AS81 AU74:AW81 AY74:BA81 BC74:BE81 BG74:BI81 BK74:BM81 BO74:BQ81 BS74:BU81 BW74:BY81 CA74:CC81 AI113:AK132 AM113:AO132 AQ113:AS132 AU113:AW132 BO113:BQ132 BS113:BU132 BW113:BY132 CA113:CC132 AY113:BA132 BC113:BE132 BG113:BI132 BK113:BM132 AI15:AK25 AY15:BA33 BG15:BI68 BC15:BE35 BK15:BM68 AI27:AK68 AQ15:AS30 AM15:AO68 AQ32:AS68 AS31:AS32 AU15:AW68 AY35:BA68 BC38:BE68 BE35:BE38">
    <cfRule type="expression" dxfId="150" priority="142">
      <formula>MOD(AI15,2)&lt;&gt;0</formula>
    </cfRule>
  </conditionalFormatting>
  <conditionalFormatting sqref="AI149:CD149">
    <cfRule type="cellIs" dxfId="149" priority="158" operator="notEqual">
      <formula>30</formula>
    </cfRule>
  </conditionalFormatting>
  <conditionalFormatting sqref="B104">
    <cfRule type="expression" dxfId="148" priority="135">
      <formula>AND($AC104&gt;0,$AH104/$AC104&lt;1/3)</formula>
    </cfRule>
  </conditionalFormatting>
  <conditionalFormatting sqref="AI104:AK104">
    <cfRule type="expression" dxfId="147" priority="132">
      <formula>MOD(AI104,2)&lt;&gt;0</formula>
    </cfRule>
  </conditionalFormatting>
  <conditionalFormatting sqref="AM104:AO104">
    <cfRule type="expression" dxfId="146" priority="131">
      <formula>MOD(AM104,2)&lt;&gt;0</formula>
    </cfRule>
  </conditionalFormatting>
  <conditionalFormatting sqref="AQ104:AS104 AY104:BA104 BG104:BI104">
    <cfRule type="expression" dxfId="145" priority="130">
      <formula>MOD(AQ104,2)&lt;&gt;0</formula>
    </cfRule>
  </conditionalFormatting>
  <conditionalFormatting sqref="AU104:AW104 BC104:BE104 BK104:BM104">
    <cfRule type="expression" dxfId="144" priority="129">
      <formula>MOD(AU104,2)&lt;&gt;0</formula>
    </cfRule>
  </conditionalFormatting>
  <conditionalFormatting sqref="BO104:BQ104">
    <cfRule type="expression" dxfId="143" priority="128">
      <formula>MOD(BO104,2)&lt;&gt;0</formula>
    </cfRule>
  </conditionalFormatting>
  <conditionalFormatting sqref="BS104:BU104">
    <cfRule type="expression" dxfId="142" priority="133">
      <formula>MOD(BS104,2)&lt;&gt;0</formula>
    </cfRule>
  </conditionalFormatting>
  <conditionalFormatting sqref="BW104:BY104">
    <cfRule type="expression" dxfId="141" priority="127">
      <formula>MOD(BW104,2)&lt;&gt;0</formula>
    </cfRule>
  </conditionalFormatting>
  <conditionalFormatting sqref="CA104:CC104">
    <cfRule type="expression" dxfId="140" priority="126">
      <formula>MOD(CA104,2)&lt;&gt;0</formula>
    </cfRule>
  </conditionalFormatting>
  <conditionalFormatting sqref="B103">
    <cfRule type="expression" dxfId="139" priority="125">
      <formula>AND($AC103&gt;0,$AH103/$AC103&lt;1/3)</formula>
    </cfRule>
  </conditionalFormatting>
  <conditionalFormatting sqref="AI103:AK103">
    <cfRule type="expression" dxfId="138" priority="123">
      <formula>MOD(AI103,2)&lt;&gt;0</formula>
    </cfRule>
  </conditionalFormatting>
  <conditionalFormatting sqref="AM103:AO103">
    <cfRule type="expression" dxfId="137" priority="122">
      <formula>MOD(AM103,2)&lt;&gt;0</formula>
    </cfRule>
  </conditionalFormatting>
  <conditionalFormatting sqref="AQ103:AS103 AY103:BA103 BG103:BI103">
    <cfRule type="expression" dxfId="136" priority="121">
      <formula>MOD(AQ103,2)&lt;&gt;0</formula>
    </cfRule>
  </conditionalFormatting>
  <conditionalFormatting sqref="AU103:AW103 BC103:BE103 BK103:BM103">
    <cfRule type="expression" dxfId="135" priority="120">
      <formula>MOD(AU103,2)&lt;&gt;0</formula>
    </cfRule>
  </conditionalFormatting>
  <conditionalFormatting sqref="BO103:BQ103">
    <cfRule type="expression" dxfId="134" priority="119">
      <formula>MOD(BO103,2)&lt;&gt;0</formula>
    </cfRule>
  </conditionalFormatting>
  <conditionalFormatting sqref="BS103:BU103">
    <cfRule type="expression" dxfId="133" priority="124">
      <formula>MOD(BS103,2)&lt;&gt;0</formula>
    </cfRule>
  </conditionalFormatting>
  <conditionalFormatting sqref="BW103:BY103">
    <cfRule type="expression" dxfId="132" priority="118">
      <formula>MOD(BW103,2)&lt;&gt;0</formula>
    </cfRule>
  </conditionalFormatting>
  <conditionalFormatting sqref="CA103:CC103">
    <cfRule type="expression" dxfId="131" priority="117">
      <formula>MOD(CA103,2)&lt;&gt;0</formula>
    </cfRule>
  </conditionalFormatting>
  <conditionalFormatting sqref="B105">
    <cfRule type="expression" dxfId="130" priority="116">
      <formula>AND($AC105&gt;0,$AH105/$AC105&lt;1/3)</formula>
    </cfRule>
  </conditionalFormatting>
  <conditionalFormatting sqref="AI105:AK105">
    <cfRule type="expression" dxfId="129" priority="114">
      <formula>MOD(AI105,2)&lt;&gt;0</formula>
    </cfRule>
  </conditionalFormatting>
  <conditionalFormatting sqref="AM105:AO105">
    <cfRule type="expression" dxfId="128" priority="113">
      <formula>MOD(AM105,2)&lt;&gt;0</formula>
    </cfRule>
  </conditionalFormatting>
  <conditionalFormatting sqref="AQ105:AS105 AY105:BA105 BG105:BI105">
    <cfRule type="expression" dxfId="127" priority="112">
      <formula>MOD(AQ105,2)&lt;&gt;0</formula>
    </cfRule>
  </conditionalFormatting>
  <conditionalFormatting sqref="AU105:AW105 BC105:BE105 BK105:BM105">
    <cfRule type="expression" dxfId="126" priority="111">
      <formula>MOD(AU105,2)&lt;&gt;0</formula>
    </cfRule>
  </conditionalFormatting>
  <conditionalFormatting sqref="BO105:BQ105">
    <cfRule type="expression" dxfId="125" priority="110">
      <formula>MOD(BO105,2)&lt;&gt;0</formula>
    </cfRule>
  </conditionalFormatting>
  <conditionalFormatting sqref="BS105:BU105">
    <cfRule type="expression" dxfId="124" priority="115">
      <formula>MOD(BS105,2)&lt;&gt;0</formula>
    </cfRule>
  </conditionalFormatting>
  <conditionalFormatting sqref="BW105:BY105">
    <cfRule type="expression" dxfId="123" priority="109">
      <formula>MOD(BW105,2)&lt;&gt;0</formula>
    </cfRule>
  </conditionalFormatting>
  <conditionalFormatting sqref="CA105:CC105">
    <cfRule type="expression" dxfId="122" priority="108">
      <formula>MOD(CA105,2)&lt;&gt;0</formula>
    </cfRule>
  </conditionalFormatting>
  <conditionalFormatting sqref="B106">
    <cfRule type="expression" dxfId="121" priority="107">
      <formula>AND($AC106&gt;0,$AH106/$AC106&lt;1/3)</formula>
    </cfRule>
  </conditionalFormatting>
  <conditionalFormatting sqref="AI106:AK106">
    <cfRule type="expression" dxfId="120" priority="105">
      <formula>MOD(AI106,2)&lt;&gt;0</formula>
    </cfRule>
  </conditionalFormatting>
  <conditionalFormatting sqref="AM106:AO106">
    <cfRule type="expression" dxfId="119" priority="104">
      <formula>MOD(AM106,2)&lt;&gt;0</formula>
    </cfRule>
  </conditionalFormatting>
  <conditionalFormatting sqref="AQ106:AS106 AY106:BA106 BG106:BI106">
    <cfRule type="expression" dxfId="118" priority="103">
      <formula>MOD(AQ106,2)&lt;&gt;0</formula>
    </cfRule>
  </conditionalFormatting>
  <conditionalFormatting sqref="AU106:AW106 BC106:BE106 BK106:BM106">
    <cfRule type="expression" dxfId="117" priority="102">
      <formula>MOD(AU106,2)&lt;&gt;0</formula>
    </cfRule>
  </conditionalFormatting>
  <conditionalFormatting sqref="BO106:BQ106">
    <cfRule type="expression" dxfId="116" priority="101">
      <formula>MOD(BO106,2)&lt;&gt;0</formula>
    </cfRule>
  </conditionalFormatting>
  <conditionalFormatting sqref="BS106:BU106">
    <cfRule type="expression" dxfId="115" priority="106">
      <formula>MOD(BS106,2)&lt;&gt;0</formula>
    </cfRule>
  </conditionalFormatting>
  <conditionalFormatting sqref="BW106:BY106">
    <cfRule type="expression" dxfId="114" priority="100">
      <formula>MOD(BW106,2)&lt;&gt;0</formula>
    </cfRule>
  </conditionalFormatting>
  <conditionalFormatting sqref="CA106:CC106">
    <cfRule type="expression" dxfId="113" priority="99">
      <formula>MOD(CA106,2)&lt;&gt;0</formula>
    </cfRule>
  </conditionalFormatting>
  <conditionalFormatting sqref="B107">
    <cfRule type="expression" dxfId="112" priority="98">
      <formula>AND($AC107&gt;0,$AH107/$AC107&lt;1/3)</formula>
    </cfRule>
  </conditionalFormatting>
  <conditionalFormatting sqref="AI107:AK107">
    <cfRule type="expression" dxfId="111" priority="96">
      <formula>MOD(AI107,2)&lt;&gt;0</formula>
    </cfRule>
  </conditionalFormatting>
  <conditionalFormatting sqref="AM107:AO107">
    <cfRule type="expression" dxfId="110" priority="95">
      <formula>MOD(AM107,2)&lt;&gt;0</formula>
    </cfRule>
  </conditionalFormatting>
  <conditionalFormatting sqref="AQ107:AS107 AY107:BA107 BG107:BI107">
    <cfRule type="expression" dxfId="109" priority="94">
      <formula>MOD(AQ107,2)&lt;&gt;0</formula>
    </cfRule>
  </conditionalFormatting>
  <conditionalFormatting sqref="AU107:AW107 BC107:BE107 BK107:BM107">
    <cfRule type="expression" dxfId="108" priority="93">
      <formula>MOD(AU107,2)&lt;&gt;0</formula>
    </cfRule>
  </conditionalFormatting>
  <conditionalFormatting sqref="BO107:BQ107">
    <cfRule type="expression" dxfId="107" priority="92">
      <formula>MOD(BO107,2)&lt;&gt;0</formula>
    </cfRule>
  </conditionalFormatting>
  <conditionalFormatting sqref="BS107:BU107">
    <cfRule type="expression" dxfId="106" priority="97">
      <formula>MOD(BS107,2)&lt;&gt;0</formula>
    </cfRule>
  </conditionalFormatting>
  <conditionalFormatting sqref="BW107:BY107">
    <cfRule type="expression" dxfId="105" priority="91">
      <formula>MOD(BW107,2)&lt;&gt;0</formula>
    </cfRule>
  </conditionalFormatting>
  <conditionalFormatting sqref="CA107:CC107">
    <cfRule type="expression" dxfId="104" priority="90">
      <formula>MOD(CA107,2)&lt;&gt;0</formula>
    </cfRule>
  </conditionalFormatting>
  <conditionalFormatting sqref="BO147:CD147 AI147:AX147 AI148:CD148">
    <cfRule type="expression" dxfId="103" priority="646">
      <formula>AI$147+AI$148&gt;9</formula>
    </cfRule>
  </conditionalFormatting>
  <conditionalFormatting sqref="B22">
    <cfRule type="expression" dxfId="102" priority="32">
      <formula>AND($Y22&gt;0,$AD22/$Y22&lt;1/3)</formula>
    </cfRule>
  </conditionalFormatting>
  <conditionalFormatting sqref="AI25:AK25">
    <cfRule type="expression" dxfId="101" priority="31">
      <formula>MOD(AI25,2)&lt;&gt;0</formula>
    </cfRule>
  </conditionalFormatting>
  <conditionalFormatting sqref="AI26:AK26">
    <cfRule type="expression" dxfId="100" priority="30">
      <formula>MOD(AI26,2)&lt;&gt;0</formula>
    </cfRule>
  </conditionalFormatting>
  <conditionalFormatting sqref="AQ27:AS27">
    <cfRule type="expression" dxfId="99" priority="29">
      <formula>MOD(AQ27,2)&lt;&gt;0</formula>
    </cfRule>
  </conditionalFormatting>
  <conditionalFormatting sqref="AM28:AO28">
    <cfRule type="expression" dxfId="98" priority="28">
      <formula>MOD(AM28,2)&lt;&gt;0</formula>
    </cfRule>
  </conditionalFormatting>
  <conditionalFormatting sqref="AQ30:AS30">
    <cfRule type="expression" dxfId="97" priority="27">
      <formula>MOD(AQ30,2)&lt;&gt;0</formula>
    </cfRule>
  </conditionalFormatting>
  <conditionalFormatting sqref="AU30:AW30">
    <cfRule type="expression" dxfId="96" priority="26">
      <formula>MOD(AU30,2)&lt;&gt;0</formula>
    </cfRule>
  </conditionalFormatting>
  <conditionalFormatting sqref="AQ31:AR31">
    <cfRule type="expression" dxfId="95" priority="25">
      <formula>MOD(AQ31,2)&lt;&gt;0</formula>
    </cfRule>
  </conditionalFormatting>
  <conditionalFormatting sqref="AU32:AW32">
    <cfRule type="expression" dxfId="94" priority="24">
      <formula>MOD(AU32,2)&lt;&gt;0</formula>
    </cfRule>
  </conditionalFormatting>
  <conditionalFormatting sqref="AY33:BA33">
    <cfRule type="expression" dxfId="93" priority="22">
      <formula>MOD(AY33,2)&lt;&gt;0</formula>
    </cfRule>
  </conditionalFormatting>
  <conditionalFormatting sqref="AY34:BA34">
    <cfRule type="expression" dxfId="92" priority="20">
      <formula>MOD(AY34,2)&lt;&gt;0</formula>
    </cfRule>
  </conditionalFormatting>
  <conditionalFormatting sqref="BC35:BD35">
    <cfRule type="expression" dxfId="91" priority="19">
      <formula>MOD(BC35,2)&lt;&gt;0</formula>
    </cfRule>
  </conditionalFormatting>
  <conditionalFormatting sqref="BC36:BD36">
    <cfRule type="expression" dxfId="90" priority="18">
      <formula>MOD(BC36,2)&lt;&gt;0</formula>
    </cfRule>
  </conditionalFormatting>
  <conditionalFormatting sqref="BC37:BD37">
    <cfRule type="expression" dxfId="89" priority="17">
      <formula>MOD(BC37,2)&lt;&gt;0</formula>
    </cfRule>
  </conditionalFormatting>
  <conditionalFormatting sqref="BG38:BI38">
    <cfRule type="expression" dxfId="88" priority="16">
      <formula>MOD(BG38,2)&lt;&gt;0</formula>
    </cfRule>
  </conditionalFormatting>
  <conditionalFormatting sqref="B23">
    <cfRule type="expression" dxfId="87" priority="15">
      <formula>AND($Y23&gt;0,$AD23/$Y23&lt;1/3)</formula>
    </cfRule>
  </conditionalFormatting>
  <conditionalFormatting sqref="AI26:AK26">
    <cfRule type="expression" dxfId="86" priority="14">
      <formula>MOD(AI26,2)&lt;&gt;0</formula>
    </cfRule>
  </conditionalFormatting>
  <conditionalFormatting sqref="AI27:AK27">
    <cfRule type="expression" dxfId="85" priority="13">
      <formula>MOD(AI27,2)&lt;&gt;0</formula>
    </cfRule>
  </conditionalFormatting>
  <conditionalFormatting sqref="AQ28:AS28">
    <cfRule type="expression" dxfId="84" priority="12">
      <formula>MOD(AQ28,2)&lt;&gt;0</formula>
    </cfRule>
  </conditionalFormatting>
  <conditionalFormatting sqref="AM29:AO29">
    <cfRule type="expression" dxfId="83" priority="11">
      <formula>MOD(AM29,2)&lt;&gt;0</formula>
    </cfRule>
  </conditionalFormatting>
  <conditionalFormatting sqref="AQ31:AS31">
    <cfRule type="expression" dxfId="82" priority="10">
      <formula>MOD(AQ31,2)&lt;&gt;0</formula>
    </cfRule>
  </conditionalFormatting>
  <conditionalFormatting sqref="AU31:AW31">
    <cfRule type="expression" dxfId="81" priority="9">
      <formula>MOD(AU31,2)&lt;&gt;0</formula>
    </cfRule>
  </conditionalFormatting>
  <conditionalFormatting sqref="AQ32:AR32">
    <cfRule type="expression" dxfId="80" priority="8">
      <formula>MOD(AQ32,2)&lt;&gt;0</formula>
    </cfRule>
  </conditionalFormatting>
  <conditionalFormatting sqref="AU33:AW33">
    <cfRule type="expression" dxfId="79" priority="7">
      <formula>MOD(AU33,2)&lt;&gt;0</formula>
    </cfRule>
  </conditionalFormatting>
  <conditionalFormatting sqref="AY34:BA34">
    <cfRule type="expression" dxfId="78" priority="6">
      <formula>MOD(AY34,2)&lt;&gt;0</formula>
    </cfRule>
  </conditionalFormatting>
  <conditionalFormatting sqref="AY35:BA35">
    <cfRule type="expression" dxfId="77" priority="5">
      <formula>MOD(AY35,2)&lt;&gt;0</formula>
    </cfRule>
  </conditionalFormatting>
  <conditionalFormatting sqref="BC36:BD36">
    <cfRule type="expression" dxfId="76" priority="4">
      <formula>MOD(BC36,2)&lt;&gt;0</formula>
    </cfRule>
  </conditionalFormatting>
  <conditionalFormatting sqref="BC37:BD37">
    <cfRule type="expression" dxfId="75" priority="3">
      <formula>MOD(BC37,2)&lt;&gt;0</formula>
    </cfRule>
  </conditionalFormatting>
  <conditionalFormatting sqref="BC38:BD38">
    <cfRule type="expression" dxfId="74" priority="2">
      <formula>MOD(BC38,2)&lt;&gt;0</formula>
    </cfRule>
  </conditionalFormatting>
  <conditionalFormatting sqref="BG39:BI39">
    <cfRule type="expression" dxfId="73" priority="1">
      <formula>MOD(BG39,2)&lt;&gt;0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03:C107 C74:C81 C87:C94 C15:C68"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2" zoomScale="130" zoomScaleNormal="175" zoomScaleSheetLayoutView="130" workbookViewId="0">
      <selection activeCell="K242" sqref="K242:L250"/>
    </sheetView>
  </sheetViews>
  <sheetFormatPr defaultColWidth="9.109375" defaultRowHeight="13.2" x14ac:dyDescent="0.25"/>
  <cols>
    <col min="1" max="1" width="8" style="29" customWidth="1"/>
    <col min="2" max="2" width="28" style="322" customWidth="1"/>
    <col min="3" max="3" width="5.44140625" style="324" customWidth="1"/>
    <col min="4" max="15" width="2.44140625" style="320" customWidth="1"/>
    <col min="16"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74" width="4.5546875" style="320" customWidth="1"/>
    <col min="7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39" t="str">
        <f>'НП ДЕННА'!A2</f>
        <v>ПЛАН НАВЧАЛЬНОГО ПРОЦЕСУ</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21"/>
      <c r="CR2" s="265" t="s">
        <v>85</v>
      </c>
    </row>
    <row r="3" spans="1:100" s="19" customFormat="1" ht="13.8" x14ac:dyDescent="0.25">
      <c r="A3" s="940" t="str">
        <f>'НП ДЕННА'!A3</f>
        <v>перший (бакалаврський) рівень вищої освіти</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c r="BW3" s="941"/>
      <c r="BX3" s="941"/>
      <c r="BY3" s="941"/>
      <c r="BZ3" s="941"/>
      <c r="CA3" s="941"/>
      <c r="CB3" s="941"/>
      <c r="CC3" s="941"/>
      <c r="CD3" s="941"/>
      <c r="CE3" s="941"/>
      <c r="CF3" s="941"/>
      <c r="CG3" s="941"/>
      <c r="CH3" s="941"/>
      <c r="CI3" s="941"/>
      <c r="CJ3" s="941"/>
      <c r="CK3" s="941"/>
      <c r="CL3" s="941"/>
      <c r="CM3" s="941"/>
      <c r="CN3" s="941"/>
      <c r="CO3" s="941"/>
      <c r="CP3" s="942"/>
      <c r="CQ3" s="21"/>
    </row>
    <row r="4" spans="1:100" s="19" customFormat="1" ht="13.8" x14ac:dyDescent="0.25">
      <c r="A4" s="943" t="s">
        <v>299</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M4" s="944"/>
      <c r="CN4" s="944"/>
      <c r="CO4" s="944"/>
      <c r="CP4" s="945"/>
      <c r="CQ4" s="21"/>
      <c r="CR4">
        <v>0.5</v>
      </c>
    </row>
    <row r="5" spans="1:100" s="27" customFormat="1" x14ac:dyDescent="0.25">
      <c r="A5" s="946" t="str">
        <f>'НП ДЕННА'!A5</f>
        <v>№</v>
      </c>
      <c r="B5" s="949" t="str">
        <f>'НП ДЕННА'!B5</f>
        <v>Назва дисциплін</v>
      </c>
      <c r="C5" s="952" t="str">
        <f>'НП ДЕННА'!C5</f>
        <v>Шифр кафедри</v>
      </c>
      <c r="D5" s="954" t="str">
        <f>'НП ДЕННА'!D5</f>
        <v>Розподіл за семестрами</v>
      </c>
      <c r="E5" s="955"/>
      <c r="F5" s="955"/>
      <c r="G5" s="955"/>
      <c r="H5" s="955"/>
      <c r="I5" s="955"/>
      <c r="J5" s="955"/>
      <c r="K5" s="955"/>
      <c r="L5" s="955"/>
      <c r="M5" s="955"/>
      <c r="N5" s="955"/>
      <c r="O5" s="955"/>
      <c r="P5" s="955"/>
      <c r="Q5" s="955"/>
      <c r="R5" s="955"/>
      <c r="S5" s="955"/>
      <c r="T5" s="955"/>
      <c r="U5" s="955"/>
      <c r="V5" s="955"/>
      <c r="W5" s="955"/>
      <c r="X5" s="955"/>
      <c r="Y5" s="955"/>
      <c r="Z5" s="955"/>
      <c r="AA5" s="955"/>
      <c r="AB5" s="956"/>
      <c r="AC5" s="933" t="str">
        <f>'НП ДЕННА'!AC5</f>
        <v>Обсяг годин</v>
      </c>
      <c r="AD5" s="934"/>
      <c r="AE5" s="934"/>
      <c r="AF5" s="934"/>
      <c r="AG5" s="934"/>
      <c r="AH5" s="935"/>
      <c r="AI5" s="933" t="str">
        <f>'НП ДЕННА'!AI5</f>
        <v>Розподіл за курсами і семестрами</v>
      </c>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4"/>
      <c r="CE5" s="934"/>
      <c r="CF5" s="934"/>
      <c r="CG5" s="934"/>
      <c r="CH5" s="934"/>
      <c r="CI5" s="934"/>
      <c r="CJ5" s="934"/>
      <c r="CK5" s="934"/>
      <c r="CL5" s="934"/>
      <c r="CM5" s="934"/>
      <c r="CN5" s="934"/>
      <c r="CO5" s="934"/>
      <c r="CP5" s="935"/>
      <c r="CQ5" s="59"/>
    </row>
    <row r="6" spans="1:100" s="28" customFormat="1" ht="13.2" customHeight="1" x14ac:dyDescent="0.25">
      <c r="A6" s="947"/>
      <c r="B6" s="950"/>
      <c r="C6" s="953"/>
      <c r="D6" s="957" t="str">
        <f>'НП ДЕННА'!D6</f>
        <v>Екзамени</v>
      </c>
      <c r="E6" s="958"/>
      <c r="F6" s="958"/>
      <c r="G6" s="959"/>
      <c r="H6" s="923" t="str">
        <f>'НП ДЕННА'!H6</f>
        <v>Заліки</v>
      </c>
      <c r="I6" s="923"/>
      <c r="J6" s="923"/>
      <c r="K6" s="923"/>
      <c r="L6" s="923"/>
      <c r="M6" s="923"/>
      <c r="N6" s="923"/>
      <c r="O6" s="923"/>
      <c r="P6" s="923"/>
      <c r="Q6" s="923"/>
      <c r="R6" s="923"/>
      <c r="S6" s="923"/>
      <c r="T6" s="924" t="str">
        <f>'НП ДЕННА'!T6</f>
        <v>Курс. проект</v>
      </c>
      <c r="U6" s="924" t="str">
        <f>'НП ДЕННА'!U6</f>
        <v>Курс. робота</v>
      </c>
      <c r="V6" s="923" t="str">
        <f>'НП ДЕННА'!V6</f>
        <v>Інд. завдання</v>
      </c>
      <c r="W6" s="923"/>
      <c r="X6" s="923"/>
      <c r="Y6" s="923"/>
      <c r="Z6" s="923"/>
      <c r="AA6" s="923"/>
      <c r="AB6" s="923"/>
      <c r="AC6" s="938" t="str">
        <f>'НП ДЕННА'!AC6</f>
        <v>Разом</v>
      </c>
      <c r="AD6" s="938"/>
      <c r="AE6" s="923" t="str">
        <f>'НП ДЕННА'!AE6</f>
        <v>Лекції</v>
      </c>
      <c r="AF6" s="923" t="str">
        <f>'НП ДЕННА'!AF6</f>
        <v>Лабораторні роботи</v>
      </c>
      <c r="AG6" s="923" t="str">
        <f>'НП ДЕННА'!AG6</f>
        <v>Практичні заняття(семінари)</v>
      </c>
      <c r="AH6" s="923" t="str">
        <f>'НП ДЕННА'!AH6</f>
        <v>Самостійна робота</v>
      </c>
      <c r="AI6" s="954" t="str">
        <f>'НП ДЕННА'!AI6</f>
        <v>I</v>
      </c>
      <c r="AJ6" s="955"/>
      <c r="AK6" s="955"/>
      <c r="AL6" s="955"/>
      <c r="AM6" s="955"/>
      <c r="AN6" s="955"/>
      <c r="AO6" s="955"/>
      <c r="AP6" s="955"/>
      <c r="AQ6" s="955"/>
      <c r="AR6" s="956"/>
      <c r="AS6" s="954" t="str">
        <f>'НП ДЕННА'!AQ6</f>
        <v>II</v>
      </c>
      <c r="AT6" s="955"/>
      <c r="AU6" s="955"/>
      <c r="AV6" s="955"/>
      <c r="AW6" s="955"/>
      <c r="AX6" s="955"/>
      <c r="AY6" s="955"/>
      <c r="AZ6" s="955"/>
      <c r="BA6" s="955"/>
      <c r="BB6" s="956"/>
      <c r="BC6" s="954" t="str">
        <f>'НП ДЕННА'!AY6</f>
        <v>III</v>
      </c>
      <c r="BD6" s="955"/>
      <c r="BE6" s="955"/>
      <c r="BF6" s="955"/>
      <c r="BG6" s="955"/>
      <c r="BH6" s="955"/>
      <c r="BI6" s="955"/>
      <c r="BJ6" s="955"/>
      <c r="BK6" s="955"/>
      <c r="BL6" s="956"/>
      <c r="BM6" s="954" t="str">
        <f>'НП ДЕННА'!BG6</f>
        <v>IV</v>
      </c>
      <c r="BN6" s="955"/>
      <c r="BO6" s="955"/>
      <c r="BP6" s="955"/>
      <c r="BQ6" s="955"/>
      <c r="BR6" s="955"/>
      <c r="BS6" s="955"/>
      <c r="BT6" s="955"/>
      <c r="BU6" s="955"/>
      <c r="BV6" s="956"/>
      <c r="BW6" s="954" t="str">
        <f>'НП ДЕННА'!BO6</f>
        <v>V</v>
      </c>
      <c r="BX6" s="955"/>
      <c r="BY6" s="955"/>
      <c r="BZ6" s="955"/>
      <c r="CA6" s="955"/>
      <c r="CB6" s="955"/>
      <c r="CC6" s="955"/>
      <c r="CD6" s="955"/>
      <c r="CE6" s="955"/>
      <c r="CF6" s="956"/>
      <c r="CG6" s="954" t="str">
        <f>'НП ДЕННА'!BW6</f>
        <v>VI</v>
      </c>
      <c r="CH6" s="955"/>
      <c r="CI6" s="955"/>
      <c r="CJ6" s="955"/>
      <c r="CK6" s="955"/>
      <c r="CL6" s="955"/>
      <c r="CM6" s="955"/>
      <c r="CN6" s="955"/>
      <c r="CO6" s="955"/>
      <c r="CP6" s="956"/>
      <c r="CQ6" s="60"/>
    </row>
    <row r="7" spans="1:100" s="28" customFormat="1" x14ac:dyDescent="0.25">
      <c r="A7" s="947"/>
      <c r="B7" s="950"/>
      <c r="C7" s="953"/>
      <c r="D7" s="960"/>
      <c r="E7" s="961"/>
      <c r="F7" s="961"/>
      <c r="G7" s="962"/>
      <c r="H7" s="923"/>
      <c r="I7" s="923"/>
      <c r="J7" s="923"/>
      <c r="K7" s="923"/>
      <c r="L7" s="923"/>
      <c r="M7" s="923"/>
      <c r="N7" s="923"/>
      <c r="O7" s="923"/>
      <c r="P7" s="923"/>
      <c r="Q7" s="923"/>
      <c r="R7" s="923"/>
      <c r="S7" s="923"/>
      <c r="T7" s="924"/>
      <c r="U7" s="924"/>
      <c r="V7" s="923"/>
      <c r="W7" s="923"/>
      <c r="X7" s="923"/>
      <c r="Y7" s="923"/>
      <c r="Z7" s="923"/>
      <c r="AA7" s="923"/>
      <c r="AB7" s="923"/>
      <c r="AC7" s="923" t="str">
        <f>'НП ДЕННА'!AC7</f>
        <v>Годин</v>
      </c>
      <c r="AD7" s="923" t="str">
        <f>'НП ДЕННА'!AD7</f>
        <v>Кредити ECTS</v>
      </c>
      <c r="AE7" s="923"/>
      <c r="AF7" s="923"/>
      <c r="AG7" s="923"/>
      <c r="AH7" s="923"/>
      <c r="AI7" s="927">
        <f>'НП ДЕННА'!AI7</f>
        <v>1</v>
      </c>
      <c r="AJ7" s="928"/>
      <c r="AK7" s="928"/>
      <c r="AL7" s="928"/>
      <c r="AM7" s="929"/>
      <c r="AN7" s="927">
        <f>'НП ДЕННА'!AM7</f>
        <v>2</v>
      </c>
      <c r="AO7" s="928"/>
      <c r="AP7" s="928"/>
      <c r="AQ7" s="928"/>
      <c r="AR7" s="929"/>
      <c r="AS7" s="927">
        <f>'НП ДЕННА'!AQ7</f>
        <v>3</v>
      </c>
      <c r="AT7" s="928"/>
      <c r="AU7" s="928"/>
      <c r="AV7" s="928"/>
      <c r="AW7" s="929"/>
      <c r="AX7" s="927">
        <f>'НП ДЕННА'!AU7</f>
        <v>4</v>
      </c>
      <c r="AY7" s="928"/>
      <c r="AZ7" s="928"/>
      <c r="BA7" s="928"/>
      <c r="BB7" s="929"/>
      <c r="BC7" s="927">
        <f>'НП ДЕННА'!AY7</f>
        <v>5</v>
      </c>
      <c r="BD7" s="928"/>
      <c r="BE7" s="928"/>
      <c r="BF7" s="928"/>
      <c r="BG7" s="929"/>
      <c r="BH7" s="927">
        <f>'НП ДЕННА'!BC7</f>
        <v>6</v>
      </c>
      <c r="BI7" s="928"/>
      <c r="BJ7" s="928"/>
      <c r="BK7" s="928"/>
      <c r="BL7" s="929"/>
      <c r="BM7" s="927">
        <f>'НП ДЕННА'!BG7</f>
        <v>7</v>
      </c>
      <c r="BN7" s="928"/>
      <c r="BO7" s="928"/>
      <c r="BP7" s="928"/>
      <c r="BQ7" s="929"/>
      <c r="BR7" s="927">
        <f>'НП ДЕННА'!BK7</f>
        <v>8</v>
      </c>
      <c r="BS7" s="928"/>
      <c r="BT7" s="928"/>
      <c r="BU7" s="928"/>
      <c r="BV7" s="929"/>
      <c r="BW7" s="927">
        <f>'НП ДЕННА'!BO7</f>
        <v>9</v>
      </c>
      <c r="BX7" s="928"/>
      <c r="BY7" s="928"/>
      <c r="BZ7" s="928"/>
      <c r="CA7" s="929"/>
      <c r="CB7" s="927">
        <f>'НП ДЕННА'!BS7</f>
        <v>10</v>
      </c>
      <c r="CC7" s="928"/>
      <c r="CD7" s="928"/>
      <c r="CE7" s="928"/>
      <c r="CF7" s="929"/>
      <c r="CG7" s="927">
        <f>'НП ДЕННА'!BW7</f>
        <v>11</v>
      </c>
      <c r="CH7" s="928"/>
      <c r="CI7" s="928"/>
      <c r="CJ7" s="928"/>
      <c r="CK7" s="929"/>
      <c r="CL7" s="927">
        <f>'НП ДЕННА'!CA7</f>
        <v>12</v>
      </c>
      <c r="CM7" s="928"/>
      <c r="CN7" s="928"/>
      <c r="CO7" s="928"/>
      <c r="CP7" s="929"/>
      <c r="CQ7" s="60"/>
    </row>
    <row r="8" spans="1:100" s="28" customFormat="1" x14ac:dyDescent="0.25">
      <c r="A8" s="947"/>
      <c r="B8" s="950"/>
      <c r="C8" s="953"/>
      <c r="D8" s="960"/>
      <c r="E8" s="961"/>
      <c r="F8" s="961"/>
      <c r="G8" s="962"/>
      <c r="H8" s="923"/>
      <c r="I8" s="923"/>
      <c r="J8" s="923"/>
      <c r="K8" s="923"/>
      <c r="L8" s="923"/>
      <c r="M8" s="923"/>
      <c r="N8" s="923"/>
      <c r="O8" s="923"/>
      <c r="P8" s="923"/>
      <c r="Q8" s="923"/>
      <c r="R8" s="923"/>
      <c r="S8" s="923"/>
      <c r="T8" s="924"/>
      <c r="U8" s="924"/>
      <c r="V8" s="923"/>
      <c r="W8" s="923"/>
      <c r="X8" s="923"/>
      <c r="Y8" s="923"/>
      <c r="Z8" s="923"/>
      <c r="AA8" s="923"/>
      <c r="AB8" s="923"/>
      <c r="AC8" s="923"/>
      <c r="AD8" s="923"/>
      <c r="AE8" s="923"/>
      <c r="AF8" s="923"/>
      <c r="AG8" s="923"/>
      <c r="AH8" s="923"/>
      <c r="AI8" s="933" t="str">
        <f>'НП ДЕННА'!AI8</f>
        <v>кількість тижнів теоретичного навчання у семестрі</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4"/>
      <c r="CE8" s="934"/>
      <c r="CF8" s="934"/>
      <c r="CG8" s="934"/>
      <c r="CH8" s="934"/>
      <c r="CI8" s="934"/>
      <c r="CJ8" s="934"/>
      <c r="CK8" s="934"/>
      <c r="CL8" s="934"/>
      <c r="CM8" s="934"/>
      <c r="CN8" s="934"/>
      <c r="CO8" s="934"/>
      <c r="CP8" s="935"/>
      <c r="CQ8" s="60"/>
    </row>
    <row r="9" spans="1:100" s="28" customFormat="1" x14ac:dyDescent="0.25">
      <c r="A9" s="947"/>
      <c r="B9" s="950"/>
      <c r="C9" s="953"/>
      <c r="D9" s="960"/>
      <c r="E9" s="961"/>
      <c r="F9" s="961"/>
      <c r="G9" s="962"/>
      <c r="H9" s="923"/>
      <c r="I9" s="923"/>
      <c r="J9" s="923"/>
      <c r="K9" s="923"/>
      <c r="L9" s="923"/>
      <c r="M9" s="923"/>
      <c r="N9" s="923"/>
      <c r="O9" s="923"/>
      <c r="P9" s="923"/>
      <c r="Q9" s="923"/>
      <c r="R9" s="923"/>
      <c r="S9" s="923"/>
      <c r="T9" s="924"/>
      <c r="U9" s="924"/>
      <c r="V9" s="923"/>
      <c r="W9" s="923"/>
      <c r="X9" s="923"/>
      <c r="Y9" s="923"/>
      <c r="Z9" s="923"/>
      <c r="AA9" s="923"/>
      <c r="AB9" s="923"/>
      <c r="AC9" s="923"/>
      <c r="AD9" s="923"/>
      <c r="AE9" s="923"/>
      <c r="AF9" s="923"/>
      <c r="AG9" s="923"/>
      <c r="AH9" s="923"/>
      <c r="AI9" s="930">
        <f>'НП ДЕННА'!AI9</f>
        <v>17</v>
      </c>
      <c r="AJ9" s="931"/>
      <c r="AK9" s="931"/>
      <c r="AL9" s="931"/>
      <c r="AM9" s="932"/>
      <c r="AN9" s="930">
        <f>'НП ДЕННА'!AM9</f>
        <v>17</v>
      </c>
      <c r="AO9" s="931"/>
      <c r="AP9" s="931"/>
      <c r="AQ9" s="931"/>
      <c r="AR9" s="932"/>
      <c r="AS9" s="930">
        <f>'НП ДЕННА'!AQ9</f>
        <v>17</v>
      </c>
      <c r="AT9" s="931"/>
      <c r="AU9" s="931"/>
      <c r="AV9" s="931"/>
      <c r="AW9" s="932"/>
      <c r="AX9" s="930">
        <f>'НП ДЕННА'!AU9</f>
        <v>17</v>
      </c>
      <c r="AY9" s="931"/>
      <c r="AZ9" s="931"/>
      <c r="BA9" s="931"/>
      <c r="BB9" s="932"/>
      <c r="BC9" s="930">
        <f>'НП ДЕННА'!AY9</f>
        <v>17</v>
      </c>
      <c r="BD9" s="931"/>
      <c r="BE9" s="931"/>
      <c r="BF9" s="931"/>
      <c r="BG9" s="932"/>
      <c r="BH9" s="930">
        <f>'НП ДЕННА'!BC9</f>
        <v>17</v>
      </c>
      <c r="BI9" s="931"/>
      <c r="BJ9" s="931"/>
      <c r="BK9" s="931"/>
      <c r="BL9" s="932"/>
      <c r="BM9" s="930">
        <f>'НП ДЕННА'!BG9</f>
        <v>17</v>
      </c>
      <c r="BN9" s="931"/>
      <c r="BO9" s="931"/>
      <c r="BP9" s="931"/>
      <c r="BQ9" s="932"/>
      <c r="BR9" s="930">
        <f>'НП ДЕННА'!BK9</f>
        <v>17</v>
      </c>
      <c r="BS9" s="931"/>
      <c r="BT9" s="931"/>
      <c r="BU9" s="931"/>
      <c r="BV9" s="932"/>
      <c r="BW9" s="930">
        <f>'НП ДЕННА'!BO9</f>
        <v>17</v>
      </c>
      <c r="BX9" s="931"/>
      <c r="BY9" s="931"/>
      <c r="BZ9" s="931"/>
      <c r="CA9" s="932"/>
      <c r="CB9" s="930">
        <f>'НП ДЕННА'!BS9</f>
        <v>17</v>
      </c>
      <c r="CC9" s="931"/>
      <c r="CD9" s="931"/>
      <c r="CE9" s="931"/>
      <c r="CF9" s="932"/>
      <c r="CG9" s="930">
        <f>'НП ДЕННА'!BW9</f>
        <v>17</v>
      </c>
      <c r="CH9" s="931"/>
      <c r="CI9" s="931"/>
      <c r="CJ9" s="931"/>
      <c r="CK9" s="932"/>
      <c r="CL9" s="930">
        <f>'НП ДЕННА'!CA9</f>
        <v>17</v>
      </c>
      <c r="CM9" s="931"/>
      <c r="CN9" s="931"/>
      <c r="CO9" s="931"/>
      <c r="CP9" s="932"/>
      <c r="CQ9" s="61"/>
    </row>
    <row r="10" spans="1:100" s="28" customFormat="1" x14ac:dyDescent="0.25">
      <c r="A10" s="948"/>
      <c r="B10" s="951"/>
      <c r="C10" s="953"/>
      <c r="D10" s="963"/>
      <c r="E10" s="964"/>
      <c r="F10" s="964"/>
      <c r="G10" s="965"/>
      <c r="H10" s="923"/>
      <c r="I10" s="923"/>
      <c r="J10" s="923"/>
      <c r="K10" s="923"/>
      <c r="L10" s="923"/>
      <c r="M10" s="923"/>
      <c r="N10" s="923"/>
      <c r="O10" s="923"/>
      <c r="P10" s="923"/>
      <c r="Q10" s="923"/>
      <c r="R10" s="923"/>
      <c r="S10" s="923"/>
      <c r="T10" s="924"/>
      <c r="U10" s="924"/>
      <c r="V10" s="923"/>
      <c r="W10" s="923"/>
      <c r="X10" s="923"/>
      <c r="Y10" s="923"/>
      <c r="Z10" s="923"/>
      <c r="AA10" s="923"/>
      <c r="AB10" s="923"/>
      <c r="AC10" s="923"/>
      <c r="AD10" s="923"/>
      <c r="AE10" s="923"/>
      <c r="AF10" s="923"/>
      <c r="AG10" s="923"/>
      <c r="AH10" s="923"/>
      <c r="AI10" s="933" t="str">
        <f>'НП ДЕННА'!AI10</f>
        <v>кільскість аудиторних годин і кредитів за семестр</v>
      </c>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4"/>
      <c r="CJ10" s="934"/>
      <c r="CK10" s="934"/>
      <c r="CL10" s="934"/>
      <c r="CM10" s="934"/>
      <c r="CN10" s="934"/>
      <c r="CO10" s="934"/>
      <c r="CP10" s="935"/>
      <c r="CQ10" s="21"/>
    </row>
    <row r="11" spans="1:100" s="267"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26"/>
      <c r="AK11" s="926"/>
      <c r="AL11" s="500"/>
      <c r="AM11" s="266" t="str">
        <f>'НП ДЕННА'!AL11</f>
        <v>кредити</v>
      </c>
      <c r="AN11" s="925">
        <f>'НП ДЕННА'!AM11</f>
        <v>16</v>
      </c>
      <c r="AO11" s="926"/>
      <c r="AP11" s="926"/>
      <c r="AQ11" s="500"/>
      <c r="AR11" s="266" t="str">
        <f>'НП ДЕННА'!AP11</f>
        <v>кредити</v>
      </c>
      <c r="AS11" s="925">
        <f>'НП ДЕННА'!AQ11</f>
        <v>17</v>
      </c>
      <c r="AT11" s="926"/>
      <c r="AU11" s="926"/>
      <c r="AV11" s="500"/>
      <c r="AW11" s="266" t="str">
        <f>'НП ДЕННА'!AT11</f>
        <v>кредити</v>
      </c>
      <c r="AX11" s="925">
        <f>'НП ДЕННА'!AU11</f>
        <v>18</v>
      </c>
      <c r="AY11" s="926"/>
      <c r="AZ11" s="926"/>
      <c r="BA11" s="500"/>
      <c r="BB11" s="266" t="str">
        <f>'НП ДЕННА'!AX11</f>
        <v>кредити</v>
      </c>
      <c r="BC11" s="925">
        <f>'НП ДЕННА'!AY11</f>
        <v>19</v>
      </c>
      <c r="BD11" s="926"/>
      <c r="BE11" s="926"/>
      <c r="BF11" s="500"/>
      <c r="BG11" s="266" t="str">
        <f>'НП ДЕННА'!BB11</f>
        <v>кредити</v>
      </c>
      <c r="BH11" s="925">
        <f>'НП ДЕННА'!BC11</f>
        <v>20</v>
      </c>
      <c r="BI11" s="926"/>
      <c r="BJ11" s="926"/>
      <c r="BK11" s="500"/>
      <c r="BL11" s="266" t="str">
        <f>'НП ДЕННА'!BF11</f>
        <v>кредити</v>
      </c>
      <c r="BM11" s="925">
        <f>'НП ДЕННА'!BG11</f>
        <v>21</v>
      </c>
      <c r="BN11" s="926"/>
      <c r="BO11" s="926"/>
      <c r="BP11" s="500"/>
      <c r="BQ11" s="266" t="str">
        <f>'НП ДЕННА'!BJ11</f>
        <v>кредити</v>
      </c>
      <c r="BR11" s="925">
        <f>'НП ДЕННА'!BK11</f>
        <v>22</v>
      </c>
      <c r="BS11" s="926"/>
      <c r="BT11" s="926"/>
      <c r="BU11" s="500"/>
      <c r="BV11" s="266" t="str">
        <f>'НП ДЕННА'!BN11</f>
        <v>кредити</v>
      </c>
      <c r="BW11" s="925">
        <f>'НП ДЕННА'!BO11</f>
        <v>23</v>
      </c>
      <c r="BX11" s="926"/>
      <c r="BY11" s="926"/>
      <c r="BZ11" s="500"/>
      <c r="CA11" s="266" t="str">
        <f>'НП ДЕННА'!BR11</f>
        <v>кредити</v>
      </c>
      <c r="CB11" s="925">
        <f>'НП ДЕННА'!BS11</f>
        <v>24</v>
      </c>
      <c r="CC11" s="926"/>
      <c r="CD11" s="926"/>
      <c r="CE11" s="500"/>
      <c r="CF11" s="266" t="str">
        <f>'НП ДЕННА'!BV11</f>
        <v>кредити</v>
      </c>
      <c r="CG11" s="925">
        <f>'НП ДЕННА'!BW11</f>
        <v>25</v>
      </c>
      <c r="CH11" s="926"/>
      <c r="CI11" s="926"/>
      <c r="CJ11" s="500"/>
      <c r="CK11" s="266" t="str">
        <f>'НП ДЕННА'!BZ11</f>
        <v>кредити</v>
      </c>
      <c r="CL11" s="925">
        <f>'НП ДЕННА'!CA11</f>
        <v>26</v>
      </c>
      <c r="CM11" s="926"/>
      <c r="CN11" s="926"/>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290</v>
      </c>
      <c r="CV14" s="19" t="s">
        <v>282</v>
      </c>
    </row>
    <row r="15" spans="1:100" s="19" customFormat="1" ht="20.399999999999999" x14ac:dyDescent="0.2">
      <c r="A15" s="22" t="str">
        <f>'НП ДЕННА'!A15</f>
        <v>1.1.01</v>
      </c>
      <c r="B15" s="599" t="str">
        <f>'НП ДЕННА'!B15</f>
        <v>Українська мова (за професійним спрямуванням)</v>
      </c>
      <c r="C15" s="600" t="str">
        <f>'НП ДЕННА'!C15</f>
        <v>ЖУС</v>
      </c>
      <c r="D15" s="601">
        <f>'НП ДЕННА'!D15</f>
        <v>5</v>
      </c>
      <c r="E15" s="601">
        <f>'НП ДЕННА'!E15</f>
        <v>0</v>
      </c>
      <c r="F15" s="601">
        <f>'НП ДЕННА'!F15</f>
        <v>0</v>
      </c>
      <c r="G15" s="601">
        <f>'НП ДЕННА'!G15</f>
        <v>0</v>
      </c>
      <c r="H15" s="601">
        <f>'НП ДЕННА'!H15</f>
        <v>3</v>
      </c>
      <c r="I15" s="601">
        <f>'НП ДЕННА'!I15</f>
        <v>4</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120</v>
      </c>
      <c r="AD15" s="624">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0</v>
      </c>
      <c r="AL15" s="551">
        <f>'НП ДЕННА'!AL15*30-SUM(AI15:AK16)-AL16</f>
        <v>0</v>
      </c>
      <c r="AM15" s="522">
        <f>'НП ДЕННА'!AL15-AM16</f>
        <v>0</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0</v>
      </c>
      <c r="AQ15" s="551">
        <f>'НП ДЕННА'!AP15*30-SUM(AN15:AP16)-AQ16</f>
        <v>0</v>
      </c>
      <c r="AR15" s="522">
        <f>'НП ДЕННА'!AP15-AR16</f>
        <v>0</v>
      </c>
      <c r="AS15" s="549">
        <f>IF('НП ДЕННА'!AQ15&gt;0,IF(ROUND('НП ДЕННА'!AQ15*$CR$4,0)&gt;0,ROUND('НП ДЕННА'!AQ15*$CR$4,0)*2,2),0)-AS16</f>
        <v>10</v>
      </c>
      <c r="AT15" s="549">
        <f>IF('НП ДЕННА'!AR15&gt;0,IF(ROUND('НП ДЕННА'!AR15*$CR$4,0)&gt;0,ROUND('НП ДЕННА'!AR15*$CR$4,0)*2,2),0)-AT16</f>
        <v>0</v>
      </c>
      <c r="AU15" s="550">
        <f>IF('НП ДЕННА'!AS15&gt;0,IF(ROUND('НП ДЕННА'!AS15*$CR$4,0)&gt;0,ROUND('НП ДЕННА'!AS15*$CR$4,0)*2,2),0)-AU16</f>
        <v>10</v>
      </c>
      <c r="AV15" s="551">
        <f>'НП ДЕННА'!AT15*30-SUM(AS15:AU16)-AV16</f>
        <v>40</v>
      </c>
      <c r="AW15" s="522">
        <f>'НП ДЕННА'!AT15-AW16</f>
        <v>2</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10</v>
      </c>
      <c r="BA15" s="551">
        <f>'НП ДЕННА'!AX15*30-SUM(AX15:AZ16)-BA16</f>
        <v>20</v>
      </c>
      <c r="BB15" s="522">
        <f>'НП ДЕННА'!AX15-BB16</f>
        <v>1</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10</v>
      </c>
      <c r="BF15" s="551">
        <f>'НП ДЕННА'!BB15*30-SUM(BC15:BE16)-BF16</f>
        <v>20</v>
      </c>
      <c r="BG15" s="522">
        <f>'НП ДЕННА'!BB15-BG16</f>
        <v>1</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0.66666666666666663</v>
      </c>
      <c r="CS15" s="547">
        <f t="shared" ref="CS15:CS46" si="4">IF(B15&gt;0,1,-1)</f>
        <v>1</v>
      </c>
      <c r="CU15" s="633">
        <f>$AD15</f>
        <v>4</v>
      </c>
    </row>
    <row r="16" spans="1:100" s="19" customFormat="1" ht="10.199999999999999" x14ac:dyDescent="0.2">
      <c r="A16" s="514"/>
      <c r="B16" s="604"/>
      <c r="C16" s="605" t="s">
        <v>282</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10.199999999999999" x14ac:dyDescent="0.2">
      <c r="A17" s="22" t="str">
        <f>'НП ДЕННА'!A16</f>
        <v>1.1.02</v>
      </c>
      <c r="B17" s="608" t="str">
        <f>'НП ДЕННА'!B16</f>
        <v>Історія України і  української культури</v>
      </c>
      <c r="C17" s="609" t="str">
        <f>'НП ДЕННА'!C16</f>
        <v>ІА</v>
      </c>
      <c r="D17" s="610">
        <f>'НП ДЕННА'!D16</f>
        <v>1</v>
      </c>
      <c r="E17" s="610">
        <f>'НП ДЕННА'!E16</f>
        <v>0</v>
      </c>
      <c r="F17" s="610">
        <f>'НП ДЕННА'!F16</f>
        <v>0</v>
      </c>
      <c r="G17" s="610">
        <f>'НП ДЕННА'!G16</f>
        <v>0</v>
      </c>
      <c r="H17" s="610">
        <f>'НП ДЕННА'!H16</f>
        <v>2</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120</v>
      </c>
      <c r="AD17" s="624">
        <f>'НП ДЕННА'!AD16-AD18</f>
        <v>4</v>
      </c>
      <c r="AE17" s="9">
        <f t="shared" si="0"/>
        <v>20</v>
      </c>
      <c r="AF17" s="9">
        <f t="shared" si="1"/>
        <v>0</v>
      </c>
      <c r="AG17" s="9">
        <f t="shared" si="2"/>
        <v>20</v>
      </c>
      <c r="AH17" s="9">
        <f t="shared" si="3"/>
        <v>80</v>
      </c>
      <c r="AI17" s="549">
        <f>IF('НП ДЕННА'!AI16&gt;0,IF(ROUND('НП ДЕННА'!AI16*$CR$4,0)&gt;0,ROUND('НП ДЕННА'!AI16*$CR$4,0)*2,2),0)-AI18</f>
        <v>10</v>
      </c>
      <c r="AJ17" s="549">
        <f>IF('НП ДЕННА'!AJ16&gt;0,IF(ROUND('НП ДЕННА'!AJ16*$CR$4,0)&gt;0,ROUND('НП ДЕННА'!AJ16*$CR$4,0)*2,2),0)-AJ18</f>
        <v>0</v>
      </c>
      <c r="AK17" s="550">
        <f>IF('НП ДЕННА'!AK16&gt;0,IF(ROUND('НП ДЕННА'!AK16*$CR$4,0)&gt;0,ROUND('НП ДЕННА'!AK16*$CR$4,0)*2,2),0)-AK18</f>
        <v>10</v>
      </c>
      <c r="AL17" s="551">
        <f>'НП ДЕННА'!AL16*30-SUM(AI17:AK18)-AL18</f>
        <v>40</v>
      </c>
      <c r="AM17" s="522">
        <f>'НП ДЕННА'!AL16-AM18</f>
        <v>2</v>
      </c>
      <c r="AN17" s="549">
        <f>IF('НП ДЕННА'!AM16&gt;0,IF(ROUND('НП ДЕННА'!AM16*$CR$4,0)&gt;0,ROUND('НП ДЕННА'!AM16*$CR$4,0)*2,2),0)-AN18</f>
        <v>10</v>
      </c>
      <c r="AO17" s="549">
        <f>IF('НП ДЕННА'!AN16&gt;0,IF(ROUND('НП ДЕННА'!AN16*$CR$4,0)&gt;0,ROUND('НП ДЕННА'!AN16*$CR$4,0)*2,2),0)-AO18</f>
        <v>0</v>
      </c>
      <c r="AP17" s="550">
        <f>IF('НП ДЕННА'!AO16&gt;0,IF(ROUND('НП ДЕННА'!AO16*$CR$4,0)&gt;0,ROUND('НП ДЕННА'!AO16*$CR$4,0)*2,2),0)-AP18</f>
        <v>10</v>
      </c>
      <c r="AQ17" s="551">
        <f>'НП ДЕННА'!AP16*30-SUM(AN17:AP18)-AQ18</f>
        <v>40</v>
      </c>
      <c r="AR17" s="522">
        <f>'НП ДЕННА'!AP16-AR18</f>
        <v>2</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0.66666666666666663</v>
      </c>
      <c r="CS17" s="547">
        <f t="shared" si="4"/>
        <v>1</v>
      </c>
    </row>
    <row r="18" spans="1:98" s="19" customFormat="1" ht="10.199999999999999" x14ac:dyDescent="0.2">
      <c r="A18" s="514"/>
      <c r="B18" s="604"/>
      <c r="C18" s="605" t="s">
        <v>282</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Іноземна мова</v>
      </c>
      <c r="C19" s="609" t="str">
        <f>'НП ДЕННА'!C17</f>
        <v>ІФП</v>
      </c>
      <c r="D19" s="610">
        <f>'НП ДЕННА'!D17</f>
        <v>0</v>
      </c>
      <c r="E19" s="610">
        <f>'НП ДЕННА'!E17</f>
        <v>0</v>
      </c>
      <c r="F19" s="610">
        <f>'НП ДЕННА'!F17</f>
        <v>0</v>
      </c>
      <c r="G19" s="610">
        <f>'НП ДЕННА'!G17</f>
        <v>0</v>
      </c>
      <c r="H19" s="610">
        <f>'НП ДЕННА'!H17</f>
        <v>1</v>
      </c>
      <c r="I19" s="610">
        <f>'НП ДЕННА'!I17</f>
        <v>2</v>
      </c>
      <c r="J19" s="610">
        <f>'НП ДЕННА'!J17</f>
        <v>3</v>
      </c>
      <c r="K19" s="610">
        <f>'НП ДЕННА'!K17</f>
        <v>4</v>
      </c>
      <c r="L19" s="610">
        <f>'НП ДЕННА'!L17</f>
        <v>5</v>
      </c>
      <c r="M19" s="610">
        <f>'НП ДЕННА'!M17</f>
        <v>6</v>
      </c>
      <c r="N19" s="610">
        <f>'НП ДЕННА'!N17</f>
        <v>7</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420</v>
      </c>
      <c r="AD19" s="624">
        <f>'НП ДЕННА'!AD17-AD20</f>
        <v>14</v>
      </c>
      <c r="AE19" s="9">
        <f t="shared" si="0"/>
        <v>0</v>
      </c>
      <c r="AF19" s="9">
        <f t="shared" si="1"/>
        <v>0</v>
      </c>
      <c r="AG19" s="9">
        <f t="shared" si="2"/>
        <v>140</v>
      </c>
      <c r="AH19" s="9">
        <f t="shared" si="3"/>
        <v>280</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20</v>
      </c>
      <c r="AL19" s="551">
        <f>'НП ДЕННА'!AL17*30-SUM(AI19:AK20)-AL20</f>
        <v>40</v>
      </c>
      <c r="AM19" s="522">
        <f>'НП ДЕННА'!AL17-AM20</f>
        <v>2</v>
      </c>
      <c r="AN19" s="549">
        <f>IF('НП ДЕННА'!AM17&gt;0,IF(ROUND('НП ДЕННА'!AM17*$CR$4,0)&gt;0,ROUND('НП ДЕННА'!AM17*$CR$4,0)*2,2),0)-AN20</f>
        <v>0</v>
      </c>
      <c r="AO19" s="549">
        <f>IF('НП ДЕННА'!AN17&gt;0,IF(ROUND('НП ДЕННА'!AN17*$CR$4,0)&gt;0,ROUND('НП ДЕННА'!AN17*$CR$4,0)*2,2),0)-AO20</f>
        <v>0</v>
      </c>
      <c r="AP19" s="550">
        <f>IF('НП ДЕННА'!AO17&gt;0,IF(ROUND('НП ДЕННА'!AO17*$CR$4,0)&gt;0,ROUND('НП ДЕННА'!AO17*$CR$4,0)*2,2),0)-AP20</f>
        <v>20</v>
      </c>
      <c r="AQ19" s="551">
        <f>'НП ДЕННА'!AP17*30-SUM(AN19:AP20)-AQ20</f>
        <v>40</v>
      </c>
      <c r="AR19" s="522">
        <f>'НП ДЕННА'!AP17-AR20</f>
        <v>2</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20</v>
      </c>
      <c r="AV19" s="551">
        <f>'НП ДЕННА'!AT17*30-SUM(AS19:AU20)-AV20</f>
        <v>40</v>
      </c>
      <c r="AW19" s="522">
        <f>'НП ДЕННА'!AT17-AW20</f>
        <v>2</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20</v>
      </c>
      <c r="BA19" s="551">
        <f>'НП ДЕННА'!AX17*30-SUM(AX19:AZ20)-BA20</f>
        <v>40</v>
      </c>
      <c r="BB19" s="522">
        <f>'НП ДЕННА'!AX17-BB20</f>
        <v>2</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20</v>
      </c>
      <c r="BF19" s="551">
        <f>'НП ДЕННА'!BB17*30-SUM(BC19:BE20)-BF20</f>
        <v>40</v>
      </c>
      <c r="BG19" s="522">
        <f>'НП ДЕННА'!BB17-BG20</f>
        <v>2</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20</v>
      </c>
      <c r="BK19" s="551">
        <f>'НП ДЕННА'!BF17*30-SUM(BH19:BJ20)-BK20</f>
        <v>40</v>
      </c>
      <c r="BL19" s="522">
        <f>'НП ДЕННА'!BF17-BL20</f>
        <v>2</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20</v>
      </c>
      <c r="BP19" s="551">
        <f>'НП ДЕННА'!BJ17*30-SUM(BM19:BO20)-BP20</f>
        <v>40</v>
      </c>
      <c r="BQ19" s="522">
        <f>'НП ДЕННА'!BJ17-BQ20</f>
        <v>2</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0.66666666666666663</v>
      </c>
      <c r="CS19" s="547">
        <f t="shared" si="4"/>
        <v>1</v>
      </c>
    </row>
    <row r="20" spans="1:98" s="19" customFormat="1" ht="10.199999999999999" x14ac:dyDescent="0.2">
      <c r="A20" s="514"/>
      <c r="B20" s="604"/>
      <c r="C20" s="605" t="s">
        <v>282</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Філософія</v>
      </c>
      <c r="C21" s="609" t="str">
        <f>'НП ДЕННА'!C18</f>
        <v>ПКС</v>
      </c>
      <c r="D21" s="610">
        <f>'НП ДЕННА'!D18</f>
        <v>0</v>
      </c>
      <c r="E21" s="610">
        <f>'НП ДЕННА'!E18</f>
        <v>0</v>
      </c>
      <c r="F21" s="610">
        <f>'НП ДЕННА'!F18</f>
        <v>0</v>
      </c>
      <c r="G21" s="610">
        <f>'НП ДЕННА'!G18</f>
        <v>0</v>
      </c>
      <c r="H21" s="610">
        <f>'НП ДЕННА'!H18</f>
        <v>2</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90</v>
      </c>
      <c r="AD21" s="624">
        <f>'НП ДЕННА'!AD18-AD22</f>
        <v>3</v>
      </c>
      <c r="AE21" s="9">
        <f t="shared" si="0"/>
        <v>16</v>
      </c>
      <c r="AF21" s="9">
        <f t="shared" si="1"/>
        <v>0</v>
      </c>
      <c r="AG21" s="9">
        <f t="shared" si="2"/>
        <v>14</v>
      </c>
      <c r="AH21" s="9">
        <f t="shared" si="3"/>
        <v>60</v>
      </c>
      <c r="AI21" s="549">
        <f>IF('НП ДЕННА'!AI18&gt;0,IF(ROUND('НП ДЕННА'!AI18*$CR$4,0)&gt;0,ROUND('НП ДЕННА'!AI18*$CR$4,0)*2,2),0)-AI22</f>
        <v>0</v>
      </c>
      <c r="AJ21" s="549">
        <f>IF('НП ДЕННА'!AJ18&gt;0,IF(ROUND('НП ДЕННА'!AJ18*$CR$4,0)&gt;0,ROUND('НП ДЕННА'!AJ18*$CR$4,0)*2,2),0)-AJ22</f>
        <v>0</v>
      </c>
      <c r="AK21" s="550">
        <f>IF('НП ДЕННА'!AK18&gt;0,IF(ROUND('НП ДЕННА'!AK18*$CR$4,0)&gt;0,ROUND('НП ДЕННА'!AK18*$CR$4,0)*2,2),0)-AK22</f>
        <v>0</v>
      </c>
      <c r="AL21" s="551">
        <f>'НП ДЕННА'!AL18*30-SUM(AI21:AK22)-AL22</f>
        <v>0</v>
      </c>
      <c r="AM21" s="522">
        <f>'НП ДЕННА'!AL18-AM22</f>
        <v>0</v>
      </c>
      <c r="AN21" s="549">
        <f>IF('НП ДЕННА'!AM18&gt;0,IF(ROUND('НП ДЕННА'!AM18*$CR$4,0)&gt;0,ROUND('НП ДЕННА'!AM18*$CR$4,0)*2,2),0)-AN22</f>
        <v>16</v>
      </c>
      <c r="AO21" s="549">
        <f>IF('НП ДЕННА'!AN18&gt;0,IF(ROUND('НП ДЕННА'!AN18*$CR$4,0)&gt;0,ROUND('НП ДЕННА'!AN18*$CR$4,0)*2,2),0)-AO22</f>
        <v>0</v>
      </c>
      <c r="AP21" s="550">
        <f>IF('НП ДЕННА'!AO18&gt;0,IF(ROUND('НП ДЕННА'!AO18*$CR$4,0)&gt;0,ROUND('НП ДЕННА'!AO18*$CR$4,0)*2,2),0)-AP22</f>
        <v>14</v>
      </c>
      <c r="AQ21" s="551">
        <f>'НП ДЕННА'!AP18*30-SUM(AN21:AP22)-AQ22</f>
        <v>60</v>
      </c>
      <c r="AR21" s="522">
        <f>'НП ДЕННА'!AP18-AR22</f>
        <v>3</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0.66666666666666663</v>
      </c>
      <c r="CS21" s="547">
        <f t="shared" si="4"/>
        <v>1</v>
      </c>
    </row>
    <row r="22" spans="1:98" s="19" customFormat="1" ht="10.199999999999999" x14ac:dyDescent="0.2">
      <c r="A22" s="514"/>
      <c r="B22" s="604"/>
      <c r="C22" s="605" t="s">
        <v>282</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x14ac:dyDescent="0.2">
      <c r="A23" s="22" t="str">
        <f>'НП ДЕННА'!A19</f>
        <v>1.1.05</v>
      </c>
      <c r="B23" s="608" t="str">
        <f>'НП ДЕННА'!B19</f>
        <v>Безпека життєдіяльності, основи охорони праці, цивільний захист</v>
      </c>
      <c r="C23" s="609" t="str">
        <f>'НП ДЕННА'!C19</f>
        <v>ФВТ</v>
      </c>
      <c r="D23" s="610">
        <f>'НП ДЕННА'!D19</f>
        <v>0</v>
      </c>
      <c r="E23" s="610">
        <f>'НП ДЕННА'!E19</f>
        <v>0</v>
      </c>
      <c r="F23" s="610">
        <f>'НП ДЕННА'!F19</f>
        <v>0</v>
      </c>
      <c r="G23" s="610">
        <f>'НП ДЕННА'!G19</f>
        <v>0</v>
      </c>
      <c r="H23" s="610" t="str">
        <f>'НП ДЕННА'!H19</f>
        <v>1</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45</v>
      </c>
      <c r="AD23" s="624">
        <f>'НП ДЕННА'!AD19-AD24</f>
        <v>1.5</v>
      </c>
      <c r="AE23" s="9">
        <f t="shared" si="0"/>
        <v>10</v>
      </c>
      <c r="AF23" s="9">
        <f t="shared" si="1"/>
        <v>0</v>
      </c>
      <c r="AG23" s="9">
        <f t="shared" si="2"/>
        <v>6</v>
      </c>
      <c r="AH23" s="9">
        <f t="shared" si="3"/>
        <v>29</v>
      </c>
      <c r="AI23" s="549">
        <f>IF('НП ДЕННА'!AI19&gt;0,IF(ROUND('НП ДЕННА'!AI19*$CR$4,0)&gt;0,ROUND('НП ДЕННА'!AI19*$CR$4,0)*2,2),0)-AI24</f>
        <v>10</v>
      </c>
      <c r="AJ23" s="549">
        <f>IF('НП ДЕННА'!AJ19&gt;0,IF(ROUND('НП ДЕННА'!AJ19*$CR$4,0)&gt;0,ROUND('НП ДЕННА'!AJ19*$CR$4,0)*2,2),0)-AJ24</f>
        <v>0</v>
      </c>
      <c r="AK23" s="550">
        <f>IF('НП ДЕННА'!AK19&gt;0,IF(ROUND('НП ДЕННА'!AK19*$CR$4,0)&gt;0,ROUND('НП ДЕННА'!AK19*$CR$4,0)*2,2),0)-AK24</f>
        <v>6</v>
      </c>
      <c r="AL23" s="551">
        <f>'НП ДЕННА'!AL19*30-SUM(AI23:AK24)-AL24</f>
        <v>29</v>
      </c>
      <c r="AM23" s="522">
        <f>'НП ДЕННА'!AL19-AM24</f>
        <v>1.5</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0.64444444444444449</v>
      </c>
      <c r="CS23" s="547">
        <f t="shared" si="4"/>
        <v>1</v>
      </c>
    </row>
    <row r="24" spans="1:98" s="19" customFormat="1" ht="10.199999999999999" x14ac:dyDescent="0.2">
      <c r="A24" s="514"/>
      <c r="B24" s="604"/>
      <c r="C24" s="605" t="s">
        <v>282</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Інформаційні технології</v>
      </c>
      <c r="C25" s="609" t="str">
        <f>'НП ДЕННА'!C20</f>
        <v>ІТП</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90</v>
      </c>
      <c r="AD25" s="624">
        <f>'НП ДЕННА'!AD20-AD26</f>
        <v>3</v>
      </c>
      <c r="AE25" s="9">
        <f t="shared" si="0"/>
        <v>16</v>
      </c>
      <c r="AF25" s="9">
        <f t="shared" si="1"/>
        <v>0</v>
      </c>
      <c r="AG25" s="9">
        <f t="shared" si="2"/>
        <v>14</v>
      </c>
      <c r="AH25" s="9">
        <f t="shared" si="3"/>
        <v>60</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14</v>
      </c>
      <c r="AL25" s="551">
        <f>'НП ДЕННА'!AL20*30-SUM(AI25:AK26)-AL26</f>
        <v>60</v>
      </c>
      <c r="AM25" s="522">
        <f>'НП ДЕННА'!AL20-AM26</f>
        <v>3</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0.66666666666666663</v>
      </c>
      <c r="CS25" s="547">
        <f t="shared" si="4"/>
        <v>1</v>
      </c>
    </row>
    <row r="26" spans="1:98" s="19" customFormat="1" ht="10.199999999999999" x14ac:dyDescent="0.2">
      <c r="A26" s="514"/>
      <c r="B26" s="604"/>
      <c r="C26" s="605" t="s">
        <v>282</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9.2" customHeight="1" x14ac:dyDescent="0.2">
      <c r="A27" s="22" t="str">
        <f>'НП ДЕННА'!A21</f>
        <v>1.1.07</v>
      </c>
      <c r="B27" s="608" t="str">
        <f>'НП ДЕННА'!B21</f>
        <v>Інформатика</v>
      </c>
      <c r="C27" s="609" t="str">
        <f>'НП ДЕННА'!C21</f>
        <v>ЕА</v>
      </c>
      <c r="D27" s="610">
        <f>'НП ДЕННА'!D21</f>
        <v>0</v>
      </c>
      <c r="E27" s="610">
        <f>'НП ДЕННА'!E21</f>
        <v>2</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105</v>
      </c>
      <c r="AD27" s="624">
        <f>'НП ДЕННА'!AD21-AD28</f>
        <v>3.5</v>
      </c>
      <c r="AE27" s="9">
        <f t="shared" si="0"/>
        <v>18</v>
      </c>
      <c r="AF27" s="9">
        <f t="shared" si="1"/>
        <v>0</v>
      </c>
      <c r="AG27" s="9">
        <f t="shared" si="2"/>
        <v>16</v>
      </c>
      <c r="AH27" s="9">
        <f t="shared" si="3"/>
        <v>71</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0</v>
      </c>
      <c r="AL27" s="551">
        <f>'НП ДЕННА'!AL21*30-SUM(AI27:AK28)-AL28</f>
        <v>0</v>
      </c>
      <c r="AM27" s="522">
        <f>'НП ДЕННА'!AL21-AM28</f>
        <v>0</v>
      </c>
      <c r="AN27" s="549">
        <f>IF('НП ДЕННА'!AM21&gt;0,IF(ROUND('НП ДЕННА'!AM21*$CR$4,0)&gt;0,ROUND('НП ДЕННА'!AM21*$CR$4,0)*2,2),0)-AN28</f>
        <v>18</v>
      </c>
      <c r="AO27" s="549">
        <f>IF('НП ДЕННА'!AN21&gt;0,IF(ROUND('НП ДЕННА'!AN21*$CR$4,0)&gt;0,ROUND('НП ДЕННА'!AN21*$CR$4,0)*2,2),0)-AO28</f>
        <v>0</v>
      </c>
      <c r="AP27" s="550">
        <f>IF('НП ДЕННА'!AO21&gt;0,IF(ROUND('НП ДЕННА'!AO21*$CR$4,0)&gt;0,ROUND('НП ДЕННА'!AO21*$CR$4,0)*2,2),0)-AP28</f>
        <v>16</v>
      </c>
      <c r="AQ27" s="551">
        <f>'НП ДЕННА'!AP21*30-SUM(AN27:AP28)-AQ28</f>
        <v>71</v>
      </c>
      <c r="AR27" s="522">
        <f>'НП ДЕННА'!AP21-AR28</f>
        <v>3.5</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0.67619047619047623</v>
      </c>
      <c r="CS27" s="547">
        <f t="shared" si="4"/>
        <v>1</v>
      </c>
    </row>
    <row r="28" spans="1:98" s="19" customFormat="1" ht="11.4" customHeight="1" x14ac:dyDescent="0.2">
      <c r="A28" s="514"/>
      <c r="B28" s="604"/>
      <c r="C28" s="605" t="s">
        <v>282</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0.199999999999999" x14ac:dyDescent="0.2">
      <c r="A29" s="22" t="str">
        <f>'НП ДЕННА'!A22</f>
        <v>1.1.08</v>
      </c>
      <c r="B29" s="608" t="str">
        <f>'НП ДЕННА'!B22</f>
        <v>Психологія ділового спілкування</v>
      </c>
      <c r="C29" s="609" t="str">
        <f>'НП ДЕННА'!C22</f>
        <v>ПС</v>
      </c>
      <c r="D29" s="610">
        <f>'НП ДЕННА'!D22</f>
        <v>0</v>
      </c>
      <c r="E29" s="610">
        <f>'НП ДЕННА'!E22</f>
        <v>0</v>
      </c>
      <c r="F29" s="610">
        <f>'НП ДЕННА'!F22</f>
        <v>0</v>
      </c>
      <c r="G29" s="610">
        <f>'НП ДЕННА'!G22</f>
        <v>0</v>
      </c>
      <c r="H29" s="610">
        <f>'НП ДЕННА'!H22</f>
        <v>5</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90</v>
      </c>
      <c r="AD29" s="624">
        <f>'НП ДЕННА'!AD22-AD30</f>
        <v>3</v>
      </c>
      <c r="AE29" s="9">
        <f t="shared" si="0"/>
        <v>16</v>
      </c>
      <c r="AF29" s="9">
        <f t="shared" si="1"/>
        <v>0</v>
      </c>
      <c r="AG29" s="9">
        <f t="shared" si="2"/>
        <v>14</v>
      </c>
      <c r="AH29" s="9">
        <f t="shared" si="3"/>
        <v>60</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16</v>
      </c>
      <c r="BD29" s="549">
        <f>IF('НП ДЕННА'!AZ22&gt;0,IF(ROUND('НП ДЕННА'!AZ22*$CR$4,0)&gt;0,ROUND('НП ДЕННА'!AZ22*$CR$4,0)*2,2),0)-BD30</f>
        <v>0</v>
      </c>
      <c r="BE29" s="550">
        <f>IF('НП ДЕННА'!BA22&gt;0,IF(ROUND('НП ДЕННА'!BA22*$CR$4,0)&gt;0,ROUND('НП ДЕННА'!BA22*$CR$4,0)*2,2),0)-BE30</f>
        <v>14</v>
      </c>
      <c r="BF29" s="551">
        <f>'НП ДЕННА'!BB22*30-SUM(BC29:BE30)-BF30</f>
        <v>60</v>
      </c>
      <c r="BG29" s="522">
        <f>'НП ДЕННА'!BB22-BG30</f>
        <v>3</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0.66666666666666663</v>
      </c>
      <c r="CS29" s="547">
        <f t="shared" si="4"/>
        <v>1</v>
      </c>
    </row>
    <row r="30" spans="1:98" s="19" customFormat="1" ht="10.199999999999999" x14ac:dyDescent="0.2">
      <c r="A30" s="514"/>
      <c r="B30" s="604"/>
      <c r="C30" s="605" t="s">
        <v>282</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Правознавство</v>
      </c>
      <c r="C31" s="609" t="str">
        <f>'НП ДЕННА'!C23</f>
        <v>Право</v>
      </c>
      <c r="D31" s="610">
        <f>'НП ДЕННА'!D23</f>
        <v>0</v>
      </c>
      <c r="E31" s="610">
        <f>'НП ДЕННА'!E23</f>
        <v>0</v>
      </c>
      <c r="F31" s="610">
        <f>'НП ДЕННА'!F23</f>
        <v>0</v>
      </c>
      <c r="G31" s="610">
        <f>'НП ДЕННА'!G23</f>
        <v>0</v>
      </c>
      <c r="H31" s="610">
        <f>'НП ДЕННА'!H23</f>
        <v>4</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90</v>
      </c>
      <c r="AD31" s="624">
        <f>'НП ДЕННА'!AD23-AD32</f>
        <v>3</v>
      </c>
      <c r="AE31" s="9">
        <f t="shared" si="0"/>
        <v>16</v>
      </c>
      <c r="AF31" s="9">
        <f t="shared" si="1"/>
        <v>0</v>
      </c>
      <c r="AG31" s="9">
        <f t="shared" si="2"/>
        <v>14</v>
      </c>
      <c r="AH31" s="9">
        <f t="shared" si="3"/>
        <v>60</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16</v>
      </c>
      <c r="AY31" s="549">
        <f>IF('НП ДЕННА'!AV23&gt;0,IF(ROUND('НП ДЕННА'!AV23*$CR$4,0)&gt;0,ROUND('НП ДЕННА'!AV23*$CR$4,0)*2,2),0)-AY32</f>
        <v>0</v>
      </c>
      <c r="AZ31" s="550">
        <f>IF('НП ДЕННА'!AW23&gt;0,IF(ROUND('НП ДЕННА'!AW23*$CR$4,0)&gt;0,ROUND('НП ДЕННА'!AW23*$CR$4,0)*2,2),0)-AZ32</f>
        <v>14</v>
      </c>
      <c r="BA31" s="551">
        <f>'НП ДЕННА'!AX23*30-SUM(AX31:AZ32)-BA32</f>
        <v>60</v>
      </c>
      <c r="BB31" s="522">
        <f>'НП ДЕННА'!AX23-BB32</f>
        <v>3</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0.66666666666666663</v>
      </c>
      <c r="CS31" s="547">
        <f t="shared" si="4"/>
        <v>1</v>
      </c>
    </row>
    <row r="32" spans="1:98" s="19" customFormat="1" ht="10.199999999999999" x14ac:dyDescent="0.2">
      <c r="A32" s="514"/>
      <c r="B32" s="604"/>
      <c r="C32" s="605" t="s">
        <v>282</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Вища математика</v>
      </c>
      <c r="C33" s="609" t="str">
        <f>'НП ДЕННА'!C24</f>
        <v>ІТП</v>
      </c>
      <c r="D33" s="610">
        <f>'НП ДЕННА'!D24</f>
        <v>2</v>
      </c>
      <c r="E33" s="610">
        <f>'НП ДЕННА'!E24</f>
        <v>0</v>
      </c>
      <c r="F33" s="610">
        <f>'НП ДЕННА'!F24</f>
        <v>0</v>
      </c>
      <c r="G33" s="610">
        <f>'НП ДЕННА'!G24</f>
        <v>0</v>
      </c>
      <c r="H33" s="610">
        <f>'НП ДЕННА'!H24</f>
        <v>1</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300</v>
      </c>
      <c r="AD33" s="624">
        <f>'НП ДЕННА'!AD24-AD34</f>
        <v>10</v>
      </c>
      <c r="AE33" s="9">
        <f t="shared" si="0"/>
        <v>52</v>
      </c>
      <c r="AF33" s="9">
        <f t="shared" si="1"/>
        <v>0</v>
      </c>
      <c r="AG33" s="9">
        <f t="shared" si="2"/>
        <v>52</v>
      </c>
      <c r="AH33" s="9">
        <f t="shared" si="3"/>
        <v>196</v>
      </c>
      <c r="AI33" s="549">
        <f>IF('НП ДЕННА'!AI24&gt;0,IF(ROUND('НП ДЕННА'!AI24*$CR$4,0)&gt;0,ROUND('НП ДЕННА'!AI24*$CR$4,0)*2,2),0)-AI34</f>
        <v>26</v>
      </c>
      <c r="AJ33" s="549">
        <f>IF('НП ДЕННА'!AJ24&gt;0,IF(ROUND('НП ДЕННА'!AJ24*$CR$4,0)&gt;0,ROUND('НП ДЕННА'!AJ24*$CR$4,0)*2,2),0)-AJ34</f>
        <v>0</v>
      </c>
      <c r="AK33" s="550">
        <f>IF('НП ДЕННА'!AK24&gt;0,IF(ROUND('НП ДЕННА'!AK24*$CR$4,0)&gt;0,ROUND('НП ДЕННА'!AK24*$CR$4,0)*2,2),0)-AK34</f>
        <v>26</v>
      </c>
      <c r="AL33" s="551">
        <f>'НП ДЕННА'!AL24*30-SUM(AI33:AK34)-AL34</f>
        <v>98</v>
      </c>
      <c r="AM33" s="522">
        <f>'НП ДЕННА'!AL24-AM34</f>
        <v>5</v>
      </c>
      <c r="AN33" s="549">
        <f>IF('НП ДЕННА'!AM24&gt;0,IF(ROUND('НП ДЕННА'!AM24*$CR$4,0)&gt;0,ROUND('НП ДЕННА'!AM24*$CR$4,0)*2,2),0)-AN34</f>
        <v>26</v>
      </c>
      <c r="AO33" s="549">
        <f>IF('НП ДЕННА'!AN24&gt;0,IF(ROUND('НП ДЕННА'!AN24*$CR$4,0)&gt;0,ROUND('НП ДЕННА'!AN24*$CR$4,0)*2,2),0)-AO34</f>
        <v>0</v>
      </c>
      <c r="AP33" s="550">
        <f>IF('НП ДЕННА'!AO24&gt;0,IF(ROUND('НП ДЕННА'!AO24*$CR$4,0)&gt;0,ROUND('НП ДЕННА'!AO24*$CR$4,0)*2,2),0)-AP34</f>
        <v>26</v>
      </c>
      <c r="AQ33" s="551">
        <f>'НП ДЕННА'!AP24*30-SUM(AN33:AP34)-AQ34</f>
        <v>98</v>
      </c>
      <c r="AR33" s="522">
        <f>'НП ДЕННА'!AP24-AR34</f>
        <v>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0.65333333333333332</v>
      </c>
      <c r="CS33" s="547">
        <f t="shared" si="4"/>
        <v>1</v>
      </c>
    </row>
    <row r="34" spans="1:98" s="19" customFormat="1" ht="10.199999999999999" x14ac:dyDescent="0.2">
      <c r="A34" s="514"/>
      <c r="B34" s="604"/>
      <c r="C34" s="605" t="s">
        <v>282</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1.1.11</v>
      </c>
      <c r="B35" s="608" t="str">
        <f>'НП ДЕННА'!B25</f>
        <v>Фізика</v>
      </c>
      <c r="C35" s="609" t="str">
        <f>'НП ДЕННА'!C25</f>
        <v>ІТП</v>
      </c>
      <c r="D35" s="610">
        <f>'НП ДЕННА'!D25</f>
        <v>2</v>
      </c>
      <c r="E35" s="610">
        <f>'НП ДЕННА'!E25</f>
        <v>0</v>
      </c>
      <c r="F35" s="610">
        <f>'НП ДЕННА'!F25</f>
        <v>0</v>
      </c>
      <c r="G35" s="610">
        <f>'НП ДЕННА'!G25</f>
        <v>0</v>
      </c>
      <c r="H35" s="610">
        <f>'НП ДЕННА'!H25</f>
        <v>1</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300</v>
      </c>
      <c r="AD35" s="624">
        <f>'НП ДЕННА'!AD25-AD36</f>
        <v>10</v>
      </c>
      <c r="AE35" s="9">
        <f t="shared" si="0"/>
        <v>68</v>
      </c>
      <c r="AF35" s="9">
        <f t="shared" si="1"/>
        <v>32</v>
      </c>
      <c r="AG35" s="9">
        <f t="shared" si="2"/>
        <v>32</v>
      </c>
      <c r="AH35" s="9">
        <f t="shared" si="3"/>
        <v>168</v>
      </c>
      <c r="AI35" s="549">
        <f>IF('НП ДЕННА'!AI25&gt;0,IF(ROUND('НП ДЕННА'!AI25*$CR$4,0)&gt;0,ROUND('НП ДЕННА'!AI25*$CR$4,0)*2,2),0)-AI36</f>
        <v>34</v>
      </c>
      <c r="AJ35" s="549">
        <f>IF('НП ДЕННА'!AJ25&gt;0,IF(ROUND('НП ДЕННА'!AJ25*$CR$4,0)&gt;0,ROUND('НП ДЕННА'!AJ25*$CR$4,0)*2,2),0)-AJ36</f>
        <v>16</v>
      </c>
      <c r="AK35" s="550">
        <f>IF('НП ДЕННА'!AK25&gt;0,IF(ROUND('НП ДЕННА'!AK25*$CR$4,0)&gt;0,ROUND('НП ДЕННА'!AK25*$CR$4,0)*2,2),0)-AK36</f>
        <v>16</v>
      </c>
      <c r="AL35" s="551">
        <f>'НП ДЕННА'!AL25*30-SUM(AI35:AK36)-AL36</f>
        <v>84</v>
      </c>
      <c r="AM35" s="522">
        <f>'НП ДЕННА'!AL25-AM36</f>
        <v>5</v>
      </c>
      <c r="AN35" s="549">
        <f>IF('НП ДЕННА'!AM25&gt;0,IF(ROUND('НП ДЕННА'!AM25*$CR$4,0)&gt;0,ROUND('НП ДЕННА'!AM25*$CR$4,0)*2,2),0)-AN36</f>
        <v>34</v>
      </c>
      <c r="AO35" s="549">
        <f>IF('НП ДЕННА'!AN25&gt;0,IF(ROUND('НП ДЕННА'!AN25*$CR$4,0)&gt;0,ROUND('НП ДЕННА'!AN25*$CR$4,0)*2,2),0)-AO36</f>
        <v>16</v>
      </c>
      <c r="AP35" s="550">
        <f>IF('НП ДЕННА'!AO25&gt;0,IF(ROUND('НП ДЕННА'!AO25*$CR$4,0)&gt;0,ROUND('НП ДЕННА'!AO25*$CR$4,0)*2,2),0)-AP36</f>
        <v>16</v>
      </c>
      <c r="AQ35" s="551">
        <f>'НП ДЕННА'!AP25*30-SUM(AN35:AP36)-AQ36</f>
        <v>84</v>
      </c>
      <c r="AR35" s="522">
        <f>'НП ДЕННА'!AP25-AR36</f>
        <v>5</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0.56000000000000005</v>
      </c>
      <c r="CS35" s="547">
        <f t="shared" si="4"/>
        <v>1</v>
      </c>
    </row>
    <row r="36" spans="1:98" s="19" customFormat="1" ht="10.199999999999999" x14ac:dyDescent="0.2">
      <c r="A36" s="514"/>
      <c r="B36" s="604"/>
      <c r="C36" s="605" t="s">
        <v>282</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Хімія</v>
      </c>
      <c r="C37" s="609" t="str">
        <f>'НП ДЕННА'!C26</f>
        <v>ФВТ</v>
      </c>
      <c r="D37" s="610">
        <f>'НП ДЕННА'!D26</f>
        <v>1</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150</v>
      </c>
      <c r="AD37" s="624">
        <f>'НП ДЕННА'!AD26-AD38</f>
        <v>5</v>
      </c>
      <c r="AE37" s="9">
        <f t="shared" si="0"/>
        <v>26</v>
      </c>
      <c r="AF37" s="9">
        <f t="shared" si="1"/>
        <v>14</v>
      </c>
      <c r="AG37" s="9">
        <f t="shared" si="2"/>
        <v>14</v>
      </c>
      <c r="AH37" s="9">
        <f t="shared" si="3"/>
        <v>96</v>
      </c>
      <c r="AI37" s="549">
        <f>IF('НП ДЕННА'!AI26&gt;0,IF(ROUND('НП ДЕННА'!AI26*$CR$4,0)&gt;0,ROUND('НП ДЕННА'!AI26*$CR$4,0)*2,2),0)-AI38</f>
        <v>26</v>
      </c>
      <c r="AJ37" s="549">
        <f>IF('НП ДЕННА'!AJ26&gt;0,IF(ROUND('НП ДЕННА'!AJ26*$CR$4,0)&gt;0,ROUND('НП ДЕННА'!AJ26*$CR$4,0)*2,2),0)-AJ38</f>
        <v>14</v>
      </c>
      <c r="AK37" s="550">
        <f>IF('НП ДЕННА'!AK26&gt;0,IF(ROUND('НП ДЕННА'!AK26*$CR$4,0)&gt;0,ROUND('НП ДЕННА'!AK26*$CR$4,0)*2,2),0)-AK38</f>
        <v>14</v>
      </c>
      <c r="AL37" s="551">
        <f>'НП ДЕННА'!AL26*30-SUM(AI37:AK38)-AL38</f>
        <v>96</v>
      </c>
      <c r="AM37" s="522">
        <f>'НП ДЕННА'!AL26-AM38</f>
        <v>5</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0.64</v>
      </c>
      <c r="CS37" s="547">
        <f t="shared" si="4"/>
        <v>1</v>
      </c>
    </row>
    <row r="38" spans="1:98" s="19" customFormat="1" ht="10.199999999999999" x14ac:dyDescent="0.2">
      <c r="A38" s="514"/>
      <c r="B38" s="604"/>
      <c r="C38" s="605" t="s">
        <v>282</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Вступ до спеціальності</v>
      </c>
      <c r="C39" s="609" t="str">
        <f>'НП ДЕННА'!C27</f>
        <v>ЕА</v>
      </c>
      <c r="D39" s="610">
        <f>'НП ДЕННА'!D27</f>
        <v>0</v>
      </c>
      <c r="E39" s="610">
        <f>'НП ДЕННА'!E27</f>
        <v>0</v>
      </c>
      <c r="F39" s="610">
        <f>'НП ДЕННА'!F27</f>
        <v>0</v>
      </c>
      <c r="G39" s="610">
        <f>'НП ДЕННА'!G27</f>
        <v>0</v>
      </c>
      <c r="H39" s="610" t="str">
        <f>'НП ДЕННА'!H27</f>
        <v>1</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165</v>
      </c>
      <c r="AD39" s="624">
        <f>'НП ДЕННА'!AD27-AD40</f>
        <v>5.5</v>
      </c>
      <c r="AE39" s="9">
        <f t="shared" si="0"/>
        <v>30</v>
      </c>
      <c r="AF39" s="9">
        <f t="shared" si="1"/>
        <v>0</v>
      </c>
      <c r="AG39" s="9">
        <f t="shared" si="2"/>
        <v>24</v>
      </c>
      <c r="AH39" s="9">
        <f t="shared" si="3"/>
        <v>111</v>
      </c>
      <c r="AI39" s="549">
        <f>IF('НП ДЕННА'!AI27&gt;0,IF(ROUND('НП ДЕННА'!AI27*$CR$4,0)&gt;0,ROUND('НП ДЕННА'!AI27*$CR$4,0)*2,2),0)-AI40</f>
        <v>30</v>
      </c>
      <c r="AJ39" s="549">
        <f>IF('НП ДЕННА'!AJ27&gt;0,IF(ROUND('НП ДЕННА'!AJ27*$CR$4,0)&gt;0,ROUND('НП ДЕННА'!AJ27*$CR$4,0)*2,2),0)-AJ40</f>
        <v>0</v>
      </c>
      <c r="AK39" s="550">
        <f>IF('НП ДЕННА'!AK27&gt;0,IF(ROUND('НП ДЕННА'!AK27*$CR$4,0)&gt;0,ROUND('НП ДЕННА'!AK27*$CR$4,0)*2,2),0)-AK40</f>
        <v>24</v>
      </c>
      <c r="AL39" s="551">
        <f>'НП ДЕННА'!AL27*30-SUM(AI39:AK40)-AL40</f>
        <v>111</v>
      </c>
      <c r="AM39" s="522">
        <f>'НП ДЕННА'!AL27-AM40</f>
        <v>5.5</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0.67272727272727273</v>
      </c>
      <c r="CS39" s="547">
        <f t="shared" si="4"/>
        <v>1</v>
      </c>
    </row>
    <row r="40" spans="1:98" s="19" customFormat="1" ht="10.199999999999999" x14ac:dyDescent="0.2">
      <c r="A40" s="514"/>
      <c r="B40" s="604"/>
      <c r="C40" s="605" t="s">
        <v>282</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20.399999999999999" x14ac:dyDescent="0.2">
      <c r="A41" s="22" t="str">
        <f>'НП ДЕННА'!A28</f>
        <v>1.1.14</v>
      </c>
      <c r="B41" s="608" t="str">
        <f>'НП ДЕННА'!B28</f>
        <v>Теорія ймовірностей та математична статистика</v>
      </c>
      <c r="C41" s="609" t="str">
        <f>'НП ДЕННА'!C28</f>
        <v>ІТП</v>
      </c>
      <c r="D41" s="610" t="str">
        <f>'НП ДЕННА'!D28</f>
        <v>3</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120</v>
      </c>
      <c r="AD41" s="624">
        <f>'НП ДЕННА'!AD28-AD42</f>
        <v>4</v>
      </c>
      <c r="AE41" s="9">
        <f t="shared" si="0"/>
        <v>28</v>
      </c>
      <c r="AF41" s="9">
        <f t="shared" si="1"/>
        <v>0</v>
      </c>
      <c r="AG41" s="9">
        <f t="shared" si="2"/>
        <v>14</v>
      </c>
      <c r="AH41" s="9">
        <f t="shared" si="3"/>
        <v>78</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28</v>
      </c>
      <c r="AT41" s="549">
        <f>IF('НП ДЕННА'!AR28&gt;0,IF(ROUND('НП ДЕННА'!AR28*$CR$4,0)&gt;0,ROUND('НП ДЕННА'!AR28*$CR$4,0)*2,2),0)-AT42</f>
        <v>0</v>
      </c>
      <c r="AU41" s="550">
        <f>IF('НП ДЕННА'!AS28&gt;0,IF(ROUND('НП ДЕННА'!AS28*$CR$4,0)&gt;0,ROUND('НП ДЕННА'!AS28*$CR$4,0)*2,2),0)-AU42</f>
        <v>14</v>
      </c>
      <c r="AV41" s="551">
        <f>'НП ДЕННА'!AT28*30-SUM(AS41:AU42)-AV42</f>
        <v>78</v>
      </c>
      <c r="AW41" s="522">
        <f>'НП ДЕННА'!AT28-AW42</f>
        <v>4</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0.65</v>
      </c>
      <c r="CS41" s="547">
        <f t="shared" si="4"/>
        <v>1</v>
      </c>
    </row>
    <row r="42" spans="1:98" s="19" customFormat="1" ht="10.199999999999999" x14ac:dyDescent="0.2">
      <c r="A42" s="514"/>
      <c r="B42" s="604"/>
      <c r="C42" s="605" t="s">
        <v>282</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1.1.15</v>
      </c>
      <c r="B43" s="608" t="str">
        <f>'НП ДЕННА'!B29</f>
        <v>Фізичні основи електроніки</v>
      </c>
      <c r="C43" s="609" t="str">
        <f>'НП ДЕННА'!C29</f>
        <v>ЕА</v>
      </c>
      <c r="D43" s="610" t="str">
        <f>'НП ДЕННА'!D29</f>
        <v>2</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135</v>
      </c>
      <c r="AD43" s="624">
        <f>'НП ДЕННА'!AD29-AD44</f>
        <v>4.5</v>
      </c>
      <c r="AE43" s="9">
        <f t="shared" si="0"/>
        <v>28</v>
      </c>
      <c r="AF43" s="9">
        <f t="shared" si="1"/>
        <v>18</v>
      </c>
      <c r="AG43" s="9">
        <f t="shared" si="2"/>
        <v>0</v>
      </c>
      <c r="AH43" s="9">
        <f t="shared" si="3"/>
        <v>89</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28</v>
      </c>
      <c r="AO43" s="549">
        <f>IF('НП ДЕННА'!AN29&gt;0,IF(ROUND('НП ДЕННА'!AN29*$CR$4,0)&gt;0,ROUND('НП ДЕННА'!AN29*$CR$4,0)*2,2),0)-AO44</f>
        <v>18</v>
      </c>
      <c r="AP43" s="550">
        <f>IF('НП ДЕННА'!AO29&gt;0,IF(ROUND('НП ДЕННА'!AO29*$CR$4,0)&gt;0,ROUND('НП ДЕННА'!AO29*$CR$4,0)*2,2),0)-AP44</f>
        <v>0</v>
      </c>
      <c r="AQ43" s="551">
        <f>'НП ДЕННА'!AP29*30-SUM(AN43:AP44)-AQ44</f>
        <v>89</v>
      </c>
      <c r="AR43" s="522">
        <f>'НП ДЕННА'!AP29-AR44</f>
        <v>4.5</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0.65925925925925921</v>
      </c>
      <c r="CS43" s="547">
        <f t="shared" si="4"/>
        <v>1</v>
      </c>
    </row>
    <row r="44" spans="1:98" s="19" customFormat="1" ht="10.199999999999999" x14ac:dyDescent="0.2">
      <c r="A44" s="514"/>
      <c r="B44" s="604"/>
      <c r="C44" s="605" t="s">
        <v>282</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1.1.16</v>
      </c>
      <c r="B45" s="608" t="str">
        <f>'НП ДЕННА'!B30</f>
        <v>Матеріали електронної техніки</v>
      </c>
      <c r="C45" s="609" t="str">
        <f>'НП ДЕННА'!C30</f>
        <v>ЕА</v>
      </c>
      <c r="D45" s="610">
        <f>'НП ДЕННА'!D30</f>
        <v>0</v>
      </c>
      <c r="E45" s="610">
        <f>'НП ДЕННА'!E30</f>
        <v>0</v>
      </c>
      <c r="F45" s="610">
        <f>'НП ДЕННА'!F30</f>
        <v>0</v>
      </c>
      <c r="G45" s="610">
        <f>'НП ДЕННА'!G30</f>
        <v>0</v>
      </c>
      <c r="H45" s="610" t="str">
        <f>'НП ДЕННА'!H30</f>
        <v>2</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120</v>
      </c>
      <c r="AD45" s="624">
        <f>'НП ДЕННА'!AD30-AD46</f>
        <v>4</v>
      </c>
      <c r="AE45" s="9">
        <f t="shared" si="0"/>
        <v>28</v>
      </c>
      <c r="AF45" s="9">
        <f t="shared" si="1"/>
        <v>14</v>
      </c>
      <c r="AG45" s="9">
        <f t="shared" si="2"/>
        <v>0</v>
      </c>
      <c r="AH45" s="9">
        <f t="shared" si="3"/>
        <v>78</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28</v>
      </c>
      <c r="AO45" s="549">
        <f>IF('НП ДЕННА'!AN30&gt;0,IF(ROUND('НП ДЕННА'!AN30*$CR$4,0)&gt;0,ROUND('НП ДЕННА'!AN30*$CR$4,0)*2,2),0)-AO46</f>
        <v>14</v>
      </c>
      <c r="AP45" s="550">
        <f>IF('НП ДЕННА'!AO30&gt;0,IF(ROUND('НП ДЕННА'!AO30*$CR$4,0)&gt;0,ROUND('НП ДЕННА'!AO30*$CR$4,0)*2,2),0)-AP46</f>
        <v>0</v>
      </c>
      <c r="AQ45" s="551">
        <f>'НП ДЕННА'!AP30*30-SUM(AN45:AP46)-AQ46</f>
        <v>78</v>
      </c>
      <c r="AR45" s="522">
        <f>'НП ДЕННА'!AP30-AR46</f>
        <v>4</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0.65</v>
      </c>
      <c r="CS45" s="547">
        <f t="shared" si="4"/>
        <v>1</v>
      </c>
    </row>
    <row r="46" spans="1:98" s="19" customFormat="1" ht="10.199999999999999" x14ac:dyDescent="0.2">
      <c r="A46" s="514"/>
      <c r="B46" s="604"/>
      <c r="C46" s="605" t="s">
        <v>282</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1.1.17</v>
      </c>
      <c r="B47" s="608" t="str">
        <f>'НП ДЕННА'!B31</f>
        <v>Теорія електричних кіл</v>
      </c>
      <c r="C47" s="609" t="str">
        <f>'НП ДЕННА'!C31</f>
        <v>ЕА</v>
      </c>
      <c r="D47" s="610">
        <f>'НП ДЕННА'!D31</f>
        <v>3</v>
      </c>
      <c r="E47" s="610">
        <f>'НП ДЕННА'!E31</f>
        <v>4</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360</v>
      </c>
      <c r="AD47" s="624">
        <f>'НП ДЕННА'!AD31-AD48</f>
        <v>12</v>
      </c>
      <c r="AE47" s="9">
        <f t="shared" ref="AE47:AE78" si="194">AI47+AN47+AS47+AX47+BC47+BH47+BM47+BR47+BW47+CB47+CG47+CL47</f>
        <v>40</v>
      </c>
      <c r="AF47" s="9">
        <f t="shared" ref="AF47:AF78" si="195">AJ47+AO47+AT47+AY47+BD47+BI47+BN47+BS47+BX47+CC47+CH47+CM47</f>
        <v>40</v>
      </c>
      <c r="AG47" s="9">
        <f t="shared" ref="AG47:AG78" si="196">AK47+AP47+AU47+AZ47+BE47+BJ47+BO47+BT47+BY47+CD47+CI47+CN47</f>
        <v>40</v>
      </c>
      <c r="AH47" s="9">
        <f t="shared" ref="AH47:AH78" si="197">AL47+AQ47+AV47+BA47+BF47+BK47+BP47+BU47+BZ47+CE47+CJ47+CO47</f>
        <v>240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20</v>
      </c>
      <c r="AT47" s="549">
        <f>IF('НП ДЕННА'!AR31&gt;0,IF(ROUND('НП ДЕННА'!AR31*$CR$4,0)&gt;0,ROUND('НП ДЕННА'!AR31*$CR$4,0)*2,2),0)-AT48</f>
        <v>20</v>
      </c>
      <c r="AU47" s="550">
        <f>IF('НП ДЕННА'!AS31&gt;0,IF(ROUND('НП ДЕННА'!AS31*$CR$4,0)&gt;0,ROUND('НП ДЕННА'!AS31*$CR$4,0)*2,2),0)-AU48</f>
        <v>20</v>
      </c>
      <c r="AV47" s="551">
        <f>'НП ДЕННА'!AT31*30-SUM(AS47:AU48)-AV48</f>
        <v>120</v>
      </c>
      <c r="AW47" s="522">
        <f>'НП ДЕННА'!AT31-AW48</f>
        <v>6</v>
      </c>
      <c r="AX47" s="549">
        <f>IF('НП ДЕННА'!AU31&gt;0,IF(ROUND('НП ДЕННА'!AU31*$CR$4,0)&gt;0,ROUND('НП ДЕННА'!AU31*$CR$4,0)*2,2),0)-AX48</f>
        <v>20</v>
      </c>
      <c r="AY47" s="549">
        <f>IF('НП ДЕННА'!AV31&gt;0,IF(ROUND('НП ДЕННА'!AV31*$CR$4,0)&gt;0,ROUND('НП ДЕННА'!AV31*$CR$4,0)*2,2),0)-AY48</f>
        <v>20</v>
      </c>
      <c r="AZ47" s="550">
        <f>IF('НП ДЕННА'!AW31&gt;0,IF(ROUND('НП ДЕННА'!AW31*$CR$4,0)&gt;0,ROUND('НП ДЕННА'!AW31*$CR$4,0)*2,2),0)-AZ48</f>
        <v>20</v>
      </c>
      <c r="BA47" s="551">
        <f>'НП ДЕННА'!AX31*30-SUM(AX47:AZ48)-BA48</f>
        <v>120</v>
      </c>
      <c r="BB47" s="522">
        <f>'НП ДЕННА'!AX31-BB48</f>
        <v>6</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0.66666666666666663</v>
      </c>
      <c r="CS47" s="547">
        <f t="shared" ref="CS47:CS78" si="198">IF(B47&gt;0,1,-1)</f>
        <v>1</v>
      </c>
    </row>
    <row r="48" spans="1:98" s="19" customFormat="1" ht="10.199999999999999" x14ac:dyDescent="0.2">
      <c r="A48" s="514"/>
      <c r="B48" s="604"/>
      <c r="C48" s="605" t="s">
        <v>282</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1.1.18</v>
      </c>
      <c r="B49" s="608" t="str">
        <f>'НП ДЕННА'!B32</f>
        <v>Твердотільна електроніка</v>
      </c>
      <c r="C49" s="609" t="str">
        <f>'НП ДЕННА'!C32</f>
        <v>ЕА</v>
      </c>
      <c r="D49" s="610">
        <f>'НП ДЕННА'!D32</f>
        <v>3</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150</v>
      </c>
      <c r="AD49" s="624">
        <f>'НП ДЕННА'!AD32-AD50</f>
        <v>5</v>
      </c>
      <c r="AE49" s="9">
        <f t="shared" si="194"/>
        <v>28</v>
      </c>
      <c r="AF49" s="9">
        <f t="shared" si="195"/>
        <v>24</v>
      </c>
      <c r="AG49" s="9">
        <f t="shared" si="196"/>
        <v>0</v>
      </c>
      <c r="AH49" s="9">
        <f t="shared" si="197"/>
        <v>98</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28</v>
      </c>
      <c r="AT49" s="549">
        <f>IF('НП ДЕННА'!AR32&gt;0,IF(ROUND('НП ДЕННА'!AR32*$CR$4,0)&gt;0,ROUND('НП ДЕННА'!AR32*$CR$4,0)*2,2),0)-AT50</f>
        <v>24</v>
      </c>
      <c r="AU49" s="550">
        <f>IF('НП ДЕННА'!AS32&gt;0,IF(ROUND('НП ДЕННА'!AS32*$CR$4,0)&gt;0,ROUND('НП ДЕННА'!AS32*$CR$4,0)*2,2),0)-AU50</f>
        <v>0</v>
      </c>
      <c r="AV49" s="551">
        <f>'НП ДЕННА'!AT32*30-SUM(AS49:AU50)-AV50</f>
        <v>98</v>
      </c>
      <c r="AW49" s="522">
        <f>'НП ДЕННА'!AT32-AW50</f>
        <v>5</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0.65333333333333332</v>
      </c>
      <c r="CS49" s="547">
        <f t="shared" si="198"/>
        <v>1</v>
      </c>
    </row>
    <row r="50" spans="1:98" s="19" customFormat="1" ht="10.199999999999999" x14ac:dyDescent="0.2">
      <c r="A50" s="514"/>
      <c r="B50" s="604"/>
      <c r="C50" s="605" t="s">
        <v>282</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1.1.19</v>
      </c>
      <c r="B51" s="608" t="str">
        <f>'НП ДЕННА'!B33</f>
        <v>Пристрої аналогової електроніки</v>
      </c>
      <c r="C51" s="609" t="str">
        <f>'НП ДЕННА'!C33</f>
        <v>ЕА</v>
      </c>
      <c r="D51" s="610" t="str">
        <f>'НП ДЕННА'!D33</f>
        <v>4</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180</v>
      </c>
      <c r="AD51" s="624">
        <f>'НП ДЕННА'!AD33-AD52</f>
        <v>6</v>
      </c>
      <c r="AE51" s="9">
        <f t="shared" si="194"/>
        <v>24</v>
      </c>
      <c r="AF51" s="9">
        <f t="shared" si="195"/>
        <v>24</v>
      </c>
      <c r="AG51" s="9">
        <f t="shared" si="196"/>
        <v>12</v>
      </c>
      <c r="AH51" s="9">
        <f t="shared" si="197"/>
        <v>120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24</v>
      </c>
      <c r="AY51" s="549">
        <f>IF('НП ДЕННА'!AV33&gt;0,IF(ROUND('НП ДЕННА'!AV33*$CR$4,0)&gt;0,ROUND('НП ДЕННА'!AV33*$CR$4,0)*2,2),0)-AY52</f>
        <v>24</v>
      </c>
      <c r="AZ51" s="550">
        <f>IF('НП ДЕННА'!AW33&gt;0,IF(ROUND('НП ДЕННА'!AW33*$CR$4,0)&gt;0,ROUND('НП ДЕННА'!AW33*$CR$4,0)*2,2),0)-AZ52</f>
        <v>12</v>
      </c>
      <c r="BA51" s="551">
        <f>'НП ДЕННА'!AX33*30-SUM(AX51:AZ52)-BA52</f>
        <v>120</v>
      </c>
      <c r="BB51" s="522">
        <f>'НП ДЕННА'!AX33-BB52</f>
        <v>6</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0.66666666666666663</v>
      </c>
      <c r="CS51" s="547">
        <f t="shared" si="198"/>
        <v>1</v>
      </c>
    </row>
    <row r="52" spans="1:98" s="19" customFormat="1" ht="10.199999999999999" x14ac:dyDescent="0.2">
      <c r="A52" s="514"/>
      <c r="B52" s="604"/>
      <c r="C52" s="605" t="s">
        <v>282</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1.1.20</v>
      </c>
      <c r="B53" s="608" t="str">
        <f>'НП ДЕННА'!B34</f>
        <v>Пристрої цифрової електроніки</v>
      </c>
      <c r="C53" s="609" t="str">
        <f>'НП ДЕННА'!C34</f>
        <v>ЕА</v>
      </c>
      <c r="D53" s="610" t="str">
        <f>'НП ДЕННА'!D34</f>
        <v>5</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195</v>
      </c>
      <c r="AD53" s="624">
        <f>'НП ДЕННА'!AD34-AD54</f>
        <v>6.5</v>
      </c>
      <c r="AE53" s="9">
        <f t="shared" si="194"/>
        <v>24</v>
      </c>
      <c r="AF53" s="9">
        <f t="shared" si="195"/>
        <v>24</v>
      </c>
      <c r="AG53" s="9">
        <f t="shared" si="196"/>
        <v>20</v>
      </c>
      <c r="AH53" s="9">
        <f t="shared" si="197"/>
        <v>127</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24</v>
      </c>
      <c r="BD53" s="549">
        <f>IF('НП ДЕННА'!AZ34&gt;0,IF(ROUND('НП ДЕННА'!AZ34*$CR$4,0)&gt;0,ROUND('НП ДЕННА'!AZ34*$CR$4,0)*2,2),0)-BD54</f>
        <v>24</v>
      </c>
      <c r="BE53" s="550">
        <f>IF('НП ДЕННА'!BA34&gt;0,IF(ROUND('НП ДЕННА'!BA34*$CR$4,0)&gt;0,ROUND('НП ДЕННА'!BA34*$CR$4,0)*2,2),0)-BE54</f>
        <v>20</v>
      </c>
      <c r="BF53" s="551">
        <f>'НП ДЕННА'!BB34*30-SUM(BC53:BE54)-BF54</f>
        <v>127</v>
      </c>
      <c r="BG53" s="522">
        <f>'НП ДЕННА'!BB34-BG54</f>
        <v>6.5</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0.6512820512820513</v>
      </c>
      <c r="CS53" s="547">
        <f t="shared" si="198"/>
        <v>1</v>
      </c>
    </row>
    <row r="54" spans="1:98" s="19" customFormat="1" ht="10.199999999999999" x14ac:dyDescent="0.2">
      <c r="A54" s="514"/>
      <c r="B54" s="604"/>
      <c r="C54" s="605" t="s">
        <v>282</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1.1.21</v>
      </c>
      <c r="B55" s="608" t="str">
        <f>'НП ДЕННА'!B35</f>
        <v>Енергетична електроніка</v>
      </c>
      <c r="C55" s="609" t="str">
        <f>'НП ДЕННА'!C35</f>
        <v>ЕА</v>
      </c>
      <c r="D55" s="610" t="str">
        <f>'НП ДЕННА'!D35</f>
        <v>5</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195</v>
      </c>
      <c r="AD55" s="624">
        <f>'НП ДЕННА'!AD35-AD56</f>
        <v>6.5</v>
      </c>
      <c r="AE55" s="9">
        <f t="shared" si="194"/>
        <v>24</v>
      </c>
      <c r="AF55" s="9">
        <f t="shared" si="195"/>
        <v>24</v>
      </c>
      <c r="AG55" s="9">
        <f t="shared" si="196"/>
        <v>20</v>
      </c>
      <c r="AH55" s="9">
        <f t="shared" si="197"/>
        <v>127</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24</v>
      </c>
      <c r="BD55" s="549">
        <f>IF('НП ДЕННА'!AZ35&gt;0,IF(ROUND('НП ДЕННА'!AZ35*$CR$4,0)&gt;0,ROUND('НП ДЕННА'!AZ35*$CR$4,0)*2,2),0)-BD56</f>
        <v>24</v>
      </c>
      <c r="BE55" s="550">
        <f>IF('НП ДЕННА'!BA35&gt;0,IF(ROUND('НП ДЕННА'!BA35*$CR$4,0)&gt;0,ROUND('НП ДЕННА'!BA35*$CR$4,0)*2,2),0)-BE56</f>
        <v>20</v>
      </c>
      <c r="BF55" s="551">
        <f>'НП ДЕННА'!BB35*30-SUM(BC55:BE56)-BF56</f>
        <v>127</v>
      </c>
      <c r="BG55" s="522">
        <f>'НП ДЕННА'!BB35-BG56</f>
        <v>6.5</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0.6512820512820513</v>
      </c>
      <c r="CS55" s="547">
        <f t="shared" si="198"/>
        <v>1</v>
      </c>
    </row>
    <row r="56" spans="1:98" s="19" customFormat="1" ht="10.199999999999999" x14ac:dyDescent="0.2">
      <c r="A56" s="514"/>
      <c r="B56" s="604"/>
      <c r="C56" s="605" t="s">
        <v>282</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1.1.22</v>
      </c>
      <c r="B57" s="608" t="str">
        <f>'НП ДЕННА'!B36</f>
        <v>Моделювання в електроніці</v>
      </c>
      <c r="C57" s="609" t="str">
        <f>'НП ДЕННА'!C36</f>
        <v>ЕА</v>
      </c>
      <c r="D57" s="610" t="str">
        <f>'НП ДЕННА'!D36</f>
        <v>6</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135</v>
      </c>
      <c r="AD57" s="624">
        <f>'НП ДЕННА'!AD36-AD58</f>
        <v>4.5</v>
      </c>
      <c r="AE57" s="9">
        <f t="shared" si="194"/>
        <v>28</v>
      </c>
      <c r="AF57" s="9">
        <f t="shared" si="195"/>
        <v>18</v>
      </c>
      <c r="AG57" s="9">
        <f t="shared" si="196"/>
        <v>0</v>
      </c>
      <c r="AH57" s="9">
        <f t="shared" si="197"/>
        <v>89</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28</v>
      </c>
      <c r="BI57" s="549">
        <f>IF('НП ДЕННА'!BD36&gt;0,IF(ROUND('НП ДЕННА'!BD36*$CR$4,0)&gt;0,ROUND('НП ДЕННА'!BD36*$CR$4,0)*2,2),0)-BI58</f>
        <v>18</v>
      </c>
      <c r="BJ57" s="550">
        <f>IF('НП ДЕННА'!BE36&gt;0,IF(ROUND('НП ДЕННА'!BE36*$CR$4,0)&gt;0,ROUND('НП ДЕННА'!BE36*$CR$4,0)*2,2),0)-BJ58</f>
        <v>0</v>
      </c>
      <c r="BK57" s="551">
        <f>'НП ДЕННА'!BF36*30-SUM(BH57:BJ58)-BK58</f>
        <v>89</v>
      </c>
      <c r="BL57" s="522">
        <f>'НП ДЕННА'!BF36-BL58</f>
        <v>4.5</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0.65925925925925921</v>
      </c>
      <c r="CS57" s="547">
        <f t="shared" si="198"/>
        <v>1</v>
      </c>
    </row>
    <row r="58" spans="1:98" s="19" customFormat="1" ht="10.199999999999999" x14ac:dyDescent="0.2">
      <c r="A58" s="514"/>
      <c r="B58" s="604"/>
      <c r="C58" s="605" t="s">
        <v>282</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1.1.23</v>
      </c>
      <c r="B59" s="608" t="str">
        <f>'НП ДЕННА'!B37</f>
        <v>Мікропроцесорна техніка</v>
      </c>
      <c r="C59" s="609" t="str">
        <f>'НП ДЕННА'!C37</f>
        <v>ЕА</v>
      </c>
      <c r="D59" s="610" t="str">
        <f>'НП ДЕННА'!D37</f>
        <v>6</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135</v>
      </c>
      <c r="AD59" s="624">
        <f>'НП ДЕННА'!AD37-AD60</f>
        <v>4.5</v>
      </c>
      <c r="AE59" s="9">
        <f t="shared" si="194"/>
        <v>28</v>
      </c>
      <c r="AF59" s="9">
        <f t="shared" si="195"/>
        <v>18</v>
      </c>
      <c r="AG59" s="9">
        <f t="shared" si="196"/>
        <v>0</v>
      </c>
      <c r="AH59" s="9">
        <f t="shared" si="197"/>
        <v>89</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28</v>
      </c>
      <c r="BI59" s="549">
        <f>IF('НП ДЕННА'!BD37&gt;0,IF(ROUND('НП ДЕННА'!BD37*$CR$4,0)&gt;0,ROUND('НП ДЕННА'!BD37*$CR$4,0)*2,2),0)-BI60</f>
        <v>18</v>
      </c>
      <c r="BJ59" s="550">
        <f>IF('НП ДЕННА'!BE37&gt;0,IF(ROUND('НП ДЕННА'!BE37*$CR$4,0)&gt;0,ROUND('НП ДЕННА'!BE37*$CR$4,0)*2,2),0)-BJ60</f>
        <v>0</v>
      </c>
      <c r="BK59" s="551">
        <f>'НП ДЕННА'!BF37*30-SUM(BH59:BJ60)-BK60</f>
        <v>89</v>
      </c>
      <c r="BL59" s="522">
        <f>'НП ДЕННА'!BF37-BL60</f>
        <v>4.5</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0.65925925925925921</v>
      </c>
      <c r="CS59" s="547">
        <f t="shared" si="198"/>
        <v>1</v>
      </c>
    </row>
    <row r="60" spans="1:98" s="19" customFormat="1" ht="10.199999999999999" x14ac:dyDescent="0.2">
      <c r="A60" s="514"/>
      <c r="B60" s="604"/>
      <c r="C60" s="605" t="s">
        <v>282</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20.399999999999999" x14ac:dyDescent="0.2">
      <c r="A61" s="22" t="str">
        <f>'НП ДЕННА'!A38</f>
        <v>1.1.24</v>
      </c>
      <c r="B61" s="608" t="str">
        <f>'НП ДЕННА'!B38</f>
        <v>Методи математичного моделювання і оптимізації електронних систем</v>
      </c>
      <c r="C61" s="609" t="str">
        <f>'НП ДЕННА'!C38</f>
        <v>ЕА</v>
      </c>
      <c r="D61" s="610" t="str">
        <f>'НП ДЕННА'!D38</f>
        <v>6</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135</v>
      </c>
      <c r="AD61" s="624">
        <f>'НП ДЕННА'!AD38-AD62</f>
        <v>4.5</v>
      </c>
      <c r="AE61" s="9">
        <f t="shared" si="194"/>
        <v>28</v>
      </c>
      <c r="AF61" s="9">
        <f t="shared" si="195"/>
        <v>18</v>
      </c>
      <c r="AG61" s="9">
        <f t="shared" si="196"/>
        <v>0</v>
      </c>
      <c r="AH61" s="9">
        <f t="shared" si="197"/>
        <v>89</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28</v>
      </c>
      <c r="BI61" s="549">
        <f>IF('НП ДЕННА'!BD38&gt;0,IF(ROUND('НП ДЕННА'!BD38*$CR$4,0)&gt;0,ROUND('НП ДЕННА'!BD38*$CR$4,0)*2,2),0)-BI62</f>
        <v>18</v>
      </c>
      <c r="BJ61" s="550">
        <f>IF('НП ДЕННА'!BE38&gt;0,IF(ROUND('НП ДЕННА'!BE38*$CR$4,0)&gt;0,ROUND('НП ДЕННА'!BE38*$CR$4,0)*2,2),0)-BJ62</f>
        <v>0</v>
      </c>
      <c r="BK61" s="551">
        <f>'НП ДЕННА'!BF38*30-SUM(BH61:BJ62)-BK62</f>
        <v>89</v>
      </c>
      <c r="BL61" s="522">
        <f>'НП ДЕННА'!BF38-BL62</f>
        <v>4.5</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0.65925925925925921</v>
      </c>
      <c r="CS61" s="547">
        <f t="shared" si="198"/>
        <v>1</v>
      </c>
    </row>
    <row r="62" spans="1:98" s="19" customFormat="1" ht="10.199999999999999" x14ac:dyDescent="0.2">
      <c r="A62" s="514"/>
      <c r="B62" s="604"/>
      <c r="C62" s="605" t="s">
        <v>282</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20.399999999999999" x14ac:dyDescent="0.2">
      <c r="A63" s="22" t="str">
        <f>'НП ДЕННА'!A39</f>
        <v>1.1.25</v>
      </c>
      <c r="B63" s="608" t="str">
        <f>'НП ДЕННА'!B39</f>
        <v>Основи конструювання та надійність електронних пристроїв</v>
      </c>
      <c r="C63" s="609" t="str">
        <f>'НП ДЕННА'!C39</f>
        <v>ЕА</v>
      </c>
      <c r="D63" s="610">
        <f>'НП ДЕННА'!D39</f>
        <v>7</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195</v>
      </c>
      <c r="AD63" s="624">
        <f>'НП ДЕННА'!AD39-AD64</f>
        <v>6.5</v>
      </c>
      <c r="AE63" s="9">
        <f t="shared" si="194"/>
        <v>40</v>
      </c>
      <c r="AF63" s="9">
        <f t="shared" si="195"/>
        <v>0</v>
      </c>
      <c r="AG63" s="9">
        <f t="shared" si="196"/>
        <v>28</v>
      </c>
      <c r="AH63" s="9">
        <f t="shared" si="197"/>
        <v>127</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40</v>
      </c>
      <c r="BN63" s="549">
        <f>IF('НП ДЕННА'!BH39&gt;0,IF(ROUND('НП ДЕННА'!BH39*$CR$4,0)&gt;0,ROUND('НП ДЕННА'!BH39*$CR$4,0)*2,2),0)-BN64</f>
        <v>0</v>
      </c>
      <c r="BO63" s="550">
        <f>IF('НП ДЕННА'!BI39&gt;0,IF(ROUND('НП ДЕННА'!BI39*$CR$4,0)&gt;0,ROUND('НП ДЕННА'!BI39*$CR$4,0)*2,2),0)-BO64</f>
        <v>28</v>
      </c>
      <c r="BP63" s="551">
        <f>'НП ДЕННА'!BJ39*30-SUM(BM63:BO64)-BP64</f>
        <v>127</v>
      </c>
      <c r="BQ63" s="522">
        <f>'НП ДЕННА'!BJ39-BQ64</f>
        <v>6.5</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0.6512820512820513</v>
      </c>
      <c r="CS63" s="547">
        <f t="shared" si="198"/>
        <v>1</v>
      </c>
    </row>
    <row r="64" spans="1:98" s="19" customFormat="1" ht="10.199999999999999" x14ac:dyDescent="0.2">
      <c r="A64" s="514"/>
      <c r="B64" s="604"/>
      <c r="C64" s="605" t="s">
        <v>282</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1.1.25</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282</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1.1.25</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282</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1.1.25</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282</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1.1.25</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282</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1.1.25</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282</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1.1.25</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282</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1.1.25</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282</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1.1.25</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282</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1.1.25</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282</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1.1.25</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282</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1.1.25</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282</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1.1.25</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282</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1.1.25</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282</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1.1.25</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282</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1.1.25</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282</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1.1.25</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282</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1.1.25</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282</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1.1.25</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282</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1.1.25</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282</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1.1.25</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282</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1.1.25</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282</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1.1.25</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282</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1.1.25</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282</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1.1.25</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282</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1.1.25</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282</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1.1.25</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282</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1.1.25</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282</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1.1.25</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282</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1.1.26</v>
      </c>
      <c r="B121" s="608" t="str">
        <f>'НП ДЕННА'!B68</f>
        <v>Фізичне виховання</v>
      </c>
      <c r="C121" s="609" t="str">
        <f>'НП ДЕННА'!C68</f>
        <v>ЗЛФВ</v>
      </c>
      <c r="D121" s="610">
        <f>'НП ДЕННА'!D68</f>
        <v>0</v>
      </c>
      <c r="E121" s="610">
        <f>'НП ДЕННА'!E68</f>
        <v>0</v>
      </c>
      <c r="F121" s="610">
        <f>'НП ДЕННА'!F68</f>
        <v>0</v>
      </c>
      <c r="G121" s="610">
        <f>'НП ДЕННА'!G68</f>
        <v>0</v>
      </c>
      <c r="H121" s="610">
        <f>'НП ДЕННА'!H68</f>
        <v>2</v>
      </c>
      <c r="I121" s="610">
        <f>'НП ДЕННА'!I68</f>
        <v>4</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120</v>
      </c>
      <c r="AD121" s="624">
        <f>'НП ДЕННА'!AD68-AD122</f>
        <v>4</v>
      </c>
      <c r="AE121" s="9">
        <f t="shared" si="589"/>
        <v>0</v>
      </c>
      <c r="AF121" s="9">
        <f t="shared" si="590"/>
        <v>0</v>
      </c>
      <c r="AG121" s="9">
        <f t="shared" si="591"/>
        <v>40</v>
      </c>
      <c r="AH121" s="9">
        <f t="shared" si="592"/>
        <v>80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10</v>
      </c>
      <c r="AL121" s="551">
        <f>'НП ДЕННА'!AL68*30-SUM(AI121:AK122)-AL122</f>
        <v>20</v>
      </c>
      <c r="AM121" s="522">
        <f>'НП ДЕННА'!AL68-AM122</f>
        <v>1</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10</v>
      </c>
      <c r="AQ121" s="551">
        <f>'НП ДЕННА'!AP68*30-SUM(AN121:AP122)-AQ122</f>
        <v>20</v>
      </c>
      <c r="AR121" s="522">
        <f>'НП ДЕННА'!AP68-AR122</f>
        <v>1</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10</v>
      </c>
      <c r="AV121" s="551">
        <f>'НП ДЕННА'!AT68*30-SUM(AS121:AU122)-AV122</f>
        <v>20</v>
      </c>
      <c r="AW121" s="522">
        <f>'НП ДЕННА'!AT68-AW122</f>
        <v>1</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10</v>
      </c>
      <c r="BA121" s="551">
        <f>'НП ДЕННА'!AX68*30-SUM(AX121:AZ122)-BA122</f>
        <v>20</v>
      </c>
      <c r="BB121" s="522">
        <f>'НП ДЕННА'!AX68-BB122</f>
        <v>1</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0.66666666666666663</v>
      </c>
      <c r="CS121" s="547">
        <f t="shared" si="593"/>
        <v>1</v>
      </c>
    </row>
    <row r="122" spans="1:98" s="19" customFormat="1" ht="10.199999999999999" x14ac:dyDescent="0.2">
      <c r="A122" s="574"/>
      <c r="B122" s="614"/>
      <c r="C122" s="615" t="s">
        <v>282</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291</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4260</v>
      </c>
      <c r="AD123" s="562">
        <f t="shared" si="666"/>
        <v>142</v>
      </c>
      <c r="AE123" s="561">
        <f t="shared" si="666"/>
        <v>646</v>
      </c>
      <c r="AF123" s="561">
        <f t="shared" si="666"/>
        <v>268</v>
      </c>
      <c r="AG123" s="561">
        <f t="shared" si="666"/>
        <v>564</v>
      </c>
      <c r="AH123" s="561">
        <f t="shared" si="666"/>
        <v>2782</v>
      </c>
      <c r="AI123" s="561">
        <f t="shared" si="666"/>
        <v>152</v>
      </c>
      <c r="AJ123" s="561">
        <f t="shared" si="666"/>
        <v>30</v>
      </c>
      <c r="AK123" s="561">
        <f t="shared" si="666"/>
        <v>140</v>
      </c>
      <c r="AL123" s="561">
        <f t="shared" si="666"/>
        <v>578</v>
      </c>
      <c r="AM123" s="563">
        <f t="shared" ref="AM123:BV123" si="667">SUMIF($CQ$15:$CQ$122,"&gt;0",AM15:AM122)</f>
        <v>30</v>
      </c>
      <c r="AN123" s="561">
        <f t="shared" si="667"/>
        <v>160</v>
      </c>
      <c r="AO123" s="561">
        <f t="shared" si="667"/>
        <v>48</v>
      </c>
      <c r="AP123" s="561">
        <f t="shared" si="667"/>
        <v>112</v>
      </c>
      <c r="AQ123" s="561">
        <f t="shared" si="667"/>
        <v>580</v>
      </c>
      <c r="AR123" s="563">
        <f t="shared" si="667"/>
        <v>30</v>
      </c>
      <c r="AS123" s="561">
        <f t="shared" si="667"/>
        <v>86</v>
      </c>
      <c r="AT123" s="561">
        <f t="shared" si="667"/>
        <v>44</v>
      </c>
      <c r="AU123" s="561">
        <f t="shared" si="667"/>
        <v>74</v>
      </c>
      <c r="AV123" s="561">
        <f t="shared" si="667"/>
        <v>396</v>
      </c>
      <c r="AW123" s="563">
        <f t="shared" si="667"/>
        <v>20</v>
      </c>
      <c r="AX123" s="561">
        <f t="shared" si="667"/>
        <v>60</v>
      </c>
      <c r="AY123" s="561">
        <f t="shared" si="667"/>
        <v>44</v>
      </c>
      <c r="AZ123" s="561">
        <f t="shared" si="667"/>
        <v>86</v>
      </c>
      <c r="BA123" s="561">
        <f t="shared" si="667"/>
        <v>380</v>
      </c>
      <c r="BB123" s="563">
        <f t="shared" si="667"/>
        <v>19</v>
      </c>
      <c r="BC123" s="561">
        <f t="shared" si="667"/>
        <v>64</v>
      </c>
      <c r="BD123" s="561">
        <f t="shared" si="667"/>
        <v>48</v>
      </c>
      <c r="BE123" s="561">
        <f t="shared" si="667"/>
        <v>84</v>
      </c>
      <c r="BF123" s="561">
        <f t="shared" si="667"/>
        <v>374</v>
      </c>
      <c r="BG123" s="563">
        <f t="shared" si="667"/>
        <v>19</v>
      </c>
      <c r="BH123" s="561">
        <f t="shared" si="667"/>
        <v>84</v>
      </c>
      <c r="BI123" s="561">
        <f t="shared" si="667"/>
        <v>54</v>
      </c>
      <c r="BJ123" s="561">
        <f t="shared" si="667"/>
        <v>20</v>
      </c>
      <c r="BK123" s="561">
        <f t="shared" si="667"/>
        <v>307</v>
      </c>
      <c r="BL123" s="563">
        <f t="shared" si="667"/>
        <v>15.5</v>
      </c>
      <c r="BM123" s="561">
        <f t="shared" si="667"/>
        <v>40</v>
      </c>
      <c r="BN123" s="561">
        <f t="shared" si="667"/>
        <v>0</v>
      </c>
      <c r="BO123" s="561">
        <f t="shared" si="667"/>
        <v>48</v>
      </c>
      <c r="BP123" s="561">
        <f t="shared" si="667"/>
        <v>167</v>
      </c>
      <c r="BQ123" s="563">
        <f t="shared" si="667"/>
        <v>8.5</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0.65305164319248832</v>
      </c>
      <c r="CS123" s="548"/>
    </row>
    <row r="124" spans="1:98" s="20" customFormat="1" ht="10.199999999999999" x14ac:dyDescent="0.25">
      <c r="A124" s="583"/>
      <c r="B124" s="584" t="s">
        <v>292</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4260</v>
      </c>
      <c r="AD125" s="568">
        <f>AD123+AD124</f>
        <v>142</v>
      </c>
      <c r="AE125" s="567">
        <f t="shared" ref="AE125:AM125" si="687">AE123+AE124</f>
        <v>646</v>
      </c>
      <c r="AF125" s="567">
        <f t="shared" si="687"/>
        <v>268</v>
      </c>
      <c r="AG125" s="567">
        <f t="shared" si="687"/>
        <v>564</v>
      </c>
      <c r="AH125" s="567">
        <f t="shared" si="687"/>
        <v>2782</v>
      </c>
      <c r="AI125" s="567">
        <f t="shared" si="687"/>
        <v>152</v>
      </c>
      <c r="AJ125" s="567">
        <f t="shared" si="687"/>
        <v>30</v>
      </c>
      <c r="AK125" s="567">
        <f t="shared" si="687"/>
        <v>140</v>
      </c>
      <c r="AL125" s="567">
        <f t="shared" si="687"/>
        <v>578</v>
      </c>
      <c r="AM125" s="569">
        <f t="shared" si="687"/>
        <v>30</v>
      </c>
      <c r="AN125" s="567">
        <f t="shared" ref="AN125" si="688">AN123+AN124</f>
        <v>160</v>
      </c>
      <c r="AO125" s="567">
        <f t="shared" ref="AO125" si="689">AO123+AO124</f>
        <v>48</v>
      </c>
      <c r="AP125" s="567">
        <f t="shared" ref="AP125" si="690">AP123+AP124</f>
        <v>112</v>
      </c>
      <c r="AQ125" s="567">
        <f t="shared" ref="AQ125" si="691">AQ123+AQ124</f>
        <v>580</v>
      </c>
      <c r="AR125" s="569">
        <f t="shared" ref="AR125" si="692">AR123+AR124</f>
        <v>30</v>
      </c>
      <c r="AS125" s="567">
        <f t="shared" ref="AS125" si="693">AS123+AS124</f>
        <v>86</v>
      </c>
      <c r="AT125" s="567">
        <f t="shared" ref="AT125" si="694">AT123+AT124</f>
        <v>44</v>
      </c>
      <c r="AU125" s="567">
        <f t="shared" ref="AU125" si="695">AU123+AU124</f>
        <v>74</v>
      </c>
      <c r="AV125" s="567">
        <f t="shared" ref="AV125" si="696">AV123+AV124</f>
        <v>396</v>
      </c>
      <c r="AW125" s="569">
        <f t="shared" ref="AW125" si="697">AW123+AW124</f>
        <v>20</v>
      </c>
      <c r="AX125" s="567">
        <f t="shared" ref="AX125" si="698">AX123+AX124</f>
        <v>60</v>
      </c>
      <c r="AY125" s="567">
        <f t="shared" ref="AY125" si="699">AY123+AY124</f>
        <v>44</v>
      </c>
      <c r="AZ125" s="567">
        <f t="shared" ref="AZ125" si="700">AZ123+AZ124</f>
        <v>86</v>
      </c>
      <c r="BA125" s="567">
        <f t="shared" ref="BA125" si="701">BA123+BA124</f>
        <v>380</v>
      </c>
      <c r="BB125" s="569">
        <f t="shared" ref="BB125" si="702">BB123+BB124</f>
        <v>19</v>
      </c>
      <c r="BC125" s="567">
        <f t="shared" ref="BC125" si="703">BC123+BC124</f>
        <v>64</v>
      </c>
      <c r="BD125" s="567">
        <f t="shared" ref="BD125" si="704">BD123+BD124</f>
        <v>48</v>
      </c>
      <c r="BE125" s="567">
        <f t="shared" ref="BE125" si="705">BE123+BE124</f>
        <v>84</v>
      </c>
      <c r="BF125" s="567">
        <f t="shared" ref="BF125" si="706">BF123+BF124</f>
        <v>374</v>
      </c>
      <c r="BG125" s="569">
        <f t="shared" ref="BG125" si="707">BG123+BG124</f>
        <v>19</v>
      </c>
      <c r="BH125" s="567">
        <f t="shared" ref="BH125" si="708">BH123+BH124</f>
        <v>84</v>
      </c>
      <c r="BI125" s="567">
        <f t="shared" ref="BI125" si="709">BI123+BI124</f>
        <v>54</v>
      </c>
      <c r="BJ125" s="567">
        <f t="shared" ref="BJ125" si="710">BJ123+BJ124</f>
        <v>20</v>
      </c>
      <c r="BK125" s="567">
        <f t="shared" ref="BK125" si="711">BK123+BK124</f>
        <v>307</v>
      </c>
      <c r="BL125" s="569">
        <f t="shared" ref="BL125" si="712">BL123+BL124</f>
        <v>15.5</v>
      </c>
      <c r="BM125" s="567">
        <f t="shared" ref="BM125" si="713">BM123+BM124</f>
        <v>40</v>
      </c>
      <c r="BN125" s="567">
        <f t="shared" ref="BN125" si="714">BN123+BN124</f>
        <v>0</v>
      </c>
      <c r="BO125" s="567">
        <f t="shared" ref="BO125" si="715">BO123+BO124</f>
        <v>48</v>
      </c>
      <c r="BP125" s="567">
        <f t="shared" ref="BP125" si="716">BP123+BP124</f>
        <v>167</v>
      </c>
      <c r="BQ125" s="569">
        <f t="shared" ref="BQ125" si="717">BQ123+BQ124</f>
        <v>8.5</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Пристрої аналогової електроніки</v>
      </c>
      <c r="C128" s="368" t="str">
        <f>'НП ДЕННА'!C74</f>
        <v>ЕА</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4</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30</v>
      </c>
      <c r="BB128" s="522">
        <f>'НП ДЕННА'!AX74-BB129</f>
        <v>1</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282</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t="str">
        <f>'НП ДЕННА'!B75</f>
        <v>Пристрої цифрової електроніки</v>
      </c>
      <c r="C130" s="368" t="str">
        <f>'НП ДЕННА'!C75</f>
        <v>ЕА</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5</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30</v>
      </c>
      <c r="AD130" s="624">
        <f>'НП ДЕННА'!AD75-AD131</f>
        <v>1</v>
      </c>
      <c r="AE130" s="9">
        <f t="shared" si="744"/>
        <v>0</v>
      </c>
      <c r="AF130" s="9">
        <f t="shared" si="745"/>
        <v>0</v>
      </c>
      <c r="AG130" s="9">
        <f t="shared" si="746"/>
        <v>0</v>
      </c>
      <c r="AH130" s="9">
        <f t="shared" si="747"/>
        <v>30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30</v>
      </c>
      <c r="BG130" s="522">
        <f>'НП ДЕННА'!BB75-BG131</f>
        <v>1</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282</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20.399999999999999" x14ac:dyDescent="0.2">
      <c r="A132" s="22" t="str">
        <f>'НП ДЕННА'!A76</f>
        <v>1.2.03</v>
      </c>
      <c r="B132" s="367" t="str">
        <f>'НП ДЕННА'!B76</f>
        <v>Основи конструювання та надійність електронних пристроїв</v>
      </c>
      <c r="C132" s="368" t="str">
        <f>'НП ДЕННА'!C76</f>
        <v>ЕА</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7</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45</v>
      </c>
      <c r="AD132" s="624">
        <f>'НП ДЕННА'!AD76-AD133</f>
        <v>1.5</v>
      </c>
      <c r="AE132" s="9">
        <f t="shared" si="744"/>
        <v>0</v>
      </c>
      <c r="AF132" s="9">
        <f t="shared" si="745"/>
        <v>0</v>
      </c>
      <c r="AG132" s="9">
        <f t="shared" si="746"/>
        <v>0</v>
      </c>
      <c r="AH132" s="9">
        <f t="shared" si="747"/>
        <v>45</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45</v>
      </c>
      <c r="BQ132" s="522">
        <f>'НП ДЕННА'!BJ76-BQ133</f>
        <v>1.5</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282</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282</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282</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282</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282</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282</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291</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105</v>
      </c>
      <c r="AD144" s="622">
        <f t="shared" si="847"/>
        <v>3.5</v>
      </c>
      <c r="AE144" s="617">
        <f t="shared" si="847"/>
        <v>0</v>
      </c>
      <c r="AF144" s="617">
        <f t="shared" si="847"/>
        <v>0</v>
      </c>
      <c r="AG144" s="617">
        <f t="shared" si="847"/>
        <v>0</v>
      </c>
      <c r="AH144" s="617">
        <f t="shared" si="847"/>
        <v>105</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30</v>
      </c>
      <c r="BB144" s="569">
        <f t="shared" si="847"/>
        <v>1</v>
      </c>
      <c r="BC144" s="617">
        <f t="shared" si="847"/>
        <v>0</v>
      </c>
      <c r="BD144" s="617">
        <f t="shared" si="847"/>
        <v>0</v>
      </c>
      <c r="BE144" s="617">
        <f t="shared" si="847"/>
        <v>0</v>
      </c>
      <c r="BF144" s="617">
        <f t="shared" si="847"/>
        <v>30</v>
      </c>
      <c r="BG144" s="569">
        <f t="shared" si="847"/>
        <v>1</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45</v>
      </c>
      <c r="BQ144" s="569">
        <f t="shared" si="847"/>
        <v>1.5</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292</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105</v>
      </c>
      <c r="AD146" s="568">
        <f>AD144+AD145</f>
        <v>3.5</v>
      </c>
      <c r="AE146" s="567">
        <f t="shared" ref="AE146" si="866">AE144+AE145</f>
        <v>0</v>
      </c>
      <c r="AF146" s="567">
        <f t="shared" ref="AF146" si="867">AF144+AF145</f>
        <v>0</v>
      </c>
      <c r="AG146" s="567">
        <f t="shared" ref="AG146" si="868">AG144+AG145</f>
        <v>0</v>
      </c>
      <c r="AH146" s="567">
        <f t="shared" ref="AH146" si="869">AH144+AH145</f>
        <v>105</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30</v>
      </c>
      <c r="BB146" s="569">
        <f t="shared" ref="BB146" si="889">BB144+BB145</f>
        <v>1</v>
      </c>
      <c r="BC146" s="567">
        <f t="shared" ref="BC146" si="890">BC144+BC145</f>
        <v>0</v>
      </c>
      <c r="BD146" s="567">
        <f t="shared" ref="BD146" si="891">BD144+BD145</f>
        <v>0</v>
      </c>
      <c r="BE146" s="567">
        <f t="shared" ref="BE146" si="892">BE144+BE145</f>
        <v>0</v>
      </c>
      <c r="BF146" s="567">
        <f t="shared" ref="BF146" si="893">BF144+BF145</f>
        <v>30</v>
      </c>
      <c r="BG146" s="569">
        <f t="shared" ref="BG146" si="894">BG144+BG145</f>
        <v>1</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45</v>
      </c>
      <c r="BQ146" s="569">
        <f t="shared" ref="BQ146" si="904">BQ144+BQ145</f>
        <v>1.5</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Виробнича практика</v>
      </c>
      <c r="C149" s="368" t="str">
        <f>'НП ДЕННА'!C87</f>
        <v>ЕА</v>
      </c>
      <c r="D149" s="276">
        <f>'НП ДЕННА'!D87</f>
        <v>0</v>
      </c>
      <c r="E149" s="277">
        <f>'НП ДЕННА'!E87</f>
        <v>0</v>
      </c>
      <c r="F149" s="277">
        <f>'НП ДЕННА'!F87</f>
        <v>0</v>
      </c>
      <c r="G149" s="278">
        <f>'НП ДЕННА'!G87</f>
        <v>0</v>
      </c>
      <c r="H149" s="276">
        <f>'НП ДЕННА'!H87</f>
        <v>6</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135</v>
      </c>
      <c r="AD149" s="624">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0</v>
      </c>
      <c r="AW149" s="522">
        <f>'НП ДЕННА'!AT87-AW150</f>
        <v>0</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135</v>
      </c>
      <c r="BL149" s="522">
        <f>'НП ДЕННА'!BF87-BL150</f>
        <v>4.5</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282</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t="str">
        <f>'НП ДЕННА'!B88</f>
        <v>Переддипломна практика</v>
      </c>
      <c r="C151" s="368" t="str">
        <f>'НП ДЕННА'!C88</f>
        <v>ЕА</v>
      </c>
      <c r="D151" s="276">
        <f>'НП ДЕННА'!D88</f>
        <v>0</v>
      </c>
      <c r="E151" s="277">
        <f>'НП ДЕННА'!E88</f>
        <v>0</v>
      </c>
      <c r="F151" s="277">
        <f>'НП ДЕННА'!F88</f>
        <v>0</v>
      </c>
      <c r="G151" s="278">
        <f>'НП ДЕННА'!G88</f>
        <v>0</v>
      </c>
      <c r="H151" s="276">
        <f>'НП ДЕННА'!H88</f>
        <v>8</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180</v>
      </c>
      <c r="AD151" s="624">
        <f>'НП ДЕННА'!AD88-AD152</f>
        <v>6</v>
      </c>
      <c r="AE151" s="9">
        <f t="shared" si="931"/>
        <v>0</v>
      </c>
      <c r="AF151" s="9">
        <f t="shared" si="932"/>
        <v>0</v>
      </c>
      <c r="AG151" s="9">
        <f t="shared" si="933"/>
        <v>0</v>
      </c>
      <c r="AH151" s="9">
        <f t="shared" si="934"/>
        <v>180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180</v>
      </c>
      <c r="BV151" s="522">
        <f>'НП ДЕННА'!BN88-BV152</f>
        <v>6</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282</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282</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282</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282</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282</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282</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95" customHeight="1" x14ac:dyDescent="0.2">
      <c r="A164" s="514"/>
      <c r="B164" s="515"/>
      <c r="C164" s="516" t="s">
        <v>282</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291</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315</v>
      </c>
      <c r="AD165" s="622">
        <f t="shared" si="1034"/>
        <v>10.5</v>
      </c>
      <c r="AE165" s="617">
        <f t="shared" si="1034"/>
        <v>0</v>
      </c>
      <c r="AF165" s="617">
        <f t="shared" si="1034"/>
        <v>0</v>
      </c>
      <c r="AG165" s="617">
        <f t="shared" si="1034"/>
        <v>0</v>
      </c>
      <c r="AH165" s="617">
        <f t="shared" si="1034"/>
        <v>315</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0</v>
      </c>
      <c r="AW165" s="569">
        <f t="shared" si="1034"/>
        <v>0</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135</v>
      </c>
      <c r="BL165" s="569">
        <f t="shared" si="1034"/>
        <v>4.5</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180</v>
      </c>
      <c r="BV165" s="569">
        <f t="shared" si="1034"/>
        <v>6</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292</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315</v>
      </c>
      <c r="AD167" s="568">
        <f>AD165+AD166</f>
        <v>10.5</v>
      </c>
      <c r="AE167" s="567">
        <f t="shared" ref="AE167" si="1053">AE165+AE166</f>
        <v>0</v>
      </c>
      <c r="AF167" s="567">
        <f t="shared" ref="AF167" si="1054">AF165+AF166</f>
        <v>0</v>
      </c>
      <c r="AG167" s="567">
        <f t="shared" ref="AG167" si="1055">AG165+AG166</f>
        <v>0</v>
      </c>
      <c r="AH167" s="567">
        <f t="shared" ref="AH167" si="1056">AH165+AH166</f>
        <v>315</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0</v>
      </c>
      <c r="AW167" s="569">
        <f t="shared" ref="AW167" si="1071">AW165+AW166</f>
        <v>0</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135</v>
      </c>
      <c r="BL167" s="569">
        <f t="shared" ref="BL167" si="1086">BL165+BL166</f>
        <v>4.5</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180</v>
      </c>
      <c r="BV167" s="569">
        <f t="shared" ref="BV167" si="1096">BV165+BV166</f>
        <v>6</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hidden="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hidden="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hidden="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t="str">
        <f>'НП ДЕННА'!C103</f>
        <v>ЕА</v>
      </c>
      <c r="D173" s="277">
        <f>'НП ДЕННА'!D103</f>
        <v>8</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720</v>
      </c>
      <c r="AD173" s="624">
        <f>'НП ДЕННА'!AD103-AD174</f>
        <v>24</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720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0</v>
      </c>
      <c r="AW173" s="522">
        <f>'НП ДЕННА'!AT103-AW174</f>
        <v>0</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720</v>
      </c>
      <c r="BV173" s="522">
        <f>'НП ДЕННА'!BN103-BV174</f>
        <v>24</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282</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282</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282</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282</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282</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291</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720</v>
      </c>
      <c r="AD183" s="622">
        <f t="shared" si="1184"/>
        <v>24</v>
      </c>
      <c r="AE183" s="622">
        <f t="shared" si="1184"/>
        <v>0</v>
      </c>
      <c r="AF183" s="622">
        <f t="shared" si="1184"/>
        <v>0</v>
      </c>
      <c r="AG183" s="622">
        <f t="shared" si="1184"/>
        <v>0</v>
      </c>
      <c r="AH183" s="617">
        <f t="shared" si="1184"/>
        <v>720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0</v>
      </c>
      <c r="AW183" s="569">
        <f t="shared" si="1184"/>
        <v>0</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720</v>
      </c>
      <c r="BV183" s="569">
        <f t="shared" si="1184"/>
        <v>24</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292</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customHeight="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720</v>
      </c>
      <c r="AD185" s="568">
        <f>AD183+AD184</f>
        <v>24</v>
      </c>
      <c r="AE185" s="567">
        <f t="shared" ref="AE185:CP185" si="1200">AE183+AE184</f>
        <v>0</v>
      </c>
      <c r="AF185" s="567">
        <f t="shared" si="1200"/>
        <v>0</v>
      </c>
      <c r="AG185" s="567">
        <f t="shared" si="1200"/>
        <v>0</v>
      </c>
      <c r="AH185" s="567">
        <f t="shared" si="1200"/>
        <v>720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0</v>
      </c>
      <c r="AW185" s="569">
        <f t="shared" si="1200"/>
        <v>0</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720</v>
      </c>
      <c r="BV185" s="569">
        <f t="shared" si="1200"/>
        <v>24</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21" customHeight="1"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AC$167+AC$146+AC$125+AC185</f>
        <v>5400</v>
      </c>
      <c r="AD187" s="161">
        <f t="shared" ref="AD187:BV187" si="1201">AD$167+AD$146+AD$125+AD185</f>
        <v>180</v>
      </c>
      <c r="AE187" s="161">
        <f t="shared" si="1201"/>
        <v>646</v>
      </c>
      <c r="AF187" s="161">
        <f t="shared" si="1201"/>
        <v>268</v>
      </c>
      <c r="AG187" s="161">
        <f t="shared" si="1201"/>
        <v>564</v>
      </c>
      <c r="AH187" s="161">
        <f t="shared" si="1201"/>
        <v>3922</v>
      </c>
      <c r="AI187" s="161">
        <f t="shared" si="1201"/>
        <v>152</v>
      </c>
      <c r="AJ187" s="161">
        <f t="shared" si="1201"/>
        <v>30</v>
      </c>
      <c r="AK187" s="161">
        <f t="shared" si="1201"/>
        <v>140</v>
      </c>
      <c r="AL187" s="161">
        <f t="shared" si="1201"/>
        <v>578</v>
      </c>
      <c r="AM187" s="162">
        <f>AM$167+AM$146+AM$125+AM185</f>
        <v>30</v>
      </c>
      <c r="AN187" s="161">
        <f t="shared" si="1201"/>
        <v>160</v>
      </c>
      <c r="AO187" s="161">
        <f t="shared" si="1201"/>
        <v>48</v>
      </c>
      <c r="AP187" s="161">
        <f t="shared" si="1201"/>
        <v>112</v>
      </c>
      <c r="AQ187" s="161">
        <f t="shared" si="1201"/>
        <v>580</v>
      </c>
      <c r="AR187" s="162">
        <f t="shared" si="1201"/>
        <v>30</v>
      </c>
      <c r="AS187" s="161">
        <f t="shared" si="1201"/>
        <v>86</v>
      </c>
      <c r="AT187" s="161">
        <f t="shared" si="1201"/>
        <v>44</v>
      </c>
      <c r="AU187" s="161">
        <f t="shared" si="1201"/>
        <v>74</v>
      </c>
      <c r="AV187" s="161">
        <f t="shared" si="1201"/>
        <v>396</v>
      </c>
      <c r="AW187" s="162">
        <f t="shared" si="1201"/>
        <v>20</v>
      </c>
      <c r="AX187" s="161">
        <f t="shared" si="1201"/>
        <v>60</v>
      </c>
      <c r="AY187" s="161">
        <f t="shared" si="1201"/>
        <v>44</v>
      </c>
      <c r="AZ187" s="161">
        <f t="shared" si="1201"/>
        <v>86</v>
      </c>
      <c r="BA187" s="161">
        <f t="shared" si="1201"/>
        <v>410</v>
      </c>
      <c r="BB187" s="162">
        <f t="shared" si="1201"/>
        <v>20</v>
      </c>
      <c r="BC187" s="161">
        <f t="shared" si="1201"/>
        <v>64</v>
      </c>
      <c r="BD187" s="161">
        <f t="shared" si="1201"/>
        <v>48</v>
      </c>
      <c r="BE187" s="161">
        <f t="shared" si="1201"/>
        <v>84</v>
      </c>
      <c r="BF187" s="161">
        <f t="shared" si="1201"/>
        <v>404</v>
      </c>
      <c r="BG187" s="162">
        <f t="shared" si="1201"/>
        <v>20</v>
      </c>
      <c r="BH187" s="161">
        <f t="shared" si="1201"/>
        <v>84</v>
      </c>
      <c r="BI187" s="161">
        <f t="shared" si="1201"/>
        <v>54</v>
      </c>
      <c r="BJ187" s="161">
        <f t="shared" si="1201"/>
        <v>20</v>
      </c>
      <c r="BK187" s="161">
        <f t="shared" si="1201"/>
        <v>442</v>
      </c>
      <c r="BL187" s="162">
        <f t="shared" si="1201"/>
        <v>20</v>
      </c>
      <c r="BM187" s="161">
        <f t="shared" si="1201"/>
        <v>40</v>
      </c>
      <c r="BN187" s="161">
        <f t="shared" si="1201"/>
        <v>0</v>
      </c>
      <c r="BO187" s="161">
        <f t="shared" si="1201"/>
        <v>48</v>
      </c>
      <c r="BP187" s="161">
        <f t="shared" si="1201"/>
        <v>212</v>
      </c>
      <c r="BQ187" s="162">
        <f t="shared" si="1201"/>
        <v>10</v>
      </c>
      <c r="BR187" s="161">
        <f t="shared" si="1201"/>
        <v>0</v>
      </c>
      <c r="BS187" s="161">
        <f t="shared" si="1201"/>
        <v>0</v>
      </c>
      <c r="BT187" s="161">
        <f t="shared" si="1201"/>
        <v>0</v>
      </c>
      <c r="BU187" s="161">
        <f t="shared" si="1201"/>
        <v>900</v>
      </c>
      <c r="BV187" s="162">
        <f t="shared" si="1201"/>
        <v>30</v>
      </c>
      <c r="BW187" s="161">
        <f t="shared" ref="BW187:CO187" si="1202">BW$167+BW$146+BW$125</f>
        <v>0</v>
      </c>
      <c r="BX187" s="161">
        <f t="shared" si="1202"/>
        <v>0</v>
      </c>
      <c r="BY187" s="161">
        <f t="shared" si="1202"/>
        <v>0</v>
      </c>
      <c r="BZ187" s="161">
        <f t="shared" si="1202"/>
        <v>0</v>
      </c>
      <c r="CA187" s="162">
        <f t="shared" si="1202"/>
        <v>0</v>
      </c>
      <c r="CB187" s="161">
        <f t="shared" si="1202"/>
        <v>0</v>
      </c>
      <c r="CC187" s="161">
        <f t="shared" si="1202"/>
        <v>0</v>
      </c>
      <c r="CD187" s="161">
        <f t="shared" si="1202"/>
        <v>0</v>
      </c>
      <c r="CE187" s="161">
        <f t="shared" si="1202"/>
        <v>0</v>
      </c>
      <c r="CF187" s="162">
        <f t="shared" si="1202"/>
        <v>0</v>
      </c>
      <c r="CG187" s="161">
        <f t="shared" si="1202"/>
        <v>0</v>
      </c>
      <c r="CH187" s="161">
        <f t="shared" si="1202"/>
        <v>0</v>
      </c>
      <c r="CI187" s="161">
        <f t="shared" si="1202"/>
        <v>0</v>
      </c>
      <c r="CJ187" s="161">
        <f t="shared" si="1202"/>
        <v>0</v>
      </c>
      <c r="CK187" s="162">
        <f t="shared" si="1202"/>
        <v>0</v>
      </c>
      <c r="CL187" s="161">
        <f t="shared" si="1202"/>
        <v>0</v>
      </c>
      <c r="CM187" s="161">
        <f t="shared" si="1202"/>
        <v>0</v>
      </c>
      <c r="CN187" s="161">
        <f t="shared" si="1202"/>
        <v>0</v>
      </c>
      <c r="CO187" s="161">
        <f t="shared" si="1202"/>
        <v>0</v>
      </c>
      <c r="CP187" s="162">
        <f t="shared" ref="CP187" si="1203">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3</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4">SUM(AE190:AH190)</f>
        <v>150</v>
      </c>
      <c r="AD190" s="624">
        <f>'НП ДЕННА'!AD113-AD191</f>
        <v>5</v>
      </c>
      <c r="AE190" s="9">
        <f t="shared" ref="AE190:AE229" si="1205">AI190+AN190+AS190+AX190+BC190+BH190+BM190+BR190+BW190+CB190+CG190+CL190</f>
        <v>0</v>
      </c>
      <c r="AF190" s="9">
        <f t="shared" ref="AF190:AF229" si="1206">AJ190+AO190+AT190+AY190+BD190+BI190+BN190+BS190+BX190+CC190+CH190+CM190</f>
        <v>0</v>
      </c>
      <c r="AG190" s="9">
        <f t="shared" ref="AG190:AG229" si="1207">AK190+AP190+AU190+AZ190+BE190+BJ190+BO190+BT190+BY190+CD190+CI190+CN190</f>
        <v>0</v>
      </c>
      <c r="AH190" s="9">
        <f t="shared" ref="AH190:AH229" si="1208">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150</v>
      </c>
      <c r="AW190" s="522">
        <f>'НП ДЕННА'!AT113-AW191</f>
        <v>5</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282</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4"/>
        <v>0</v>
      </c>
      <c r="AD191" s="625">
        <f>AM191+AR191+AW191+BB191+BG191+BL191+BQ191+BV191+CA191+CF191+CK191+CP191</f>
        <v>0</v>
      </c>
      <c r="AE191" s="521">
        <f t="shared" si="1205"/>
        <v>0</v>
      </c>
      <c r="AF191" s="521">
        <f t="shared" si="1206"/>
        <v>0</v>
      </c>
      <c r="AG191" s="521">
        <f t="shared" si="1207"/>
        <v>0</v>
      </c>
      <c r="AH191" s="521">
        <f t="shared" si="1208"/>
        <v>0</v>
      </c>
      <c r="AI191" s="688"/>
      <c r="AJ191" s="688"/>
      <c r="AK191" s="689"/>
      <c r="AL191" s="553"/>
      <c r="AM191" s="524">
        <f t="shared" ref="AM191" si="1209">SUM(AI191:AL191)/30</f>
        <v>0</v>
      </c>
      <c r="AN191" s="688"/>
      <c r="AO191" s="688"/>
      <c r="AP191" s="689"/>
      <c r="AQ191" s="553"/>
      <c r="AR191" s="524">
        <f t="shared" ref="AR191" si="1210">SUM(AN191:AQ191)/30</f>
        <v>0</v>
      </c>
      <c r="AS191" s="688"/>
      <c r="AT191" s="688"/>
      <c r="AU191" s="689"/>
      <c r="AV191" s="553"/>
      <c r="AW191" s="524">
        <f t="shared" ref="AW191" si="1211">SUM(AS191:AV191)/30</f>
        <v>0</v>
      </c>
      <c r="AX191" s="688"/>
      <c r="AY191" s="688"/>
      <c r="AZ191" s="689"/>
      <c r="BA191" s="553"/>
      <c r="BB191" s="524">
        <f t="shared" ref="BB191" si="1212">SUM(AX191:BA191)/30</f>
        <v>0</v>
      </c>
      <c r="BC191" s="688"/>
      <c r="BD191" s="688"/>
      <c r="BE191" s="689"/>
      <c r="BF191" s="553"/>
      <c r="BG191" s="524">
        <f t="shared" ref="BG191" si="1213">SUM(BC191:BF191)/30</f>
        <v>0</v>
      </c>
      <c r="BH191" s="688"/>
      <c r="BI191" s="688"/>
      <c r="BJ191" s="689"/>
      <c r="BK191" s="553"/>
      <c r="BL191" s="524">
        <f t="shared" ref="BL191" si="1214">SUM(BH191:BK191)/30</f>
        <v>0</v>
      </c>
      <c r="BM191" s="688"/>
      <c r="BN191" s="688"/>
      <c r="BO191" s="689"/>
      <c r="BP191" s="553"/>
      <c r="BQ191" s="524">
        <f t="shared" ref="BQ191" si="1215">SUM(BM191:BP191)/30</f>
        <v>0</v>
      </c>
      <c r="BR191" s="688"/>
      <c r="BS191" s="688"/>
      <c r="BT191" s="689"/>
      <c r="BU191" s="553"/>
      <c r="BV191" s="524">
        <f t="shared" ref="BV191" si="1216">SUM(BR191:BU191)/30</f>
        <v>0</v>
      </c>
      <c r="BW191" s="688"/>
      <c r="BX191" s="688"/>
      <c r="BY191" s="689"/>
      <c r="BZ191" s="553"/>
      <c r="CA191" s="524">
        <f t="shared" ref="CA191" si="1217">SUM(BW191:BZ191)/30</f>
        <v>0</v>
      </c>
      <c r="CB191" s="688"/>
      <c r="CC191" s="688"/>
      <c r="CD191" s="689"/>
      <c r="CE191" s="553"/>
      <c r="CF191" s="524">
        <f t="shared" ref="CF191" si="1218">SUM(CB191:CE191)/30</f>
        <v>0</v>
      </c>
      <c r="CG191" s="688"/>
      <c r="CH191" s="688"/>
      <c r="CI191" s="689"/>
      <c r="CJ191" s="553"/>
      <c r="CK191" s="524">
        <f t="shared" ref="CK191" si="1219">SUM(CG191:CJ191)/30</f>
        <v>0</v>
      </c>
      <c r="CL191" s="688"/>
      <c r="CM191" s="688"/>
      <c r="CN191" s="689"/>
      <c r="CO191" s="553"/>
      <c r="CP191" s="524">
        <f t="shared" ref="CP191" si="1220">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3</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1">SUM(AE192:AH192)</f>
        <v>150</v>
      </c>
      <c r="AD192" s="624">
        <f>'НП ДЕННА'!AD114-AD193</f>
        <v>5</v>
      </c>
      <c r="AE192" s="9">
        <f t="shared" si="1205"/>
        <v>0</v>
      </c>
      <c r="AF192" s="9">
        <f t="shared" si="1206"/>
        <v>0</v>
      </c>
      <c r="AG192" s="9">
        <f t="shared" si="1207"/>
        <v>0</v>
      </c>
      <c r="AH192" s="9">
        <f t="shared" si="1208"/>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150</v>
      </c>
      <c r="AW192" s="522">
        <f>'НП ДЕННА'!AT114-AW193</f>
        <v>5</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282</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1"/>
        <v>0</v>
      </c>
      <c r="AD193" s="625">
        <f>AM193+AR193+AW193+BB193+BG193+BL193+BQ193+BV193+CA193+CF193+CK193+CP193</f>
        <v>0</v>
      </c>
      <c r="AE193" s="521">
        <f t="shared" si="1205"/>
        <v>0</v>
      </c>
      <c r="AF193" s="521">
        <f t="shared" si="1206"/>
        <v>0</v>
      </c>
      <c r="AG193" s="521">
        <f t="shared" si="1207"/>
        <v>0</v>
      </c>
      <c r="AH193" s="521">
        <f t="shared" si="1208"/>
        <v>0</v>
      </c>
      <c r="AI193" s="688"/>
      <c r="AJ193" s="688"/>
      <c r="AK193" s="689"/>
      <c r="AL193" s="553"/>
      <c r="AM193" s="524">
        <f t="shared" ref="AM193" si="1222">SUM(AI193:AL193)/30</f>
        <v>0</v>
      </c>
      <c r="AN193" s="688"/>
      <c r="AO193" s="688"/>
      <c r="AP193" s="689"/>
      <c r="AQ193" s="553"/>
      <c r="AR193" s="524">
        <f t="shared" ref="AR193" si="1223">SUM(AN193:AQ193)/30</f>
        <v>0</v>
      </c>
      <c r="AS193" s="688"/>
      <c r="AT193" s="688"/>
      <c r="AU193" s="689"/>
      <c r="AV193" s="553"/>
      <c r="AW193" s="524">
        <f t="shared" ref="AW193" si="1224">SUM(AS193:AV193)/30</f>
        <v>0</v>
      </c>
      <c r="AX193" s="688"/>
      <c r="AY193" s="688"/>
      <c r="AZ193" s="689"/>
      <c r="BA193" s="553"/>
      <c r="BB193" s="524">
        <f t="shared" ref="BB193" si="1225">SUM(AX193:BA193)/30</f>
        <v>0</v>
      </c>
      <c r="BC193" s="688"/>
      <c r="BD193" s="688"/>
      <c r="BE193" s="689"/>
      <c r="BF193" s="553"/>
      <c r="BG193" s="524">
        <f t="shared" ref="BG193" si="1226">SUM(BC193:BF193)/30</f>
        <v>0</v>
      </c>
      <c r="BH193" s="688"/>
      <c r="BI193" s="688"/>
      <c r="BJ193" s="689"/>
      <c r="BK193" s="553"/>
      <c r="BL193" s="524">
        <f t="shared" ref="BL193" si="1227">SUM(BH193:BK193)/30</f>
        <v>0</v>
      </c>
      <c r="BM193" s="688"/>
      <c r="BN193" s="688"/>
      <c r="BO193" s="689"/>
      <c r="BP193" s="553"/>
      <c r="BQ193" s="524">
        <f t="shared" ref="BQ193" si="1228">SUM(BM193:BP193)/30</f>
        <v>0</v>
      </c>
      <c r="BR193" s="688"/>
      <c r="BS193" s="688"/>
      <c r="BT193" s="689"/>
      <c r="BU193" s="553"/>
      <c r="BV193" s="524">
        <f t="shared" ref="BV193" si="1229">SUM(BR193:BU193)/30</f>
        <v>0</v>
      </c>
      <c r="BW193" s="688"/>
      <c r="BX193" s="688"/>
      <c r="BY193" s="689"/>
      <c r="BZ193" s="553"/>
      <c r="CA193" s="524">
        <f t="shared" ref="CA193" si="1230">SUM(BW193:BZ193)/30</f>
        <v>0</v>
      </c>
      <c r="CB193" s="688"/>
      <c r="CC193" s="688"/>
      <c r="CD193" s="689"/>
      <c r="CE193" s="553"/>
      <c r="CF193" s="524">
        <f t="shared" ref="CF193" si="1231">SUM(CB193:CE193)/30</f>
        <v>0</v>
      </c>
      <c r="CG193" s="688"/>
      <c r="CH193" s="688"/>
      <c r="CI193" s="689"/>
      <c r="CJ193" s="553"/>
      <c r="CK193" s="524">
        <f t="shared" ref="CK193" si="1232">SUM(CG193:CJ193)/30</f>
        <v>0</v>
      </c>
      <c r="CL193" s="688"/>
      <c r="CM193" s="688"/>
      <c r="CN193" s="689"/>
      <c r="CO193" s="553"/>
      <c r="CP193" s="524">
        <f t="shared" ref="CP193" si="1233">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4</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1"/>
        <v>150</v>
      </c>
      <c r="AD194" s="624">
        <f>'НП ДЕННА'!AD115-AD195</f>
        <v>5</v>
      </c>
      <c r="AE194" s="9">
        <f t="shared" si="1205"/>
        <v>0</v>
      </c>
      <c r="AF194" s="9">
        <f t="shared" si="1206"/>
        <v>0</v>
      </c>
      <c r="AG194" s="9">
        <f t="shared" si="1207"/>
        <v>0</v>
      </c>
      <c r="AH194" s="9">
        <f t="shared" si="1208"/>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0</v>
      </c>
      <c r="AR194" s="522">
        <f>'НП ДЕННА'!AP115-AR195</f>
        <v>0</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150</v>
      </c>
      <c r="BB194" s="522">
        <f>'НП ДЕННА'!AX115-BB195</f>
        <v>5</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282</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1"/>
        <v>0</v>
      </c>
      <c r="AD195" s="625">
        <f>AM195+AR195+AW195+BB195+BG195+BL195+BQ195+BV195+CA195+CF195+CK195+CP195</f>
        <v>0</v>
      </c>
      <c r="AE195" s="521">
        <f t="shared" si="1205"/>
        <v>0</v>
      </c>
      <c r="AF195" s="521">
        <f t="shared" si="1206"/>
        <v>0</v>
      </c>
      <c r="AG195" s="521">
        <f t="shared" si="1207"/>
        <v>0</v>
      </c>
      <c r="AH195" s="521">
        <f t="shared" si="1208"/>
        <v>0</v>
      </c>
      <c r="AI195" s="688"/>
      <c r="AJ195" s="688"/>
      <c r="AK195" s="689"/>
      <c r="AL195" s="553"/>
      <c r="AM195" s="524">
        <f t="shared" ref="AM195" si="1234">SUM(AI195:AL195)/30</f>
        <v>0</v>
      </c>
      <c r="AN195" s="688"/>
      <c r="AO195" s="688"/>
      <c r="AP195" s="689"/>
      <c r="AQ195" s="553"/>
      <c r="AR195" s="524">
        <f t="shared" ref="AR195" si="1235">SUM(AN195:AQ195)/30</f>
        <v>0</v>
      </c>
      <c r="AS195" s="688"/>
      <c r="AT195" s="688"/>
      <c r="AU195" s="689"/>
      <c r="AV195" s="553"/>
      <c r="AW195" s="524">
        <f t="shared" ref="AW195" si="1236">SUM(AS195:AV195)/30</f>
        <v>0</v>
      </c>
      <c r="AX195" s="688"/>
      <c r="AY195" s="688"/>
      <c r="AZ195" s="689"/>
      <c r="BA195" s="553"/>
      <c r="BB195" s="524">
        <f t="shared" ref="BB195" si="1237">SUM(AX195:BA195)/30</f>
        <v>0</v>
      </c>
      <c r="BC195" s="688"/>
      <c r="BD195" s="688"/>
      <c r="BE195" s="689"/>
      <c r="BF195" s="553"/>
      <c r="BG195" s="524">
        <f t="shared" ref="BG195" si="1238">SUM(BC195:BF195)/30</f>
        <v>0</v>
      </c>
      <c r="BH195" s="688"/>
      <c r="BI195" s="688"/>
      <c r="BJ195" s="689"/>
      <c r="BK195" s="553"/>
      <c r="BL195" s="524">
        <f t="shared" ref="BL195" si="1239">SUM(BH195:BK195)/30</f>
        <v>0</v>
      </c>
      <c r="BM195" s="688"/>
      <c r="BN195" s="688"/>
      <c r="BO195" s="689"/>
      <c r="BP195" s="553"/>
      <c r="BQ195" s="524">
        <f t="shared" ref="BQ195" si="1240">SUM(BM195:BP195)/30</f>
        <v>0</v>
      </c>
      <c r="BR195" s="688"/>
      <c r="BS195" s="688"/>
      <c r="BT195" s="689"/>
      <c r="BU195" s="553"/>
      <c r="BV195" s="524">
        <f t="shared" ref="BV195" si="1241">SUM(BR195:BU195)/30</f>
        <v>0</v>
      </c>
      <c r="BW195" s="688"/>
      <c r="BX195" s="688"/>
      <c r="BY195" s="689"/>
      <c r="BZ195" s="553"/>
      <c r="CA195" s="524">
        <f t="shared" ref="CA195" si="1242">SUM(BW195:BZ195)/30</f>
        <v>0</v>
      </c>
      <c r="CB195" s="688"/>
      <c r="CC195" s="688"/>
      <c r="CD195" s="689"/>
      <c r="CE195" s="553"/>
      <c r="CF195" s="524">
        <f t="shared" ref="CF195" si="1243">SUM(CB195:CE195)/30</f>
        <v>0</v>
      </c>
      <c r="CG195" s="688"/>
      <c r="CH195" s="688"/>
      <c r="CI195" s="689"/>
      <c r="CJ195" s="553"/>
      <c r="CK195" s="524">
        <f t="shared" ref="CK195" si="1244">SUM(CG195:CJ195)/30</f>
        <v>0</v>
      </c>
      <c r="CL195" s="688"/>
      <c r="CM195" s="688"/>
      <c r="CN195" s="689"/>
      <c r="CO195" s="553"/>
      <c r="CP195" s="524">
        <f t="shared" ref="CP195" si="1245">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4</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1"/>
        <v>150</v>
      </c>
      <c r="AD196" s="624">
        <f>'НП ДЕННА'!AD116-AD197</f>
        <v>5</v>
      </c>
      <c r="AE196" s="9">
        <f t="shared" si="1205"/>
        <v>0</v>
      </c>
      <c r="AF196" s="9">
        <f t="shared" si="1206"/>
        <v>0</v>
      </c>
      <c r="AG196" s="9">
        <f t="shared" si="1207"/>
        <v>0</v>
      </c>
      <c r="AH196" s="9">
        <f t="shared" si="1208"/>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150</v>
      </c>
      <c r="BB196" s="522">
        <f>'НП ДЕННА'!AX116-BB197</f>
        <v>5</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282</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1"/>
        <v>0</v>
      </c>
      <c r="AD197" s="625">
        <f>AM197+AR197+AW197+BB197+BG197+BL197+BQ197+BV197+CA197+CF197+CK197+CP197</f>
        <v>0</v>
      </c>
      <c r="AE197" s="521">
        <f t="shared" si="1205"/>
        <v>0</v>
      </c>
      <c r="AF197" s="521">
        <f t="shared" si="1206"/>
        <v>0</v>
      </c>
      <c r="AG197" s="521">
        <f t="shared" si="1207"/>
        <v>0</v>
      </c>
      <c r="AH197" s="521">
        <f t="shared" si="1208"/>
        <v>0</v>
      </c>
      <c r="AI197" s="688"/>
      <c r="AJ197" s="688"/>
      <c r="AK197" s="689"/>
      <c r="AL197" s="553"/>
      <c r="AM197" s="524">
        <f t="shared" ref="AM197" si="1246">SUM(AI197:AL197)/30</f>
        <v>0</v>
      </c>
      <c r="AN197" s="688"/>
      <c r="AO197" s="688"/>
      <c r="AP197" s="689"/>
      <c r="AQ197" s="553"/>
      <c r="AR197" s="524">
        <f t="shared" ref="AR197" si="1247">SUM(AN197:AQ197)/30</f>
        <v>0</v>
      </c>
      <c r="AS197" s="688"/>
      <c r="AT197" s="688"/>
      <c r="AU197" s="689"/>
      <c r="AV197" s="553"/>
      <c r="AW197" s="524">
        <f t="shared" ref="AW197" si="1248">SUM(AS197:AV197)/30</f>
        <v>0</v>
      </c>
      <c r="AX197" s="688"/>
      <c r="AY197" s="688"/>
      <c r="AZ197" s="689"/>
      <c r="BA197" s="553"/>
      <c r="BB197" s="524">
        <f t="shared" ref="BB197" si="1249">SUM(AX197:BA197)/30</f>
        <v>0</v>
      </c>
      <c r="BC197" s="688"/>
      <c r="BD197" s="688"/>
      <c r="BE197" s="689"/>
      <c r="BF197" s="553"/>
      <c r="BG197" s="524">
        <f t="shared" ref="BG197" si="1250">SUM(BC197:BF197)/30</f>
        <v>0</v>
      </c>
      <c r="BH197" s="688"/>
      <c r="BI197" s="688"/>
      <c r="BJ197" s="689"/>
      <c r="BK197" s="553"/>
      <c r="BL197" s="524">
        <f t="shared" ref="BL197" si="1251">SUM(BH197:BK197)/30</f>
        <v>0</v>
      </c>
      <c r="BM197" s="688"/>
      <c r="BN197" s="688"/>
      <c r="BO197" s="689"/>
      <c r="BP197" s="553"/>
      <c r="BQ197" s="524">
        <f t="shared" ref="BQ197" si="1252">SUM(BM197:BP197)/30</f>
        <v>0</v>
      </c>
      <c r="BR197" s="688"/>
      <c r="BS197" s="688"/>
      <c r="BT197" s="689"/>
      <c r="BU197" s="553"/>
      <c r="BV197" s="524">
        <f t="shared" ref="BV197" si="1253">SUM(BR197:BU197)/30</f>
        <v>0</v>
      </c>
      <c r="BW197" s="688"/>
      <c r="BX197" s="688"/>
      <c r="BY197" s="689"/>
      <c r="BZ197" s="553"/>
      <c r="CA197" s="524">
        <f t="shared" ref="CA197" si="1254">SUM(BW197:BZ197)/30</f>
        <v>0</v>
      </c>
      <c r="CB197" s="688"/>
      <c r="CC197" s="688"/>
      <c r="CD197" s="689"/>
      <c r="CE197" s="553"/>
      <c r="CF197" s="524">
        <f t="shared" ref="CF197" si="1255">SUM(CB197:CE197)/30</f>
        <v>0</v>
      </c>
      <c r="CG197" s="688"/>
      <c r="CH197" s="688"/>
      <c r="CI197" s="689"/>
      <c r="CJ197" s="553"/>
      <c r="CK197" s="524">
        <f t="shared" ref="CK197" si="1256">SUM(CG197:CJ197)/30</f>
        <v>0</v>
      </c>
      <c r="CL197" s="688"/>
      <c r="CM197" s="688"/>
      <c r="CN197" s="689"/>
      <c r="CO197" s="553"/>
      <c r="CP197" s="524">
        <f t="shared" ref="CP197" si="1257">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5</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1"/>
        <v>150</v>
      </c>
      <c r="AD198" s="624">
        <f>'НП ДЕННА'!AD117-AD199</f>
        <v>5</v>
      </c>
      <c r="AE198" s="9">
        <f t="shared" si="1205"/>
        <v>0</v>
      </c>
      <c r="AF198" s="9">
        <f t="shared" si="1206"/>
        <v>0</v>
      </c>
      <c r="AG198" s="9">
        <f t="shared" si="1207"/>
        <v>0</v>
      </c>
      <c r="AH198" s="9">
        <f t="shared" si="1208"/>
        <v>150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0</v>
      </c>
      <c r="AW198" s="522">
        <f>'НП ДЕННА'!AT117-AW199</f>
        <v>0</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150</v>
      </c>
      <c r="BG198" s="522">
        <f>'НП ДЕННА'!BB117-BG199</f>
        <v>5</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282</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1"/>
        <v>0</v>
      </c>
      <c r="AD199" s="625">
        <f>AM199+AR199+AW199+BB199+BG199+BL199+BQ199+BV199+CA199+CF199+CK199+CP199</f>
        <v>0</v>
      </c>
      <c r="AE199" s="521">
        <f t="shared" si="1205"/>
        <v>0</v>
      </c>
      <c r="AF199" s="521">
        <f t="shared" si="1206"/>
        <v>0</v>
      </c>
      <c r="AG199" s="521">
        <f t="shared" si="1207"/>
        <v>0</v>
      </c>
      <c r="AH199" s="521">
        <f t="shared" si="1208"/>
        <v>0</v>
      </c>
      <c r="AI199" s="688"/>
      <c r="AJ199" s="688"/>
      <c r="AK199" s="689"/>
      <c r="AL199" s="553"/>
      <c r="AM199" s="524">
        <f t="shared" ref="AM199" si="1258">SUM(AI199:AL199)/30</f>
        <v>0</v>
      </c>
      <c r="AN199" s="688"/>
      <c r="AO199" s="688"/>
      <c r="AP199" s="689"/>
      <c r="AQ199" s="553"/>
      <c r="AR199" s="524">
        <f t="shared" ref="AR199" si="1259">SUM(AN199:AQ199)/30</f>
        <v>0</v>
      </c>
      <c r="AS199" s="688"/>
      <c r="AT199" s="688"/>
      <c r="AU199" s="689"/>
      <c r="AV199" s="553"/>
      <c r="AW199" s="524">
        <f t="shared" ref="AW199" si="1260">SUM(AS199:AV199)/30</f>
        <v>0</v>
      </c>
      <c r="AX199" s="688"/>
      <c r="AY199" s="688"/>
      <c r="AZ199" s="689"/>
      <c r="BA199" s="553"/>
      <c r="BB199" s="524">
        <f t="shared" ref="BB199" si="1261">SUM(AX199:BA199)/30</f>
        <v>0</v>
      </c>
      <c r="BC199" s="688"/>
      <c r="BD199" s="688"/>
      <c r="BE199" s="689"/>
      <c r="BF199" s="553"/>
      <c r="BG199" s="524">
        <f t="shared" ref="BG199" si="1262">SUM(BC199:BF199)/30</f>
        <v>0</v>
      </c>
      <c r="BH199" s="688"/>
      <c r="BI199" s="688"/>
      <c r="BJ199" s="689"/>
      <c r="BK199" s="553"/>
      <c r="BL199" s="524">
        <f t="shared" ref="BL199" si="1263">SUM(BH199:BK199)/30</f>
        <v>0</v>
      </c>
      <c r="BM199" s="688"/>
      <c r="BN199" s="688"/>
      <c r="BO199" s="689"/>
      <c r="BP199" s="553"/>
      <c r="BQ199" s="524">
        <f t="shared" ref="BQ199" si="1264">SUM(BM199:BP199)/30</f>
        <v>0</v>
      </c>
      <c r="BR199" s="688"/>
      <c r="BS199" s="688"/>
      <c r="BT199" s="689"/>
      <c r="BU199" s="553"/>
      <c r="BV199" s="524">
        <f t="shared" ref="BV199" si="1265">SUM(BR199:BU199)/30</f>
        <v>0</v>
      </c>
      <c r="BW199" s="688"/>
      <c r="BX199" s="688"/>
      <c r="BY199" s="689"/>
      <c r="BZ199" s="553"/>
      <c r="CA199" s="524">
        <f t="shared" ref="CA199" si="1266">SUM(BW199:BZ199)/30</f>
        <v>0</v>
      </c>
      <c r="CB199" s="688"/>
      <c r="CC199" s="688"/>
      <c r="CD199" s="689"/>
      <c r="CE199" s="553"/>
      <c r="CF199" s="524">
        <f t="shared" ref="CF199" si="1267">SUM(CB199:CE199)/30</f>
        <v>0</v>
      </c>
      <c r="CG199" s="688"/>
      <c r="CH199" s="688"/>
      <c r="CI199" s="689"/>
      <c r="CJ199" s="553"/>
      <c r="CK199" s="524">
        <f t="shared" ref="CK199" si="1268">SUM(CG199:CJ199)/30</f>
        <v>0</v>
      </c>
      <c r="CL199" s="688"/>
      <c r="CM199" s="688"/>
      <c r="CN199" s="689"/>
      <c r="CO199" s="553"/>
      <c r="CP199" s="524">
        <f t="shared" ref="CP199" si="1269">SUM(CL199:CO199)/30</f>
        <v>0</v>
      </c>
      <c r="CQ199" s="62"/>
    </row>
    <row r="200" spans="1:95" s="19" customFormat="1" ht="10.199999999999999"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5</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1"/>
        <v>150</v>
      </c>
      <c r="AD200" s="624">
        <f>'НП ДЕННА'!AD118-AD201</f>
        <v>5</v>
      </c>
      <c r="AE200" s="9">
        <f t="shared" si="1205"/>
        <v>0</v>
      </c>
      <c r="AF200" s="9">
        <f t="shared" si="1206"/>
        <v>0</v>
      </c>
      <c r="AG200" s="9">
        <f t="shared" si="1207"/>
        <v>0</v>
      </c>
      <c r="AH200" s="9">
        <f t="shared" si="1208"/>
        <v>150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150</v>
      </c>
      <c r="BG200" s="522">
        <f>'НП ДЕННА'!BB118-BG201</f>
        <v>5</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x14ac:dyDescent="0.2">
      <c r="A201" s="22"/>
      <c r="B201" s="367"/>
      <c r="C201" s="516" t="s">
        <v>282</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1"/>
        <v>0</v>
      </c>
      <c r="AD201" s="625">
        <f>AM201+AR201+AW201+BB201+BG201+BL201+BQ201+BV201+CA201+CF201+CK201+CP201</f>
        <v>0</v>
      </c>
      <c r="AE201" s="521">
        <f t="shared" si="1205"/>
        <v>0</v>
      </c>
      <c r="AF201" s="521">
        <f t="shared" si="1206"/>
        <v>0</v>
      </c>
      <c r="AG201" s="521">
        <f t="shared" si="1207"/>
        <v>0</v>
      </c>
      <c r="AH201" s="521">
        <f t="shared" si="1208"/>
        <v>0</v>
      </c>
      <c r="AI201" s="688"/>
      <c r="AJ201" s="688"/>
      <c r="AK201" s="689"/>
      <c r="AL201" s="553"/>
      <c r="AM201" s="524">
        <f t="shared" ref="AM201" si="1270">SUM(AI201:AL201)/30</f>
        <v>0</v>
      </c>
      <c r="AN201" s="688"/>
      <c r="AO201" s="688"/>
      <c r="AP201" s="689"/>
      <c r="AQ201" s="553"/>
      <c r="AR201" s="524">
        <f t="shared" ref="AR201" si="1271">SUM(AN201:AQ201)/30</f>
        <v>0</v>
      </c>
      <c r="AS201" s="688"/>
      <c r="AT201" s="688"/>
      <c r="AU201" s="689"/>
      <c r="AV201" s="553"/>
      <c r="AW201" s="524">
        <f t="shared" ref="AW201" si="1272">SUM(AS201:AV201)/30</f>
        <v>0</v>
      </c>
      <c r="AX201" s="688"/>
      <c r="AY201" s="688"/>
      <c r="AZ201" s="689"/>
      <c r="BA201" s="553"/>
      <c r="BB201" s="524">
        <f t="shared" ref="BB201" si="1273">SUM(AX201:BA201)/30</f>
        <v>0</v>
      </c>
      <c r="BC201" s="688"/>
      <c r="BD201" s="688"/>
      <c r="BE201" s="689"/>
      <c r="BF201" s="553"/>
      <c r="BG201" s="524">
        <f t="shared" ref="BG201" si="1274">SUM(BC201:BF201)/30</f>
        <v>0</v>
      </c>
      <c r="BH201" s="688"/>
      <c r="BI201" s="688"/>
      <c r="BJ201" s="689"/>
      <c r="BK201" s="553"/>
      <c r="BL201" s="524">
        <f t="shared" ref="BL201" si="1275">SUM(BH201:BK201)/30</f>
        <v>0</v>
      </c>
      <c r="BM201" s="688"/>
      <c r="BN201" s="688"/>
      <c r="BO201" s="689"/>
      <c r="BP201" s="553"/>
      <c r="BQ201" s="524">
        <f t="shared" ref="BQ201" si="1276">SUM(BM201:BP201)/30</f>
        <v>0</v>
      </c>
      <c r="BR201" s="688"/>
      <c r="BS201" s="688"/>
      <c r="BT201" s="689"/>
      <c r="BU201" s="553"/>
      <c r="BV201" s="524">
        <f t="shared" ref="BV201" si="1277">SUM(BR201:BU201)/30</f>
        <v>0</v>
      </c>
      <c r="BW201" s="688"/>
      <c r="BX201" s="688"/>
      <c r="BY201" s="689"/>
      <c r="BZ201" s="553"/>
      <c r="CA201" s="524">
        <f t="shared" ref="CA201" si="1278">SUM(BW201:BZ201)/30</f>
        <v>0</v>
      </c>
      <c r="CB201" s="688"/>
      <c r="CC201" s="688"/>
      <c r="CD201" s="689"/>
      <c r="CE201" s="553"/>
      <c r="CF201" s="524">
        <f t="shared" ref="CF201" si="1279">SUM(CB201:CE201)/30</f>
        <v>0</v>
      </c>
      <c r="CG201" s="688"/>
      <c r="CH201" s="688"/>
      <c r="CI201" s="689"/>
      <c r="CJ201" s="553"/>
      <c r="CK201" s="524">
        <f t="shared" ref="CK201" si="1280">SUM(CG201:CJ201)/30</f>
        <v>0</v>
      </c>
      <c r="CL201" s="688"/>
      <c r="CM201" s="688"/>
      <c r="CN201" s="689"/>
      <c r="CO201" s="553"/>
      <c r="CP201" s="524">
        <f t="shared" ref="CP201" si="1281">SUM(CL201:CO201)/30</f>
        <v>0</v>
      </c>
      <c r="CQ201" s="62"/>
    </row>
    <row r="202" spans="1:95" s="19" customFormat="1" ht="10.199999999999999"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6</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1"/>
        <v>150</v>
      </c>
      <c r="AD202" s="624">
        <f>'НП ДЕННА'!AD119-AD203</f>
        <v>5</v>
      </c>
      <c r="AE202" s="9">
        <f t="shared" si="1205"/>
        <v>0</v>
      </c>
      <c r="AF202" s="9">
        <f t="shared" si="1206"/>
        <v>0</v>
      </c>
      <c r="AG202" s="9">
        <f t="shared" si="1207"/>
        <v>0</v>
      </c>
      <c r="AH202" s="9">
        <f t="shared" si="1208"/>
        <v>150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150</v>
      </c>
      <c r="BL202" s="522">
        <f>'НП ДЕННА'!BF119-BL203</f>
        <v>5</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x14ac:dyDescent="0.2">
      <c r="A203" s="22"/>
      <c r="B203" s="367"/>
      <c r="C203" s="516" t="s">
        <v>282</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1"/>
        <v>0</v>
      </c>
      <c r="AD203" s="625">
        <f>AM203+AR203+AW203+BB203+BG203+BL203+BQ203+BV203+CA203+CF203+CK203+CP203</f>
        <v>0</v>
      </c>
      <c r="AE203" s="521">
        <f t="shared" si="1205"/>
        <v>0</v>
      </c>
      <c r="AF203" s="521">
        <f t="shared" si="1206"/>
        <v>0</v>
      </c>
      <c r="AG203" s="521">
        <f t="shared" si="1207"/>
        <v>0</v>
      </c>
      <c r="AH203" s="521">
        <f t="shared" si="1208"/>
        <v>0</v>
      </c>
      <c r="AI203" s="688"/>
      <c r="AJ203" s="688"/>
      <c r="AK203" s="689"/>
      <c r="AL203" s="553"/>
      <c r="AM203" s="524">
        <f t="shared" ref="AM203" si="1282">SUM(AI203:AL203)/30</f>
        <v>0</v>
      </c>
      <c r="AN203" s="688"/>
      <c r="AO203" s="688"/>
      <c r="AP203" s="689"/>
      <c r="AQ203" s="553"/>
      <c r="AR203" s="524">
        <f t="shared" ref="AR203" si="1283">SUM(AN203:AQ203)/30</f>
        <v>0</v>
      </c>
      <c r="AS203" s="688"/>
      <c r="AT203" s="688"/>
      <c r="AU203" s="689"/>
      <c r="AV203" s="553"/>
      <c r="AW203" s="524">
        <f t="shared" ref="AW203" si="1284">SUM(AS203:AV203)/30</f>
        <v>0</v>
      </c>
      <c r="AX203" s="688"/>
      <c r="AY203" s="688"/>
      <c r="AZ203" s="689"/>
      <c r="BA203" s="553"/>
      <c r="BB203" s="524">
        <f t="shared" ref="BB203" si="1285">SUM(AX203:BA203)/30</f>
        <v>0</v>
      </c>
      <c r="BC203" s="688"/>
      <c r="BD203" s="688"/>
      <c r="BE203" s="689"/>
      <c r="BF203" s="553"/>
      <c r="BG203" s="524">
        <f t="shared" ref="BG203" si="1286">SUM(BC203:BF203)/30</f>
        <v>0</v>
      </c>
      <c r="BH203" s="688"/>
      <c r="BI203" s="688"/>
      <c r="BJ203" s="689"/>
      <c r="BK203" s="553"/>
      <c r="BL203" s="524">
        <f t="shared" ref="BL203" si="1287">SUM(BH203:BK203)/30</f>
        <v>0</v>
      </c>
      <c r="BM203" s="688"/>
      <c r="BN203" s="688"/>
      <c r="BO203" s="689"/>
      <c r="BP203" s="553"/>
      <c r="BQ203" s="524">
        <f t="shared" ref="BQ203" si="1288">SUM(BM203:BP203)/30</f>
        <v>0</v>
      </c>
      <c r="BR203" s="688"/>
      <c r="BS203" s="688"/>
      <c r="BT203" s="689"/>
      <c r="BU203" s="553"/>
      <c r="BV203" s="524">
        <f t="shared" ref="BV203" si="1289">SUM(BR203:BU203)/30</f>
        <v>0</v>
      </c>
      <c r="BW203" s="688"/>
      <c r="BX203" s="688"/>
      <c r="BY203" s="689"/>
      <c r="BZ203" s="553"/>
      <c r="CA203" s="524">
        <f t="shared" ref="CA203" si="1290">SUM(BW203:BZ203)/30</f>
        <v>0</v>
      </c>
      <c r="CB203" s="688"/>
      <c r="CC203" s="688"/>
      <c r="CD203" s="689"/>
      <c r="CE203" s="553"/>
      <c r="CF203" s="524">
        <f t="shared" ref="CF203" si="1291">SUM(CB203:CE203)/30</f>
        <v>0</v>
      </c>
      <c r="CG203" s="688"/>
      <c r="CH203" s="688"/>
      <c r="CI203" s="689"/>
      <c r="CJ203" s="553"/>
      <c r="CK203" s="524">
        <f t="shared" ref="CK203" si="1292">SUM(CG203:CJ203)/30</f>
        <v>0</v>
      </c>
      <c r="CL203" s="688"/>
      <c r="CM203" s="688"/>
      <c r="CN203" s="689"/>
      <c r="CO203" s="553"/>
      <c r="CP203" s="524">
        <f t="shared" ref="CP203" si="1293">SUM(CL203:CO203)/30</f>
        <v>0</v>
      </c>
      <c r="CQ203" s="62"/>
    </row>
    <row r="204" spans="1:95" s="19" customFormat="1" ht="10.199999999999999"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6</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1"/>
        <v>150</v>
      </c>
      <c r="AD204" s="624">
        <f>'НП ДЕННА'!AD120-AD205</f>
        <v>5</v>
      </c>
      <c r="AE204" s="9">
        <f t="shared" si="1205"/>
        <v>0</v>
      </c>
      <c r="AF204" s="9">
        <f t="shared" si="1206"/>
        <v>0</v>
      </c>
      <c r="AG204" s="9">
        <f t="shared" si="1207"/>
        <v>0</v>
      </c>
      <c r="AH204" s="9">
        <f t="shared" si="1208"/>
        <v>150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150</v>
      </c>
      <c r="BL204" s="522">
        <f>'НП ДЕННА'!BF120-BL205</f>
        <v>5</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x14ac:dyDescent="0.2">
      <c r="A205" s="22"/>
      <c r="B205" s="367"/>
      <c r="C205" s="516" t="s">
        <v>282</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1"/>
        <v>0</v>
      </c>
      <c r="AD205" s="625">
        <f>AM205+AR205+AW205+BB205+BG205+BL205+BQ205+BV205+CA205+CF205+CK205+CP205</f>
        <v>0</v>
      </c>
      <c r="AE205" s="521">
        <f t="shared" si="1205"/>
        <v>0</v>
      </c>
      <c r="AF205" s="521">
        <f t="shared" si="1206"/>
        <v>0</v>
      </c>
      <c r="AG205" s="521">
        <f t="shared" si="1207"/>
        <v>0</v>
      </c>
      <c r="AH205" s="521">
        <f t="shared" si="1208"/>
        <v>0</v>
      </c>
      <c r="AI205" s="688"/>
      <c r="AJ205" s="688"/>
      <c r="AK205" s="689"/>
      <c r="AL205" s="553"/>
      <c r="AM205" s="524">
        <f t="shared" ref="AM205" si="1294">SUM(AI205:AL205)/30</f>
        <v>0</v>
      </c>
      <c r="AN205" s="688"/>
      <c r="AO205" s="688"/>
      <c r="AP205" s="689"/>
      <c r="AQ205" s="553"/>
      <c r="AR205" s="524">
        <f t="shared" ref="AR205" si="1295">SUM(AN205:AQ205)/30</f>
        <v>0</v>
      </c>
      <c r="AS205" s="688"/>
      <c r="AT205" s="688"/>
      <c r="AU205" s="689"/>
      <c r="AV205" s="553"/>
      <c r="AW205" s="524">
        <f t="shared" ref="AW205" si="1296">SUM(AS205:AV205)/30</f>
        <v>0</v>
      </c>
      <c r="AX205" s="688"/>
      <c r="AY205" s="688"/>
      <c r="AZ205" s="689"/>
      <c r="BA205" s="553"/>
      <c r="BB205" s="524">
        <f t="shared" ref="BB205" si="1297">SUM(AX205:BA205)/30</f>
        <v>0</v>
      </c>
      <c r="BC205" s="688"/>
      <c r="BD205" s="688"/>
      <c r="BE205" s="689"/>
      <c r="BF205" s="553"/>
      <c r="BG205" s="524">
        <f t="shared" ref="BG205" si="1298">SUM(BC205:BF205)/30</f>
        <v>0</v>
      </c>
      <c r="BH205" s="688"/>
      <c r="BI205" s="688"/>
      <c r="BJ205" s="689"/>
      <c r="BK205" s="553"/>
      <c r="BL205" s="524">
        <f t="shared" ref="BL205" si="1299">SUM(BH205:BK205)/30</f>
        <v>0</v>
      </c>
      <c r="BM205" s="688"/>
      <c r="BN205" s="688"/>
      <c r="BO205" s="689"/>
      <c r="BP205" s="553"/>
      <c r="BQ205" s="524">
        <f t="shared" ref="BQ205" si="1300">SUM(BM205:BP205)/30</f>
        <v>0</v>
      </c>
      <c r="BR205" s="688"/>
      <c r="BS205" s="688"/>
      <c r="BT205" s="689"/>
      <c r="BU205" s="553"/>
      <c r="BV205" s="524">
        <f t="shared" ref="BV205" si="1301">SUM(BR205:BU205)/30</f>
        <v>0</v>
      </c>
      <c r="BW205" s="688"/>
      <c r="BX205" s="688"/>
      <c r="BY205" s="689"/>
      <c r="BZ205" s="553"/>
      <c r="CA205" s="524">
        <f t="shared" ref="CA205" si="1302">SUM(BW205:BZ205)/30</f>
        <v>0</v>
      </c>
      <c r="CB205" s="688"/>
      <c r="CC205" s="688"/>
      <c r="CD205" s="689"/>
      <c r="CE205" s="553"/>
      <c r="CF205" s="524">
        <f t="shared" ref="CF205" si="1303">SUM(CB205:CE205)/30</f>
        <v>0</v>
      </c>
      <c r="CG205" s="688"/>
      <c r="CH205" s="688"/>
      <c r="CI205" s="689"/>
      <c r="CJ205" s="553"/>
      <c r="CK205" s="524">
        <f t="shared" ref="CK205" si="1304">SUM(CG205:CJ205)/30</f>
        <v>0</v>
      </c>
      <c r="CL205" s="688"/>
      <c r="CM205" s="688"/>
      <c r="CN205" s="689"/>
      <c r="CO205" s="553"/>
      <c r="CP205" s="524">
        <f t="shared" ref="CP205" si="1305">SUM(CL205:CO205)/30</f>
        <v>0</v>
      </c>
      <c r="CQ205" s="62"/>
    </row>
    <row r="206" spans="1:95" s="19" customFormat="1" ht="10.199999999999999"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7</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1"/>
        <v>150</v>
      </c>
      <c r="AD206" s="624">
        <f>'НП ДЕННА'!AD121-AD207</f>
        <v>5</v>
      </c>
      <c r="AE206" s="9">
        <f t="shared" si="1205"/>
        <v>0</v>
      </c>
      <c r="AF206" s="9">
        <f t="shared" si="1206"/>
        <v>0</v>
      </c>
      <c r="AG206" s="9">
        <f t="shared" si="1207"/>
        <v>0</v>
      </c>
      <c r="AH206" s="9">
        <f t="shared" si="1208"/>
        <v>150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150</v>
      </c>
      <c r="BQ206" s="522">
        <f>'НП ДЕННА'!BJ121-BQ207</f>
        <v>5</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x14ac:dyDescent="0.2">
      <c r="A207" s="22"/>
      <c r="B207" s="367"/>
      <c r="C207" s="516" t="s">
        <v>282</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1"/>
        <v>0</v>
      </c>
      <c r="AD207" s="625">
        <f>AM207+AR207+AW207+BB207+BG207+BL207+BQ207+BV207+CA207+CF207+CK207+CP207</f>
        <v>0</v>
      </c>
      <c r="AE207" s="521">
        <f t="shared" si="1205"/>
        <v>0</v>
      </c>
      <c r="AF207" s="521">
        <f t="shared" si="1206"/>
        <v>0</v>
      </c>
      <c r="AG207" s="521">
        <f t="shared" si="1207"/>
        <v>0</v>
      </c>
      <c r="AH207" s="521">
        <f t="shared" si="1208"/>
        <v>0</v>
      </c>
      <c r="AI207" s="688"/>
      <c r="AJ207" s="688"/>
      <c r="AK207" s="689"/>
      <c r="AL207" s="553"/>
      <c r="AM207" s="524">
        <f t="shared" ref="AM207" si="1306">SUM(AI207:AL207)/30</f>
        <v>0</v>
      </c>
      <c r="AN207" s="688"/>
      <c r="AO207" s="688"/>
      <c r="AP207" s="689"/>
      <c r="AQ207" s="553"/>
      <c r="AR207" s="524">
        <f t="shared" ref="AR207" si="1307">SUM(AN207:AQ207)/30</f>
        <v>0</v>
      </c>
      <c r="AS207" s="688"/>
      <c r="AT207" s="688"/>
      <c r="AU207" s="689"/>
      <c r="AV207" s="553"/>
      <c r="AW207" s="524">
        <f t="shared" ref="AW207" si="1308">SUM(AS207:AV207)/30</f>
        <v>0</v>
      </c>
      <c r="AX207" s="688"/>
      <c r="AY207" s="688"/>
      <c r="AZ207" s="689"/>
      <c r="BA207" s="553"/>
      <c r="BB207" s="524">
        <f t="shared" ref="BB207" si="1309">SUM(AX207:BA207)/30</f>
        <v>0</v>
      </c>
      <c r="BC207" s="688"/>
      <c r="BD207" s="688"/>
      <c r="BE207" s="689"/>
      <c r="BF207" s="553"/>
      <c r="BG207" s="524">
        <f t="shared" ref="BG207" si="1310">SUM(BC207:BF207)/30</f>
        <v>0</v>
      </c>
      <c r="BH207" s="688"/>
      <c r="BI207" s="688"/>
      <c r="BJ207" s="689"/>
      <c r="BK207" s="553"/>
      <c r="BL207" s="524">
        <f t="shared" ref="BL207" si="1311">SUM(BH207:BK207)/30</f>
        <v>0</v>
      </c>
      <c r="BM207" s="688"/>
      <c r="BN207" s="688"/>
      <c r="BO207" s="689"/>
      <c r="BP207" s="553"/>
      <c r="BQ207" s="524">
        <f t="shared" ref="BQ207" si="1312">SUM(BM207:BP207)/30</f>
        <v>0</v>
      </c>
      <c r="BR207" s="688"/>
      <c r="BS207" s="688"/>
      <c r="BT207" s="689"/>
      <c r="BU207" s="553"/>
      <c r="BV207" s="524">
        <f t="shared" ref="BV207" si="1313">SUM(BR207:BU207)/30</f>
        <v>0</v>
      </c>
      <c r="BW207" s="688"/>
      <c r="BX207" s="688"/>
      <c r="BY207" s="689"/>
      <c r="BZ207" s="553"/>
      <c r="CA207" s="524">
        <f t="shared" ref="CA207" si="1314">SUM(BW207:BZ207)/30</f>
        <v>0</v>
      </c>
      <c r="CB207" s="688"/>
      <c r="CC207" s="688"/>
      <c r="CD207" s="689"/>
      <c r="CE207" s="553"/>
      <c r="CF207" s="524">
        <f t="shared" ref="CF207" si="1315">SUM(CB207:CE207)/30</f>
        <v>0</v>
      </c>
      <c r="CG207" s="688"/>
      <c r="CH207" s="688"/>
      <c r="CI207" s="689"/>
      <c r="CJ207" s="553"/>
      <c r="CK207" s="524">
        <f t="shared" ref="CK207" si="1316">SUM(CG207:CJ207)/30</f>
        <v>0</v>
      </c>
      <c r="CL207" s="688"/>
      <c r="CM207" s="688"/>
      <c r="CN207" s="689"/>
      <c r="CO207" s="553"/>
      <c r="CP207" s="524">
        <f t="shared" ref="CP207" si="1317">SUM(CL207:CO207)/30</f>
        <v>0</v>
      </c>
      <c r="CQ207" s="62"/>
    </row>
    <row r="208" spans="1:95" s="19" customFormat="1" ht="10.199999999999999"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7</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1"/>
        <v>150</v>
      </c>
      <c r="AD208" s="624">
        <f>'НП ДЕННА'!AD122-AD209</f>
        <v>5</v>
      </c>
      <c r="AE208" s="9">
        <f t="shared" si="1205"/>
        <v>0</v>
      </c>
      <c r="AF208" s="9">
        <f t="shared" si="1206"/>
        <v>0</v>
      </c>
      <c r="AG208" s="9">
        <f t="shared" si="1207"/>
        <v>0</v>
      </c>
      <c r="AH208" s="9">
        <f t="shared" si="1208"/>
        <v>150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150</v>
      </c>
      <c r="BQ208" s="522">
        <f>'НП ДЕННА'!BJ122-BQ209</f>
        <v>5</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x14ac:dyDescent="0.2">
      <c r="A209" s="22"/>
      <c r="B209" s="367"/>
      <c r="C209" s="516" t="s">
        <v>282</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1"/>
        <v>0</v>
      </c>
      <c r="AD209" s="625">
        <f>AM209+AR209+AW209+BB209+BG209+BL209+BQ209+BV209+CA209+CF209+CK209+CP209</f>
        <v>0</v>
      </c>
      <c r="AE209" s="521">
        <f t="shared" si="1205"/>
        <v>0</v>
      </c>
      <c r="AF209" s="521">
        <f t="shared" si="1206"/>
        <v>0</v>
      </c>
      <c r="AG209" s="521">
        <f t="shared" si="1207"/>
        <v>0</v>
      </c>
      <c r="AH209" s="521">
        <f t="shared" si="1208"/>
        <v>0</v>
      </c>
      <c r="AI209" s="688"/>
      <c r="AJ209" s="688"/>
      <c r="AK209" s="689"/>
      <c r="AL209" s="553"/>
      <c r="AM209" s="524">
        <f t="shared" ref="AM209" si="1318">SUM(AI209:AL209)/30</f>
        <v>0</v>
      </c>
      <c r="AN209" s="688"/>
      <c r="AO209" s="688"/>
      <c r="AP209" s="689"/>
      <c r="AQ209" s="553"/>
      <c r="AR209" s="524">
        <f t="shared" ref="AR209" si="1319">SUM(AN209:AQ209)/30</f>
        <v>0</v>
      </c>
      <c r="AS209" s="688"/>
      <c r="AT209" s="688"/>
      <c r="AU209" s="689"/>
      <c r="AV209" s="553"/>
      <c r="AW209" s="524">
        <f t="shared" ref="AW209" si="1320">SUM(AS209:AV209)/30</f>
        <v>0</v>
      </c>
      <c r="AX209" s="688"/>
      <c r="AY209" s="688"/>
      <c r="AZ209" s="689"/>
      <c r="BA209" s="553"/>
      <c r="BB209" s="524">
        <f t="shared" ref="BB209" si="1321">SUM(AX209:BA209)/30</f>
        <v>0</v>
      </c>
      <c r="BC209" s="688"/>
      <c r="BD209" s="688"/>
      <c r="BE209" s="689"/>
      <c r="BF209" s="553"/>
      <c r="BG209" s="524">
        <f t="shared" ref="BG209" si="1322">SUM(BC209:BF209)/30</f>
        <v>0</v>
      </c>
      <c r="BH209" s="688"/>
      <c r="BI209" s="688"/>
      <c r="BJ209" s="689"/>
      <c r="BK209" s="553"/>
      <c r="BL209" s="524">
        <f t="shared" ref="BL209" si="1323">SUM(BH209:BK209)/30</f>
        <v>0</v>
      </c>
      <c r="BM209" s="688"/>
      <c r="BN209" s="688"/>
      <c r="BO209" s="689"/>
      <c r="BP209" s="553"/>
      <c r="BQ209" s="524">
        <f t="shared" ref="BQ209" si="1324">SUM(BM209:BP209)/30</f>
        <v>0</v>
      </c>
      <c r="BR209" s="688"/>
      <c r="BS209" s="688"/>
      <c r="BT209" s="689"/>
      <c r="BU209" s="553"/>
      <c r="BV209" s="524">
        <f t="shared" ref="BV209" si="1325">SUM(BR209:BU209)/30</f>
        <v>0</v>
      </c>
      <c r="BW209" s="688"/>
      <c r="BX209" s="688"/>
      <c r="BY209" s="689"/>
      <c r="BZ209" s="553"/>
      <c r="CA209" s="524">
        <f t="shared" ref="CA209" si="1326">SUM(BW209:BZ209)/30</f>
        <v>0</v>
      </c>
      <c r="CB209" s="688"/>
      <c r="CC209" s="688"/>
      <c r="CD209" s="689"/>
      <c r="CE209" s="553"/>
      <c r="CF209" s="524">
        <f t="shared" ref="CF209" si="1327">SUM(CB209:CE209)/30</f>
        <v>0</v>
      </c>
      <c r="CG209" s="688"/>
      <c r="CH209" s="688"/>
      <c r="CI209" s="689"/>
      <c r="CJ209" s="553"/>
      <c r="CK209" s="524">
        <f t="shared" ref="CK209" si="1328">SUM(CG209:CJ209)/30</f>
        <v>0</v>
      </c>
      <c r="CL209" s="688"/>
      <c r="CM209" s="688"/>
      <c r="CN209" s="689"/>
      <c r="CO209" s="553"/>
      <c r="CP209" s="524">
        <f t="shared" ref="CP209" si="1329">SUM(CL209:CO209)/30</f>
        <v>0</v>
      </c>
      <c r="CQ209" s="62"/>
    </row>
    <row r="210" spans="1:95" s="19" customFormat="1" ht="10.199999999999999"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7</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1"/>
        <v>150</v>
      </c>
      <c r="AD210" s="624">
        <f>'НП ДЕННА'!AD123-AD211</f>
        <v>5</v>
      </c>
      <c r="AE210" s="9">
        <f t="shared" si="1205"/>
        <v>0</v>
      </c>
      <c r="AF210" s="9">
        <f t="shared" si="1206"/>
        <v>0</v>
      </c>
      <c r="AG210" s="9">
        <f t="shared" si="1207"/>
        <v>0</v>
      </c>
      <c r="AH210" s="9">
        <f t="shared" si="1208"/>
        <v>150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150</v>
      </c>
      <c r="BQ210" s="522">
        <f>'НП ДЕННА'!BJ123-BQ211</f>
        <v>5</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x14ac:dyDescent="0.2">
      <c r="A211" s="22"/>
      <c r="B211" s="367"/>
      <c r="C211" s="516" t="s">
        <v>282</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1"/>
        <v>0</v>
      </c>
      <c r="AD211" s="625">
        <f>AM211+AR211+AW211+BB211+BG211+BL211+BQ211+BV211+CA211+CF211+CK211+CP211</f>
        <v>0</v>
      </c>
      <c r="AE211" s="521">
        <f t="shared" si="1205"/>
        <v>0</v>
      </c>
      <c r="AF211" s="521">
        <f t="shared" si="1206"/>
        <v>0</v>
      </c>
      <c r="AG211" s="521">
        <f t="shared" si="1207"/>
        <v>0</v>
      </c>
      <c r="AH211" s="521">
        <f t="shared" si="1208"/>
        <v>0</v>
      </c>
      <c r="AI211" s="688"/>
      <c r="AJ211" s="688"/>
      <c r="AK211" s="689"/>
      <c r="AL211" s="553"/>
      <c r="AM211" s="524">
        <f t="shared" ref="AM211" si="1330">SUM(AI211:AL211)/30</f>
        <v>0</v>
      </c>
      <c r="AN211" s="688"/>
      <c r="AO211" s="688"/>
      <c r="AP211" s="689"/>
      <c r="AQ211" s="553"/>
      <c r="AR211" s="524">
        <f t="shared" ref="AR211" si="1331">SUM(AN211:AQ211)/30</f>
        <v>0</v>
      </c>
      <c r="AS211" s="688"/>
      <c r="AT211" s="688"/>
      <c r="AU211" s="689"/>
      <c r="AV211" s="553"/>
      <c r="AW211" s="524">
        <f t="shared" ref="AW211" si="1332">SUM(AS211:AV211)/30</f>
        <v>0</v>
      </c>
      <c r="AX211" s="688"/>
      <c r="AY211" s="688"/>
      <c r="AZ211" s="689"/>
      <c r="BA211" s="553"/>
      <c r="BB211" s="524">
        <f t="shared" ref="BB211" si="1333">SUM(AX211:BA211)/30</f>
        <v>0</v>
      </c>
      <c r="BC211" s="688"/>
      <c r="BD211" s="688"/>
      <c r="BE211" s="689"/>
      <c r="BF211" s="553"/>
      <c r="BG211" s="524">
        <f t="shared" ref="BG211" si="1334">SUM(BC211:BF211)/30</f>
        <v>0</v>
      </c>
      <c r="BH211" s="688"/>
      <c r="BI211" s="688"/>
      <c r="BJ211" s="689"/>
      <c r="BK211" s="553"/>
      <c r="BL211" s="524">
        <f t="shared" ref="BL211" si="1335">SUM(BH211:BK211)/30</f>
        <v>0</v>
      </c>
      <c r="BM211" s="688"/>
      <c r="BN211" s="688"/>
      <c r="BO211" s="689"/>
      <c r="BP211" s="553"/>
      <c r="BQ211" s="524">
        <f t="shared" ref="BQ211" si="1336">SUM(BM211:BP211)/30</f>
        <v>0</v>
      </c>
      <c r="BR211" s="688"/>
      <c r="BS211" s="688"/>
      <c r="BT211" s="689"/>
      <c r="BU211" s="553"/>
      <c r="BV211" s="524">
        <f t="shared" ref="BV211" si="1337">SUM(BR211:BU211)/30</f>
        <v>0</v>
      </c>
      <c r="BW211" s="688"/>
      <c r="BX211" s="688"/>
      <c r="BY211" s="689"/>
      <c r="BZ211" s="553"/>
      <c r="CA211" s="524">
        <f t="shared" ref="CA211" si="1338">SUM(BW211:BZ211)/30</f>
        <v>0</v>
      </c>
      <c r="CB211" s="688"/>
      <c r="CC211" s="688"/>
      <c r="CD211" s="689"/>
      <c r="CE211" s="553"/>
      <c r="CF211" s="524">
        <f t="shared" ref="CF211" si="1339">SUM(CB211:CE211)/30</f>
        <v>0</v>
      </c>
      <c r="CG211" s="688"/>
      <c r="CH211" s="688"/>
      <c r="CI211" s="689"/>
      <c r="CJ211" s="553"/>
      <c r="CK211" s="524">
        <f t="shared" ref="CK211" si="1340">SUM(CG211:CJ211)/30</f>
        <v>0</v>
      </c>
      <c r="CL211" s="688"/>
      <c r="CM211" s="688"/>
      <c r="CN211" s="689"/>
      <c r="CO211" s="553"/>
      <c r="CP211" s="524">
        <f t="shared" ref="CP211" si="1341">SUM(CL211:CO211)/30</f>
        <v>0</v>
      </c>
      <c r="CQ211" s="62"/>
    </row>
    <row r="212" spans="1:95" s="19" customFormat="1" ht="10.199999999999999"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7</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1"/>
        <v>150</v>
      </c>
      <c r="AD212" s="624">
        <f>'НП ДЕННА'!AD124-AD213</f>
        <v>5</v>
      </c>
      <c r="AE212" s="9">
        <f t="shared" si="1205"/>
        <v>0</v>
      </c>
      <c r="AF212" s="9">
        <f t="shared" si="1206"/>
        <v>0</v>
      </c>
      <c r="AG212" s="9">
        <f t="shared" si="1207"/>
        <v>0</v>
      </c>
      <c r="AH212" s="9">
        <f t="shared" si="1208"/>
        <v>150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150</v>
      </c>
      <c r="BQ212" s="522">
        <f>'НП ДЕННА'!BJ124-BQ213</f>
        <v>5</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x14ac:dyDescent="0.2">
      <c r="A213" s="22"/>
      <c r="B213" s="367"/>
      <c r="C213" s="516" t="s">
        <v>282</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1"/>
        <v>0</v>
      </c>
      <c r="AD213" s="625">
        <f>AM213+AR213+AW213+BB213+BG213+BL213+BQ213+BV213+CA213+CF213+CK213+CP213</f>
        <v>0</v>
      </c>
      <c r="AE213" s="521">
        <f t="shared" si="1205"/>
        <v>0</v>
      </c>
      <c r="AF213" s="521">
        <f t="shared" si="1206"/>
        <v>0</v>
      </c>
      <c r="AG213" s="521">
        <f t="shared" si="1207"/>
        <v>0</v>
      </c>
      <c r="AH213" s="521">
        <f t="shared" si="1208"/>
        <v>0</v>
      </c>
      <c r="AI213" s="688"/>
      <c r="AJ213" s="688"/>
      <c r="AK213" s="689"/>
      <c r="AL213" s="553"/>
      <c r="AM213" s="524">
        <f t="shared" ref="AM213" si="1342">SUM(AI213:AL213)/30</f>
        <v>0</v>
      </c>
      <c r="AN213" s="688"/>
      <c r="AO213" s="688"/>
      <c r="AP213" s="689"/>
      <c r="AQ213" s="553"/>
      <c r="AR213" s="524">
        <f t="shared" ref="AR213" si="1343">SUM(AN213:AQ213)/30</f>
        <v>0</v>
      </c>
      <c r="AS213" s="688"/>
      <c r="AT213" s="688"/>
      <c r="AU213" s="689"/>
      <c r="AV213" s="553"/>
      <c r="AW213" s="524">
        <f t="shared" ref="AW213" si="1344">SUM(AS213:AV213)/30</f>
        <v>0</v>
      </c>
      <c r="AX213" s="688"/>
      <c r="AY213" s="688"/>
      <c r="AZ213" s="689"/>
      <c r="BA213" s="553"/>
      <c r="BB213" s="524">
        <f t="shared" ref="BB213" si="1345">SUM(AX213:BA213)/30</f>
        <v>0</v>
      </c>
      <c r="BC213" s="688"/>
      <c r="BD213" s="688"/>
      <c r="BE213" s="689"/>
      <c r="BF213" s="553"/>
      <c r="BG213" s="524">
        <f t="shared" ref="BG213" si="1346">SUM(BC213:BF213)/30</f>
        <v>0</v>
      </c>
      <c r="BH213" s="688"/>
      <c r="BI213" s="688"/>
      <c r="BJ213" s="689"/>
      <c r="BK213" s="553"/>
      <c r="BL213" s="524">
        <f t="shared" ref="BL213" si="1347">SUM(BH213:BK213)/30</f>
        <v>0</v>
      </c>
      <c r="BM213" s="688"/>
      <c r="BN213" s="688"/>
      <c r="BO213" s="689"/>
      <c r="BP213" s="553"/>
      <c r="BQ213" s="524">
        <f t="shared" ref="BQ213" si="1348">SUM(BM213:BP213)/30</f>
        <v>0</v>
      </c>
      <c r="BR213" s="688"/>
      <c r="BS213" s="688"/>
      <c r="BT213" s="689"/>
      <c r="BU213" s="553"/>
      <c r="BV213" s="524">
        <f t="shared" ref="BV213" si="1349">SUM(BR213:BU213)/30</f>
        <v>0</v>
      </c>
      <c r="BW213" s="688"/>
      <c r="BX213" s="688"/>
      <c r="BY213" s="689"/>
      <c r="BZ213" s="553"/>
      <c r="CA213" s="524">
        <f t="shared" ref="CA213" si="1350">SUM(BW213:BZ213)/30</f>
        <v>0</v>
      </c>
      <c r="CB213" s="688"/>
      <c r="CC213" s="688"/>
      <c r="CD213" s="689"/>
      <c r="CE213" s="553"/>
      <c r="CF213" s="524">
        <f t="shared" ref="CF213" si="1351">SUM(CB213:CE213)/30</f>
        <v>0</v>
      </c>
      <c r="CG213" s="688"/>
      <c r="CH213" s="688"/>
      <c r="CI213" s="689"/>
      <c r="CJ213" s="553"/>
      <c r="CK213" s="524">
        <f t="shared" ref="CK213" si="1352">SUM(CG213:CJ213)/30</f>
        <v>0</v>
      </c>
      <c r="CL213" s="688"/>
      <c r="CM213" s="688"/>
      <c r="CN213" s="689"/>
      <c r="CO213" s="553"/>
      <c r="CP213" s="524">
        <f t="shared" ref="CP213" si="1353">SUM(CL213:CO213)/30</f>
        <v>0</v>
      </c>
      <c r="CQ213" s="62"/>
    </row>
    <row r="214" spans="1:95" s="19" customFormat="1" ht="10.199999999999999"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1"/>
        <v>0</v>
      </c>
      <c r="AD214" s="624">
        <f>'НП ДЕННА'!AD125-AD215</f>
        <v>0</v>
      </c>
      <c r="AE214" s="9">
        <f t="shared" si="1205"/>
        <v>0</v>
      </c>
      <c r="AF214" s="9">
        <f t="shared" si="1206"/>
        <v>0</v>
      </c>
      <c r="AG214" s="9">
        <f t="shared" si="1207"/>
        <v>0</v>
      </c>
      <c r="AH214" s="9">
        <f t="shared" si="1208"/>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x14ac:dyDescent="0.2">
      <c r="A215" s="22"/>
      <c r="B215" s="367"/>
      <c r="C215" s="516" t="s">
        <v>282</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1"/>
        <v>0</v>
      </c>
      <c r="AD215" s="625">
        <f>AM215+AR215+AW215+BB215+BG215+BL215+BQ215+BV215+CA215+CF215+CK215+CP215</f>
        <v>0</v>
      </c>
      <c r="AE215" s="521">
        <f t="shared" si="1205"/>
        <v>0</v>
      </c>
      <c r="AF215" s="521">
        <f t="shared" si="1206"/>
        <v>0</v>
      </c>
      <c r="AG215" s="521">
        <f t="shared" si="1207"/>
        <v>0</v>
      </c>
      <c r="AH215" s="521">
        <f t="shared" si="1208"/>
        <v>0</v>
      </c>
      <c r="AI215" s="688"/>
      <c r="AJ215" s="688"/>
      <c r="AK215" s="689"/>
      <c r="AL215" s="553"/>
      <c r="AM215" s="524">
        <f t="shared" ref="AM215" si="1354">SUM(AI215:AL215)/30</f>
        <v>0</v>
      </c>
      <c r="AN215" s="688"/>
      <c r="AO215" s="688"/>
      <c r="AP215" s="689"/>
      <c r="AQ215" s="553"/>
      <c r="AR215" s="524">
        <f t="shared" ref="AR215" si="1355">SUM(AN215:AQ215)/30</f>
        <v>0</v>
      </c>
      <c r="AS215" s="688"/>
      <c r="AT215" s="688"/>
      <c r="AU215" s="689"/>
      <c r="AV215" s="553"/>
      <c r="AW215" s="524">
        <f t="shared" ref="AW215" si="1356">SUM(AS215:AV215)/30</f>
        <v>0</v>
      </c>
      <c r="AX215" s="688"/>
      <c r="AY215" s="688"/>
      <c r="AZ215" s="689"/>
      <c r="BA215" s="553"/>
      <c r="BB215" s="524">
        <f t="shared" ref="BB215" si="1357">SUM(AX215:BA215)/30</f>
        <v>0</v>
      </c>
      <c r="BC215" s="688"/>
      <c r="BD215" s="688"/>
      <c r="BE215" s="689"/>
      <c r="BF215" s="553"/>
      <c r="BG215" s="524">
        <f t="shared" ref="BG215" si="1358">SUM(BC215:BF215)/30</f>
        <v>0</v>
      </c>
      <c r="BH215" s="688"/>
      <c r="BI215" s="688"/>
      <c r="BJ215" s="689"/>
      <c r="BK215" s="553"/>
      <c r="BL215" s="524">
        <f t="shared" ref="BL215" si="1359">SUM(BH215:BK215)/30</f>
        <v>0</v>
      </c>
      <c r="BM215" s="688"/>
      <c r="BN215" s="688"/>
      <c r="BO215" s="689"/>
      <c r="BP215" s="553"/>
      <c r="BQ215" s="524">
        <f t="shared" ref="BQ215" si="1360">SUM(BM215:BP215)/30</f>
        <v>0</v>
      </c>
      <c r="BR215" s="688"/>
      <c r="BS215" s="688"/>
      <c r="BT215" s="689"/>
      <c r="BU215" s="553"/>
      <c r="BV215" s="524">
        <f t="shared" ref="BV215" si="1361">SUM(BR215:BU215)/30</f>
        <v>0</v>
      </c>
      <c r="BW215" s="688"/>
      <c r="BX215" s="688"/>
      <c r="BY215" s="689"/>
      <c r="BZ215" s="553"/>
      <c r="CA215" s="524">
        <f t="shared" ref="CA215" si="1362">SUM(BW215:BZ215)/30</f>
        <v>0</v>
      </c>
      <c r="CB215" s="688"/>
      <c r="CC215" s="688"/>
      <c r="CD215" s="689"/>
      <c r="CE215" s="553"/>
      <c r="CF215" s="524">
        <f t="shared" ref="CF215" si="1363">SUM(CB215:CE215)/30</f>
        <v>0</v>
      </c>
      <c r="CG215" s="688"/>
      <c r="CH215" s="688"/>
      <c r="CI215" s="689"/>
      <c r="CJ215" s="553"/>
      <c r="CK215" s="524">
        <f t="shared" ref="CK215" si="1364">SUM(CG215:CJ215)/30</f>
        <v>0</v>
      </c>
      <c r="CL215" s="688"/>
      <c r="CM215" s="688"/>
      <c r="CN215" s="689"/>
      <c r="CO215" s="553"/>
      <c r="CP215" s="524">
        <f t="shared" ref="CP215" si="1365">SUM(CL215:CO215)/30</f>
        <v>0</v>
      </c>
      <c r="CQ215" s="62"/>
    </row>
    <row r="216" spans="1:95" s="19" customFormat="1" ht="10.199999999999999"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1"/>
        <v>0</v>
      </c>
      <c r="AD216" s="624">
        <f>'НП ДЕННА'!AD126-AD217</f>
        <v>0</v>
      </c>
      <c r="AE216" s="9">
        <f t="shared" si="1205"/>
        <v>0</v>
      </c>
      <c r="AF216" s="9">
        <f t="shared" si="1206"/>
        <v>0</v>
      </c>
      <c r="AG216" s="9">
        <f t="shared" si="1207"/>
        <v>0</v>
      </c>
      <c r="AH216" s="9">
        <f t="shared" si="1208"/>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x14ac:dyDescent="0.2">
      <c r="A217" s="22"/>
      <c r="B217" s="367"/>
      <c r="C217" s="516" t="s">
        <v>282</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1"/>
        <v>0</v>
      </c>
      <c r="AD217" s="625">
        <f>AM217+AR217+AW217+BB217+BG217+BL217+BQ217+BV217+CA217+CF217+CK217+CP217</f>
        <v>0</v>
      </c>
      <c r="AE217" s="521">
        <f t="shared" si="1205"/>
        <v>0</v>
      </c>
      <c r="AF217" s="521">
        <f t="shared" si="1206"/>
        <v>0</v>
      </c>
      <c r="AG217" s="521">
        <f t="shared" si="1207"/>
        <v>0</v>
      </c>
      <c r="AH217" s="521">
        <f t="shared" si="1208"/>
        <v>0</v>
      </c>
      <c r="AI217" s="688"/>
      <c r="AJ217" s="688"/>
      <c r="AK217" s="689"/>
      <c r="AL217" s="553"/>
      <c r="AM217" s="524">
        <f t="shared" ref="AM217" si="1366">SUM(AI217:AL217)/30</f>
        <v>0</v>
      </c>
      <c r="AN217" s="688"/>
      <c r="AO217" s="688"/>
      <c r="AP217" s="689"/>
      <c r="AQ217" s="553"/>
      <c r="AR217" s="524">
        <f t="shared" ref="AR217" si="1367">SUM(AN217:AQ217)/30</f>
        <v>0</v>
      </c>
      <c r="AS217" s="688"/>
      <c r="AT217" s="688"/>
      <c r="AU217" s="689"/>
      <c r="AV217" s="553"/>
      <c r="AW217" s="524">
        <f t="shared" ref="AW217" si="1368">SUM(AS217:AV217)/30</f>
        <v>0</v>
      </c>
      <c r="AX217" s="688"/>
      <c r="AY217" s="688"/>
      <c r="AZ217" s="689"/>
      <c r="BA217" s="553"/>
      <c r="BB217" s="524">
        <f t="shared" ref="BB217" si="1369">SUM(AX217:BA217)/30</f>
        <v>0</v>
      </c>
      <c r="BC217" s="688"/>
      <c r="BD217" s="688"/>
      <c r="BE217" s="689"/>
      <c r="BF217" s="553"/>
      <c r="BG217" s="524">
        <f t="shared" ref="BG217" si="1370">SUM(BC217:BF217)/30</f>
        <v>0</v>
      </c>
      <c r="BH217" s="688"/>
      <c r="BI217" s="688"/>
      <c r="BJ217" s="689"/>
      <c r="BK217" s="553"/>
      <c r="BL217" s="524">
        <f t="shared" ref="BL217" si="1371">SUM(BH217:BK217)/30</f>
        <v>0</v>
      </c>
      <c r="BM217" s="688"/>
      <c r="BN217" s="688"/>
      <c r="BO217" s="689"/>
      <c r="BP217" s="553"/>
      <c r="BQ217" s="524">
        <f t="shared" ref="BQ217" si="1372">SUM(BM217:BP217)/30</f>
        <v>0</v>
      </c>
      <c r="BR217" s="688"/>
      <c r="BS217" s="688"/>
      <c r="BT217" s="689"/>
      <c r="BU217" s="553"/>
      <c r="BV217" s="524">
        <f t="shared" ref="BV217" si="1373">SUM(BR217:BU217)/30</f>
        <v>0</v>
      </c>
      <c r="BW217" s="688"/>
      <c r="BX217" s="688"/>
      <c r="BY217" s="689"/>
      <c r="BZ217" s="553"/>
      <c r="CA217" s="524">
        <f t="shared" ref="CA217" si="1374">SUM(BW217:BZ217)/30</f>
        <v>0</v>
      </c>
      <c r="CB217" s="688"/>
      <c r="CC217" s="688"/>
      <c r="CD217" s="689"/>
      <c r="CE217" s="553"/>
      <c r="CF217" s="524">
        <f t="shared" ref="CF217" si="1375">SUM(CB217:CE217)/30</f>
        <v>0</v>
      </c>
      <c r="CG217" s="688"/>
      <c r="CH217" s="688"/>
      <c r="CI217" s="689"/>
      <c r="CJ217" s="553"/>
      <c r="CK217" s="524">
        <f t="shared" ref="CK217" si="1376">SUM(CG217:CJ217)/30</f>
        <v>0</v>
      </c>
      <c r="CL217" s="688"/>
      <c r="CM217" s="688"/>
      <c r="CN217" s="689"/>
      <c r="CO217" s="553"/>
      <c r="CP217" s="524">
        <f t="shared" ref="CP217" si="1377">SUM(CL217:CO217)/30</f>
        <v>0</v>
      </c>
      <c r="CQ217" s="62"/>
    </row>
    <row r="218" spans="1:95" s="19" customFormat="1" ht="10.199999999999999"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1"/>
        <v>0</v>
      </c>
      <c r="AD218" s="624">
        <f>'НП ДЕННА'!AD127-AD219</f>
        <v>0</v>
      </c>
      <c r="AE218" s="9">
        <f t="shared" si="1205"/>
        <v>0</v>
      </c>
      <c r="AF218" s="9">
        <f t="shared" si="1206"/>
        <v>0</v>
      </c>
      <c r="AG218" s="9">
        <f t="shared" si="1207"/>
        <v>0</v>
      </c>
      <c r="AH218" s="9">
        <f t="shared" si="1208"/>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x14ac:dyDescent="0.2">
      <c r="A219" s="22"/>
      <c r="B219" s="367"/>
      <c r="C219" s="516" t="s">
        <v>282</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1"/>
        <v>0</v>
      </c>
      <c r="AD219" s="625">
        <f>AM219+AR219+AW219+BB219+BG219+BL219+BQ219+BV219+CA219+CF219+CK219+CP219</f>
        <v>0</v>
      </c>
      <c r="AE219" s="521">
        <f t="shared" si="1205"/>
        <v>0</v>
      </c>
      <c r="AF219" s="521">
        <f t="shared" si="1206"/>
        <v>0</v>
      </c>
      <c r="AG219" s="521">
        <f t="shared" si="1207"/>
        <v>0</v>
      </c>
      <c r="AH219" s="521">
        <f t="shared" si="1208"/>
        <v>0</v>
      </c>
      <c r="AI219" s="688"/>
      <c r="AJ219" s="688"/>
      <c r="AK219" s="689"/>
      <c r="AL219" s="553"/>
      <c r="AM219" s="524">
        <f t="shared" ref="AM219" si="1378">SUM(AI219:AL219)/30</f>
        <v>0</v>
      </c>
      <c r="AN219" s="688"/>
      <c r="AO219" s="688"/>
      <c r="AP219" s="689"/>
      <c r="AQ219" s="553"/>
      <c r="AR219" s="524">
        <f t="shared" ref="AR219" si="1379">SUM(AN219:AQ219)/30</f>
        <v>0</v>
      </c>
      <c r="AS219" s="688"/>
      <c r="AT219" s="688"/>
      <c r="AU219" s="689"/>
      <c r="AV219" s="553"/>
      <c r="AW219" s="524">
        <f t="shared" ref="AW219" si="1380">SUM(AS219:AV219)/30</f>
        <v>0</v>
      </c>
      <c r="AX219" s="688"/>
      <c r="AY219" s="688"/>
      <c r="AZ219" s="689"/>
      <c r="BA219" s="553"/>
      <c r="BB219" s="524">
        <f t="shared" ref="BB219" si="1381">SUM(AX219:BA219)/30</f>
        <v>0</v>
      </c>
      <c r="BC219" s="688"/>
      <c r="BD219" s="688"/>
      <c r="BE219" s="689"/>
      <c r="BF219" s="553"/>
      <c r="BG219" s="524">
        <f t="shared" ref="BG219" si="1382">SUM(BC219:BF219)/30</f>
        <v>0</v>
      </c>
      <c r="BH219" s="688"/>
      <c r="BI219" s="688"/>
      <c r="BJ219" s="689"/>
      <c r="BK219" s="553"/>
      <c r="BL219" s="524">
        <f t="shared" ref="BL219" si="1383">SUM(BH219:BK219)/30</f>
        <v>0</v>
      </c>
      <c r="BM219" s="688"/>
      <c r="BN219" s="688"/>
      <c r="BO219" s="689"/>
      <c r="BP219" s="553"/>
      <c r="BQ219" s="524">
        <f t="shared" ref="BQ219" si="1384">SUM(BM219:BP219)/30</f>
        <v>0</v>
      </c>
      <c r="BR219" s="688"/>
      <c r="BS219" s="688"/>
      <c r="BT219" s="689"/>
      <c r="BU219" s="553"/>
      <c r="BV219" s="524">
        <f t="shared" ref="BV219" si="1385">SUM(BR219:BU219)/30</f>
        <v>0</v>
      </c>
      <c r="BW219" s="688"/>
      <c r="BX219" s="688"/>
      <c r="BY219" s="689"/>
      <c r="BZ219" s="553"/>
      <c r="CA219" s="524">
        <f t="shared" ref="CA219" si="1386">SUM(BW219:BZ219)/30</f>
        <v>0</v>
      </c>
      <c r="CB219" s="688"/>
      <c r="CC219" s="688"/>
      <c r="CD219" s="689"/>
      <c r="CE219" s="553"/>
      <c r="CF219" s="524">
        <f t="shared" ref="CF219" si="1387">SUM(CB219:CE219)/30</f>
        <v>0</v>
      </c>
      <c r="CG219" s="688"/>
      <c r="CH219" s="688"/>
      <c r="CI219" s="689"/>
      <c r="CJ219" s="553"/>
      <c r="CK219" s="524">
        <f t="shared" ref="CK219" si="1388">SUM(CG219:CJ219)/30</f>
        <v>0</v>
      </c>
      <c r="CL219" s="688"/>
      <c r="CM219" s="688"/>
      <c r="CN219" s="689"/>
      <c r="CO219" s="553"/>
      <c r="CP219" s="524">
        <f t="shared" ref="CP219" si="1389">SUM(CL219:CO219)/30</f>
        <v>0</v>
      </c>
      <c r="CQ219" s="62"/>
    </row>
    <row r="220" spans="1:95" s="19" customFormat="1" ht="10.199999999999999"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1"/>
        <v>0</v>
      </c>
      <c r="AD220" s="624">
        <f>'НП ДЕННА'!AD128-AD221</f>
        <v>0</v>
      </c>
      <c r="AE220" s="9">
        <f t="shared" si="1205"/>
        <v>0</v>
      </c>
      <c r="AF220" s="9">
        <f t="shared" si="1206"/>
        <v>0</v>
      </c>
      <c r="AG220" s="9">
        <f t="shared" si="1207"/>
        <v>0</v>
      </c>
      <c r="AH220" s="9">
        <f t="shared" si="1208"/>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x14ac:dyDescent="0.2">
      <c r="A221" s="22"/>
      <c r="B221" s="367"/>
      <c r="C221" s="516" t="s">
        <v>282</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1"/>
        <v>0</v>
      </c>
      <c r="AD221" s="625">
        <f>AM221+AR221+AW221+BB221+BG221+BL221+BQ221+BV221+CA221+CF221+CK221+CP221</f>
        <v>0</v>
      </c>
      <c r="AE221" s="521">
        <f t="shared" si="1205"/>
        <v>0</v>
      </c>
      <c r="AF221" s="521">
        <f t="shared" si="1206"/>
        <v>0</v>
      </c>
      <c r="AG221" s="521">
        <f t="shared" si="1207"/>
        <v>0</v>
      </c>
      <c r="AH221" s="521">
        <f t="shared" si="1208"/>
        <v>0</v>
      </c>
      <c r="AI221" s="688"/>
      <c r="AJ221" s="688"/>
      <c r="AK221" s="689"/>
      <c r="AL221" s="553"/>
      <c r="AM221" s="524">
        <f t="shared" ref="AM221" si="1390">SUM(AI221:AL221)/30</f>
        <v>0</v>
      </c>
      <c r="AN221" s="688"/>
      <c r="AO221" s="688"/>
      <c r="AP221" s="689"/>
      <c r="AQ221" s="553"/>
      <c r="AR221" s="524">
        <f t="shared" ref="AR221" si="1391">SUM(AN221:AQ221)/30</f>
        <v>0</v>
      </c>
      <c r="AS221" s="688"/>
      <c r="AT221" s="688"/>
      <c r="AU221" s="689"/>
      <c r="AV221" s="553"/>
      <c r="AW221" s="524">
        <f t="shared" ref="AW221" si="1392">SUM(AS221:AV221)/30</f>
        <v>0</v>
      </c>
      <c r="AX221" s="688"/>
      <c r="AY221" s="688"/>
      <c r="AZ221" s="689"/>
      <c r="BA221" s="553"/>
      <c r="BB221" s="524">
        <f t="shared" ref="BB221" si="1393">SUM(AX221:BA221)/30</f>
        <v>0</v>
      </c>
      <c r="BC221" s="688"/>
      <c r="BD221" s="688"/>
      <c r="BE221" s="689"/>
      <c r="BF221" s="553"/>
      <c r="BG221" s="524">
        <f t="shared" ref="BG221" si="1394">SUM(BC221:BF221)/30</f>
        <v>0</v>
      </c>
      <c r="BH221" s="688"/>
      <c r="BI221" s="688"/>
      <c r="BJ221" s="689"/>
      <c r="BK221" s="553"/>
      <c r="BL221" s="524">
        <f t="shared" ref="BL221" si="1395">SUM(BH221:BK221)/30</f>
        <v>0</v>
      </c>
      <c r="BM221" s="688"/>
      <c r="BN221" s="688"/>
      <c r="BO221" s="689"/>
      <c r="BP221" s="553"/>
      <c r="BQ221" s="524">
        <f t="shared" ref="BQ221" si="1396">SUM(BM221:BP221)/30</f>
        <v>0</v>
      </c>
      <c r="BR221" s="688"/>
      <c r="BS221" s="688"/>
      <c r="BT221" s="689"/>
      <c r="BU221" s="553"/>
      <c r="BV221" s="524">
        <f t="shared" ref="BV221" si="1397">SUM(BR221:BU221)/30</f>
        <v>0</v>
      </c>
      <c r="BW221" s="688"/>
      <c r="BX221" s="688"/>
      <c r="BY221" s="689"/>
      <c r="BZ221" s="553"/>
      <c r="CA221" s="524">
        <f t="shared" ref="CA221" si="1398">SUM(BW221:BZ221)/30</f>
        <v>0</v>
      </c>
      <c r="CB221" s="688"/>
      <c r="CC221" s="688"/>
      <c r="CD221" s="689"/>
      <c r="CE221" s="553"/>
      <c r="CF221" s="524">
        <f t="shared" ref="CF221" si="1399">SUM(CB221:CE221)/30</f>
        <v>0</v>
      </c>
      <c r="CG221" s="688"/>
      <c r="CH221" s="688"/>
      <c r="CI221" s="689"/>
      <c r="CJ221" s="553"/>
      <c r="CK221" s="524">
        <f t="shared" ref="CK221" si="1400">SUM(CG221:CJ221)/30</f>
        <v>0</v>
      </c>
      <c r="CL221" s="688"/>
      <c r="CM221" s="688"/>
      <c r="CN221" s="689"/>
      <c r="CO221" s="553"/>
      <c r="CP221" s="524">
        <f t="shared" ref="CP221" si="1401">SUM(CL221:CO221)/30</f>
        <v>0</v>
      </c>
      <c r="CQ221" s="62"/>
    </row>
    <row r="222" spans="1:95" s="19" customFormat="1" ht="10.199999999999999"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1"/>
        <v>0</v>
      </c>
      <c r="AD222" s="624">
        <f>'НП ДЕННА'!AD129-AD223</f>
        <v>0</v>
      </c>
      <c r="AE222" s="9">
        <f t="shared" si="1205"/>
        <v>0</v>
      </c>
      <c r="AF222" s="9">
        <f t="shared" si="1206"/>
        <v>0</v>
      </c>
      <c r="AG222" s="9">
        <f t="shared" si="1207"/>
        <v>0</v>
      </c>
      <c r="AH222" s="9">
        <f t="shared" si="1208"/>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x14ac:dyDescent="0.2">
      <c r="A223" s="22"/>
      <c r="B223" s="367"/>
      <c r="C223" s="516" t="s">
        <v>282</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1"/>
        <v>0</v>
      </c>
      <c r="AD223" s="625">
        <f>AM223+AR223+AW223+BB223+BG223+BL223+BQ223+BV223+CA223+CF223+CK223+CP223</f>
        <v>0</v>
      </c>
      <c r="AE223" s="521">
        <f t="shared" si="1205"/>
        <v>0</v>
      </c>
      <c r="AF223" s="521">
        <f t="shared" si="1206"/>
        <v>0</v>
      </c>
      <c r="AG223" s="521">
        <f t="shared" si="1207"/>
        <v>0</v>
      </c>
      <c r="AH223" s="521">
        <f t="shared" si="1208"/>
        <v>0</v>
      </c>
      <c r="AI223" s="688"/>
      <c r="AJ223" s="688"/>
      <c r="AK223" s="689"/>
      <c r="AL223" s="553"/>
      <c r="AM223" s="524">
        <f t="shared" ref="AM223" si="1402">SUM(AI223:AL223)/30</f>
        <v>0</v>
      </c>
      <c r="AN223" s="688"/>
      <c r="AO223" s="688"/>
      <c r="AP223" s="689"/>
      <c r="AQ223" s="553"/>
      <c r="AR223" s="524">
        <f t="shared" ref="AR223" si="1403">SUM(AN223:AQ223)/30</f>
        <v>0</v>
      </c>
      <c r="AS223" s="688"/>
      <c r="AT223" s="688"/>
      <c r="AU223" s="689"/>
      <c r="AV223" s="553"/>
      <c r="AW223" s="524">
        <f t="shared" ref="AW223" si="1404">SUM(AS223:AV223)/30</f>
        <v>0</v>
      </c>
      <c r="AX223" s="688"/>
      <c r="AY223" s="688"/>
      <c r="AZ223" s="689"/>
      <c r="BA223" s="553"/>
      <c r="BB223" s="524">
        <f t="shared" ref="BB223" si="1405">SUM(AX223:BA223)/30</f>
        <v>0</v>
      </c>
      <c r="BC223" s="688"/>
      <c r="BD223" s="688"/>
      <c r="BE223" s="689"/>
      <c r="BF223" s="553"/>
      <c r="BG223" s="524">
        <f t="shared" ref="BG223" si="1406">SUM(BC223:BF223)/30</f>
        <v>0</v>
      </c>
      <c r="BH223" s="688"/>
      <c r="BI223" s="688"/>
      <c r="BJ223" s="689"/>
      <c r="BK223" s="553"/>
      <c r="BL223" s="524">
        <f t="shared" ref="BL223" si="1407">SUM(BH223:BK223)/30</f>
        <v>0</v>
      </c>
      <c r="BM223" s="688"/>
      <c r="BN223" s="688"/>
      <c r="BO223" s="689"/>
      <c r="BP223" s="553"/>
      <c r="BQ223" s="524">
        <f t="shared" ref="BQ223" si="1408">SUM(BM223:BP223)/30</f>
        <v>0</v>
      </c>
      <c r="BR223" s="688"/>
      <c r="BS223" s="688"/>
      <c r="BT223" s="689"/>
      <c r="BU223" s="553"/>
      <c r="BV223" s="524">
        <f t="shared" ref="BV223" si="1409">SUM(BR223:BU223)/30</f>
        <v>0</v>
      </c>
      <c r="BW223" s="688"/>
      <c r="BX223" s="688"/>
      <c r="BY223" s="689"/>
      <c r="BZ223" s="553"/>
      <c r="CA223" s="524">
        <f t="shared" ref="CA223" si="1410">SUM(BW223:BZ223)/30</f>
        <v>0</v>
      </c>
      <c r="CB223" s="688"/>
      <c r="CC223" s="688"/>
      <c r="CD223" s="689"/>
      <c r="CE223" s="553"/>
      <c r="CF223" s="524">
        <f t="shared" ref="CF223" si="1411">SUM(CB223:CE223)/30</f>
        <v>0</v>
      </c>
      <c r="CG223" s="688"/>
      <c r="CH223" s="688"/>
      <c r="CI223" s="689"/>
      <c r="CJ223" s="553"/>
      <c r="CK223" s="524">
        <f t="shared" ref="CK223" si="1412">SUM(CG223:CJ223)/30</f>
        <v>0</v>
      </c>
      <c r="CL223" s="688"/>
      <c r="CM223" s="688"/>
      <c r="CN223" s="689"/>
      <c r="CO223" s="553"/>
      <c r="CP223" s="524">
        <f t="shared" ref="CP223" si="1413">SUM(CL223:CO223)/30</f>
        <v>0</v>
      </c>
      <c r="CQ223" s="62"/>
    </row>
    <row r="224" spans="1:95" s="19" customFormat="1" ht="10.199999999999999"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1"/>
        <v>0</v>
      </c>
      <c r="AD224" s="624">
        <f>'НП ДЕННА'!AD130-AD225</f>
        <v>0</v>
      </c>
      <c r="AE224" s="9">
        <f t="shared" si="1205"/>
        <v>0</v>
      </c>
      <c r="AF224" s="9">
        <f t="shared" si="1206"/>
        <v>0</v>
      </c>
      <c r="AG224" s="9">
        <f t="shared" si="1207"/>
        <v>0</v>
      </c>
      <c r="AH224" s="9">
        <f t="shared" si="1208"/>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x14ac:dyDescent="0.2">
      <c r="A225" s="22"/>
      <c r="B225" s="367"/>
      <c r="C225" s="516" t="s">
        <v>282</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1"/>
        <v>0</v>
      </c>
      <c r="AD225" s="625">
        <f>AM225+AR225+AW225+BB225+BG225+BL225+BQ225+BV225+CA225+CF225+CK225+CP225</f>
        <v>0</v>
      </c>
      <c r="AE225" s="521">
        <f t="shared" si="1205"/>
        <v>0</v>
      </c>
      <c r="AF225" s="521">
        <f t="shared" si="1206"/>
        <v>0</v>
      </c>
      <c r="AG225" s="521">
        <f t="shared" si="1207"/>
        <v>0</v>
      </c>
      <c r="AH225" s="521">
        <f t="shared" si="1208"/>
        <v>0</v>
      </c>
      <c r="AI225" s="688"/>
      <c r="AJ225" s="688"/>
      <c r="AK225" s="689"/>
      <c r="AL225" s="553"/>
      <c r="AM225" s="524">
        <f t="shared" ref="AM225" si="1414">SUM(AI225:AL225)/30</f>
        <v>0</v>
      </c>
      <c r="AN225" s="688"/>
      <c r="AO225" s="688"/>
      <c r="AP225" s="689"/>
      <c r="AQ225" s="553"/>
      <c r="AR225" s="524">
        <f t="shared" ref="AR225" si="1415">SUM(AN225:AQ225)/30</f>
        <v>0</v>
      </c>
      <c r="AS225" s="688"/>
      <c r="AT225" s="688"/>
      <c r="AU225" s="689"/>
      <c r="AV225" s="553"/>
      <c r="AW225" s="524">
        <f t="shared" ref="AW225" si="1416">SUM(AS225:AV225)/30</f>
        <v>0</v>
      </c>
      <c r="AX225" s="688"/>
      <c r="AY225" s="688"/>
      <c r="AZ225" s="689"/>
      <c r="BA225" s="553"/>
      <c r="BB225" s="524">
        <f t="shared" ref="BB225" si="1417">SUM(AX225:BA225)/30</f>
        <v>0</v>
      </c>
      <c r="BC225" s="688"/>
      <c r="BD225" s="688"/>
      <c r="BE225" s="689"/>
      <c r="BF225" s="553"/>
      <c r="BG225" s="524">
        <f t="shared" ref="BG225" si="1418">SUM(BC225:BF225)/30</f>
        <v>0</v>
      </c>
      <c r="BH225" s="688"/>
      <c r="BI225" s="688"/>
      <c r="BJ225" s="689"/>
      <c r="BK225" s="553"/>
      <c r="BL225" s="524">
        <f t="shared" ref="BL225" si="1419">SUM(BH225:BK225)/30</f>
        <v>0</v>
      </c>
      <c r="BM225" s="688"/>
      <c r="BN225" s="688"/>
      <c r="BO225" s="689"/>
      <c r="BP225" s="553"/>
      <c r="BQ225" s="524">
        <f t="shared" ref="BQ225" si="1420">SUM(BM225:BP225)/30</f>
        <v>0</v>
      </c>
      <c r="BR225" s="688"/>
      <c r="BS225" s="688"/>
      <c r="BT225" s="689"/>
      <c r="BU225" s="553"/>
      <c r="BV225" s="524">
        <f t="shared" ref="BV225" si="1421">SUM(BR225:BU225)/30</f>
        <v>0</v>
      </c>
      <c r="BW225" s="688"/>
      <c r="BX225" s="688"/>
      <c r="BY225" s="689"/>
      <c r="BZ225" s="553"/>
      <c r="CA225" s="524">
        <f t="shared" ref="CA225" si="1422">SUM(BW225:BZ225)/30</f>
        <v>0</v>
      </c>
      <c r="CB225" s="688"/>
      <c r="CC225" s="688"/>
      <c r="CD225" s="689"/>
      <c r="CE225" s="553"/>
      <c r="CF225" s="524">
        <f t="shared" ref="CF225" si="1423">SUM(CB225:CE225)/30</f>
        <v>0</v>
      </c>
      <c r="CG225" s="688"/>
      <c r="CH225" s="688"/>
      <c r="CI225" s="689"/>
      <c r="CJ225" s="553"/>
      <c r="CK225" s="524">
        <f t="shared" ref="CK225" si="1424">SUM(CG225:CJ225)/30</f>
        <v>0</v>
      </c>
      <c r="CL225" s="688"/>
      <c r="CM225" s="688"/>
      <c r="CN225" s="689"/>
      <c r="CO225" s="553"/>
      <c r="CP225" s="524">
        <f t="shared" ref="CP225" si="1425">SUM(CL225:CO225)/30</f>
        <v>0</v>
      </c>
      <c r="CQ225" s="62"/>
    </row>
    <row r="226" spans="1:95" s="19" customFormat="1" ht="10.199999999999999"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1"/>
        <v>0</v>
      </c>
      <c r="AD226" s="624">
        <f>'НП ДЕННА'!AD131-AD227</f>
        <v>0</v>
      </c>
      <c r="AE226" s="9">
        <f t="shared" si="1205"/>
        <v>0</v>
      </c>
      <c r="AF226" s="9">
        <f t="shared" si="1206"/>
        <v>0</v>
      </c>
      <c r="AG226" s="9">
        <f t="shared" si="1207"/>
        <v>0</v>
      </c>
      <c r="AH226" s="9">
        <f t="shared" si="1208"/>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x14ac:dyDescent="0.2">
      <c r="A227" s="22"/>
      <c r="B227" s="367"/>
      <c r="C227" s="516" t="s">
        <v>282</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1"/>
        <v>0</v>
      </c>
      <c r="AD227" s="625">
        <f>AM227+AR227+AW227+BB227+BG227+BL227+BQ227+BV227+CA227+CF227+CK227+CP227</f>
        <v>0</v>
      </c>
      <c r="AE227" s="521">
        <f t="shared" si="1205"/>
        <v>0</v>
      </c>
      <c r="AF227" s="521">
        <f t="shared" si="1206"/>
        <v>0</v>
      </c>
      <c r="AG227" s="521">
        <f t="shared" si="1207"/>
        <v>0</v>
      </c>
      <c r="AH227" s="521">
        <f t="shared" si="1208"/>
        <v>0</v>
      </c>
      <c r="AI227" s="688"/>
      <c r="AJ227" s="688"/>
      <c r="AK227" s="689"/>
      <c r="AL227" s="553"/>
      <c r="AM227" s="524">
        <f t="shared" ref="AM227" si="1426">SUM(AI227:AL227)/30</f>
        <v>0</v>
      </c>
      <c r="AN227" s="688"/>
      <c r="AO227" s="688"/>
      <c r="AP227" s="689"/>
      <c r="AQ227" s="553"/>
      <c r="AR227" s="524">
        <f t="shared" ref="AR227" si="1427">SUM(AN227:AQ227)/30</f>
        <v>0</v>
      </c>
      <c r="AS227" s="688"/>
      <c r="AT227" s="688"/>
      <c r="AU227" s="689"/>
      <c r="AV227" s="553"/>
      <c r="AW227" s="524">
        <f t="shared" ref="AW227" si="1428">SUM(AS227:AV227)/30</f>
        <v>0</v>
      </c>
      <c r="AX227" s="688"/>
      <c r="AY227" s="688"/>
      <c r="AZ227" s="689"/>
      <c r="BA227" s="553"/>
      <c r="BB227" s="524">
        <f t="shared" ref="BB227" si="1429">SUM(AX227:BA227)/30</f>
        <v>0</v>
      </c>
      <c r="BC227" s="688"/>
      <c r="BD227" s="688"/>
      <c r="BE227" s="689"/>
      <c r="BF227" s="553"/>
      <c r="BG227" s="524">
        <f t="shared" ref="BG227" si="1430">SUM(BC227:BF227)/30</f>
        <v>0</v>
      </c>
      <c r="BH227" s="688"/>
      <c r="BI227" s="688"/>
      <c r="BJ227" s="689"/>
      <c r="BK227" s="553"/>
      <c r="BL227" s="524">
        <f t="shared" ref="BL227" si="1431">SUM(BH227:BK227)/30</f>
        <v>0</v>
      </c>
      <c r="BM227" s="688"/>
      <c r="BN227" s="688"/>
      <c r="BO227" s="689"/>
      <c r="BP227" s="553"/>
      <c r="BQ227" s="524">
        <f t="shared" ref="BQ227" si="1432">SUM(BM227:BP227)/30</f>
        <v>0</v>
      </c>
      <c r="BR227" s="688"/>
      <c r="BS227" s="688"/>
      <c r="BT227" s="689"/>
      <c r="BU227" s="553"/>
      <c r="BV227" s="524">
        <f t="shared" ref="BV227" si="1433">SUM(BR227:BU227)/30</f>
        <v>0</v>
      </c>
      <c r="BW227" s="688"/>
      <c r="BX227" s="688"/>
      <c r="BY227" s="689"/>
      <c r="BZ227" s="553"/>
      <c r="CA227" s="524">
        <f t="shared" ref="CA227" si="1434">SUM(BW227:BZ227)/30</f>
        <v>0</v>
      </c>
      <c r="CB227" s="688"/>
      <c r="CC227" s="688"/>
      <c r="CD227" s="689"/>
      <c r="CE227" s="553"/>
      <c r="CF227" s="524">
        <f t="shared" ref="CF227" si="1435">SUM(CB227:CE227)/30</f>
        <v>0</v>
      </c>
      <c r="CG227" s="688"/>
      <c r="CH227" s="688"/>
      <c r="CI227" s="689"/>
      <c r="CJ227" s="553"/>
      <c r="CK227" s="524">
        <f t="shared" ref="CK227" si="1436">SUM(CG227:CJ227)/30</f>
        <v>0</v>
      </c>
      <c r="CL227" s="688"/>
      <c r="CM227" s="688"/>
      <c r="CN227" s="689"/>
      <c r="CO227" s="553"/>
      <c r="CP227" s="524">
        <f t="shared" ref="CP227" si="1437">SUM(CL227:CO227)/30</f>
        <v>0</v>
      </c>
      <c r="CQ227" s="62"/>
    </row>
    <row r="228" spans="1:95" s="19" customFormat="1" ht="10.199999999999999"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1"/>
        <v>0</v>
      </c>
      <c r="AD228" s="624">
        <f>'НП ДЕННА'!AD132-AD229</f>
        <v>0</v>
      </c>
      <c r="AE228" s="9">
        <f t="shared" si="1205"/>
        <v>0</v>
      </c>
      <c r="AF228" s="9">
        <f t="shared" si="1206"/>
        <v>0</v>
      </c>
      <c r="AG228" s="9">
        <f t="shared" si="1207"/>
        <v>0</v>
      </c>
      <c r="AH228" s="9">
        <f t="shared" si="1208"/>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x14ac:dyDescent="0.2">
      <c r="A229" s="22"/>
      <c r="B229" s="367"/>
      <c r="C229" s="516" t="s">
        <v>282</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1"/>
        <v>0</v>
      </c>
      <c r="AD229" s="625">
        <f>AM229+AR229+AW229+BB229+BG229+BL229+BQ229+BV229+CA229+CF229+CK229+CP229</f>
        <v>0</v>
      </c>
      <c r="AE229" s="521">
        <f t="shared" si="1205"/>
        <v>0</v>
      </c>
      <c r="AF229" s="521">
        <f t="shared" si="1206"/>
        <v>0</v>
      </c>
      <c r="AG229" s="521">
        <f t="shared" si="1207"/>
        <v>0</v>
      </c>
      <c r="AH229" s="521">
        <f t="shared" si="1208"/>
        <v>0</v>
      </c>
      <c r="AI229" s="688"/>
      <c r="AJ229" s="688"/>
      <c r="AK229" s="689"/>
      <c r="AL229" s="553"/>
      <c r="AM229" s="524">
        <f t="shared" ref="AM229" si="1438">SUM(AI229:AL229)/30</f>
        <v>0</v>
      </c>
      <c r="AN229" s="688"/>
      <c r="AO229" s="688"/>
      <c r="AP229" s="689"/>
      <c r="AQ229" s="553"/>
      <c r="AR229" s="524">
        <f t="shared" ref="AR229" si="1439">SUM(AN229:AQ229)/30</f>
        <v>0</v>
      </c>
      <c r="AS229" s="688"/>
      <c r="AT229" s="688"/>
      <c r="AU229" s="689"/>
      <c r="AV229" s="553"/>
      <c r="AW229" s="524">
        <f t="shared" ref="AW229" si="1440">SUM(AS229:AV229)/30</f>
        <v>0</v>
      </c>
      <c r="AX229" s="688"/>
      <c r="AY229" s="688"/>
      <c r="AZ229" s="689"/>
      <c r="BA229" s="553"/>
      <c r="BB229" s="524">
        <f t="shared" ref="BB229" si="1441">SUM(AX229:BA229)/30</f>
        <v>0</v>
      </c>
      <c r="BC229" s="688"/>
      <c r="BD229" s="688"/>
      <c r="BE229" s="689"/>
      <c r="BF229" s="553"/>
      <c r="BG229" s="524">
        <f t="shared" ref="BG229" si="1442">SUM(BC229:BF229)/30</f>
        <v>0</v>
      </c>
      <c r="BH229" s="688"/>
      <c r="BI229" s="688"/>
      <c r="BJ229" s="689"/>
      <c r="BK229" s="553"/>
      <c r="BL229" s="524">
        <f t="shared" ref="BL229" si="1443">SUM(BH229:BK229)/30</f>
        <v>0</v>
      </c>
      <c r="BM229" s="688"/>
      <c r="BN229" s="688"/>
      <c r="BO229" s="689"/>
      <c r="BP229" s="553"/>
      <c r="BQ229" s="524">
        <f t="shared" ref="BQ229" si="1444">SUM(BM229:BP229)/30</f>
        <v>0</v>
      </c>
      <c r="BR229" s="688"/>
      <c r="BS229" s="688"/>
      <c r="BT229" s="689"/>
      <c r="BU229" s="553"/>
      <c r="BV229" s="524">
        <f t="shared" ref="BV229" si="1445">SUM(BR229:BU229)/30</f>
        <v>0</v>
      </c>
      <c r="BW229" s="688"/>
      <c r="BX229" s="688"/>
      <c r="BY229" s="689"/>
      <c r="BZ229" s="553"/>
      <c r="CA229" s="524">
        <f t="shared" ref="CA229" si="1446">SUM(BW229:BZ229)/30</f>
        <v>0</v>
      </c>
      <c r="CB229" s="688"/>
      <c r="CC229" s="688"/>
      <c r="CD229" s="689"/>
      <c r="CE229" s="553"/>
      <c r="CF229" s="524">
        <f t="shared" ref="CF229" si="1447">SUM(CB229:CE229)/30</f>
        <v>0</v>
      </c>
      <c r="CG229" s="688"/>
      <c r="CH229" s="688"/>
      <c r="CI229" s="689"/>
      <c r="CJ229" s="553"/>
      <c r="CK229" s="524">
        <f t="shared" ref="CK229" si="1448">SUM(CG229:CJ229)/30</f>
        <v>0</v>
      </c>
      <c r="CL229" s="688"/>
      <c r="CM229" s="688"/>
      <c r="CN229" s="689"/>
      <c r="CO229" s="553"/>
      <c r="CP229" s="524">
        <f t="shared" ref="CP229" si="1449">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1800</v>
      </c>
      <c r="AD230" s="237">
        <f>SUMIF($A190:$A228,"&gt;'#'",AD190:AD228)</f>
        <v>60</v>
      </c>
      <c r="AE230" s="237"/>
      <c r="AF230" s="237"/>
      <c r="AG230" s="237"/>
      <c r="AH230" s="237"/>
      <c r="AI230" s="228"/>
      <c r="AJ230" s="228"/>
      <c r="AK230" s="228"/>
      <c r="AL230" s="502"/>
      <c r="AM230" s="69">
        <f>SUM(AM190:AM228)</f>
        <v>0</v>
      </c>
      <c r="AN230" s="228"/>
      <c r="AO230" s="228"/>
      <c r="AP230" s="228"/>
      <c r="AQ230" s="502"/>
      <c r="AR230" s="69">
        <f>SUM(AR190:AR228)</f>
        <v>0</v>
      </c>
      <c r="AS230" s="228"/>
      <c r="AT230" s="228"/>
      <c r="AU230" s="228"/>
      <c r="AV230" s="502"/>
      <c r="AW230" s="69">
        <f>SUM(AW190:AW228)</f>
        <v>10</v>
      </c>
      <c r="AX230" s="228"/>
      <c r="AY230" s="228"/>
      <c r="AZ230" s="228"/>
      <c r="BA230" s="502"/>
      <c r="BB230" s="69">
        <f>SUM(BB190:BB228)</f>
        <v>10</v>
      </c>
      <c r="BC230" s="228"/>
      <c r="BD230" s="228"/>
      <c r="BE230" s="228"/>
      <c r="BF230" s="502"/>
      <c r="BG230" s="69">
        <f>SUM(BG190:BG228)</f>
        <v>10</v>
      </c>
      <c r="BH230" s="228"/>
      <c r="BI230" s="228"/>
      <c r="BJ230" s="228"/>
      <c r="BK230" s="502"/>
      <c r="BL230" s="69">
        <f>SUM(BL190:BL228)</f>
        <v>10</v>
      </c>
      <c r="BM230" s="228"/>
      <c r="BN230" s="228"/>
      <c r="BO230" s="228"/>
      <c r="BP230" s="502"/>
      <c r="BQ230" s="69">
        <f>SUM(BQ190:BQ228)</f>
        <v>20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бакалавра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7200</v>
      </c>
      <c r="AD233" s="161">
        <f>AD$230+AD$187</f>
        <v>240</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30</v>
      </c>
      <c r="AX233" s="238"/>
      <c r="AY233" s="238"/>
      <c r="AZ233" s="238"/>
      <c r="BA233" s="503"/>
      <c r="BB233" s="162">
        <f>BB$187+BB$230</f>
        <v>30</v>
      </c>
      <c r="BC233" s="238"/>
      <c r="BD233" s="238"/>
      <c r="BE233" s="238"/>
      <c r="BF233" s="503"/>
      <c r="BG233" s="162">
        <f>BG$187+BG$230</f>
        <v>30</v>
      </c>
      <c r="BH233" s="238"/>
      <c r="BI233" s="238"/>
      <c r="BJ233" s="238"/>
      <c r="BK233" s="503"/>
      <c r="BL233" s="162">
        <f>BL$187+BL$230</f>
        <v>30</v>
      </c>
      <c r="BM233" s="238"/>
      <c r="BN233" s="238"/>
      <c r="BO233" s="238"/>
      <c r="BP233" s="503"/>
      <c r="BQ233" s="162">
        <f>BQ$187+BQ$230</f>
        <v>30</v>
      </c>
      <c r="BR233" s="238"/>
      <c r="BS233" s="238"/>
      <c r="BT233" s="238"/>
      <c r="BU233" s="503"/>
      <c r="BV233" s="162">
        <f>BV$187+BV$230</f>
        <v>30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19" t="str">
        <f>'НП ДЕННА'!C142:AU142</f>
        <v>ІНФОРМАЦІЙНА ЧАСТИНА</v>
      </c>
      <c r="D239" s="919"/>
      <c r="E239" s="919"/>
      <c r="F239" s="919"/>
      <c r="G239" s="919"/>
      <c r="H239" s="919"/>
      <c r="I239" s="919"/>
      <c r="J239" s="919"/>
      <c r="K239" s="919"/>
      <c r="L239" s="919"/>
      <c r="M239" s="919"/>
      <c r="N239" s="919"/>
      <c r="O239" s="919"/>
      <c r="P239" s="919"/>
      <c r="Q239" s="919"/>
      <c r="R239" s="919"/>
      <c r="S239" s="919"/>
      <c r="T239" s="919"/>
      <c r="U239" s="919"/>
      <c r="V239" s="919"/>
      <c r="W239" s="919"/>
      <c r="X239" s="919"/>
      <c r="Y239" s="919"/>
      <c r="Z239" s="919"/>
      <c r="AA239" s="919"/>
      <c r="AB239" s="919"/>
      <c r="AC239" s="919"/>
      <c r="AD239" s="919"/>
      <c r="AE239" s="919"/>
      <c r="AF239" s="919"/>
      <c r="AG239" s="919"/>
      <c r="AH239" s="919"/>
      <c r="AI239" s="919"/>
      <c r="AJ239" s="919"/>
      <c r="AK239" s="919"/>
      <c r="AL239" s="919"/>
      <c r="AM239" s="919"/>
      <c r="AN239" s="919"/>
      <c r="AO239" s="919"/>
      <c r="AP239" s="919"/>
      <c r="AQ239" s="919"/>
      <c r="AR239" s="919"/>
      <c r="AS239" s="919"/>
      <c r="AT239" s="919"/>
      <c r="AU239" s="919"/>
      <c r="AV239" s="919"/>
      <c r="AW239" s="919"/>
      <c r="AX239" s="919"/>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83" t="str">
        <f>'НП ДЕННА'!AA143</f>
        <v>Обов'язкові дисципліни (в середньому год./тижд.)</v>
      </c>
      <c r="AB240" s="783"/>
      <c r="AC240" s="783"/>
      <c r="AD240" s="783"/>
      <c r="AE240" s="783"/>
      <c r="AF240" s="783"/>
      <c r="AG240" s="783"/>
      <c r="AH240" s="783"/>
      <c r="AI240" s="769">
        <f>(AI187+AJ187+AK187)/AI9</f>
        <v>18.941176470588236</v>
      </c>
      <c r="AJ240" s="769"/>
      <c r="AK240" s="769"/>
      <c r="AL240" s="769"/>
      <c r="AM240" s="770"/>
      <c r="AN240" s="769">
        <f>(AN187+AO187+AP187)/AN9</f>
        <v>18.823529411764707</v>
      </c>
      <c r="AO240" s="769"/>
      <c r="AP240" s="769"/>
      <c r="AQ240" s="769"/>
      <c r="AR240" s="770"/>
      <c r="AS240" s="769">
        <f>(AS187+AT187+AU187)/AS9</f>
        <v>12</v>
      </c>
      <c r="AT240" s="769"/>
      <c r="AU240" s="769"/>
      <c r="AV240" s="769"/>
      <c r="AW240" s="770"/>
      <c r="AX240" s="769">
        <f>(AX187+AY187+AZ187)/AX9</f>
        <v>11.176470588235293</v>
      </c>
      <c r="AY240" s="769"/>
      <c r="AZ240" s="769"/>
      <c r="BA240" s="769"/>
      <c r="BB240" s="770"/>
      <c r="BC240" s="769">
        <f>(BC187+BD187+BE187)/BC9</f>
        <v>11.529411764705882</v>
      </c>
      <c r="BD240" s="769"/>
      <c r="BE240" s="769"/>
      <c r="BF240" s="769"/>
      <c r="BG240" s="770"/>
      <c r="BH240" s="769">
        <f>(BH187+BI187+BJ187)/BH9</f>
        <v>9.2941176470588243</v>
      </c>
      <c r="BI240" s="769"/>
      <c r="BJ240" s="769"/>
      <c r="BK240" s="769"/>
      <c r="BL240" s="770"/>
      <c r="BM240" s="769">
        <f>(BM187+BN187+BO187)/BM9</f>
        <v>5.1764705882352944</v>
      </c>
      <c r="BN240" s="769"/>
      <c r="BO240" s="769"/>
      <c r="BP240" s="769"/>
      <c r="BQ240" s="770"/>
      <c r="BR240" s="769">
        <f>(BR187+BS187+BT187)/BR9</f>
        <v>0</v>
      </c>
      <c r="BS240" s="769"/>
      <c r="BT240" s="769"/>
      <c r="BU240" s="769"/>
      <c r="BV240" s="770"/>
      <c r="BW240" s="970">
        <f>(BW187+BX187+BY187)/BW9</f>
        <v>0</v>
      </c>
      <c r="BX240" s="971"/>
      <c r="BY240" s="971"/>
      <c r="BZ240" s="971"/>
      <c r="CA240" s="972"/>
      <c r="CB240" s="970">
        <f>(CB187+CC187+CD187)/CB9</f>
        <v>0</v>
      </c>
      <c r="CC240" s="971"/>
      <c r="CD240" s="971"/>
      <c r="CE240" s="971"/>
      <c r="CF240" s="972"/>
      <c r="CG240" s="970">
        <f>(CG187+CH187+CI187)/CG9</f>
        <v>0</v>
      </c>
      <c r="CH240" s="971"/>
      <c r="CI240" s="971"/>
      <c r="CJ240" s="971"/>
      <c r="CK240" s="972"/>
      <c r="CL240" s="970">
        <f>(CL187+CM187+CN187)/CL9</f>
        <v>0</v>
      </c>
      <c r="CM240" s="971"/>
      <c r="CN240" s="971"/>
      <c r="CO240" s="971"/>
      <c r="CP240" s="972"/>
      <c r="CQ240" s="21"/>
    </row>
    <row r="241" spans="1:210" s="19" customFormat="1" x14ac:dyDescent="0.2">
      <c r="A241" s="692" t="str">
        <f>'НП ДЕННА'!A144</f>
        <v>№</v>
      </c>
      <c r="B241" s="922" t="str">
        <f>_xlfn.SINGLE('НП ДЕННА'!B144)</f>
        <v>Назва</v>
      </c>
      <c r="C241" s="922"/>
      <c r="D241" s="920" t="str">
        <f>_xlfn.SINGLE('НП ДЕННА'!D144)</f>
        <v>Семестр</v>
      </c>
      <c r="E241" s="921"/>
      <c r="F241" s="921"/>
      <c r="G241" s="920" t="str">
        <f>_xlfn.SINGLE('НП ДЕННА'!G144)</f>
        <v>Кіль. Тижн.</v>
      </c>
      <c r="H241" s="921"/>
      <c r="I241" s="921"/>
      <c r="J241" s="921"/>
      <c r="K241" s="920" t="str">
        <f>_xlfn.SINGLE('НП ДЕННА'!K144)</f>
        <v>Кред.</v>
      </c>
      <c r="L241" s="921"/>
      <c r="Y241" s="167"/>
      <c r="Z241" s="167"/>
      <c r="AA241" s="821" t="str">
        <f>'НП ДЕННА'!AA144</f>
        <v xml:space="preserve">  Кількість:</v>
      </c>
      <c r="AB241" s="822"/>
      <c r="AC241" s="830"/>
      <c r="AD241" s="827" t="str">
        <f>'НП ДЕННА'!AD144</f>
        <v xml:space="preserve">  - курсових проектів</v>
      </c>
      <c r="AE241" s="828"/>
      <c r="AF241" s="828"/>
      <c r="AG241" s="829"/>
      <c r="AH241" s="165">
        <f>SUM(AI241:CL241)</f>
        <v>1</v>
      </c>
      <c r="AI241" s="766">
        <f>'НП ДЕННА'!AI144</f>
        <v>0</v>
      </c>
      <c r="AJ241" s="767"/>
      <c r="AK241" s="767"/>
      <c r="AL241" s="767"/>
      <c r="AM241" s="768"/>
      <c r="AN241" s="766">
        <f>'НП ДЕННА'!AM144</f>
        <v>0</v>
      </c>
      <c r="AO241" s="767"/>
      <c r="AP241" s="767"/>
      <c r="AQ241" s="767"/>
      <c r="AR241" s="768"/>
      <c r="AS241" s="766">
        <f>'НП ДЕННА'!AQ144</f>
        <v>0</v>
      </c>
      <c r="AT241" s="767"/>
      <c r="AU241" s="767"/>
      <c r="AV241" s="767"/>
      <c r="AW241" s="768"/>
      <c r="AX241" s="766">
        <f>'НП ДЕННА'!AU144</f>
        <v>0</v>
      </c>
      <c r="AY241" s="767"/>
      <c r="AZ241" s="767"/>
      <c r="BA241" s="767"/>
      <c r="BB241" s="768"/>
      <c r="BC241" s="766">
        <f>'НП ДЕННА'!AY144</f>
        <v>0</v>
      </c>
      <c r="BD241" s="767"/>
      <c r="BE241" s="767"/>
      <c r="BF241" s="767"/>
      <c r="BG241" s="768"/>
      <c r="BH241" s="766">
        <f>'НП ДЕННА'!BC144</f>
        <v>0</v>
      </c>
      <c r="BI241" s="767"/>
      <c r="BJ241" s="767"/>
      <c r="BK241" s="767"/>
      <c r="BL241" s="768"/>
      <c r="BM241" s="766">
        <f>'НП ДЕННА'!BG144</f>
        <v>1</v>
      </c>
      <c r="BN241" s="767"/>
      <c r="BO241" s="767"/>
      <c r="BP241" s="767"/>
      <c r="BQ241" s="768"/>
      <c r="BR241" s="766">
        <f>'НП ДЕННА'!BK144</f>
        <v>0</v>
      </c>
      <c r="BS241" s="767"/>
      <c r="BT241" s="767"/>
      <c r="BU241" s="767"/>
      <c r="BV241" s="768"/>
      <c r="BW241" s="766">
        <f>'НП ДЕННА'!BO144</f>
        <v>0</v>
      </c>
      <c r="BX241" s="767"/>
      <c r="BY241" s="767"/>
      <c r="BZ241" s="767"/>
      <c r="CA241" s="768"/>
      <c r="CB241" s="766">
        <f>'НП ДЕННА'!BS144</f>
        <v>0</v>
      </c>
      <c r="CC241" s="767"/>
      <c r="CD241" s="767"/>
      <c r="CE241" s="767"/>
      <c r="CF241" s="768"/>
      <c r="CG241" s="766">
        <f>'НП ДЕННА'!BW144</f>
        <v>0</v>
      </c>
      <c r="CH241" s="767"/>
      <c r="CI241" s="767"/>
      <c r="CJ241" s="767"/>
      <c r="CK241" s="768"/>
      <c r="CL241" s="766">
        <f>'НП ДЕННА'!CA144</f>
        <v>0</v>
      </c>
      <c r="CM241" s="767"/>
      <c r="CN241" s="767"/>
      <c r="CO241" s="767"/>
      <c r="CP241" s="768"/>
      <c r="CQ241" s="21"/>
    </row>
    <row r="242" spans="1:210" s="19" customFormat="1" x14ac:dyDescent="0.2">
      <c r="A242" s="692">
        <f>'НП ДЕННА'!A145</f>
        <v>1</v>
      </c>
      <c r="B242" s="909" t="str">
        <f>_xlfn.SINGLE('НП ДЕННА'!B145)</f>
        <v>Виробнича практика</v>
      </c>
      <c r="C242" s="909"/>
      <c r="D242" s="883">
        <f>'НП ДЕННА'!D145</f>
        <v>6</v>
      </c>
      <c r="E242" s="884"/>
      <c r="F242" s="884"/>
      <c r="G242" s="885">
        <f>'НП ДЕННА'!G145</f>
        <v>3</v>
      </c>
      <c r="H242" s="884"/>
      <c r="I242" s="884"/>
      <c r="J242" s="884"/>
      <c r="K242" s="886">
        <f>_xlfn.SINGLE('НП ДЕННА'!K145)</f>
        <v>4.5</v>
      </c>
      <c r="L242" s="887"/>
      <c r="Y242" s="167"/>
      <c r="Z242" s="167"/>
      <c r="AA242" s="244"/>
      <c r="AB242" s="245"/>
      <c r="AC242" s="246"/>
      <c r="AD242" s="827" t="str">
        <f>'НП ДЕННА'!AD145</f>
        <v xml:space="preserve">  - курсових робіт</v>
      </c>
      <c r="AE242" s="828"/>
      <c r="AF242" s="828"/>
      <c r="AG242" s="829"/>
      <c r="AH242" s="165">
        <f>SUM(AI242:CL242)</f>
        <v>2</v>
      </c>
      <c r="AI242" s="766">
        <f>'НП ДЕННА'!AI145</f>
        <v>0</v>
      </c>
      <c r="AJ242" s="767"/>
      <c r="AK242" s="767"/>
      <c r="AL242" s="767"/>
      <c r="AM242" s="768"/>
      <c r="AN242" s="766">
        <f>'НП ДЕННА'!AM145</f>
        <v>0</v>
      </c>
      <c r="AO242" s="767"/>
      <c r="AP242" s="767"/>
      <c r="AQ242" s="767"/>
      <c r="AR242" s="768"/>
      <c r="AS242" s="766">
        <f>'НП ДЕННА'!AQ145</f>
        <v>0</v>
      </c>
      <c r="AT242" s="767"/>
      <c r="AU242" s="767"/>
      <c r="AV242" s="767"/>
      <c r="AW242" s="768"/>
      <c r="AX242" s="766">
        <f>'НП ДЕННА'!AU145</f>
        <v>1</v>
      </c>
      <c r="AY242" s="767"/>
      <c r="AZ242" s="767"/>
      <c r="BA242" s="767"/>
      <c r="BB242" s="768"/>
      <c r="BC242" s="766">
        <f>'НП ДЕННА'!AY145</f>
        <v>1</v>
      </c>
      <c r="BD242" s="767"/>
      <c r="BE242" s="767"/>
      <c r="BF242" s="767"/>
      <c r="BG242" s="768"/>
      <c r="BH242" s="766">
        <f>'НП ДЕННА'!BC145</f>
        <v>0</v>
      </c>
      <c r="BI242" s="767"/>
      <c r="BJ242" s="767"/>
      <c r="BK242" s="767"/>
      <c r="BL242" s="768"/>
      <c r="BM242" s="766">
        <f>'НП ДЕННА'!BG145</f>
        <v>0</v>
      </c>
      <c r="BN242" s="767"/>
      <c r="BO242" s="767"/>
      <c r="BP242" s="767"/>
      <c r="BQ242" s="768"/>
      <c r="BR242" s="766">
        <f>'НП ДЕННА'!BK145</f>
        <v>0</v>
      </c>
      <c r="BS242" s="767"/>
      <c r="BT242" s="767"/>
      <c r="BU242" s="767"/>
      <c r="BV242" s="768"/>
      <c r="BW242" s="766">
        <f>'НП ДЕННА'!BO145</f>
        <v>0</v>
      </c>
      <c r="BX242" s="767"/>
      <c r="BY242" s="767"/>
      <c r="BZ242" s="767"/>
      <c r="CA242" s="768"/>
      <c r="CB242" s="766">
        <f>'НП ДЕННА'!BS145</f>
        <v>0</v>
      </c>
      <c r="CC242" s="767"/>
      <c r="CD242" s="767"/>
      <c r="CE242" s="767"/>
      <c r="CF242" s="768"/>
      <c r="CG242" s="766">
        <f>'НП ДЕННА'!BW145</f>
        <v>0</v>
      </c>
      <c r="CH242" s="767"/>
      <c r="CI242" s="767"/>
      <c r="CJ242" s="767"/>
      <c r="CK242" s="768"/>
      <c r="CL242" s="766">
        <f>'НП ДЕННА'!CA145</f>
        <v>0</v>
      </c>
      <c r="CM242" s="767"/>
      <c r="CN242" s="767"/>
      <c r="CO242" s="767"/>
      <c r="CP242" s="768"/>
      <c r="CQ242" s="21"/>
    </row>
    <row r="243" spans="1:210" s="19" customFormat="1" x14ac:dyDescent="0.2">
      <c r="A243" s="692">
        <f>'НП ДЕННА'!A146</f>
        <v>2</v>
      </c>
      <c r="B243" s="909" t="str">
        <f>_xlfn.SINGLE('НП ДЕННА'!B146)</f>
        <v>Переддипломна практика</v>
      </c>
      <c r="C243" s="909"/>
      <c r="D243" s="883">
        <f>'НП ДЕННА'!D146</f>
        <v>8</v>
      </c>
      <c r="E243" s="884"/>
      <c r="F243" s="884"/>
      <c r="G243" s="885">
        <f>'НП ДЕННА'!G146</f>
        <v>4</v>
      </c>
      <c r="H243" s="884"/>
      <c r="I243" s="884"/>
      <c r="J243" s="884"/>
      <c r="K243" s="886">
        <f>_xlfn.SINGLE('НП ДЕННА'!K146)</f>
        <v>6</v>
      </c>
      <c r="L243" s="887"/>
      <c r="Y243" s="167"/>
      <c r="Z243" s="167"/>
      <c r="AA243" s="244"/>
      <c r="AB243" s="245"/>
      <c r="AC243" s="246"/>
      <c r="AD243" s="827" t="str">
        <f>'НП ДЕННА'!AD146</f>
        <v xml:space="preserve">  - інд. завдань</v>
      </c>
      <c r="AE243" s="828"/>
      <c r="AF243" s="828"/>
      <c r="AG243" s="829"/>
      <c r="AH243" s="165">
        <f>SUM(AI243:CL243)</f>
        <v>0</v>
      </c>
      <c r="AI243" s="766">
        <f>'НП ДЕННА'!AI146</f>
        <v>0</v>
      </c>
      <c r="AJ243" s="767"/>
      <c r="AK243" s="767"/>
      <c r="AL243" s="767"/>
      <c r="AM243" s="768"/>
      <c r="AN243" s="766">
        <f>'НП ДЕННА'!AM146</f>
        <v>0</v>
      </c>
      <c r="AO243" s="767"/>
      <c r="AP243" s="767"/>
      <c r="AQ243" s="767"/>
      <c r="AR243" s="768"/>
      <c r="AS243" s="766">
        <f>'НП ДЕННА'!AQ146</f>
        <v>0</v>
      </c>
      <c r="AT243" s="767"/>
      <c r="AU243" s="767"/>
      <c r="AV243" s="767"/>
      <c r="AW243" s="768"/>
      <c r="AX243" s="766">
        <f>'НП ДЕННА'!AU146</f>
        <v>0</v>
      </c>
      <c r="AY243" s="767"/>
      <c r="AZ243" s="767"/>
      <c r="BA243" s="767"/>
      <c r="BB243" s="768"/>
      <c r="BC243" s="766">
        <f>'НП ДЕННА'!AY146</f>
        <v>0</v>
      </c>
      <c r="BD243" s="767"/>
      <c r="BE243" s="767"/>
      <c r="BF243" s="767"/>
      <c r="BG243" s="768"/>
      <c r="BH243" s="766">
        <f>'НП ДЕННА'!BC146</f>
        <v>0</v>
      </c>
      <c r="BI243" s="767"/>
      <c r="BJ243" s="767"/>
      <c r="BK243" s="767"/>
      <c r="BL243" s="768"/>
      <c r="BM243" s="766">
        <f>'НП ДЕННА'!BG146</f>
        <v>0</v>
      </c>
      <c r="BN243" s="767"/>
      <c r="BO243" s="767"/>
      <c r="BP243" s="767"/>
      <c r="BQ243" s="768"/>
      <c r="BR243" s="766">
        <f>'НП ДЕННА'!BK146</f>
        <v>0</v>
      </c>
      <c r="BS243" s="767"/>
      <c r="BT243" s="767"/>
      <c r="BU243" s="767"/>
      <c r="BV243" s="768"/>
      <c r="BW243" s="766">
        <f>'НП ДЕННА'!BO146</f>
        <v>0</v>
      </c>
      <c r="BX243" s="767"/>
      <c r="BY243" s="767"/>
      <c r="BZ243" s="767"/>
      <c r="CA243" s="768"/>
      <c r="CB243" s="766">
        <f>'НП ДЕННА'!BS146</f>
        <v>0</v>
      </c>
      <c r="CC243" s="767"/>
      <c r="CD243" s="767"/>
      <c r="CE243" s="767"/>
      <c r="CF243" s="768"/>
      <c r="CG243" s="766">
        <f>'НП ДЕННА'!BW146</f>
        <v>0</v>
      </c>
      <c r="CH243" s="767"/>
      <c r="CI243" s="767"/>
      <c r="CJ243" s="767"/>
      <c r="CK243" s="768"/>
      <c r="CL243" s="766">
        <f>'НП ДЕННА'!CA146</f>
        <v>0</v>
      </c>
      <c r="CM243" s="767"/>
      <c r="CN243" s="767"/>
      <c r="CO243" s="767"/>
      <c r="CP243" s="768"/>
      <c r="CQ243" s="21"/>
    </row>
    <row r="244" spans="1:210" s="19" customFormat="1" x14ac:dyDescent="0.2">
      <c r="A244" s="692">
        <f>'НП ДЕННА'!A147</f>
        <v>3</v>
      </c>
      <c r="B244" s="909">
        <f>_xlfn.SINGLE('НП ДЕННА'!B147)</f>
        <v>0</v>
      </c>
      <c r="C244" s="909"/>
      <c r="D244" s="883">
        <f>'НП ДЕННА'!D147</f>
        <v>0</v>
      </c>
      <c r="E244" s="884"/>
      <c r="F244" s="884"/>
      <c r="G244" s="885">
        <f>'НП ДЕННА'!G147</f>
        <v>0</v>
      </c>
      <c r="H244" s="884"/>
      <c r="I244" s="884"/>
      <c r="J244" s="884"/>
      <c r="K244" s="886">
        <f>_xlfn.SINGLE('НП ДЕННА'!K147)</f>
        <v>0</v>
      </c>
      <c r="L244" s="887"/>
      <c r="Y244" s="167"/>
      <c r="Z244" s="167"/>
      <c r="AA244" s="244"/>
      <c r="AB244" s="245"/>
      <c r="AC244" s="246"/>
      <c r="AD244" s="827" t="str">
        <f>'НП ДЕННА'!AD147</f>
        <v xml:space="preserve">  - екзаменіів</v>
      </c>
      <c r="AE244" s="828"/>
      <c r="AF244" s="828"/>
      <c r="AG244" s="829"/>
      <c r="AH244" s="165">
        <f>SUM(AI244:CL244)</f>
        <v>19</v>
      </c>
      <c r="AI244" s="835">
        <f>'НП ДЕННА'!AI147</f>
        <v>3</v>
      </c>
      <c r="AJ244" s="836"/>
      <c r="AK244" s="836"/>
      <c r="AL244" s="836"/>
      <c r="AM244" s="837"/>
      <c r="AN244" s="835">
        <f>'НП ДЕННА'!AM147</f>
        <v>4</v>
      </c>
      <c r="AO244" s="836"/>
      <c r="AP244" s="836"/>
      <c r="AQ244" s="836"/>
      <c r="AR244" s="837"/>
      <c r="AS244" s="835">
        <f>'НП ДЕННА'!AQ147</f>
        <v>3</v>
      </c>
      <c r="AT244" s="836"/>
      <c r="AU244" s="836"/>
      <c r="AV244" s="836"/>
      <c r="AW244" s="837"/>
      <c r="AX244" s="835">
        <f>'НП ДЕННА'!AU147</f>
        <v>2</v>
      </c>
      <c r="AY244" s="836"/>
      <c r="AZ244" s="836"/>
      <c r="BA244" s="836"/>
      <c r="BB244" s="837"/>
      <c r="BC244" s="835">
        <f>'НП ДЕННА'!AY147</f>
        <v>3</v>
      </c>
      <c r="BD244" s="836"/>
      <c r="BE244" s="836"/>
      <c r="BF244" s="836"/>
      <c r="BG244" s="837"/>
      <c r="BH244" s="835">
        <f>'НП ДЕННА'!BC147</f>
        <v>3</v>
      </c>
      <c r="BI244" s="836"/>
      <c r="BJ244" s="836"/>
      <c r="BK244" s="836"/>
      <c r="BL244" s="837"/>
      <c r="BM244" s="835">
        <f>'НП ДЕННА'!BG147</f>
        <v>1</v>
      </c>
      <c r="BN244" s="836"/>
      <c r="BO244" s="836"/>
      <c r="BP244" s="836"/>
      <c r="BQ244" s="837"/>
      <c r="BR244" s="835">
        <f>'НП ДЕННА'!BK147</f>
        <v>0</v>
      </c>
      <c r="BS244" s="836"/>
      <c r="BT244" s="836"/>
      <c r="BU244" s="836"/>
      <c r="BV244" s="837"/>
      <c r="BW244" s="967">
        <f>'НП ДЕННА'!BO147</f>
        <v>0</v>
      </c>
      <c r="BX244" s="968"/>
      <c r="BY244" s="968"/>
      <c r="BZ244" s="968"/>
      <c r="CA244" s="969"/>
      <c r="CB244" s="967">
        <f>'НП ДЕННА'!BS147</f>
        <v>0</v>
      </c>
      <c r="CC244" s="968"/>
      <c r="CD244" s="968"/>
      <c r="CE244" s="968"/>
      <c r="CF244" s="969"/>
      <c r="CG244" s="967">
        <f>'НП ДЕННА'!BW147</f>
        <v>0</v>
      </c>
      <c r="CH244" s="968"/>
      <c r="CI244" s="968"/>
      <c r="CJ244" s="968"/>
      <c r="CK244" s="969"/>
      <c r="CL244" s="967">
        <f>'НП ДЕННА'!CA147</f>
        <v>0</v>
      </c>
      <c r="CM244" s="968"/>
      <c r="CN244" s="968"/>
      <c r="CO244" s="968"/>
      <c r="CP244" s="969"/>
      <c r="CQ244" s="21"/>
    </row>
    <row r="245" spans="1:210" s="19" customFormat="1" x14ac:dyDescent="0.2">
      <c r="A245" s="692">
        <f>'НП ДЕННА'!A148</f>
        <v>4</v>
      </c>
      <c r="B245" s="909">
        <f>_xlfn.SINGLE('НП ДЕННА'!B148)</f>
        <v>0</v>
      </c>
      <c r="C245" s="909"/>
      <c r="D245" s="883">
        <f>'НП ДЕННА'!D148</f>
        <v>0</v>
      </c>
      <c r="E245" s="884"/>
      <c r="F245" s="884"/>
      <c r="G245" s="885">
        <f>'НП ДЕННА'!G148</f>
        <v>0</v>
      </c>
      <c r="H245" s="884"/>
      <c r="I245" s="884"/>
      <c r="J245" s="884"/>
      <c r="K245" s="886">
        <f>_xlfn.SINGLE('НП ДЕННА'!K148)</f>
        <v>0</v>
      </c>
      <c r="L245" s="887"/>
      <c r="Y245" s="167"/>
      <c r="Z245" s="167"/>
      <c r="AA245" s="247"/>
      <c r="AB245" s="248"/>
      <c r="AC245" s="249"/>
      <c r="AD245" s="827" t="str">
        <f>'НП ДЕННА'!AD148</f>
        <v xml:space="preserve">  - заліків</v>
      </c>
      <c r="AE245" s="828"/>
      <c r="AF245" s="828"/>
      <c r="AG245" s="829"/>
      <c r="AH245" s="165">
        <f>SUM(AI245:CL245)</f>
        <v>32</v>
      </c>
      <c r="AI245" s="835">
        <f>'НП ДЕННА'!AI148</f>
        <v>5</v>
      </c>
      <c r="AJ245" s="836"/>
      <c r="AK245" s="836"/>
      <c r="AL245" s="836"/>
      <c r="AM245" s="837"/>
      <c r="AN245" s="835">
        <f>'НП ДЕННА'!AM148</f>
        <v>5</v>
      </c>
      <c r="AO245" s="836"/>
      <c r="AP245" s="836"/>
      <c r="AQ245" s="836"/>
      <c r="AR245" s="837"/>
      <c r="AS245" s="835">
        <f>'НП ДЕННА'!AQ148</f>
        <v>4</v>
      </c>
      <c r="AT245" s="836"/>
      <c r="AU245" s="836"/>
      <c r="AV245" s="836"/>
      <c r="AW245" s="837"/>
      <c r="AX245" s="835">
        <f>'НП ДЕННА'!AU148</f>
        <v>6</v>
      </c>
      <c r="AY245" s="836"/>
      <c r="AZ245" s="836"/>
      <c r="BA245" s="836"/>
      <c r="BB245" s="837"/>
      <c r="BC245" s="835">
        <f>'НП ДЕННА'!AY148</f>
        <v>4</v>
      </c>
      <c r="BD245" s="836"/>
      <c r="BE245" s="836"/>
      <c r="BF245" s="836"/>
      <c r="BG245" s="837"/>
      <c r="BH245" s="835">
        <f>'НП ДЕННА'!BC148</f>
        <v>3</v>
      </c>
      <c r="BI245" s="836"/>
      <c r="BJ245" s="836"/>
      <c r="BK245" s="836"/>
      <c r="BL245" s="837"/>
      <c r="BM245" s="835">
        <f>'НП ДЕННА'!BG148</f>
        <v>5</v>
      </c>
      <c r="BN245" s="836"/>
      <c r="BO245" s="836"/>
      <c r="BP245" s="836"/>
      <c r="BQ245" s="837"/>
      <c r="BR245" s="835">
        <f>'НП ДЕННА'!BK148</f>
        <v>0</v>
      </c>
      <c r="BS245" s="836"/>
      <c r="BT245" s="836"/>
      <c r="BU245" s="836"/>
      <c r="BV245" s="837"/>
      <c r="BW245" s="835">
        <f>'НП ДЕННА'!BO148</f>
        <v>0</v>
      </c>
      <c r="BX245" s="836"/>
      <c r="BY245" s="836"/>
      <c r="BZ245" s="836"/>
      <c r="CA245" s="837"/>
      <c r="CB245" s="835">
        <f>'НП ДЕННА'!BS148</f>
        <v>0</v>
      </c>
      <c r="CC245" s="836"/>
      <c r="CD245" s="836"/>
      <c r="CE245" s="836"/>
      <c r="CF245" s="837"/>
      <c r="CG245" s="835">
        <f>'НП ДЕННА'!BW148</f>
        <v>0</v>
      </c>
      <c r="CH245" s="836"/>
      <c r="CI245" s="836"/>
      <c r="CJ245" s="836"/>
      <c r="CK245" s="837"/>
      <c r="CL245" s="835">
        <f>'НП ДЕННА'!CA148</f>
        <v>0</v>
      </c>
      <c r="CM245" s="836"/>
      <c r="CN245" s="836"/>
      <c r="CO245" s="836"/>
      <c r="CP245" s="837"/>
      <c r="CQ245" s="21"/>
    </row>
    <row r="246" spans="1:210" s="19" customFormat="1" x14ac:dyDescent="0.2">
      <c r="A246" s="692">
        <f>'НП ДЕННА'!A149</f>
        <v>5</v>
      </c>
      <c r="B246" s="909">
        <f>_xlfn.SINGLE('НП ДЕННА'!B149)</f>
        <v>0</v>
      </c>
      <c r="C246" s="909"/>
      <c r="D246" s="883">
        <f>'НП ДЕННА'!D149</f>
        <v>0</v>
      </c>
      <c r="E246" s="884"/>
      <c r="F246" s="884"/>
      <c r="G246" s="885">
        <f>'НП ДЕННА'!G149</f>
        <v>0</v>
      </c>
      <c r="H246" s="884"/>
      <c r="I246" s="884"/>
      <c r="J246" s="884"/>
      <c r="K246" s="886">
        <f>_xlfn.SINGLE('НП ДЕННА'!K149)</f>
        <v>0</v>
      </c>
      <c r="L246" s="887"/>
      <c r="Y246" s="167"/>
      <c r="Z246" s="167"/>
      <c r="AA246" s="821" t="str">
        <f>'НП ДЕННА'!AA149</f>
        <v>Обсяг кредитів ECTS:</v>
      </c>
      <c r="AB246" s="822"/>
      <c r="AC246" s="822"/>
      <c r="AD246" s="822"/>
      <c r="AE246" s="827" t="str">
        <f>'НП ДЕННА'!AE149</f>
        <v xml:space="preserve">  - за семестр</v>
      </c>
      <c r="AF246" s="875"/>
      <c r="AG246" s="875"/>
      <c r="AH246" s="876"/>
      <c r="AI246" s="813">
        <f>AM233</f>
        <v>30</v>
      </c>
      <c r="AJ246" s="814"/>
      <c r="AK246" s="814"/>
      <c r="AL246" s="814"/>
      <c r="AM246" s="815"/>
      <c r="AN246" s="813">
        <f>AR233</f>
        <v>30</v>
      </c>
      <c r="AO246" s="814"/>
      <c r="AP246" s="814"/>
      <c r="AQ246" s="814"/>
      <c r="AR246" s="815"/>
      <c r="AS246" s="813">
        <f>AW233</f>
        <v>30</v>
      </c>
      <c r="AT246" s="814"/>
      <c r="AU246" s="814"/>
      <c r="AV246" s="814"/>
      <c r="AW246" s="815"/>
      <c r="AX246" s="813">
        <f>BB233</f>
        <v>30</v>
      </c>
      <c r="AY246" s="814"/>
      <c r="AZ246" s="814"/>
      <c r="BA246" s="814"/>
      <c r="BB246" s="815"/>
      <c r="BC246" s="813">
        <f>BG233</f>
        <v>30</v>
      </c>
      <c r="BD246" s="814"/>
      <c r="BE246" s="814"/>
      <c r="BF246" s="814"/>
      <c r="BG246" s="815"/>
      <c r="BH246" s="813">
        <f>BL233</f>
        <v>30</v>
      </c>
      <c r="BI246" s="814"/>
      <c r="BJ246" s="814"/>
      <c r="BK246" s="814"/>
      <c r="BL246" s="815"/>
      <c r="BM246" s="813">
        <f t="shared" ref="BM246" si="1450">BQ233</f>
        <v>30</v>
      </c>
      <c r="BN246" s="814"/>
      <c r="BO246" s="814"/>
      <c r="BP246" s="814"/>
      <c r="BQ246" s="815"/>
      <c r="BR246" s="813">
        <f t="shared" ref="BR246" si="1451">BV233</f>
        <v>30</v>
      </c>
      <c r="BS246" s="814"/>
      <c r="BT246" s="814"/>
      <c r="BU246" s="814"/>
      <c r="BV246" s="815"/>
      <c r="BW246" s="813">
        <f t="shared" ref="BW246" si="1452">CA233</f>
        <v>0</v>
      </c>
      <c r="BX246" s="814"/>
      <c r="BY246" s="814"/>
      <c r="BZ246" s="814"/>
      <c r="CA246" s="966"/>
      <c r="CB246" s="813">
        <f t="shared" ref="CB246" si="1453">CF233</f>
        <v>0</v>
      </c>
      <c r="CC246" s="814"/>
      <c r="CD246" s="814"/>
      <c r="CE246" s="814"/>
      <c r="CF246" s="966"/>
      <c r="CG246" s="813">
        <f t="shared" ref="CG246" si="1454">CK233</f>
        <v>0</v>
      </c>
      <c r="CH246" s="814"/>
      <c r="CI246" s="814"/>
      <c r="CJ246" s="814"/>
      <c r="CK246" s="966"/>
      <c r="CL246" s="813">
        <f t="shared" ref="CL246" si="1455">CP233</f>
        <v>0</v>
      </c>
      <c r="CM246" s="814"/>
      <c r="CN246" s="814"/>
      <c r="CO246" s="814"/>
      <c r="CP246" s="966"/>
      <c r="CQ246" s="21"/>
    </row>
    <row r="247" spans="1:210" s="19" customFormat="1" x14ac:dyDescent="0.2">
      <c r="A247" s="692">
        <f>'НП ДЕННА'!A150</f>
        <v>6</v>
      </c>
      <c r="B247" s="909">
        <f>_xlfn.SINGLE('НП ДЕННА'!B150)</f>
        <v>0</v>
      </c>
      <c r="C247" s="909"/>
      <c r="D247" s="883">
        <f>'НП ДЕННА'!D150</f>
        <v>0</v>
      </c>
      <c r="E247" s="884"/>
      <c r="F247" s="884"/>
      <c r="G247" s="885">
        <f>'НП ДЕННА'!G150</f>
        <v>0</v>
      </c>
      <c r="H247" s="884"/>
      <c r="I247" s="884"/>
      <c r="J247" s="884"/>
      <c r="K247" s="886">
        <f>_xlfn.SINGLE('НП ДЕННА'!K150)</f>
        <v>0</v>
      </c>
      <c r="L247" s="887"/>
      <c r="Y247" s="167"/>
      <c r="Z247" s="167"/>
      <c r="AA247" s="250"/>
      <c r="AB247" s="251"/>
      <c r="AC247" s="251"/>
      <c r="AD247" s="251"/>
      <c r="AE247" s="827" t="str">
        <f>'НП ДЕННА'!AE150</f>
        <v xml:space="preserve">  - за рік</v>
      </c>
      <c r="AF247" s="875"/>
      <c r="AG247" s="875"/>
      <c r="AH247" s="876"/>
      <c r="AI247" s="823">
        <f>AI246+AN246</f>
        <v>60</v>
      </c>
      <c r="AJ247" s="824"/>
      <c r="AK247" s="824"/>
      <c r="AL247" s="824"/>
      <c r="AM247" s="824"/>
      <c r="AN247" s="824"/>
      <c r="AO247" s="824"/>
      <c r="AP247" s="824"/>
      <c r="AQ247" s="824"/>
      <c r="AR247" s="825"/>
      <c r="AS247" s="823">
        <f>AS246+AX246</f>
        <v>60</v>
      </c>
      <c r="AT247" s="824"/>
      <c r="AU247" s="824"/>
      <c r="AV247" s="824"/>
      <c r="AW247" s="824"/>
      <c r="AX247" s="824"/>
      <c r="AY247" s="824"/>
      <c r="AZ247" s="824"/>
      <c r="BA247" s="824"/>
      <c r="BB247" s="825"/>
      <c r="BC247" s="823">
        <f>BC246+BH246</f>
        <v>60</v>
      </c>
      <c r="BD247" s="824"/>
      <c r="BE247" s="824"/>
      <c r="BF247" s="824"/>
      <c r="BG247" s="824"/>
      <c r="BH247" s="824"/>
      <c r="BI247" s="824"/>
      <c r="BJ247" s="824"/>
      <c r="BK247" s="824"/>
      <c r="BL247" s="825"/>
      <c r="BM247" s="823">
        <f>BM246+BR246</f>
        <v>60</v>
      </c>
      <c r="BN247" s="824"/>
      <c r="BO247" s="824"/>
      <c r="BP247" s="824"/>
      <c r="BQ247" s="824"/>
      <c r="BR247" s="824"/>
      <c r="BS247" s="824"/>
      <c r="BT247" s="824"/>
      <c r="BU247" s="824"/>
      <c r="BV247" s="825"/>
      <c r="BW247" s="823">
        <f>BW246+CB246</f>
        <v>0</v>
      </c>
      <c r="BX247" s="824"/>
      <c r="BY247" s="824"/>
      <c r="BZ247" s="824"/>
      <c r="CA247" s="824"/>
      <c r="CB247" s="824"/>
      <c r="CC247" s="824"/>
      <c r="CD247" s="824"/>
      <c r="CE247" s="824"/>
      <c r="CF247" s="825"/>
      <c r="CG247" s="823">
        <f>CG246+CL246</f>
        <v>0</v>
      </c>
      <c r="CH247" s="824"/>
      <c r="CI247" s="824"/>
      <c r="CJ247" s="824"/>
      <c r="CK247" s="824"/>
      <c r="CL247" s="824"/>
      <c r="CM247" s="824"/>
      <c r="CN247" s="824"/>
      <c r="CO247" s="824"/>
      <c r="CP247" s="825"/>
      <c r="CQ247" s="21"/>
    </row>
    <row r="248" spans="1:210" s="19" customFormat="1" ht="13.2" customHeight="1" x14ac:dyDescent="0.2">
      <c r="A248" s="692">
        <f>'НП ДЕННА'!A151</f>
        <v>7</v>
      </c>
      <c r="B248" s="909">
        <f>_xlfn.SINGLE('НП ДЕННА'!B151)</f>
        <v>0</v>
      </c>
      <c r="C248" s="909"/>
      <c r="D248" s="883">
        <f>'НП ДЕННА'!D151</f>
        <v>0</v>
      </c>
      <c r="E248" s="884"/>
      <c r="F248" s="884"/>
      <c r="G248" s="885">
        <f>'НП ДЕННА'!G151</f>
        <v>0</v>
      </c>
      <c r="H248" s="884"/>
      <c r="I248" s="884"/>
      <c r="J248" s="884"/>
      <c r="K248" s="886">
        <f>_xlfn.SINGLE('НП ДЕННА'!K151)</f>
        <v>0</v>
      </c>
      <c r="L248" s="887"/>
      <c r="Y248" s="167"/>
      <c r="Z248" s="167"/>
      <c r="AA248" s="853" t="str">
        <f>'НП ДЕННА'!AA151</f>
        <v>у тому числі:</v>
      </c>
      <c r="AB248" s="912"/>
      <c r="AC248" s="913"/>
      <c r="AD248" s="847" t="str">
        <f>'НП ДЕННА'!AD151</f>
        <v xml:space="preserve">  - вибіркова частина плану</v>
      </c>
      <c r="AE248" s="914"/>
      <c r="AF248" s="914"/>
      <c r="AG248" s="914"/>
      <c r="AH248" s="915"/>
      <c r="AI248" s="902">
        <f>AM230</f>
        <v>0</v>
      </c>
      <c r="AJ248" s="903"/>
      <c r="AK248" s="903"/>
      <c r="AL248" s="903"/>
      <c r="AM248" s="904"/>
      <c r="AN248" s="902">
        <f>AR230</f>
        <v>0</v>
      </c>
      <c r="AO248" s="903"/>
      <c r="AP248" s="903"/>
      <c r="AQ248" s="903"/>
      <c r="AR248" s="904"/>
      <c r="AS248" s="902">
        <f>AW230</f>
        <v>10</v>
      </c>
      <c r="AT248" s="903"/>
      <c r="AU248" s="903"/>
      <c r="AV248" s="903"/>
      <c r="AW248" s="904"/>
      <c r="AX248" s="902">
        <f>BB230</f>
        <v>10</v>
      </c>
      <c r="AY248" s="903"/>
      <c r="AZ248" s="903"/>
      <c r="BA248" s="903"/>
      <c r="BB248" s="904"/>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902">
        <f>CA230</f>
        <v>0</v>
      </c>
      <c r="BX248" s="903"/>
      <c r="BY248" s="903"/>
      <c r="BZ248" s="903"/>
      <c r="CA248" s="904"/>
      <c r="CB248" s="902">
        <f>CF230</f>
        <v>0</v>
      </c>
      <c r="CC248" s="903"/>
      <c r="CD248" s="903"/>
      <c r="CE248" s="903"/>
      <c r="CF248" s="904"/>
      <c r="CG248" s="902">
        <f>CK230</f>
        <v>0</v>
      </c>
      <c r="CH248" s="903"/>
      <c r="CI248" s="903"/>
      <c r="CJ248" s="903"/>
      <c r="CK248" s="904"/>
      <c r="CL248" s="902">
        <f>CP230</f>
        <v>0</v>
      </c>
      <c r="CM248" s="903"/>
      <c r="CN248" s="903"/>
      <c r="CO248" s="903"/>
      <c r="CP248" s="904"/>
      <c r="CQ248" s="21"/>
    </row>
    <row r="249" spans="1:210" s="19" customFormat="1" x14ac:dyDescent="0.2">
      <c r="A249" s="692">
        <f>'НП ДЕННА'!A152</f>
        <v>8</v>
      </c>
      <c r="B249" s="909">
        <f>_xlfn.SINGLE('НП ДЕННА'!B152)</f>
        <v>0</v>
      </c>
      <c r="C249" s="909"/>
      <c r="D249" s="883">
        <f>'НП ДЕННА'!D152</f>
        <v>0</v>
      </c>
      <c r="E249" s="884"/>
      <c r="F249" s="884"/>
      <c r="G249" s="885">
        <f>'НП ДЕННА'!G152</f>
        <v>0</v>
      </c>
      <c r="H249" s="884"/>
      <c r="I249" s="884"/>
      <c r="J249" s="884"/>
      <c r="K249" s="886">
        <f>_xlfn.SINGLE('НП ДЕННА'!K152)</f>
        <v>0</v>
      </c>
      <c r="L249" s="887"/>
      <c r="Y249" s="167"/>
      <c r="Z249" s="167"/>
      <c r="AA249" s="252"/>
      <c r="AB249" s="253"/>
      <c r="AC249" s="254"/>
      <c r="AD249" s="916"/>
      <c r="AE249" s="917"/>
      <c r="AF249" s="917"/>
      <c r="AG249" s="917"/>
      <c r="AH249" s="918"/>
      <c r="AI249" s="864">
        <f>AD230</f>
        <v>60</v>
      </c>
      <c r="AJ249" s="865"/>
      <c r="AK249" s="865"/>
      <c r="AL249" s="865"/>
      <c r="AM249" s="865"/>
      <c r="AN249" s="865"/>
      <c r="AO249" s="865"/>
      <c r="AP249" s="865"/>
      <c r="AQ249" s="865"/>
      <c r="AR249" s="865"/>
      <c r="AS249" s="865"/>
      <c r="AT249" s="865"/>
      <c r="AU249" s="865"/>
      <c r="AV249" s="865"/>
      <c r="AW249" s="865"/>
      <c r="AX249" s="865"/>
      <c r="AY249" s="865"/>
      <c r="AZ249" s="865"/>
      <c r="BA249" s="865"/>
      <c r="BB249" s="865"/>
      <c r="BC249" s="865"/>
      <c r="BD249" s="865"/>
      <c r="BE249" s="865"/>
      <c r="BF249" s="865"/>
      <c r="BG249" s="865"/>
      <c r="BH249" s="865"/>
      <c r="BI249" s="865"/>
      <c r="BJ249" s="865"/>
      <c r="BK249" s="865"/>
      <c r="BL249" s="865"/>
      <c r="BM249" s="865"/>
      <c r="BN249" s="865"/>
      <c r="BO249" s="865"/>
      <c r="BP249" s="865"/>
      <c r="BQ249" s="865"/>
      <c r="BR249" s="865"/>
      <c r="BS249" s="865"/>
      <c r="BT249" s="865"/>
      <c r="BU249" s="865"/>
      <c r="BV249" s="865"/>
      <c r="BW249" s="865"/>
      <c r="BX249" s="865"/>
      <c r="BY249" s="865"/>
      <c r="BZ249" s="865"/>
      <c r="CA249" s="865"/>
      <c r="CB249" s="865"/>
      <c r="CC249" s="865"/>
      <c r="CD249" s="865"/>
      <c r="CE249" s="865"/>
      <c r="CF249" s="865"/>
      <c r="CG249" s="865"/>
      <c r="CH249" s="865"/>
      <c r="CI249" s="865"/>
      <c r="CJ249" s="865"/>
      <c r="CK249" s="865"/>
      <c r="CL249" s="865"/>
      <c r="CM249" s="865"/>
      <c r="CN249" s="865"/>
      <c r="CO249" s="865"/>
      <c r="CP249" s="866"/>
      <c r="CQ249" s="121">
        <f>IF('Титул денна (дуальна)'!AX1="магістр",22.5,60)</f>
        <v>60</v>
      </c>
    </row>
    <row r="250" spans="1:210" s="19" customFormat="1" ht="23.4" customHeight="1" x14ac:dyDescent="0.25">
      <c r="A250" s="693"/>
      <c r="B250" s="907" t="str">
        <f>'НП ДЕННА'!B153</f>
        <v xml:space="preserve">Разом: </v>
      </c>
      <c r="C250" s="908"/>
      <c r="D250" s="908"/>
      <c r="E250" s="908"/>
      <c r="F250" s="908"/>
      <c r="G250" s="885">
        <f>SUM(G242:G249)</f>
        <v>7</v>
      </c>
      <c r="H250" s="884"/>
      <c r="I250" s="884"/>
      <c r="J250" s="884"/>
      <c r="K250" s="886">
        <f>SUM(K241:K249)</f>
        <v>10.5</v>
      </c>
      <c r="L250" s="887"/>
      <c r="Y250" s="240"/>
      <c r="Z250" s="240"/>
      <c r="AA250" s="255"/>
      <c r="AB250" s="256"/>
      <c r="AC250" s="257"/>
      <c r="AD250" s="877" t="str">
        <f>'НП ДЕННА'!AD153</f>
        <v xml:space="preserve">  - підготовка та проведення атестації</v>
      </c>
      <c r="AE250" s="910"/>
      <c r="AF250" s="910"/>
      <c r="AG250" s="910"/>
      <c r="AH250" s="911"/>
      <c r="AI250" s="902">
        <f>'НП ДЕННА'!AI153</f>
        <v>0</v>
      </c>
      <c r="AJ250" s="903"/>
      <c r="AK250" s="903"/>
      <c r="AL250" s="903"/>
      <c r="AM250" s="904"/>
      <c r="AN250" s="902">
        <f>'НП ДЕННА'!AM153</f>
        <v>0</v>
      </c>
      <c r="AO250" s="903"/>
      <c r="AP250" s="903"/>
      <c r="AQ250" s="903"/>
      <c r="AR250" s="904"/>
      <c r="AS250" s="902">
        <f>'НП ДЕННА'!AQ153</f>
        <v>0</v>
      </c>
      <c r="AT250" s="903"/>
      <c r="AU250" s="903"/>
      <c r="AV250" s="903"/>
      <c r="AW250" s="904"/>
      <c r="AX250" s="902">
        <f>'НП ДЕННА'!AU153</f>
        <v>0</v>
      </c>
      <c r="AY250" s="903"/>
      <c r="AZ250" s="903"/>
      <c r="BA250" s="903"/>
      <c r="BB250" s="904"/>
      <c r="BC250" s="902">
        <f>'НП ДЕННА'!AY153</f>
        <v>0</v>
      </c>
      <c r="BD250" s="903"/>
      <c r="BE250" s="903"/>
      <c r="BF250" s="903"/>
      <c r="BG250" s="904"/>
      <c r="BH250" s="902">
        <f>'НП ДЕННА'!BC153</f>
        <v>0</v>
      </c>
      <c r="BI250" s="903"/>
      <c r="BJ250" s="903"/>
      <c r="BK250" s="903"/>
      <c r="BL250" s="904"/>
      <c r="BM250" s="902">
        <f>'НП ДЕННА'!BG153</f>
        <v>0</v>
      </c>
      <c r="BN250" s="903"/>
      <c r="BO250" s="903"/>
      <c r="BP250" s="903"/>
      <c r="BQ250" s="904"/>
      <c r="BR250" s="902">
        <f>'НП ДЕННА'!BK153</f>
        <v>24</v>
      </c>
      <c r="BS250" s="903"/>
      <c r="BT250" s="903"/>
      <c r="BU250" s="903"/>
      <c r="BV250" s="904"/>
      <c r="BW250" s="902">
        <f>'НП ДЕННА'!BO153</f>
        <v>0</v>
      </c>
      <c r="BX250" s="903"/>
      <c r="BY250" s="903"/>
      <c r="BZ250" s="903"/>
      <c r="CA250" s="904"/>
      <c r="CB250" s="902">
        <f>'НП ДЕННА'!BS153</f>
        <v>0</v>
      </c>
      <c r="CC250" s="903"/>
      <c r="CD250" s="903"/>
      <c r="CE250" s="903"/>
      <c r="CF250" s="904"/>
      <c r="CG250" s="902">
        <f>'НП ДЕННА'!BW153</f>
        <v>0</v>
      </c>
      <c r="CH250" s="903"/>
      <c r="CI250" s="903"/>
      <c r="CJ250" s="903"/>
      <c r="CK250" s="904"/>
      <c r="CL250" s="902">
        <f>'НП ДЕННА'!CA153</f>
        <v>0</v>
      </c>
      <c r="CM250" s="903"/>
      <c r="CN250" s="903"/>
      <c r="CO250" s="903"/>
      <c r="CP250" s="904"/>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892" t="str">
        <f>'НП ДЕННА'!C156</f>
        <v>освітньо-професійної програми «Електроніка» першого (бакалаврського) рівня вищої освіти за спеціальністю 171 "Електроніка"</v>
      </c>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3"/>
      <c r="AY253" s="893"/>
      <c r="AZ253" s="893"/>
      <c r="BA253" s="893"/>
      <c r="BB253" s="893"/>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894" t="str">
        <f>'НП ДЕННА'!C157:AX157</f>
        <v xml:space="preserve"> (назва освітньої програми)</v>
      </c>
      <c r="D254" s="890"/>
      <c r="E254" s="890"/>
      <c r="F254" s="890"/>
      <c r="G254" s="890"/>
      <c r="H254" s="890"/>
      <c r="I254" s="890"/>
      <c r="J254" s="890"/>
      <c r="K254" s="890"/>
      <c r="L254" s="890"/>
      <c r="M254" s="890"/>
      <c r="N254" s="890"/>
      <c r="O254" s="890"/>
      <c r="P254" s="890"/>
      <c r="Q254" s="890"/>
      <c r="R254" s="890"/>
      <c r="S254" s="890"/>
      <c r="T254" s="890"/>
      <c r="U254" s="890"/>
      <c r="V254" s="890"/>
      <c r="W254" s="890"/>
      <c r="X254" s="890"/>
      <c r="Y254" s="890"/>
      <c r="Z254" s="890"/>
      <c r="AA254" s="890"/>
      <c r="AB254" s="890"/>
      <c r="AC254" s="890"/>
      <c r="AD254" s="890"/>
      <c r="AE254" s="890"/>
      <c r="AF254" s="890"/>
      <c r="AG254" s="890"/>
      <c r="AH254" s="890"/>
      <c r="AI254" s="890"/>
      <c r="AJ254" s="890"/>
      <c r="AK254" s="890"/>
      <c r="AL254" s="890"/>
      <c r="AM254" s="890"/>
      <c r="AN254" s="890"/>
      <c r="AO254" s="890"/>
      <c r="AP254" s="890"/>
      <c r="AQ254" s="890"/>
      <c r="AR254" s="890"/>
      <c r="AS254" s="895"/>
      <c r="AT254" s="895"/>
      <c r="AU254" s="895"/>
      <c r="AV254" s="895"/>
      <c r="AW254" s="895"/>
      <c r="AX254" s="895"/>
      <c r="AY254" s="895"/>
      <c r="AZ254" s="895"/>
      <c r="BA254" s="895"/>
      <c r="BB254" s="895"/>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892" t="str">
        <f>'НП ДЕННА'!C158</f>
        <v>стандарту вищої освіти за спеціальністю 171 "Електроніка" для першого (бакалаврського) рівня вищої освіти (наказ №1246 від 13.11.2018)</v>
      </c>
      <c r="D255" s="893"/>
      <c r="E255" s="893"/>
      <c r="F255" s="893"/>
      <c r="G255" s="893"/>
      <c r="H255" s="893"/>
      <c r="I255" s="893"/>
      <c r="J255" s="893"/>
      <c r="K255" s="893"/>
      <c r="L255" s="893"/>
      <c r="M255" s="893"/>
      <c r="N255" s="893"/>
      <c r="O255" s="893"/>
      <c r="P255" s="893"/>
      <c r="Q255" s="893"/>
      <c r="R255" s="893"/>
      <c r="S255" s="893"/>
      <c r="T255" s="893"/>
      <c r="U255" s="893"/>
      <c r="V255" s="893"/>
      <c r="W255" s="893"/>
      <c r="X255" s="893"/>
      <c r="Y255" s="893"/>
      <c r="Z255" s="893"/>
      <c r="AA255" s="893"/>
      <c r="AB255" s="893"/>
      <c r="AC255" s="893"/>
      <c r="AD255" s="893"/>
      <c r="AE255" s="893"/>
      <c r="AF255" s="893"/>
      <c r="AG255" s="893"/>
      <c r="AH255" s="893"/>
      <c r="AI255" s="893"/>
      <c r="AJ255" s="893"/>
      <c r="AK255" s="893"/>
      <c r="AL255" s="893"/>
      <c r="AM255" s="893"/>
      <c r="AN255" s="893"/>
      <c r="AO255" s="893"/>
      <c r="AP255" s="893"/>
      <c r="AQ255" s="893"/>
      <c r="AR255" s="893"/>
      <c r="AS255" s="893"/>
      <c r="AT255" s="893"/>
      <c r="AU255" s="893"/>
      <c r="AV255" s="893"/>
      <c r="AW255" s="893"/>
      <c r="AX255" s="893"/>
      <c r="AY255" s="893"/>
      <c r="AZ255" s="893"/>
      <c r="BA255" s="893"/>
      <c r="BB255" s="893"/>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894" t="str">
        <f>'НП ДЕННА'!C159:AX159</f>
        <v xml:space="preserve"> (назва професійного стандарту, за наявності)</v>
      </c>
      <c r="D256" s="890"/>
      <c r="E256" s="890"/>
      <c r="F256" s="890"/>
      <c r="G256" s="890"/>
      <c r="H256" s="890"/>
      <c r="I256" s="890"/>
      <c r="J256" s="890"/>
      <c r="K256" s="890"/>
      <c r="L256" s="890"/>
      <c r="M256" s="890"/>
      <c r="N256" s="890"/>
      <c r="O256" s="890"/>
      <c r="P256" s="890"/>
      <c r="Q256" s="890"/>
      <c r="R256" s="890"/>
      <c r="S256" s="890"/>
      <c r="T256" s="890"/>
      <c r="U256" s="890"/>
      <c r="V256" s="890"/>
      <c r="W256" s="890"/>
      <c r="X256" s="890"/>
      <c r="Y256" s="890"/>
      <c r="Z256" s="890"/>
      <c r="AA256" s="890"/>
      <c r="AB256" s="890"/>
      <c r="AC256" s="890"/>
      <c r="AD256" s="890"/>
      <c r="AE256" s="890"/>
      <c r="AF256" s="890"/>
      <c r="AG256" s="890"/>
      <c r="AH256" s="890"/>
      <c r="AI256" s="890"/>
      <c r="AJ256" s="890"/>
      <c r="AK256" s="890"/>
      <c r="AL256" s="890"/>
      <c r="AM256" s="890"/>
      <c r="AN256" s="890"/>
      <c r="AO256" s="890"/>
      <c r="AP256" s="890"/>
      <c r="AQ256" s="890"/>
      <c r="AR256" s="890"/>
      <c r="AS256" s="895"/>
      <c r="AT256" s="895"/>
      <c r="AU256" s="895"/>
      <c r="AV256" s="895"/>
      <c r="AW256" s="895"/>
      <c r="AX256" s="895"/>
      <c r="AY256" s="895"/>
      <c r="AZ256" s="895"/>
      <c r="BA256" s="895"/>
      <c r="BB256" s="895"/>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896"/>
      <c r="D257" s="896"/>
      <c r="E257" s="896"/>
      <c r="F257" s="896"/>
      <c r="G257" s="896"/>
      <c r="H257" s="896"/>
      <c r="J257" s="897" t="str">
        <f>'НП ДЕННА'!J160:AB160</f>
        <v>д.т.н., доц. Захожай О.І.</v>
      </c>
      <c r="K257" s="897"/>
      <c r="L257" s="897"/>
      <c r="M257" s="897"/>
      <c r="N257" s="897"/>
      <c r="O257" s="897"/>
      <c r="P257" s="897"/>
      <c r="Q257" s="897"/>
      <c r="R257" s="897"/>
      <c r="S257" s="897"/>
      <c r="T257" s="897"/>
      <c r="U257" s="897"/>
      <c r="V257" s="897"/>
      <c r="W257" s="897"/>
      <c r="X257" s="897"/>
      <c r="Y257" s="897"/>
      <c r="Z257" s="897"/>
      <c r="AA257" s="897"/>
      <c r="AB257" s="897"/>
      <c r="AC257" s="898"/>
      <c r="AD257" s="898"/>
      <c r="AE257" s="898"/>
      <c r="AF257" s="898"/>
      <c r="AG257" s="167"/>
      <c r="AH257" s="167"/>
      <c r="AI257" s="321" t="str">
        <f>'НП ДЕННА'!AI160</f>
        <v>Кафедра</v>
      </c>
      <c r="AK257" s="899" t="str">
        <f>_xlfn.SINGLE('НП ДЕННА'!AK160)</f>
        <v>електронних апаратів</v>
      </c>
      <c r="AL257" s="899"/>
      <c r="AM257" s="900"/>
      <c r="AN257" s="900"/>
      <c r="AO257" s="900"/>
      <c r="AP257" s="900"/>
      <c r="AQ257" s="900"/>
      <c r="AR257" s="900"/>
      <c r="AS257" s="900"/>
      <c r="AT257" s="900"/>
      <c r="AU257" s="900"/>
      <c r="AV257" s="900"/>
      <c r="AW257" s="900"/>
      <c r="AX257" s="900"/>
      <c r="AY257" s="901"/>
      <c r="AZ257" s="901"/>
      <c r="BA257" s="901"/>
      <c r="BB257" s="901"/>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890" t="str">
        <f>'НП ДЕННА'!C161:H161</f>
        <v>(підпис)</v>
      </c>
      <c r="D258" s="890"/>
      <c r="E258" s="890"/>
      <c r="F258" s="890"/>
      <c r="G258" s="890"/>
      <c r="H258" s="891"/>
      <c r="J258" s="890" t="str">
        <f>'НП ДЕННА'!J161:AF161</f>
        <v>(вчений ступінь, вчене звання, прізвище та ініціали)</v>
      </c>
      <c r="K258" s="890"/>
      <c r="L258" s="890"/>
      <c r="M258" s="890"/>
      <c r="N258" s="890"/>
      <c r="O258" s="890"/>
      <c r="P258" s="890"/>
      <c r="Q258" s="890"/>
      <c r="R258" s="890"/>
      <c r="S258" s="890"/>
      <c r="T258" s="890"/>
      <c r="U258" s="890"/>
      <c r="V258" s="890"/>
      <c r="W258" s="890"/>
      <c r="X258" s="890"/>
      <c r="Y258" s="890"/>
      <c r="Z258" s="890"/>
      <c r="AA258" s="890"/>
      <c r="AB258" s="890"/>
      <c r="AC258" s="891"/>
      <c r="AD258" s="891"/>
      <c r="AE258" s="891"/>
      <c r="AF258" s="891"/>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05"/>
      <c r="D259" s="906"/>
      <c r="E259" s="906"/>
      <c r="F259" s="906"/>
      <c r="G259" s="906"/>
      <c r="H259" s="906"/>
      <c r="I259" s="318"/>
      <c r="J259" s="897" t="str">
        <f>'НП ДЕННА'!J162:AB162</f>
        <v>к.т.н., проф. Паеранд Ю.Е.</v>
      </c>
      <c r="K259" s="897"/>
      <c r="L259" s="897"/>
      <c r="M259" s="897"/>
      <c r="N259" s="897"/>
      <c r="O259" s="897"/>
      <c r="P259" s="897"/>
      <c r="Q259" s="897"/>
      <c r="R259" s="897"/>
      <c r="S259" s="897"/>
      <c r="T259" s="897"/>
      <c r="U259" s="897"/>
      <c r="V259" s="897"/>
      <c r="W259" s="897"/>
      <c r="X259" s="897"/>
      <c r="Y259" s="897"/>
      <c r="Z259" s="897"/>
      <c r="AA259" s="897"/>
      <c r="AB259" s="897"/>
      <c r="AC259" s="898"/>
      <c r="AD259" s="898"/>
      <c r="AE259" s="898"/>
      <c r="AF259" s="898"/>
      <c r="AI259" s="319" t="str">
        <f>'НП ДЕННА'!AI162</f>
        <v>Декан факультету інформаційних технологій та електроніки  _____________   Митрохін С.О.</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888" t="str">
        <f>'НП ДЕННА'!C163:H163</f>
        <v>(підпис)</v>
      </c>
      <c r="D260" s="888"/>
      <c r="E260" s="888"/>
      <c r="F260" s="888"/>
      <c r="G260" s="888"/>
      <c r="H260" s="889"/>
      <c r="J260" s="890" t="str">
        <f>'НП ДЕННА'!J163:AF163</f>
        <v>(вчений ступінь, вчене звання, прізвище та ініціали)</v>
      </c>
      <c r="K260" s="890"/>
      <c r="L260" s="890"/>
      <c r="M260" s="890"/>
      <c r="N260" s="890"/>
      <c r="O260" s="890"/>
      <c r="P260" s="890"/>
      <c r="Q260" s="890"/>
      <c r="R260" s="890"/>
      <c r="S260" s="890"/>
      <c r="T260" s="890"/>
      <c r="U260" s="890"/>
      <c r="V260" s="890"/>
      <c r="W260" s="890"/>
      <c r="X260" s="890"/>
      <c r="Y260" s="890"/>
      <c r="Z260" s="890"/>
      <c r="AA260" s="890"/>
      <c r="AB260" s="890"/>
      <c r="AC260" s="891"/>
      <c r="AD260" s="891"/>
      <c r="AE260" s="891"/>
      <c r="AF260" s="891"/>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ht="13.5" customHeigh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ht="13.5" customHeigh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vCwwatogBwBCENZuHgw/r41aB0nqtf5MVuGrtSgHSUdyOAsOFwuzw/ctmREkRGXBob4vpFJTgsYILgCDpoNijQ==" saltValue="8f2kQZPrHPSq5AtLChKZy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186 AI188:CP233 AM187 AR187 AW187 BB187 BG187 BL187 BQ187 BV187:CP187">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A19" zoomScaleNormal="80" zoomScaleSheetLayoutView="100" workbookViewId="0">
      <selection activeCell="AT28" sqref="AT28"/>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47" t="s">
        <v>38</v>
      </c>
      <c r="I1" s="747"/>
      <c r="J1" s="747"/>
      <c r="K1" s="747"/>
      <c r="L1" s="747"/>
      <c r="M1" s="747"/>
      <c r="N1" s="747"/>
      <c r="O1" s="747"/>
      <c r="P1" s="328"/>
      <c r="Q1" s="328"/>
      <c r="R1" s="328"/>
      <c r="S1" s="328"/>
      <c r="T1" s="328"/>
      <c r="U1" s="328"/>
      <c r="V1" s="328"/>
      <c r="W1" s="328"/>
      <c r="X1" s="328"/>
      <c r="AF1" s="329"/>
      <c r="AQ1" s="328" t="s">
        <v>105</v>
      </c>
      <c r="AR1" s="328"/>
      <c r="AS1" s="328"/>
      <c r="AT1" s="328"/>
      <c r="AU1" s="328"/>
      <c r="AV1" s="328"/>
      <c r="AW1" s="328"/>
      <c r="AX1" s="749" t="str">
        <f>'Титул денна (дуальна)'!AX1:BB1</f>
        <v>бакалавр</v>
      </c>
      <c r="AY1" s="749"/>
      <c r="AZ1" s="749"/>
      <c r="BA1" s="749"/>
      <c r="BB1" s="749"/>
      <c r="BC1" s="328"/>
      <c r="BD1" s="330"/>
      <c r="BE1" s="330"/>
      <c r="BF1" s="330"/>
      <c r="BG1" s="330"/>
      <c r="BH1" s="330"/>
      <c r="BI1" s="330"/>
    </row>
    <row r="2" spans="1:61" s="43" customFormat="1" ht="20.25" customHeight="1" x14ac:dyDescent="0.4">
      <c r="A2" s="42"/>
      <c r="B2" s="747" t="s">
        <v>39</v>
      </c>
      <c r="C2" s="747"/>
      <c r="D2" s="747"/>
      <c r="E2" s="747"/>
      <c r="F2" s="747"/>
      <c r="G2" s="747"/>
      <c r="H2" s="747"/>
      <c r="I2" s="747"/>
      <c r="J2" s="747"/>
      <c r="K2" s="747"/>
      <c r="L2" s="747"/>
      <c r="M2" s="747"/>
      <c r="N2" s="747"/>
      <c r="O2" s="747"/>
      <c r="P2" s="747"/>
      <c r="Q2" s="747"/>
      <c r="R2" s="747"/>
      <c r="S2" s="747"/>
      <c r="T2" s="747"/>
      <c r="U2" s="747"/>
      <c r="V2" s="747"/>
      <c r="W2" s="747"/>
      <c r="X2" s="747"/>
      <c r="AQ2"/>
      <c r="AR2"/>
      <c r="AS2"/>
      <c r="AT2"/>
      <c r="AU2"/>
      <c r="AV2"/>
      <c r="AW2"/>
      <c r="AX2" s="330"/>
    </row>
    <row r="3" spans="1:61" s="43" customFormat="1" ht="21.75" customHeight="1" x14ac:dyDescent="0.4">
      <c r="A3" s="42"/>
      <c r="B3" s="751" t="s">
        <v>77</v>
      </c>
      <c r="C3" s="751"/>
      <c r="D3" s="751"/>
      <c r="E3" s="751"/>
      <c r="F3" s="751"/>
      <c r="G3" s="751"/>
      <c r="H3" s="751"/>
      <c r="I3" s="751"/>
      <c r="J3" s="751"/>
      <c r="K3" s="751"/>
      <c r="L3" s="751"/>
      <c r="M3" s="751"/>
      <c r="N3" s="751"/>
      <c r="O3" s="751"/>
      <c r="P3" s="751"/>
      <c r="Q3" s="751"/>
      <c r="R3" s="751"/>
      <c r="S3" s="751"/>
      <c r="T3" s="751"/>
      <c r="U3" s="751"/>
      <c r="V3" s="222"/>
      <c r="W3" s="222"/>
      <c r="X3" s="222"/>
      <c r="AQ3" s="331"/>
      <c r="AR3" s="332"/>
      <c r="AS3" s="332"/>
      <c r="AT3" s="332"/>
      <c r="AU3" s="332"/>
      <c r="AV3" s="332"/>
      <c r="AW3" s="333"/>
      <c r="AX3" s="333"/>
    </row>
    <row r="4" spans="1:61" s="43" customFormat="1" ht="23.25" customHeight="1" x14ac:dyDescent="0.4">
      <c r="A4" s="334"/>
      <c r="B4" s="438"/>
      <c r="C4" s="438" t="s">
        <v>249</v>
      </c>
      <c r="D4" s="439"/>
      <c r="E4" s="439"/>
      <c r="F4" s="331" t="s">
        <v>249</v>
      </c>
      <c r="G4" s="439"/>
      <c r="H4" s="439"/>
      <c r="I4" s="439"/>
      <c r="J4" s="439"/>
      <c r="K4" s="439"/>
      <c r="L4" s="439"/>
      <c r="M4" s="439"/>
      <c r="N4" s="439"/>
      <c r="O4" s="439"/>
      <c r="P4" s="439"/>
      <c r="Q4" s="438"/>
      <c r="R4" s="751">
        <f>'Титул денна (дуальна)'!R4</f>
        <v>2024</v>
      </c>
      <c r="S4" s="752"/>
      <c r="T4" s="438" t="s">
        <v>250</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53" t="s">
        <v>40</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row>
    <row r="11" spans="1:61" s="43" customFormat="1" ht="24.9" customHeight="1" x14ac:dyDescent="0.4">
      <c r="M11" s="754" t="s">
        <v>110</v>
      </c>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row>
    <row r="12" spans="1:61" s="43" customFormat="1" ht="27" customHeight="1" x14ac:dyDescent="0.5">
      <c r="Y12" s="755" t="s">
        <v>166</v>
      </c>
      <c r="Z12" s="755"/>
      <c r="AA12" s="755"/>
      <c r="AB12" s="755"/>
      <c r="AC12" s="755"/>
      <c r="AD12" s="755"/>
      <c r="AE12" s="755"/>
      <c r="AF12" s="755"/>
      <c r="AG12" s="755"/>
      <c r="AH12" s="755"/>
      <c r="AI12" s="755"/>
      <c r="AJ12" s="755"/>
      <c r="AK12" s="755"/>
      <c r="AL12" s="755"/>
      <c r="AM12" s="755"/>
      <c r="AN12" s="755"/>
      <c r="AO12" s="755"/>
      <c r="AP12" s="755"/>
      <c r="AQ12" s="755"/>
      <c r="AR12" s="755"/>
      <c r="AS12" s="755"/>
      <c r="AT12" s="755"/>
    </row>
    <row r="13" spans="1:61" s="43" customFormat="1" ht="21" x14ac:dyDescent="0.4">
      <c r="M13" s="754" t="s">
        <v>109</v>
      </c>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row>
    <row r="14" spans="1:61" s="43" customFormat="1" ht="21" x14ac:dyDescent="0.4">
      <c r="G14" s="340" t="s">
        <v>79</v>
      </c>
      <c r="H14" s="340"/>
      <c r="I14" s="340"/>
      <c r="J14" s="340"/>
      <c r="K14" s="340"/>
      <c r="L14" s="340"/>
      <c r="M14" s="340"/>
      <c r="N14" s="340"/>
      <c r="O14" s="750" t="str">
        <f>'Титул денна (дуальна)'!O14:P14</f>
        <v>шифр</v>
      </c>
      <c r="P14" s="715"/>
      <c r="Q14" s="988" t="str">
        <f>'Титул денна (дуальна)'!Q14</f>
        <v>17</v>
      </c>
      <c r="R14" s="989"/>
      <c r="S14" s="989"/>
      <c r="T14" s="989"/>
      <c r="U14" s="989"/>
      <c r="V14" s="989"/>
      <c r="W14" s="990"/>
      <c r="X14" s="340"/>
      <c r="AB14" s="341" t="s">
        <v>5</v>
      </c>
      <c r="AC14" s="341"/>
      <c r="AD14" s="982" t="str">
        <f>'Титул денна (дуальна)'!AD14</f>
        <v>Електроніка, автоматизація та електронні комунікації</v>
      </c>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3"/>
      <c r="BF14" s="984"/>
    </row>
    <row r="15" spans="1:61" s="43" customFormat="1" ht="21" x14ac:dyDescent="0.4">
      <c r="G15" s="340" t="s">
        <v>80</v>
      </c>
      <c r="H15" s="340"/>
      <c r="I15" s="340"/>
      <c r="J15" s="340"/>
      <c r="K15" s="340"/>
      <c r="L15" s="340"/>
      <c r="M15" s="340"/>
      <c r="N15" s="340"/>
      <c r="O15" s="750" t="str">
        <f>'Титул денна (дуальна)'!O15:P15</f>
        <v>шифр</v>
      </c>
      <c r="P15" s="715"/>
      <c r="Q15" s="988" t="str">
        <f>'Титул денна (дуальна)'!Q15</f>
        <v>171</v>
      </c>
      <c r="R15" s="989"/>
      <c r="S15" s="989"/>
      <c r="T15" s="989"/>
      <c r="U15" s="989"/>
      <c r="V15" s="989"/>
      <c r="W15" s="990"/>
      <c r="X15" s="342"/>
      <c r="Y15" s="343"/>
      <c r="Z15" s="343"/>
      <c r="AA15" s="343"/>
      <c r="AB15" s="341" t="s">
        <v>5</v>
      </c>
      <c r="AC15" s="341"/>
      <c r="AD15" s="982" t="str">
        <f>'Титул денна (дуальна)'!AD15</f>
        <v>Електроніка</v>
      </c>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3"/>
      <c r="BF15" s="984"/>
    </row>
    <row r="16" spans="1:61" s="43" customFormat="1" ht="21" x14ac:dyDescent="0.4">
      <c r="G16" s="118" t="s">
        <v>37</v>
      </c>
      <c r="H16" s="118"/>
      <c r="I16" s="118"/>
      <c r="J16" s="118"/>
      <c r="K16" s="118"/>
      <c r="L16" s="118"/>
      <c r="M16" s="118"/>
      <c r="N16" s="118"/>
      <c r="O16" s="750" t="str">
        <f>'Титул денна (дуальна)'!O16:P16</f>
        <v xml:space="preserve"> </v>
      </c>
      <c r="P16" s="715"/>
      <c r="Q16" s="988">
        <f>'Титул денна (дуальна)'!Q16</f>
        <v>0</v>
      </c>
      <c r="R16" s="989"/>
      <c r="S16" s="989"/>
      <c r="T16" s="989"/>
      <c r="U16" s="989"/>
      <c r="V16" s="989"/>
      <c r="W16" s="990"/>
      <c r="X16" s="344"/>
      <c r="Y16" s="345"/>
      <c r="Z16" s="345"/>
      <c r="AA16" s="345"/>
      <c r="AB16" s="346" t="s">
        <v>5</v>
      </c>
      <c r="AC16" s="346"/>
      <c r="AD16" s="982">
        <f>'Титул денна (дуальна)'!AD16</f>
        <v>0</v>
      </c>
      <c r="AE16" s="983"/>
      <c r="AF16" s="983"/>
      <c r="AG16" s="983"/>
      <c r="AH16" s="983"/>
      <c r="AI16" s="983"/>
      <c r="AJ16" s="983"/>
      <c r="AK16" s="983"/>
      <c r="AL16" s="983"/>
      <c r="AM16" s="983"/>
      <c r="AN16" s="983"/>
      <c r="AO16" s="983"/>
      <c r="AP16" s="983"/>
      <c r="AQ16" s="983"/>
      <c r="AR16" s="983"/>
      <c r="AS16" s="983"/>
      <c r="AT16" s="983"/>
      <c r="AU16" s="983"/>
      <c r="AV16" s="983"/>
      <c r="AW16" s="983"/>
      <c r="AX16" s="983"/>
      <c r="AY16" s="983"/>
      <c r="AZ16" s="983"/>
      <c r="BA16" s="983"/>
      <c r="BB16" s="983"/>
      <c r="BC16" s="983"/>
      <c r="BD16" s="983"/>
      <c r="BE16" s="983"/>
      <c r="BF16" s="984"/>
    </row>
    <row r="17" spans="1:61" s="43" customFormat="1" ht="21" x14ac:dyDescent="0.4">
      <c r="G17" s="118" t="s">
        <v>117</v>
      </c>
      <c r="H17" s="118"/>
      <c r="I17" s="118"/>
      <c r="J17" s="118"/>
      <c r="K17" s="118"/>
      <c r="L17" s="118"/>
      <c r="M17" s="118"/>
      <c r="N17" s="118"/>
      <c r="O17" s="720"/>
      <c r="P17" s="720"/>
      <c r="Q17"/>
      <c r="R17"/>
      <c r="S17"/>
      <c r="T17"/>
      <c r="U17"/>
      <c r="V17"/>
      <c r="W17"/>
      <c r="X17" s="344"/>
      <c r="Y17" s="345"/>
      <c r="Z17" s="345"/>
      <c r="AA17" s="345"/>
      <c r="AB17" s="346" t="s">
        <v>5</v>
      </c>
      <c r="AC17" s="346"/>
      <c r="AD17" s="985" t="str">
        <f>'Титул денна (дуальна)'!AD17</f>
        <v>Електроніка</v>
      </c>
      <c r="AE17" s="986"/>
      <c r="AF17" s="986"/>
      <c r="AG17" s="986"/>
      <c r="AH17" s="986"/>
      <c r="AI17" s="986"/>
      <c r="AJ17" s="986"/>
      <c r="AK17" s="986"/>
      <c r="AL17" s="986"/>
      <c r="AM17" s="986"/>
      <c r="AN17" s="986"/>
      <c r="AO17" s="986"/>
      <c r="AP17" s="986"/>
      <c r="AQ17" s="986"/>
      <c r="AR17" s="986"/>
      <c r="AS17" s="986"/>
      <c r="AT17" s="986"/>
      <c r="AU17" s="986"/>
      <c r="AV17" s="986"/>
      <c r="AW17" s="986"/>
      <c r="AX17" s="986"/>
      <c r="AY17" s="986"/>
      <c r="AZ17" s="986"/>
      <c r="BA17" s="986"/>
      <c r="BB17" s="986"/>
      <c r="BC17" s="986"/>
      <c r="BD17" s="986"/>
      <c r="BE17" s="986"/>
      <c r="BF17" s="987"/>
    </row>
    <row r="18" spans="1:61" s="43" customFormat="1" ht="21" x14ac:dyDescent="0.4">
      <c r="G18" s="347" t="s">
        <v>103</v>
      </c>
      <c r="H18" s="347"/>
      <c r="I18" s="347"/>
      <c r="J18" s="347"/>
      <c r="K18" s="347"/>
      <c r="L18" s="347"/>
      <c r="M18" s="347"/>
      <c r="N18" s="347"/>
      <c r="O18" s="347"/>
      <c r="P18" s="348"/>
      <c r="Q18" s="976" t="s">
        <v>170</v>
      </c>
      <c r="R18" s="977"/>
      <c r="S18" s="977"/>
      <c r="T18" s="977"/>
      <c r="U18" s="977"/>
      <c r="V18" s="977"/>
      <c r="W18" s="977"/>
      <c r="X18" s="977"/>
      <c r="Y18" s="977"/>
      <c r="Z18" s="977"/>
      <c r="AA18" s="978"/>
      <c r="AB18" s="347" t="s">
        <v>78</v>
      </c>
      <c r="AC18" s="347"/>
      <c r="AD18" s="347"/>
      <c r="AE18" s="347"/>
      <c r="AF18" s="347"/>
      <c r="AG18" s="347"/>
      <c r="AH18" s="349"/>
      <c r="AI18" s="979">
        <f>'Титул денна (дуальна)'!AI18:AN18</f>
        <v>2024</v>
      </c>
      <c r="AJ18" s="980"/>
      <c r="AK18" s="980"/>
      <c r="AL18" s="980"/>
      <c r="AM18" s="980"/>
      <c r="AN18" s="981"/>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167</v>
      </c>
      <c r="BB19" s="731" t="s">
        <v>41</v>
      </c>
      <c r="BC19" s="731"/>
      <c r="BD19" s="731"/>
      <c r="BE19" s="731"/>
      <c r="BF19" s="731"/>
      <c r="BG19" s="731"/>
      <c r="BH19" s="731"/>
      <c r="BI19" s="731"/>
    </row>
    <row r="20" spans="1:61" s="222" customFormat="1" ht="42" customHeight="1" x14ac:dyDescent="0.3">
      <c r="A20" s="740" t="s">
        <v>42</v>
      </c>
      <c r="B20" s="726" t="s">
        <v>43</v>
      </c>
      <c r="C20" s="727"/>
      <c r="D20" s="727"/>
      <c r="E20" s="728"/>
      <c r="F20" s="743" t="s">
        <v>44</v>
      </c>
      <c r="G20" s="744"/>
      <c r="H20" s="744"/>
      <c r="I20" s="744"/>
      <c r="J20" s="461"/>
      <c r="K20" s="726" t="s">
        <v>45</v>
      </c>
      <c r="L20" s="727"/>
      <c r="M20" s="727"/>
      <c r="N20" s="728"/>
      <c r="O20" s="743" t="s">
        <v>46</v>
      </c>
      <c r="P20" s="744"/>
      <c r="Q20" s="744"/>
      <c r="R20" s="744"/>
      <c r="S20" s="726" t="s">
        <v>47</v>
      </c>
      <c r="T20" s="745"/>
      <c r="U20" s="745"/>
      <c r="V20" s="746"/>
      <c r="W20" s="460"/>
      <c r="X20" s="726" t="s">
        <v>48</v>
      </c>
      <c r="Y20" s="727"/>
      <c r="Z20" s="727"/>
      <c r="AA20" s="742"/>
      <c r="AB20" s="743" t="s">
        <v>49</v>
      </c>
      <c r="AC20" s="744"/>
      <c r="AD20" s="744"/>
      <c r="AE20" s="744"/>
      <c r="AF20" s="743" t="s">
        <v>50</v>
      </c>
      <c r="AG20" s="744"/>
      <c r="AH20" s="744"/>
      <c r="AI20" s="744"/>
      <c r="AJ20" s="461"/>
      <c r="AK20" s="726" t="s">
        <v>51</v>
      </c>
      <c r="AL20" s="727"/>
      <c r="AM20" s="727"/>
      <c r="AN20" s="728"/>
      <c r="AO20" s="743" t="s">
        <v>52</v>
      </c>
      <c r="AP20" s="744"/>
      <c r="AQ20" s="744"/>
      <c r="AR20" s="744"/>
      <c r="AS20" s="726" t="s">
        <v>53</v>
      </c>
      <c r="AT20" s="745"/>
      <c r="AU20" s="745"/>
      <c r="AV20" s="746"/>
      <c r="AW20" s="460"/>
      <c r="AX20" s="726" t="s">
        <v>54</v>
      </c>
      <c r="AY20" s="727"/>
      <c r="AZ20" s="727"/>
      <c r="BA20" s="728"/>
      <c r="BB20" s="724" t="str">
        <f>'Титул денна (дуальна)'!BB20:BB21</f>
        <v>Теоретичне навчання</v>
      </c>
      <c r="BC20" s="724" t="str">
        <f>'Титул денна (дуальна)'!BC20:BC21</f>
        <v>Екзаменацій- на сесія</v>
      </c>
      <c r="BD20" s="724" t="str">
        <f>'Титул денна (дуальна)'!BD20:BD21</f>
        <v>Настановні заняття</v>
      </c>
      <c r="BE20" s="724" t="str">
        <f>'Титул денна (дуальна)'!BE20:BE21</f>
        <v>Практика</v>
      </c>
      <c r="BF20" s="724" t="str">
        <f>'Титул денна (дуальна)'!BF20:BF21</f>
        <v>Виконання та захист кваліф. роботи</v>
      </c>
      <c r="BG20" s="724" t="str">
        <f>'Титул денна (дуальна)'!BG20:BG21</f>
        <v>Атестація</v>
      </c>
      <c r="BH20" s="724" t="str">
        <f>'Титул денна (дуальна)'!BH20:BH21</f>
        <v>Канікули</v>
      </c>
      <c r="BI20" s="724" t="str">
        <f>'Титул денна (дуальна)'!BI20:BI21</f>
        <v>Всього</v>
      </c>
    </row>
    <row r="21" spans="1:61" s="45" customFormat="1" ht="24" customHeight="1" x14ac:dyDescent="0.3">
      <c r="A21" s="741"/>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73"/>
      <c r="BC21" s="973"/>
      <c r="BD21" s="973"/>
      <c r="BE21" s="973"/>
      <c r="BF21" s="973"/>
      <c r="BG21" s="973"/>
      <c r="BH21" s="973"/>
      <c r="BI21" s="973"/>
    </row>
    <row r="22" spans="1:61" s="46" customFormat="1" ht="21" x14ac:dyDescent="0.25">
      <c r="A22" s="352" t="s">
        <v>59</v>
      </c>
      <c r="B22" s="115"/>
      <c r="C22" s="115"/>
      <c r="D22" s="115"/>
      <c r="E22" s="115"/>
      <c r="F22" s="420" t="s">
        <v>225</v>
      </c>
      <c r="G22" s="420"/>
      <c r="H22" s="420"/>
      <c r="I22" s="420"/>
      <c r="J22" s="420"/>
      <c r="K22" s="420"/>
      <c r="L22" s="420"/>
      <c r="M22" s="420"/>
      <c r="N22" s="420"/>
      <c r="O22" s="420"/>
      <c r="P22" s="420"/>
      <c r="Q22" s="420"/>
      <c r="R22" s="420"/>
      <c r="S22" s="420"/>
      <c r="T22" s="420"/>
      <c r="U22" s="420" t="s">
        <v>62</v>
      </c>
      <c r="V22" s="420" t="s">
        <v>62</v>
      </c>
      <c r="W22" s="420"/>
      <c r="X22" s="420"/>
      <c r="Y22" s="420" t="s">
        <v>225</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37</v>
      </c>
      <c r="BC22" s="94">
        <v>4</v>
      </c>
      <c r="BD22" s="94">
        <v>2</v>
      </c>
      <c r="BE22" s="94"/>
      <c r="BF22" s="94"/>
      <c r="BG22" s="94"/>
      <c r="BH22" s="94">
        <v>9</v>
      </c>
      <c r="BI22" s="366">
        <f t="shared" ref="BI22:BI26" si="0">SUM(BB22:BH22)</f>
        <v>52</v>
      </c>
    </row>
    <row r="23" spans="1:61" s="46" customFormat="1" ht="21" x14ac:dyDescent="0.25">
      <c r="A23" s="352" t="s">
        <v>60</v>
      </c>
      <c r="B23" s="115"/>
      <c r="C23" s="115"/>
      <c r="D23" s="115"/>
      <c r="E23" s="115"/>
      <c r="F23" s="420" t="s">
        <v>225</v>
      </c>
      <c r="G23" s="420"/>
      <c r="H23" s="420"/>
      <c r="I23" s="420"/>
      <c r="J23" s="420"/>
      <c r="K23" s="420"/>
      <c r="L23" s="420"/>
      <c r="M23" s="420"/>
      <c r="N23" s="420"/>
      <c r="O23" s="420"/>
      <c r="P23" s="420"/>
      <c r="Q23" s="420"/>
      <c r="R23" s="420"/>
      <c r="S23" s="420"/>
      <c r="T23" s="420"/>
      <c r="U23" s="420" t="s">
        <v>62</v>
      </c>
      <c r="V23" s="420" t="s">
        <v>62</v>
      </c>
      <c r="W23" s="420"/>
      <c r="X23" s="420"/>
      <c r="Y23" s="420" t="s">
        <v>225</v>
      </c>
      <c r="Z23" s="420"/>
      <c r="AA23" s="420"/>
      <c r="AB23" s="420"/>
      <c r="AC23" s="420"/>
      <c r="AD23" s="424"/>
      <c r="AE23" s="420"/>
      <c r="AF23" s="420"/>
      <c r="AG23" s="420"/>
      <c r="AH23" s="420"/>
      <c r="AI23" s="420"/>
      <c r="AJ23" s="420"/>
      <c r="AK23" s="420"/>
      <c r="AL23" s="420"/>
      <c r="AM23" s="420"/>
      <c r="AN23" s="420"/>
      <c r="AO23" s="420"/>
      <c r="AP23" s="420"/>
      <c r="AQ23" s="420" t="s">
        <v>62</v>
      </c>
      <c r="AR23" s="420" t="s">
        <v>62</v>
      </c>
      <c r="AS23" s="420" t="s">
        <v>68</v>
      </c>
      <c r="AT23" s="420" t="s">
        <v>68</v>
      </c>
      <c r="AU23" s="420" t="s">
        <v>68</v>
      </c>
      <c r="AV23" s="420" t="s">
        <v>68</v>
      </c>
      <c r="AW23" s="420" t="s">
        <v>68</v>
      </c>
      <c r="AX23" s="420" t="s">
        <v>68</v>
      </c>
      <c r="AY23" s="420" t="s">
        <v>68</v>
      </c>
      <c r="AZ23" s="420" t="s">
        <v>68</v>
      </c>
      <c r="BA23" s="420" t="s">
        <v>68</v>
      </c>
      <c r="BB23" s="94">
        <v>37</v>
      </c>
      <c r="BC23" s="94">
        <v>4</v>
      </c>
      <c r="BD23" s="94">
        <v>2</v>
      </c>
      <c r="BE23" s="94"/>
      <c r="BF23" s="94"/>
      <c r="BG23" s="94"/>
      <c r="BH23" s="94">
        <v>9</v>
      </c>
      <c r="BI23" s="366">
        <f t="shared" si="0"/>
        <v>52</v>
      </c>
    </row>
    <row r="24" spans="1:61" s="46" customFormat="1" ht="21" x14ac:dyDescent="0.25">
      <c r="A24" s="352" t="s">
        <v>19</v>
      </c>
      <c r="B24" s="115"/>
      <c r="C24" s="115"/>
      <c r="D24" s="115"/>
      <c r="E24" s="115"/>
      <c r="F24" s="420" t="s">
        <v>225</v>
      </c>
      <c r="G24" s="420"/>
      <c r="H24" s="420"/>
      <c r="I24" s="420"/>
      <c r="J24" s="420"/>
      <c r="K24" s="420"/>
      <c r="L24" s="420"/>
      <c r="M24" s="420"/>
      <c r="N24" s="420"/>
      <c r="O24" s="420"/>
      <c r="P24" s="420"/>
      <c r="Q24" s="420"/>
      <c r="R24" s="420"/>
      <c r="S24" s="420"/>
      <c r="T24" s="420"/>
      <c r="U24" s="420" t="s">
        <v>62</v>
      </c>
      <c r="V24" s="420" t="s">
        <v>62</v>
      </c>
      <c r="W24" s="420"/>
      <c r="X24" s="420"/>
      <c r="Y24" s="420" t="s">
        <v>225</v>
      </c>
      <c r="Z24" s="706" t="s">
        <v>309</v>
      </c>
      <c r="AA24" s="420" t="s">
        <v>309</v>
      </c>
      <c r="AB24" s="420" t="s">
        <v>309</v>
      </c>
      <c r="AC24" s="420"/>
      <c r="AD24" s="424"/>
      <c r="AE24" s="420"/>
      <c r="AF24" s="420"/>
      <c r="AG24" s="420"/>
      <c r="AH24" s="420"/>
      <c r="AI24" s="420"/>
      <c r="AJ24" s="420"/>
      <c r="AK24" s="420"/>
      <c r="AL24" s="420"/>
      <c r="AM24" s="420"/>
      <c r="AN24" s="420"/>
      <c r="AO24" s="420"/>
      <c r="AP24" s="420"/>
      <c r="AQ24" s="420" t="s">
        <v>62</v>
      </c>
      <c r="AR24" s="420" t="s">
        <v>62</v>
      </c>
      <c r="AS24" s="420" t="s">
        <v>68</v>
      </c>
      <c r="AT24" s="420" t="s">
        <v>68</v>
      </c>
      <c r="AU24" s="420" t="s">
        <v>68</v>
      </c>
      <c r="AV24" s="420" t="s">
        <v>68</v>
      </c>
      <c r="AW24" s="420" t="s">
        <v>68</v>
      </c>
      <c r="AX24" s="420" t="s">
        <v>68</v>
      </c>
      <c r="AY24" s="420" t="s">
        <v>68</v>
      </c>
      <c r="AZ24" s="420" t="s">
        <v>68</v>
      </c>
      <c r="BA24" s="420" t="s">
        <v>68</v>
      </c>
      <c r="BB24" s="94">
        <v>34</v>
      </c>
      <c r="BC24" s="94">
        <v>4</v>
      </c>
      <c r="BD24" s="94">
        <v>2</v>
      </c>
      <c r="BE24" s="94">
        <v>3</v>
      </c>
      <c r="BF24" s="94"/>
      <c r="BG24" s="94"/>
      <c r="BH24" s="94">
        <v>9</v>
      </c>
      <c r="BI24" s="366">
        <f t="shared" si="0"/>
        <v>52</v>
      </c>
    </row>
    <row r="25" spans="1:61" s="46" customFormat="1" ht="21" x14ac:dyDescent="0.25">
      <c r="A25" s="352" t="s">
        <v>20</v>
      </c>
      <c r="B25" s="92"/>
      <c r="C25" s="92"/>
      <c r="D25" s="92"/>
      <c r="E25" s="92"/>
      <c r="F25" s="420" t="s">
        <v>225</v>
      </c>
      <c r="G25" s="420"/>
      <c r="H25" s="420"/>
      <c r="I25" s="420"/>
      <c r="J25" s="420"/>
      <c r="K25" s="420"/>
      <c r="L25" s="420"/>
      <c r="M25" s="420"/>
      <c r="N25" s="420"/>
      <c r="O25" s="420"/>
      <c r="P25" s="420"/>
      <c r="Q25" s="420"/>
      <c r="R25" s="420"/>
      <c r="S25" s="420"/>
      <c r="T25" s="420"/>
      <c r="U25" s="420" t="s">
        <v>62</v>
      </c>
      <c r="V25" s="420" t="s">
        <v>62</v>
      </c>
      <c r="W25" s="420"/>
      <c r="X25" s="425"/>
      <c r="Y25" s="420"/>
      <c r="Z25" s="420" t="s">
        <v>310</v>
      </c>
      <c r="AA25" s="420" t="s">
        <v>310</v>
      </c>
      <c r="AB25" s="139" t="s">
        <v>310</v>
      </c>
      <c r="AC25" s="139" t="s">
        <v>310</v>
      </c>
      <c r="AD25" s="139" t="s">
        <v>65</v>
      </c>
      <c r="AE25" s="139" t="s">
        <v>65</v>
      </c>
      <c r="AF25" s="139" t="s">
        <v>65</v>
      </c>
      <c r="AG25" s="139" t="s">
        <v>65</v>
      </c>
      <c r="AH25" s="139" t="s">
        <v>65</v>
      </c>
      <c r="AI25" s="139" t="s">
        <v>65</v>
      </c>
      <c r="AJ25" s="139" t="s">
        <v>65</v>
      </c>
      <c r="AK25" s="139" t="s">
        <v>65</v>
      </c>
      <c r="AL25" s="139" t="s">
        <v>65</v>
      </c>
      <c r="AM25" s="139" t="s">
        <v>65</v>
      </c>
      <c r="AN25" s="139" t="s">
        <v>65</v>
      </c>
      <c r="AO25" s="139" t="s">
        <v>65</v>
      </c>
      <c r="AP25" s="139" t="s">
        <v>65</v>
      </c>
      <c r="AQ25" s="139" t="s">
        <v>65</v>
      </c>
      <c r="AR25" s="426" t="s">
        <v>311</v>
      </c>
      <c r="AS25" s="420"/>
      <c r="AT25" s="420"/>
      <c r="AU25" s="420"/>
      <c r="AV25" s="420"/>
      <c r="AW25" s="420"/>
      <c r="AX25" s="420"/>
      <c r="AY25" s="420"/>
      <c r="AZ25" s="420"/>
      <c r="BA25" s="420"/>
      <c r="BB25" s="94">
        <v>21</v>
      </c>
      <c r="BC25" s="94">
        <v>2</v>
      </c>
      <c r="BD25" s="94">
        <v>1</v>
      </c>
      <c r="BE25" s="94">
        <v>4</v>
      </c>
      <c r="BF25" s="94">
        <v>14</v>
      </c>
      <c r="BG25" s="94">
        <v>1</v>
      </c>
      <c r="BH25" s="94"/>
      <c r="BI25" s="366">
        <f t="shared" si="0"/>
        <v>43</v>
      </c>
    </row>
    <row r="26" spans="1:61" s="46" customFormat="1" ht="21" x14ac:dyDescent="0.25">
      <c r="A26" s="353" t="s">
        <v>16</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5"/>
      <c r="Z26" s="356"/>
      <c r="AA26" s="356"/>
      <c r="AB26" s="356"/>
      <c r="AC26" s="356"/>
      <c r="AD26" s="356"/>
      <c r="AE26" s="356"/>
      <c r="AF26" s="355"/>
      <c r="AG26" s="355"/>
      <c r="AH26" s="355"/>
      <c r="AI26" s="355"/>
      <c r="AJ26" s="355"/>
      <c r="AK26" s="355"/>
      <c r="AL26" s="355"/>
      <c r="AM26" s="355"/>
      <c r="AN26" s="355"/>
      <c r="AO26" s="355"/>
      <c r="AP26" s="355"/>
      <c r="AQ26" s="355"/>
      <c r="AR26" s="354"/>
      <c r="AS26" s="354"/>
      <c r="AT26" s="354"/>
      <c r="AU26" s="354"/>
      <c r="AV26" s="354"/>
      <c r="AW26" s="354"/>
      <c r="AX26" s="354"/>
      <c r="AY26" s="354"/>
      <c r="AZ26" s="354"/>
      <c r="BA26" s="357"/>
      <c r="BB26" s="365">
        <f t="shared" ref="BB26:BH26" si="1">SUM(BB22:BB25)</f>
        <v>129</v>
      </c>
      <c r="BC26" s="365">
        <f t="shared" si="1"/>
        <v>14</v>
      </c>
      <c r="BD26" s="365">
        <f t="shared" si="1"/>
        <v>7</v>
      </c>
      <c r="BE26" s="365">
        <f t="shared" si="1"/>
        <v>7</v>
      </c>
      <c r="BF26" s="365">
        <f t="shared" si="1"/>
        <v>14</v>
      </c>
      <c r="BG26" s="365">
        <f t="shared" si="1"/>
        <v>1</v>
      </c>
      <c r="BH26" s="365">
        <f t="shared" si="1"/>
        <v>27</v>
      </c>
      <c r="BI26" s="366">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9" t="s">
        <v>225</v>
      </c>
      <c r="C29" s="427" t="s">
        <v>228</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8" t="s">
        <v>229</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74" t="str">
        <f>'Титул денна (дуальна)'!A31:BI31</f>
        <v>ПРАКТИКИ:  В - виробнича;  П - переддипломна</v>
      </c>
      <c r="B31" s="975"/>
      <c r="C31" s="975"/>
      <c r="D31" s="975"/>
      <c r="E31" s="975"/>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c r="AU31" s="975"/>
      <c r="AV31" s="975"/>
      <c r="AW31" s="975"/>
      <c r="AX31" s="975"/>
      <c r="AY31" s="975"/>
      <c r="AZ31" s="975"/>
      <c r="BA31" s="975"/>
      <c r="BB31" s="975"/>
      <c r="BC31" s="975"/>
      <c r="BD31" s="975"/>
      <c r="BE31" s="975"/>
      <c r="BF31" s="975"/>
      <c r="BG31" s="975"/>
      <c r="BH31" s="975"/>
      <c r="BI31" s="975"/>
    </row>
    <row r="32" spans="1:61" ht="33" customHeight="1" x14ac:dyDescent="0.3">
      <c r="A32" s="361" t="s">
        <v>107</v>
      </c>
      <c r="AC32" s="719" t="s">
        <v>113</v>
      </c>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row>
    <row r="33" spans="1:53" ht="15.6" x14ac:dyDescent="0.3">
      <c r="A33" s="362" t="s">
        <v>108</v>
      </c>
    </row>
    <row r="34" spans="1:53" ht="15.6" x14ac:dyDescent="0.3">
      <c r="A34" s="358" t="s">
        <v>66</v>
      </c>
      <c r="C34" s="363"/>
      <c r="D34" s="358"/>
      <c r="E34" s="358"/>
      <c r="F34" s="358" t="s">
        <v>67</v>
      </c>
      <c r="G34" s="358"/>
      <c r="H34" s="358"/>
      <c r="I34" s="358"/>
      <c r="J34" s="358"/>
      <c r="K34" s="363"/>
      <c r="L34" s="363"/>
      <c r="M34" s="358"/>
      <c r="N34" s="358"/>
      <c r="O34" s="358"/>
      <c r="P34" s="358"/>
      <c r="Q34" s="358"/>
      <c r="R34" s="358"/>
      <c r="S34" s="358"/>
      <c r="T34" s="358"/>
      <c r="U34" s="358"/>
      <c r="V34" s="358"/>
      <c r="W34" s="358"/>
      <c r="X34" s="363"/>
      <c r="Y34" s="363"/>
      <c r="Z34" s="358"/>
      <c r="AA34" s="358"/>
      <c r="AB34" s="358"/>
      <c r="AC34" s="358"/>
      <c r="AD34" s="358"/>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row>
    <row r="35" spans="1:53" x14ac:dyDescent="0.3">
      <c r="A35" s="364"/>
      <c r="B35" s="359"/>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tabSelected="1" view="pageBreakPreview" topLeftCell="O135" zoomScale="175" zoomScaleNormal="80" zoomScaleSheetLayoutView="175" workbookViewId="0">
      <selection activeCell="AN21" sqref="AN21"/>
    </sheetView>
  </sheetViews>
  <sheetFormatPr defaultColWidth="9.109375" defaultRowHeight="13.2" x14ac:dyDescent="0.25"/>
  <cols>
    <col min="1" max="1" width="8" style="29" customWidth="1"/>
    <col min="2" max="2" width="28" style="322" customWidth="1"/>
    <col min="3" max="3" width="5.44140625" style="324" customWidth="1"/>
    <col min="4" max="15" width="2.44140625" style="320" customWidth="1"/>
    <col min="16"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66" width="4.5546875" style="320" customWidth="1"/>
    <col min="67"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39" t="str">
        <f>'НП ДЕННА'!A2</f>
        <v>ПЛАН НАВЧАЛЬНОГО ПРОЦЕСУ</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21"/>
      <c r="CF2" s="265" t="s">
        <v>85</v>
      </c>
    </row>
    <row r="3" spans="1:84" s="19" customFormat="1" ht="13.8" x14ac:dyDescent="0.25">
      <c r="A3" s="940" t="str">
        <f>'НП ДЕННА'!A3</f>
        <v>перший (бакалаврський) рівень вищої освіти</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c r="BW3" s="941"/>
      <c r="BX3" s="941"/>
      <c r="BY3" s="941"/>
      <c r="BZ3" s="941"/>
      <c r="CA3" s="941"/>
      <c r="CB3" s="941"/>
      <c r="CC3" s="941"/>
      <c r="CD3" s="942"/>
      <c r="CE3" s="21"/>
    </row>
    <row r="4" spans="1:84" s="19" customFormat="1" ht="13.8" x14ac:dyDescent="0.25">
      <c r="A4" s="943" t="s">
        <v>300</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5"/>
      <c r="CE4" s="21"/>
      <c r="CF4">
        <v>7.0000000000000007E-2</v>
      </c>
    </row>
    <row r="5" spans="1:84" s="27" customFormat="1" x14ac:dyDescent="0.25">
      <c r="A5" s="946" t="str">
        <f>'НП ДЕННА'!A5</f>
        <v>№</v>
      </c>
      <c r="B5" s="949" t="str">
        <f>'НП ДЕННА'!B5</f>
        <v>Назва дисциплін</v>
      </c>
      <c r="C5" s="952" t="str">
        <f>'НП ДЕННА'!C5</f>
        <v>Шифр кафедри</v>
      </c>
      <c r="D5" s="954" t="str">
        <f>'НП ДЕННА'!D5</f>
        <v>Розподіл за семестрами</v>
      </c>
      <c r="E5" s="955"/>
      <c r="F5" s="955"/>
      <c r="G5" s="955"/>
      <c r="H5" s="955"/>
      <c r="I5" s="955"/>
      <c r="J5" s="955"/>
      <c r="K5" s="955"/>
      <c r="L5" s="955"/>
      <c r="M5" s="955"/>
      <c r="N5" s="955"/>
      <c r="O5" s="955"/>
      <c r="P5" s="955"/>
      <c r="Q5" s="955"/>
      <c r="R5" s="955"/>
      <c r="S5" s="955"/>
      <c r="T5" s="955"/>
      <c r="U5" s="955"/>
      <c r="V5" s="955"/>
      <c r="W5" s="955"/>
      <c r="X5" s="955"/>
      <c r="Y5" s="955"/>
      <c r="Z5" s="955"/>
      <c r="AA5" s="955"/>
      <c r="AB5" s="956"/>
      <c r="AC5" s="933" t="str">
        <f>'НП ДЕННА'!AC5</f>
        <v>Обсяг годин</v>
      </c>
      <c r="AD5" s="934"/>
      <c r="AE5" s="934"/>
      <c r="AF5" s="934"/>
      <c r="AG5" s="934"/>
      <c r="AH5" s="935"/>
      <c r="AI5" s="933" t="str">
        <f>'НП ДЕННА'!AI5</f>
        <v>Розподіл за курсами і семестрами</v>
      </c>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5"/>
      <c r="CE5" s="59"/>
    </row>
    <row r="6" spans="1:84" s="28" customFormat="1" ht="13.2" customHeight="1" x14ac:dyDescent="0.25">
      <c r="A6" s="947"/>
      <c r="B6" s="950"/>
      <c r="C6" s="953"/>
      <c r="D6" s="957" t="str">
        <f>'НП ДЕННА'!D6</f>
        <v>Екзамени</v>
      </c>
      <c r="E6" s="958"/>
      <c r="F6" s="958"/>
      <c r="G6" s="959"/>
      <c r="H6" s="923" t="str">
        <f>'НП ДЕННА'!H6</f>
        <v>Заліки</v>
      </c>
      <c r="I6" s="923"/>
      <c r="J6" s="923"/>
      <c r="K6" s="923"/>
      <c r="L6" s="923"/>
      <c r="M6" s="923"/>
      <c r="N6" s="923"/>
      <c r="O6" s="923"/>
      <c r="P6" s="923"/>
      <c r="Q6" s="923"/>
      <c r="R6" s="923"/>
      <c r="S6" s="923"/>
      <c r="T6" s="924" t="str">
        <f>'НП ДЕННА'!T6</f>
        <v>Курс. проект</v>
      </c>
      <c r="U6" s="924" t="str">
        <f>'НП ДЕННА'!U6</f>
        <v>Курс. робота</v>
      </c>
      <c r="V6" s="923" t="str">
        <f>'НП ДЕННА'!V6</f>
        <v>Інд. завдання</v>
      </c>
      <c r="W6" s="923"/>
      <c r="X6" s="923"/>
      <c r="Y6" s="923"/>
      <c r="Z6" s="923"/>
      <c r="AA6" s="923"/>
      <c r="AB6" s="923"/>
      <c r="AC6" s="938" t="str">
        <f>'НП ДЕННА'!AC6</f>
        <v>Разом</v>
      </c>
      <c r="AD6" s="938"/>
      <c r="AE6" s="923" t="str">
        <f>'НП ДЕННА'!AE6</f>
        <v>Лекції</v>
      </c>
      <c r="AF6" s="923" t="str">
        <f>'НП ДЕННА'!AF6</f>
        <v>Лабораторні роботи</v>
      </c>
      <c r="AG6" s="923" t="str">
        <f>'НП ДЕННА'!AG6</f>
        <v>Практичні заняття(семінари)</v>
      </c>
      <c r="AH6" s="923" t="str">
        <f>'НП ДЕННА'!AH6</f>
        <v>Самостійна робота</v>
      </c>
      <c r="AI6" s="954" t="str">
        <f>'НП ДЕННА'!AI6</f>
        <v>I</v>
      </c>
      <c r="AJ6" s="955"/>
      <c r="AK6" s="955"/>
      <c r="AL6" s="955"/>
      <c r="AM6" s="955"/>
      <c r="AN6" s="955"/>
      <c r="AO6" s="955"/>
      <c r="AP6" s="956"/>
      <c r="AQ6" s="954" t="str">
        <f>'НП ДЕННА'!AQ6</f>
        <v>II</v>
      </c>
      <c r="AR6" s="955"/>
      <c r="AS6" s="955"/>
      <c r="AT6" s="955"/>
      <c r="AU6" s="955"/>
      <c r="AV6" s="955"/>
      <c r="AW6" s="955"/>
      <c r="AX6" s="956"/>
      <c r="AY6" s="954" t="str">
        <f>'НП ДЕННА'!AY6</f>
        <v>III</v>
      </c>
      <c r="AZ6" s="955"/>
      <c r="BA6" s="955"/>
      <c r="BB6" s="955"/>
      <c r="BC6" s="955"/>
      <c r="BD6" s="955"/>
      <c r="BE6" s="955"/>
      <c r="BF6" s="956"/>
      <c r="BG6" s="954" t="str">
        <f>'НП ДЕННА'!BG6</f>
        <v>IV</v>
      </c>
      <c r="BH6" s="955"/>
      <c r="BI6" s="955"/>
      <c r="BJ6" s="955"/>
      <c r="BK6" s="955"/>
      <c r="BL6" s="955"/>
      <c r="BM6" s="955"/>
      <c r="BN6" s="956"/>
      <c r="BO6" s="954" t="str">
        <f>'НП ДЕННА'!BO6</f>
        <v>V</v>
      </c>
      <c r="BP6" s="955"/>
      <c r="BQ6" s="955"/>
      <c r="BR6" s="955"/>
      <c r="BS6" s="955"/>
      <c r="BT6" s="955"/>
      <c r="BU6" s="955"/>
      <c r="BV6" s="956"/>
      <c r="BW6" s="954" t="str">
        <f>'НП ДЕННА'!BW6</f>
        <v>VI</v>
      </c>
      <c r="BX6" s="955"/>
      <c r="BY6" s="955"/>
      <c r="BZ6" s="955"/>
      <c r="CA6" s="955"/>
      <c r="CB6" s="955"/>
      <c r="CC6" s="955"/>
      <c r="CD6" s="956"/>
      <c r="CE6" s="60"/>
    </row>
    <row r="7" spans="1:84" s="28" customFormat="1" x14ac:dyDescent="0.25">
      <c r="A7" s="947"/>
      <c r="B7" s="950"/>
      <c r="C7" s="953"/>
      <c r="D7" s="960"/>
      <c r="E7" s="961"/>
      <c r="F7" s="961"/>
      <c r="G7" s="962"/>
      <c r="H7" s="923"/>
      <c r="I7" s="923"/>
      <c r="J7" s="923"/>
      <c r="K7" s="923"/>
      <c r="L7" s="923"/>
      <c r="M7" s="923"/>
      <c r="N7" s="923"/>
      <c r="O7" s="923"/>
      <c r="P7" s="923"/>
      <c r="Q7" s="923"/>
      <c r="R7" s="923"/>
      <c r="S7" s="923"/>
      <c r="T7" s="924"/>
      <c r="U7" s="924"/>
      <c r="V7" s="923"/>
      <c r="W7" s="923"/>
      <c r="X7" s="923"/>
      <c r="Y7" s="923"/>
      <c r="Z7" s="923"/>
      <c r="AA7" s="923"/>
      <c r="AB7" s="923"/>
      <c r="AC7" s="923" t="str">
        <f>'НП ДЕННА'!AC7</f>
        <v>Годин</v>
      </c>
      <c r="AD7" s="923" t="str">
        <f>'НП ДЕННА'!AD7</f>
        <v>Кредити ECTS</v>
      </c>
      <c r="AE7" s="923"/>
      <c r="AF7" s="923"/>
      <c r="AG7" s="923"/>
      <c r="AH7" s="923"/>
      <c r="AI7" s="927">
        <f>'НП ДЕННА'!AI7</f>
        <v>1</v>
      </c>
      <c r="AJ7" s="928"/>
      <c r="AK7" s="928"/>
      <c r="AL7" s="929"/>
      <c r="AM7" s="927">
        <f>'НП ДЕННА'!AM7</f>
        <v>2</v>
      </c>
      <c r="AN7" s="928"/>
      <c r="AO7" s="928"/>
      <c r="AP7" s="929"/>
      <c r="AQ7" s="927">
        <f>'НП ДЕННА'!AQ7</f>
        <v>3</v>
      </c>
      <c r="AR7" s="928"/>
      <c r="AS7" s="928"/>
      <c r="AT7" s="929"/>
      <c r="AU7" s="927">
        <f>'НП ДЕННА'!AU7</f>
        <v>4</v>
      </c>
      <c r="AV7" s="928"/>
      <c r="AW7" s="928"/>
      <c r="AX7" s="929"/>
      <c r="AY7" s="927">
        <f>'НП ДЕННА'!AY7</f>
        <v>5</v>
      </c>
      <c r="AZ7" s="928"/>
      <c r="BA7" s="928"/>
      <c r="BB7" s="929"/>
      <c r="BC7" s="927">
        <f>'НП ДЕННА'!BC7</f>
        <v>6</v>
      </c>
      <c r="BD7" s="928"/>
      <c r="BE7" s="928"/>
      <c r="BF7" s="929"/>
      <c r="BG7" s="927">
        <f>'НП ДЕННА'!BG7</f>
        <v>7</v>
      </c>
      <c r="BH7" s="928"/>
      <c r="BI7" s="928"/>
      <c r="BJ7" s="929"/>
      <c r="BK7" s="927">
        <f>'НП ДЕННА'!BK7</f>
        <v>8</v>
      </c>
      <c r="BL7" s="928"/>
      <c r="BM7" s="928"/>
      <c r="BN7" s="929"/>
      <c r="BO7" s="927">
        <f>'НП ДЕННА'!BO7</f>
        <v>9</v>
      </c>
      <c r="BP7" s="928"/>
      <c r="BQ7" s="928"/>
      <c r="BR7" s="929"/>
      <c r="BS7" s="927">
        <f>'НП ДЕННА'!BS7</f>
        <v>10</v>
      </c>
      <c r="BT7" s="928"/>
      <c r="BU7" s="928"/>
      <c r="BV7" s="929"/>
      <c r="BW7" s="927">
        <f>'НП ДЕННА'!BW7</f>
        <v>11</v>
      </c>
      <c r="BX7" s="928"/>
      <c r="BY7" s="928"/>
      <c r="BZ7" s="929"/>
      <c r="CA7" s="927">
        <f>'НП ДЕННА'!CA7</f>
        <v>12</v>
      </c>
      <c r="CB7" s="928"/>
      <c r="CC7" s="928"/>
      <c r="CD7" s="929"/>
      <c r="CE7" s="60"/>
    </row>
    <row r="8" spans="1:84" s="28" customFormat="1" x14ac:dyDescent="0.25">
      <c r="A8" s="947"/>
      <c r="B8" s="950"/>
      <c r="C8" s="953"/>
      <c r="D8" s="960"/>
      <c r="E8" s="961"/>
      <c r="F8" s="961"/>
      <c r="G8" s="962"/>
      <c r="H8" s="923"/>
      <c r="I8" s="923"/>
      <c r="J8" s="923"/>
      <c r="K8" s="923"/>
      <c r="L8" s="923"/>
      <c r="M8" s="923"/>
      <c r="N8" s="923"/>
      <c r="O8" s="923"/>
      <c r="P8" s="923"/>
      <c r="Q8" s="923"/>
      <c r="R8" s="923"/>
      <c r="S8" s="923"/>
      <c r="T8" s="924"/>
      <c r="U8" s="924"/>
      <c r="V8" s="923"/>
      <c r="W8" s="923"/>
      <c r="X8" s="923"/>
      <c r="Y8" s="923"/>
      <c r="Z8" s="923"/>
      <c r="AA8" s="923"/>
      <c r="AB8" s="923"/>
      <c r="AC8" s="923"/>
      <c r="AD8" s="923"/>
      <c r="AE8" s="923"/>
      <c r="AF8" s="923"/>
      <c r="AG8" s="923"/>
      <c r="AH8" s="923"/>
      <c r="AI8" s="933" t="str">
        <f>'НП ДЕННА'!AI8</f>
        <v>кількість тижнів теоретичного навчання у семестрі</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5"/>
      <c r="CE8" s="60"/>
    </row>
    <row r="9" spans="1:84" s="28" customFormat="1" x14ac:dyDescent="0.25">
      <c r="A9" s="947"/>
      <c r="B9" s="950"/>
      <c r="C9" s="953"/>
      <c r="D9" s="960"/>
      <c r="E9" s="961"/>
      <c r="F9" s="961"/>
      <c r="G9" s="962"/>
      <c r="H9" s="923"/>
      <c r="I9" s="923"/>
      <c r="J9" s="923"/>
      <c r="K9" s="923"/>
      <c r="L9" s="923"/>
      <c r="M9" s="923"/>
      <c r="N9" s="923"/>
      <c r="O9" s="923"/>
      <c r="P9" s="923"/>
      <c r="Q9" s="923"/>
      <c r="R9" s="923"/>
      <c r="S9" s="923"/>
      <c r="T9" s="924"/>
      <c r="U9" s="924"/>
      <c r="V9" s="923"/>
      <c r="W9" s="923"/>
      <c r="X9" s="923"/>
      <c r="Y9" s="923"/>
      <c r="Z9" s="923"/>
      <c r="AA9" s="923"/>
      <c r="AB9" s="923"/>
      <c r="AC9" s="923"/>
      <c r="AD9" s="923"/>
      <c r="AE9" s="923"/>
      <c r="AF9" s="923"/>
      <c r="AG9" s="923"/>
      <c r="AH9" s="923"/>
      <c r="AI9" s="785">
        <v>1</v>
      </c>
      <c r="AJ9" s="786"/>
      <c r="AK9" s="786"/>
      <c r="AL9" s="787"/>
      <c r="AM9" s="785">
        <v>1</v>
      </c>
      <c r="AN9" s="786"/>
      <c r="AO9" s="786"/>
      <c r="AP9" s="787"/>
      <c r="AQ9" s="785">
        <v>1</v>
      </c>
      <c r="AR9" s="786"/>
      <c r="AS9" s="786"/>
      <c r="AT9" s="787"/>
      <c r="AU9" s="785">
        <v>1</v>
      </c>
      <c r="AV9" s="786"/>
      <c r="AW9" s="786"/>
      <c r="AX9" s="787"/>
      <c r="AY9" s="785">
        <v>1</v>
      </c>
      <c r="AZ9" s="786"/>
      <c r="BA9" s="786"/>
      <c r="BB9" s="787"/>
      <c r="BC9" s="785">
        <v>1</v>
      </c>
      <c r="BD9" s="786"/>
      <c r="BE9" s="786"/>
      <c r="BF9" s="787"/>
      <c r="BG9" s="785">
        <v>1</v>
      </c>
      <c r="BH9" s="786"/>
      <c r="BI9" s="786"/>
      <c r="BJ9" s="787"/>
      <c r="BK9" s="785">
        <v>1</v>
      </c>
      <c r="BL9" s="786"/>
      <c r="BM9" s="786"/>
      <c r="BN9" s="787"/>
      <c r="BO9" s="785">
        <v>1</v>
      </c>
      <c r="BP9" s="786"/>
      <c r="BQ9" s="786"/>
      <c r="BR9" s="787"/>
      <c r="BS9" s="785">
        <v>1</v>
      </c>
      <c r="BT9" s="786"/>
      <c r="BU9" s="786"/>
      <c r="BV9" s="787"/>
      <c r="BW9" s="785">
        <v>1</v>
      </c>
      <c r="BX9" s="786"/>
      <c r="BY9" s="786"/>
      <c r="BZ9" s="787"/>
      <c r="CA9" s="785">
        <v>1</v>
      </c>
      <c r="CB9" s="786"/>
      <c r="CC9" s="786"/>
      <c r="CD9" s="787"/>
      <c r="CE9" s="61"/>
    </row>
    <row r="10" spans="1:84" s="28" customFormat="1" x14ac:dyDescent="0.25">
      <c r="A10" s="948"/>
      <c r="B10" s="951"/>
      <c r="C10" s="953"/>
      <c r="D10" s="963"/>
      <c r="E10" s="964"/>
      <c r="F10" s="964"/>
      <c r="G10" s="965"/>
      <c r="H10" s="923"/>
      <c r="I10" s="923"/>
      <c r="J10" s="923"/>
      <c r="K10" s="923"/>
      <c r="L10" s="923"/>
      <c r="M10" s="923"/>
      <c r="N10" s="923"/>
      <c r="O10" s="923"/>
      <c r="P10" s="923"/>
      <c r="Q10" s="923"/>
      <c r="R10" s="923"/>
      <c r="S10" s="923"/>
      <c r="T10" s="924"/>
      <c r="U10" s="924"/>
      <c r="V10" s="923"/>
      <c r="W10" s="923"/>
      <c r="X10" s="923"/>
      <c r="Y10" s="923"/>
      <c r="Z10" s="923"/>
      <c r="AA10" s="923"/>
      <c r="AB10" s="923"/>
      <c r="AC10" s="923"/>
      <c r="AD10" s="923"/>
      <c r="AE10" s="923"/>
      <c r="AF10" s="923"/>
      <c r="AG10" s="923"/>
      <c r="AH10" s="923"/>
      <c r="AI10" s="933" t="str">
        <f>'НП ДЕННА'!AI10</f>
        <v>кільскість аудиторних годин і кредитів за семестр</v>
      </c>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5"/>
      <c r="CE10" s="21"/>
    </row>
    <row r="11" spans="1:84" s="267"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26"/>
      <c r="AK11" s="926"/>
      <c r="AL11" s="266" t="str">
        <f>'НП ДЕННА'!AL11</f>
        <v>кредити</v>
      </c>
      <c r="AM11" s="925">
        <f>'НП ДЕННА'!AM11</f>
        <v>16</v>
      </c>
      <c r="AN11" s="926"/>
      <c r="AO11" s="926"/>
      <c r="AP11" s="266" t="str">
        <f>'НП ДЕННА'!AP11</f>
        <v>кредити</v>
      </c>
      <c r="AQ11" s="925">
        <f>'НП ДЕННА'!AQ11</f>
        <v>17</v>
      </c>
      <c r="AR11" s="926"/>
      <c r="AS11" s="926"/>
      <c r="AT11" s="266" t="str">
        <f>'НП ДЕННА'!AT11</f>
        <v>кредити</v>
      </c>
      <c r="AU11" s="925">
        <f>'НП ДЕННА'!AU11</f>
        <v>18</v>
      </c>
      <c r="AV11" s="926"/>
      <c r="AW11" s="926"/>
      <c r="AX11" s="266" t="str">
        <f>'НП ДЕННА'!AX11</f>
        <v>кредити</v>
      </c>
      <c r="AY11" s="925">
        <f>'НП ДЕННА'!AY11</f>
        <v>19</v>
      </c>
      <c r="AZ11" s="926"/>
      <c r="BA11" s="926"/>
      <c r="BB11" s="266" t="str">
        <f>'НП ДЕННА'!BB11</f>
        <v>кредити</v>
      </c>
      <c r="BC11" s="925">
        <f>'НП ДЕННА'!BC11</f>
        <v>20</v>
      </c>
      <c r="BD11" s="926"/>
      <c r="BE11" s="926"/>
      <c r="BF11" s="266" t="str">
        <f>'НП ДЕННА'!BF11</f>
        <v>кредити</v>
      </c>
      <c r="BG11" s="925">
        <f>'НП ДЕННА'!BG11</f>
        <v>21</v>
      </c>
      <c r="BH11" s="926"/>
      <c r="BI11" s="926"/>
      <c r="BJ11" s="266" t="str">
        <f>'НП ДЕННА'!BJ11</f>
        <v>кредити</v>
      </c>
      <c r="BK11" s="925">
        <f>'НП ДЕННА'!BK11</f>
        <v>22</v>
      </c>
      <c r="BL11" s="926"/>
      <c r="BM11" s="926"/>
      <c r="BN11" s="266" t="str">
        <f>'НП ДЕННА'!BN11</f>
        <v>кредити</v>
      </c>
      <c r="BO11" s="925">
        <f>'НП ДЕННА'!BO11</f>
        <v>23</v>
      </c>
      <c r="BP11" s="926"/>
      <c r="BQ11" s="926"/>
      <c r="BR11" s="266" t="str">
        <f>'НП ДЕННА'!BR11</f>
        <v>кредити</v>
      </c>
      <c r="BS11" s="925">
        <f>'НП ДЕННА'!BS11</f>
        <v>24</v>
      </c>
      <c r="BT11" s="926"/>
      <c r="BU11" s="926"/>
      <c r="BV11" s="266" t="str">
        <f>'НП ДЕННА'!BV11</f>
        <v>кредити</v>
      </c>
      <c r="BW11" s="925">
        <f>'НП ДЕННА'!BW11</f>
        <v>25</v>
      </c>
      <c r="BX11" s="926"/>
      <c r="BY11" s="926"/>
      <c r="BZ11" s="266" t="str">
        <f>'НП ДЕННА'!BZ11</f>
        <v>кредити</v>
      </c>
      <c r="CA11" s="925">
        <f>'НП ДЕННА'!CA11</f>
        <v>26</v>
      </c>
      <c r="CB11" s="926"/>
      <c r="CC11" s="926"/>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20.399999999999999" x14ac:dyDescent="0.2">
      <c r="A15" s="22" t="str">
        <f>'НП ДЕННА'!A15</f>
        <v>1.1.01</v>
      </c>
      <c r="B15" s="367" t="str">
        <f>'НП ДЕННА'!B15</f>
        <v>Українська мова (за професійним спрямуванням)</v>
      </c>
      <c r="C15" s="429" t="str">
        <f>'НП ДЕННА'!C15</f>
        <v>ЖУС</v>
      </c>
      <c r="D15" s="276">
        <f>'НП ДЕННА'!D15</f>
        <v>5</v>
      </c>
      <c r="E15" s="277">
        <f>'НП ДЕННА'!E15</f>
        <v>0</v>
      </c>
      <c r="F15" s="277">
        <f>'НП ДЕННА'!F15</f>
        <v>0</v>
      </c>
      <c r="G15" s="278">
        <f>'НП ДЕННА'!G15</f>
        <v>0</v>
      </c>
      <c r="H15" s="276">
        <f>'НП ДЕННА'!H15</f>
        <v>3</v>
      </c>
      <c r="I15" s="277">
        <f>'НП ДЕННА'!I15</f>
        <v>4</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0</v>
      </c>
      <c r="AL15" s="69">
        <f>'НП ДЕННА'!AL15</f>
        <v>0</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0</v>
      </c>
      <c r="AP15" s="69">
        <f>'НП ДЕННА'!AP15</f>
        <v>0</v>
      </c>
      <c r="AQ15" s="327">
        <f>IF('НП ДЕННА'!AQ15&gt;0,IF(ROUND('НП ДЕННА'!AQ15*$CF$4,0)&gt;0,ROUND('НП ДЕННА'!AQ15*$CF$4,0)*2,2),0)</f>
        <v>2</v>
      </c>
      <c r="AR15" s="327">
        <f>IF('НП ДЕННА'!AR15&gt;0,IF(ROUND('НП ДЕННА'!AR15*$CF$4,0)&gt;0,ROUND('НП ДЕННА'!AR15*$CF$4,0)*2,2),0)</f>
        <v>0</v>
      </c>
      <c r="AS15" s="327">
        <f>IF('НП ДЕННА'!AS15&gt;0,IF(ROUND('НП ДЕННА'!AS15*$CF$4,0)&gt;0,ROUND('НП ДЕННА'!AS15*$CF$4,0)*2,2),0)</f>
        <v>2</v>
      </c>
      <c r="AT15" s="69">
        <f>'НП ДЕННА'!AT15</f>
        <v>2</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2</v>
      </c>
      <c r="AX15" s="69">
        <f>'НП ДЕННА'!AX15</f>
        <v>1</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2</v>
      </c>
      <c r="BB15" s="69">
        <f>'НП ДЕННА'!BB15</f>
        <v>1</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7" t="str">
        <f>'НП ДЕННА'!B16</f>
        <v>Історія України і  української культури</v>
      </c>
      <c r="C16" s="429" t="str">
        <f>'НП ДЕННА'!C16</f>
        <v>ІА</v>
      </c>
      <c r="D16" s="276">
        <f>'НП ДЕННА'!D16</f>
        <v>1</v>
      </c>
      <c r="E16" s="277">
        <f>'НП ДЕННА'!E16</f>
        <v>0</v>
      </c>
      <c r="F16" s="277">
        <f>'НП ДЕННА'!F16</f>
        <v>0</v>
      </c>
      <c r="G16" s="278">
        <f>'НП ДЕННА'!G16</f>
        <v>0</v>
      </c>
      <c r="H16" s="276">
        <f>'НП ДЕННА'!H16</f>
        <v>2</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120</v>
      </c>
      <c r="AD16" s="138">
        <f>'НП ДЕННА'!AD16</f>
        <v>4</v>
      </c>
      <c r="AE16" s="9">
        <f t="shared" si="0"/>
        <v>4</v>
      </c>
      <c r="AF16" s="9">
        <f t="shared" si="1"/>
        <v>0</v>
      </c>
      <c r="AG16" s="9">
        <f t="shared" si="2"/>
        <v>4</v>
      </c>
      <c r="AH16" s="9">
        <f t="shared" ref="AH16:AH64" si="4">AC16-(AE16+AF16+AG16)</f>
        <v>112</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2</v>
      </c>
      <c r="AM16" s="327">
        <f>IF('НП ДЕННА'!AM16&gt;0,IF(ROUND('НП ДЕННА'!AM16*$CF$4,0)&gt;0,ROUND('НП ДЕННА'!AM16*$CF$4,0)*2,2),0)</f>
        <v>2</v>
      </c>
      <c r="AN16" s="327">
        <f>IF('НП ДЕННА'!AN16&gt;0,IF(ROUND('НП ДЕННА'!AN16*$CF$4,0)&gt;0,ROUND('НП ДЕННА'!AN16*$CF$4,0)*2,2),0)</f>
        <v>0</v>
      </c>
      <c r="AO16" s="327">
        <f>IF('НП ДЕННА'!AO16&gt;0,IF(ROUND('НП ДЕННА'!AO16*$CF$4,0)&gt;0,ROUND('НП ДЕННА'!AO16*$CF$4,0)*2,2),0)</f>
        <v>2</v>
      </c>
      <c r="AP16" s="69">
        <f>'НП ДЕННА'!AP16</f>
        <v>2</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7" t="str">
        <f>'НП ДЕННА'!B17</f>
        <v>Іноземна мова</v>
      </c>
      <c r="C17" s="429" t="str">
        <f>'НП ДЕННА'!C17</f>
        <v>ІФП</v>
      </c>
      <c r="D17" s="276">
        <f>'НП ДЕННА'!D17</f>
        <v>0</v>
      </c>
      <c r="E17" s="277">
        <f>'НП ДЕННА'!E17</f>
        <v>0</v>
      </c>
      <c r="F17" s="277">
        <f>'НП ДЕННА'!F17</f>
        <v>0</v>
      </c>
      <c r="G17" s="278">
        <f>'НП ДЕННА'!G17</f>
        <v>0</v>
      </c>
      <c r="H17" s="276">
        <f>'НП ДЕННА'!H17</f>
        <v>1</v>
      </c>
      <c r="I17" s="277">
        <f>'НП ДЕННА'!I17</f>
        <v>2</v>
      </c>
      <c r="J17" s="277">
        <f>'НП ДЕННА'!J17</f>
        <v>3</v>
      </c>
      <c r="K17" s="277">
        <f>'НП ДЕННА'!K17</f>
        <v>4</v>
      </c>
      <c r="L17" s="277">
        <f>'НП ДЕННА'!L17</f>
        <v>5</v>
      </c>
      <c r="M17" s="277">
        <f>'НП ДЕННА'!M17</f>
        <v>6</v>
      </c>
      <c r="N17" s="277">
        <f>'НП ДЕННА'!N17</f>
        <v>7</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420</v>
      </c>
      <c r="AD17" s="138">
        <f>'НП ДЕННА'!AD17</f>
        <v>14</v>
      </c>
      <c r="AE17" s="9">
        <f t="shared" si="0"/>
        <v>0</v>
      </c>
      <c r="AF17" s="9">
        <f t="shared" si="1"/>
        <v>0</v>
      </c>
      <c r="AG17" s="9">
        <f t="shared" si="2"/>
        <v>28</v>
      </c>
      <c r="AH17" s="9">
        <f t="shared" si="4"/>
        <v>392</v>
      </c>
      <c r="AI17" s="327">
        <f>IF('НП ДЕННА'!AI17&gt;0,IF(ROUND('НП ДЕННА'!AI17*$CF$4,0)&gt;0,ROUND('НП ДЕННА'!AI17*$CF$4,0)*2,2),0)</f>
        <v>0</v>
      </c>
      <c r="AJ17" s="327">
        <f>IF('НП ДЕННА'!AJ17&gt;0,IF(ROUND('НП ДЕННА'!AJ17*$CF$4,0)&gt;0,ROUND('НП ДЕННА'!AJ17*$CF$4,0)*2,2),0)</f>
        <v>0</v>
      </c>
      <c r="AK17" s="327">
        <v>4</v>
      </c>
      <c r="AL17" s="69">
        <f>'НП ДЕННА'!AL17</f>
        <v>2</v>
      </c>
      <c r="AM17" s="327">
        <f>IF('НП ДЕННА'!AM17&gt;0,IF(ROUND('НП ДЕННА'!AM17*$CF$4,0)&gt;0,ROUND('НП ДЕННА'!AM17*$CF$4,0)*2,2),0)</f>
        <v>0</v>
      </c>
      <c r="AN17" s="327">
        <f>IF('НП ДЕННА'!AN17&gt;0,IF(ROUND('НП ДЕННА'!AN17*$CF$4,0)&gt;0,ROUND('НП ДЕННА'!AN17*$CF$4,0)*2,2),0)</f>
        <v>0</v>
      </c>
      <c r="AO17" s="327">
        <v>4</v>
      </c>
      <c r="AP17" s="69">
        <f>'НП ДЕННА'!AP17</f>
        <v>2</v>
      </c>
      <c r="AQ17" s="327">
        <f>IF('НП ДЕННА'!AQ17&gt;0,IF(ROUND('НП ДЕННА'!AQ17*$CF$4,0)&gt;0,ROUND('НП ДЕННА'!AQ17*$CF$4,0)*2,2),0)</f>
        <v>0</v>
      </c>
      <c r="AR17" s="327">
        <f>IF('НП ДЕННА'!AR17&gt;0,IF(ROUND('НП ДЕННА'!AR17*$CF$4,0)&gt;0,ROUND('НП ДЕННА'!AR17*$CF$4,0)*2,2),0)</f>
        <v>0</v>
      </c>
      <c r="AS17" s="327">
        <v>4</v>
      </c>
      <c r="AT17" s="69">
        <f>'НП ДЕННА'!AT17</f>
        <v>2</v>
      </c>
      <c r="AU17" s="327">
        <f>IF('НП ДЕННА'!AU17&gt;0,IF(ROUND('НП ДЕННА'!AU17*$CF$4,0)&gt;0,ROUND('НП ДЕННА'!AU17*$CF$4,0)*2,2),0)</f>
        <v>0</v>
      </c>
      <c r="AV17" s="327">
        <f>IF('НП ДЕННА'!AV17&gt;0,IF(ROUND('НП ДЕННА'!AV17*$CF$4,0)&gt;0,ROUND('НП ДЕННА'!AV17*$CF$4,0)*2,2),0)</f>
        <v>0</v>
      </c>
      <c r="AW17" s="327">
        <v>4</v>
      </c>
      <c r="AX17" s="69">
        <f>'НП ДЕННА'!AX17</f>
        <v>2</v>
      </c>
      <c r="AY17" s="327">
        <f>IF('НП ДЕННА'!AY17&gt;0,IF(ROUND('НП ДЕННА'!AY17*$CF$4,0)&gt;0,ROUND('НП ДЕННА'!AY17*$CF$4,0)*2,2),0)</f>
        <v>0</v>
      </c>
      <c r="AZ17" s="327">
        <f>IF('НП ДЕННА'!AZ17&gt;0,IF(ROUND('НП ДЕННА'!AZ17*$CF$4,0)&gt;0,ROUND('НП ДЕННА'!AZ17*$CF$4,0)*2,2),0)</f>
        <v>0</v>
      </c>
      <c r="BA17" s="327">
        <v>4</v>
      </c>
      <c r="BB17" s="69">
        <f>'НП ДЕННА'!BB17</f>
        <v>2</v>
      </c>
      <c r="BC17" s="327">
        <f>IF('НП ДЕННА'!BC17&gt;0,IF(ROUND('НП ДЕННА'!BC17*$CF$4,0)&gt;0,ROUND('НП ДЕННА'!BC17*$CF$4,0)*2,2),0)</f>
        <v>0</v>
      </c>
      <c r="BD17" s="327">
        <f>IF('НП ДЕННА'!BD17&gt;0,IF(ROUND('НП ДЕННА'!BD17*$CF$4,0)&gt;0,ROUND('НП ДЕННА'!BD17*$CF$4,0)*2,2),0)</f>
        <v>0</v>
      </c>
      <c r="BE17" s="327">
        <v>4</v>
      </c>
      <c r="BF17" s="69">
        <f>'НП ДЕННА'!BF17</f>
        <v>2</v>
      </c>
      <c r="BG17" s="327">
        <f>IF('НП ДЕННА'!BG17&gt;0,IF(ROUND('НП ДЕННА'!BG17*$CF$4,0)&gt;0,ROUND('НП ДЕННА'!BG17*$CF$4,0)*2,2),0)</f>
        <v>0</v>
      </c>
      <c r="BH17" s="327">
        <f>IF('НП ДЕННА'!BH17&gt;0,IF(ROUND('НП ДЕННА'!BH17*$CF$4,0)&gt;0,ROUND('НП ДЕННА'!BH17*$CF$4,0)*2,2),0)</f>
        <v>0</v>
      </c>
      <c r="BI17" s="327">
        <v>4</v>
      </c>
      <c r="BJ17" s="69">
        <f>'НП ДЕННА'!BJ17</f>
        <v>2</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0.93333333333333335</v>
      </c>
    </row>
    <row r="18" spans="1:83" s="19" customFormat="1" ht="10.199999999999999" x14ac:dyDescent="0.2">
      <c r="A18" s="22" t="str">
        <f>'НП ДЕННА'!A18</f>
        <v>1.1.04</v>
      </c>
      <c r="B18" s="367" t="str">
        <f>'НП ДЕННА'!B18</f>
        <v>Філософія</v>
      </c>
      <c r="C18" s="429" t="str">
        <f>'НП ДЕННА'!C18</f>
        <v>ПКС</v>
      </c>
      <c r="D18" s="276">
        <f>'НП ДЕННА'!D18</f>
        <v>0</v>
      </c>
      <c r="E18" s="277">
        <f>'НП ДЕННА'!E18</f>
        <v>0</v>
      </c>
      <c r="F18" s="277">
        <f>'НП ДЕННА'!F18</f>
        <v>0</v>
      </c>
      <c r="G18" s="278">
        <f>'НП ДЕННА'!G18</f>
        <v>0</v>
      </c>
      <c r="H18" s="276">
        <f>'НП ДЕННА'!H18</f>
        <v>2</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90</v>
      </c>
      <c r="AD18" s="138">
        <f>'НП ДЕННА'!AD18</f>
        <v>3</v>
      </c>
      <c r="AE18" s="9">
        <f t="shared" si="0"/>
        <v>2</v>
      </c>
      <c r="AF18" s="9">
        <f t="shared" si="1"/>
        <v>0</v>
      </c>
      <c r="AG18" s="9">
        <f t="shared" si="2"/>
        <v>2</v>
      </c>
      <c r="AH18" s="9">
        <f t="shared" si="4"/>
        <v>86</v>
      </c>
      <c r="AI18" s="327">
        <f>IF('НП ДЕННА'!AI18&gt;0,IF(ROUND('НП ДЕННА'!AI18*$CF$4,0)&gt;0,ROUND('НП ДЕННА'!AI18*$CF$4,0)*2,2),0)</f>
        <v>0</v>
      </c>
      <c r="AJ18" s="327">
        <f>IF('НП ДЕННА'!AJ18&gt;0,IF(ROUND('НП ДЕННА'!AJ18*$CF$4,0)&gt;0,ROUND('НП ДЕННА'!AJ18*$CF$4,0)*2,2),0)</f>
        <v>0</v>
      </c>
      <c r="AK18" s="327">
        <f>IF('НП ДЕННА'!AK18&gt;0,IF(ROUND('НП ДЕННА'!AK18*$CF$4,0)&gt;0,ROUND('НП ДЕННА'!AK18*$CF$4,0)*2,2),0)</f>
        <v>0</v>
      </c>
      <c r="AL18" s="69">
        <f>'НП ДЕННА'!AL18</f>
        <v>0</v>
      </c>
      <c r="AM18" s="327">
        <f>IF('НП ДЕННА'!AM18&gt;0,IF(ROUND('НП ДЕННА'!AM18*$CF$4,0)&gt;0,ROUND('НП ДЕННА'!AM18*$CF$4,0)*2,2),0)</f>
        <v>2</v>
      </c>
      <c r="AN18" s="327">
        <f>IF('НП ДЕННА'!AN18&gt;0,IF(ROUND('НП ДЕННА'!AN18*$CF$4,0)&gt;0,ROUND('НП ДЕННА'!AN18*$CF$4,0)*2,2),0)</f>
        <v>0</v>
      </c>
      <c r="AO18" s="327">
        <f>IF('НП ДЕННА'!AO18&gt;0,IF(ROUND('НП ДЕННА'!AO18*$CF$4,0)&gt;0,ROUND('НП ДЕННА'!AO18*$CF$4,0)*2,2),0)</f>
        <v>2</v>
      </c>
      <c r="AP18" s="69">
        <f>'НП ДЕННА'!AP18</f>
        <v>3</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7" t="str">
        <f>'НП ДЕННА'!B19</f>
        <v>Безпека життєдіяльності, основи охорони праці, цивільний захист</v>
      </c>
      <c r="C19" s="429" t="str">
        <f>'НП ДЕННА'!C19</f>
        <v>ФВТ</v>
      </c>
      <c r="D19" s="276">
        <f>'НП ДЕННА'!D19</f>
        <v>0</v>
      </c>
      <c r="E19" s="277">
        <f>'НП ДЕННА'!E19</f>
        <v>0</v>
      </c>
      <c r="F19" s="277">
        <f>'НП ДЕННА'!F19</f>
        <v>0</v>
      </c>
      <c r="G19" s="278">
        <f>'НП ДЕННА'!G19</f>
        <v>0</v>
      </c>
      <c r="H19" s="276" t="str">
        <f>'НП ДЕННА'!H19</f>
        <v>1</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45</v>
      </c>
      <c r="AD19" s="138">
        <f>'НП ДЕННА'!AD19</f>
        <v>1.5</v>
      </c>
      <c r="AE19" s="9">
        <f t="shared" si="0"/>
        <v>2</v>
      </c>
      <c r="AF19" s="9">
        <f t="shared" si="1"/>
        <v>0</v>
      </c>
      <c r="AG19" s="9">
        <f t="shared" si="2"/>
        <v>2</v>
      </c>
      <c r="AH19" s="9">
        <f t="shared" si="4"/>
        <v>41</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1.5</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7" t="str">
        <f>'НП ДЕННА'!B20</f>
        <v>Інформаційні технології</v>
      </c>
      <c r="C20" s="429" t="str">
        <f>'НП ДЕННА'!C20</f>
        <v>ІТП</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90</v>
      </c>
      <c r="AD20" s="138">
        <f>'НП ДЕННА'!AD20</f>
        <v>3</v>
      </c>
      <c r="AE20" s="9">
        <f t="shared" si="0"/>
        <v>2</v>
      </c>
      <c r="AF20" s="9">
        <f t="shared" si="1"/>
        <v>0</v>
      </c>
      <c r="AG20" s="9">
        <f t="shared" si="2"/>
        <v>2</v>
      </c>
      <c r="AH20" s="9">
        <f t="shared" si="4"/>
        <v>86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3</v>
      </c>
      <c r="AM20" s="327">
        <f>IF('НП ДЕННА'!AM20&gt;0,IF(ROUND('НП ДЕННА'!AM20*$CF$4,0)&gt;0,ROUND('НП ДЕННА'!AM20*$CF$4,0)*2,2),0)</f>
        <v>0</v>
      </c>
      <c r="AN20" s="327"/>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7" t="str">
        <f>'НП ДЕННА'!B21</f>
        <v>Інформатика</v>
      </c>
      <c r="C21" s="429" t="str">
        <f>'НП ДЕННА'!C21</f>
        <v>ЕА</v>
      </c>
      <c r="D21" s="276">
        <f>'НП ДЕННА'!D21</f>
        <v>0</v>
      </c>
      <c r="E21" s="277">
        <f>'НП ДЕННА'!E21</f>
        <v>2</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105</v>
      </c>
      <c r="AD21" s="138">
        <f>'НП ДЕННА'!AD21</f>
        <v>3.5</v>
      </c>
      <c r="AE21" s="9">
        <f t="shared" si="0"/>
        <v>2</v>
      </c>
      <c r="AF21" s="9">
        <f t="shared" si="1"/>
        <v>0</v>
      </c>
      <c r="AG21" s="9">
        <f t="shared" si="2"/>
        <v>2</v>
      </c>
      <c r="AH21" s="9">
        <f t="shared" si="4"/>
        <v>101</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2</v>
      </c>
      <c r="AN21" s="327">
        <f>IF('НП ДЕННА'!AN21&gt;0,IF(ROUND('НП ДЕННА'!AN21*$CF$4,0)&gt;0,ROUND('НП ДЕННА'!AN21*$CF$4,0)*2,2),0)</f>
        <v>0</v>
      </c>
      <c r="AO21" s="327">
        <f>IF('НП ДЕННА'!AO21&gt;0,IF(ROUND('НП ДЕННА'!AO21*$CF$4,0)&gt;0,ROUND('НП ДЕННА'!AO21*$CF$4,0)*2,2),0)</f>
        <v>2</v>
      </c>
      <c r="AP21" s="69">
        <f>'НП ДЕННА'!AP21</f>
        <v>3.5</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0.96190476190476193</v>
      </c>
    </row>
    <row r="22" spans="1:83" s="19" customFormat="1" ht="10.199999999999999" x14ac:dyDescent="0.2">
      <c r="A22" s="22" t="str">
        <f>'НП ДЕННА'!A22</f>
        <v>1.1.08</v>
      </c>
      <c r="B22" s="367" t="str">
        <f>'НП ДЕННА'!B22</f>
        <v>Психологія ділового спілкування</v>
      </c>
      <c r="C22" s="429" t="str">
        <f>'НП ДЕННА'!C22</f>
        <v>ПС</v>
      </c>
      <c r="D22" s="276">
        <f>'НП ДЕННА'!D22</f>
        <v>0</v>
      </c>
      <c r="E22" s="277">
        <f>'НП ДЕННА'!E22</f>
        <v>0</v>
      </c>
      <c r="F22" s="277">
        <f>'НП ДЕННА'!F22</f>
        <v>0</v>
      </c>
      <c r="G22" s="278">
        <f>'НП ДЕННА'!G22</f>
        <v>0</v>
      </c>
      <c r="H22" s="276">
        <f>'НП ДЕННА'!H22</f>
        <v>5</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90</v>
      </c>
      <c r="AD22" s="138">
        <f>'НП ДЕННА'!AD22</f>
        <v>3</v>
      </c>
      <c r="AE22" s="9">
        <f t="shared" si="0"/>
        <v>2</v>
      </c>
      <c r="AF22" s="9">
        <f t="shared" si="1"/>
        <v>0</v>
      </c>
      <c r="AG22" s="9">
        <f t="shared" si="2"/>
        <v>2</v>
      </c>
      <c r="AH22" s="9">
        <f t="shared" si="4"/>
        <v>86</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2</v>
      </c>
      <c r="AZ22" s="327">
        <f>IF('НП ДЕННА'!AZ22&gt;0,IF(ROUND('НП ДЕННА'!AZ22*$CF$4,0)&gt;0,ROUND('НП ДЕННА'!AZ22*$CF$4,0)*2,2),0)</f>
        <v>0</v>
      </c>
      <c r="BA22" s="327">
        <f>IF('НП ДЕННА'!BA22&gt;0,IF(ROUND('НП ДЕННА'!BA22*$CF$4,0)&gt;0,ROUND('НП ДЕННА'!BA22*$CF$4,0)*2,2),0)</f>
        <v>2</v>
      </c>
      <c r="BB22" s="69">
        <f>'НП ДЕННА'!BB22</f>
        <v>3</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7" t="str">
        <f>'НП ДЕННА'!B23</f>
        <v>Правознавство</v>
      </c>
      <c r="C23" s="429" t="str">
        <f>'НП ДЕННА'!C23</f>
        <v>Право</v>
      </c>
      <c r="D23" s="276">
        <f>'НП ДЕННА'!D23</f>
        <v>0</v>
      </c>
      <c r="E23" s="277">
        <f>'НП ДЕННА'!E23</f>
        <v>0</v>
      </c>
      <c r="F23" s="277">
        <f>'НП ДЕННА'!F23</f>
        <v>0</v>
      </c>
      <c r="G23" s="278">
        <f>'НП ДЕННА'!G23</f>
        <v>0</v>
      </c>
      <c r="H23" s="276">
        <f>'НП ДЕННА'!H23</f>
        <v>4</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90</v>
      </c>
      <c r="AD23" s="138">
        <f>'НП ДЕННА'!AD23</f>
        <v>3</v>
      </c>
      <c r="AE23" s="9">
        <f t="shared" si="0"/>
        <v>2</v>
      </c>
      <c r="AF23" s="9">
        <f t="shared" si="1"/>
        <v>0</v>
      </c>
      <c r="AG23" s="9">
        <f t="shared" si="2"/>
        <v>2</v>
      </c>
      <c r="AH23" s="9">
        <f t="shared" si="4"/>
        <v>86</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2</v>
      </c>
      <c r="AV23" s="327">
        <f>IF('НП ДЕННА'!AV23&gt;0,IF(ROUND('НП ДЕННА'!AV23*$CF$4,0)&gt;0,ROUND('НП ДЕННА'!AV23*$CF$4,0)*2,2),0)</f>
        <v>0</v>
      </c>
      <c r="AW23" s="327">
        <f>IF('НП ДЕННА'!AW23&gt;0,IF(ROUND('НП ДЕННА'!AW23*$CF$4,0)&gt;0,ROUND('НП ДЕННА'!AW23*$CF$4,0)*2,2),0)</f>
        <v>2</v>
      </c>
      <c r="AX23" s="69">
        <f>'НП ДЕННА'!AX23</f>
        <v>3</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0.9555555555555556</v>
      </c>
    </row>
    <row r="24" spans="1:83" s="19" customFormat="1" ht="10.199999999999999" x14ac:dyDescent="0.2">
      <c r="A24" s="22" t="str">
        <f>'НП ДЕННА'!A24</f>
        <v>1.1.10</v>
      </c>
      <c r="B24" s="367" t="str">
        <f>'НП ДЕННА'!B24</f>
        <v>Вища математика</v>
      </c>
      <c r="C24" s="368" t="str">
        <f>'НП ДЕННА'!C24</f>
        <v>ІТП</v>
      </c>
      <c r="D24" s="276">
        <f>'НП ДЕННА'!D24</f>
        <v>2</v>
      </c>
      <c r="E24" s="277">
        <f>'НП ДЕННА'!E24</f>
        <v>0</v>
      </c>
      <c r="F24" s="277">
        <f>'НП ДЕННА'!F24</f>
        <v>0</v>
      </c>
      <c r="G24" s="278">
        <f>'НП ДЕННА'!G24</f>
        <v>0</v>
      </c>
      <c r="H24" s="276">
        <f>'НП ДЕННА'!H24</f>
        <v>1</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300</v>
      </c>
      <c r="AD24" s="138">
        <f>'НП ДЕННА'!AD24</f>
        <v>10</v>
      </c>
      <c r="AE24" s="9">
        <f t="shared" si="0"/>
        <v>6</v>
      </c>
      <c r="AF24" s="9">
        <f t="shared" si="1"/>
        <v>4</v>
      </c>
      <c r="AG24" s="9">
        <f t="shared" si="2"/>
        <v>8</v>
      </c>
      <c r="AH24" s="9">
        <f t="shared" si="4"/>
        <v>282</v>
      </c>
      <c r="AI24" s="327">
        <v>2</v>
      </c>
      <c r="AJ24" s="327">
        <f>IF('НП ДЕННА'!AJ24&gt;0,IF(ROUND('НП ДЕННА'!AJ24*$CF$4,0)&gt;0,ROUND('НП ДЕННА'!AJ24*$CF$4,0)*2,2),0)</f>
        <v>0</v>
      </c>
      <c r="AK24" s="327">
        <f>IF('НП ДЕННА'!AK24&gt;0,IF(ROUND('НП ДЕННА'!AK24*$CF$4,0)&gt;0,ROUND('НП ДЕННА'!AK24*$CF$4,0)*2,2),0)</f>
        <v>4</v>
      </c>
      <c r="AL24" s="69">
        <f>'НП ДЕННА'!AL24</f>
        <v>5</v>
      </c>
      <c r="AM24" s="327">
        <f>IF('НП ДЕННА'!AM24&gt;0,IF(ROUND('НП ДЕННА'!AM24*$CF$4,0)&gt;0,ROUND('НП ДЕННА'!AM24*$CF$4,0)*2,2),0)</f>
        <v>4</v>
      </c>
      <c r="AN24" s="327">
        <v>4</v>
      </c>
      <c r="AO24" s="327">
        <f>IF('НП ДЕННА'!AO24&gt;0,IF(ROUND('НП ДЕННА'!AO24*$CF$4,0)&gt;0,ROUND('НП ДЕННА'!AO24*$CF$4,0)*2,2),0)</f>
        <v>4</v>
      </c>
      <c r="AP24" s="69">
        <f>'НП ДЕННА'!AP24</f>
        <v>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0.94</v>
      </c>
    </row>
    <row r="25" spans="1:83" s="19" customFormat="1" ht="10.199999999999999" x14ac:dyDescent="0.2">
      <c r="A25" s="22" t="str">
        <f>'НП ДЕННА'!A25</f>
        <v>1.1.11</v>
      </c>
      <c r="B25" s="367" t="str">
        <f>'НП ДЕННА'!B25</f>
        <v>Фізика</v>
      </c>
      <c r="C25" s="368" t="str">
        <f>'НП ДЕННА'!C25</f>
        <v>ІТП</v>
      </c>
      <c r="D25" s="276">
        <f>'НП ДЕННА'!D25</f>
        <v>2</v>
      </c>
      <c r="E25" s="277">
        <f>'НП ДЕННА'!E25</f>
        <v>0</v>
      </c>
      <c r="F25" s="277">
        <f>'НП ДЕННА'!F25</f>
        <v>0</v>
      </c>
      <c r="G25" s="278">
        <f>'НП ДЕННА'!G25</f>
        <v>0</v>
      </c>
      <c r="H25" s="276">
        <f>'НП ДЕННА'!H25</f>
        <v>1</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300</v>
      </c>
      <c r="AD25" s="138">
        <f>'НП ДЕННА'!AD25</f>
        <v>10</v>
      </c>
      <c r="AE25" s="9">
        <f t="shared" si="0"/>
        <v>6</v>
      </c>
      <c r="AF25" s="9">
        <f t="shared" si="1"/>
        <v>4</v>
      </c>
      <c r="AG25" s="9">
        <f t="shared" si="2"/>
        <v>4</v>
      </c>
      <c r="AH25" s="9">
        <f t="shared" si="4"/>
        <v>286</v>
      </c>
      <c r="AI25" s="327">
        <v>2</v>
      </c>
      <c r="AJ25" s="327">
        <f>IF('НП ДЕННА'!AJ25&gt;0,IF(ROUND('НП ДЕННА'!AJ25*$CF$4,0)&gt;0,ROUND('НП ДЕННА'!AJ25*$CF$4,0)*2,2),0)</f>
        <v>2</v>
      </c>
      <c r="AK25" s="327">
        <f>IF('НП ДЕННА'!AK25&gt;0,IF(ROUND('НП ДЕННА'!AK25*$CF$4,0)&gt;0,ROUND('НП ДЕННА'!AK25*$CF$4,0)*2,2),0)</f>
        <v>2</v>
      </c>
      <c r="AL25" s="69">
        <f>'НП ДЕННА'!AL25</f>
        <v>5</v>
      </c>
      <c r="AM25" s="327">
        <f>IF('НП ДЕННА'!AM25&gt;0,IF(ROUND('НП ДЕННА'!AM25*$CF$4,0)&gt;0,ROUND('НП ДЕННА'!AM25*$CF$4,0)*2,2),0)</f>
        <v>4</v>
      </c>
      <c r="AN25" s="327">
        <f>IF('НП ДЕННА'!AN25&gt;0,IF(ROUND('НП ДЕННА'!AN25*$CF$4,0)&gt;0,ROUND('НП ДЕННА'!AN25*$CF$4,0)*2,2),0)</f>
        <v>2</v>
      </c>
      <c r="AO25" s="327">
        <f>IF('НП ДЕННА'!AO25&gt;0,IF(ROUND('НП ДЕННА'!AO25*$CF$4,0)&gt;0,ROUND('НП ДЕННА'!AO25*$CF$4,0)*2,2),0)</f>
        <v>2</v>
      </c>
      <c r="AP25" s="69">
        <f>'НП ДЕННА'!AP25</f>
        <v>5</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0.95333333333333337</v>
      </c>
    </row>
    <row r="26" spans="1:83" s="19" customFormat="1" ht="10.199999999999999" x14ac:dyDescent="0.2">
      <c r="A26" s="22" t="str">
        <f>'НП ДЕННА'!A26</f>
        <v>1.1.12</v>
      </c>
      <c r="B26" s="367" t="str">
        <f>'НП ДЕННА'!B26</f>
        <v>Хімія</v>
      </c>
      <c r="C26" s="368" t="str">
        <f>'НП ДЕННА'!C26</f>
        <v>ФВТ</v>
      </c>
      <c r="D26" s="276">
        <f>'НП ДЕННА'!D26</f>
        <v>1</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150</v>
      </c>
      <c r="AD26" s="138">
        <f>'НП ДЕННА'!AD26</f>
        <v>5</v>
      </c>
      <c r="AE26" s="9">
        <f t="shared" si="0"/>
        <v>2</v>
      </c>
      <c r="AF26" s="9">
        <f t="shared" si="1"/>
        <v>0</v>
      </c>
      <c r="AG26" s="9">
        <f t="shared" si="2"/>
        <v>0</v>
      </c>
      <c r="AH26" s="9">
        <f t="shared" si="4"/>
        <v>148</v>
      </c>
      <c r="AI26" s="327">
        <v>2</v>
      </c>
      <c r="AJ26" s="327"/>
      <c r="AK26" s="327"/>
      <c r="AL26" s="69">
        <f>'НП ДЕННА'!AL26</f>
        <v>5</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0.98666666666666669</v>
      </c>
    </row>
    <row r="27" spans="1:83" s="19" customFormat="1" ht="21.75" customHeight="1" x14ac:dyDescent="0.2">
      <c r="A27" s="22" t="str">
        <f>'НП ДЕННА'!A27</f>
        <v>1.1.13</v>
      </c>
      <c r="B27" s="367" t="str">
        <f>'НП ДЕННА'!B27</f>
        <v>Вступ до спеціальності</v>
      </c>
      <c r="C27" s="368" t="str">
        <f>'НП ДЕННА'!C27</f>
        <v>ЕА</v>
      </c>
      <c r="D27" s="276">
        <f>'НП ДЕННА'!D27</f>
        <v>0</v>
      </c>
      <c r="E27" s="277">
        <f>'НП ДЕННА'!E27</f>
        <v>0</v>
      </c>
      <c r="F27" s="277">
        <f>'НП ДЕННА'!F27</f>
        <v>0</v>
      </c>
      <c r="G27" s="278">
        <f>'НП ДЕННА'!G27</f>
        <v>0</v>
      </c>
      <c r="H27" s="276" t="str">
        <f>'НП ДЕННА'!H27</f>
        <v>1</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165</v>
      </c>
      <c r="AD27" s="138">
        <f>'НП ДЕННА'!AD27</f>
        <v>5.5</v>
      </c>
      <c r="AE27" s="9">
        <f t="shared" si="0"/>
        <v>4</v>
      </c>
      <c r="AF27" s="9">
        <f t="shared" si="1"/>
        <v>0</v>
      </c>
      <c r="AG27" s="9">
        <f t="shared" si="2"/>
        <v>4</v>
      </c>
      <c r="AH27" s="9">
        <f t="shared" si="4"/>
        <v>157</v>
      </c>
      <c r="AI27" s="327">
        <f>IF('НП ДЕННА'!AI27&gt;0,IF(ROUND('НП ДЕННА'!AI27*$CF$4,0)&gt;0,ROUND('НП ДЕННА'!AI27*$CF$4,0)*2,2),0)</f>
        <v>4</v>
      </c>
      <c r="AJ27" s="327">
        <f>IF('НП ДЕННА'!AJ27&gt;0,IF(ROUND('НП ДЕННА'!AJ27*$CF$4,0)&gt;0,ROUND('НП ДЕННА'!AJ27*$CF$4,0)*2,2),0)</f>
        <v>0</v>
      </c>
      <c r="AK27" s="327">
        <f>IF('НП ДЕННА'!AK27&gt;0,IF(ROUND('НП ДЕННА'!AK27*$CF$4,0)&gt;0,ROUND('НП ДЕННА'!AK27*$CF$4,0)*2,2),0)</f>
        <v>4</v>
      </c>
      <c r="AL27" s="69">
        <f>'НП ДЕННА'!AL27</f>
        <v>5.5</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0.95151515151515154</v>
      </c>
    </row>
    <row r="28" spans="1:83" s="19" customFormat="1" ht="20.399999999999999" x14ac:dyDescent="0.2">
      <c r="A28" s="22" t="str">
        <f>'НП ДЕННА'!A28</f>
        <v>1.1.14</v>
      </c>
      <c r="B28" s="367" t="str">
        <f>'НП ДЕННА'!B28</f>
        <v>Теорія ймовірностей та математична статистика</v>
      </c>
      <c r="C28" s="368" t="str">
        <f>'НП ДЕННА'!C28</f>
        <v>ІТП</v>
      </c>
      <c r="D28" s="276" t="str">
        <f>'НП ДЕННА'!D28</f>
        <v>3</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120</v>
      </c>
      <c r="AD28" s="138">
        <f>'НП ДЕННА'!AD28</f>
        <v>4</v>
      </c>
      <c r="AE28" s="9">
        <f t="shared" si="0"/>
        <v>4</v>
      </c>
      <c r="AF28" s="9">
        <f t="shared" si="1"/>
        <v>0</v>
      </c>
      <c r="AG28" s="9">
        <f t="shared" si="2"/>
        <v>2</v>
      </c>
      <c r="AH28" s="9">
        <f t="shared" si="4"/>
        <v>114</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c r="AO28" s="327">
        <f>IF('НП ДЕННА'!AO28&gt;0,IF(ROUND('НП ДЕННА'!AO28*$CF$4,0)&gt;0,ROUND('НП ДЕННА'!AO28*$CF$4,0)*2,2),0)</f>
        <v>0</v>
      </c>
      <c r="AP28" s="69">
        <f>'НП ДЕННА'!AP28</f>
        <v>0</v>
      </c>
      <c r="AQ28" s="327">
        <f>IF('НП ДЕННА'!AQ28&gt;0,IF(ROUND('НП ДЕННА'!AQ28*$CF$4,0)&gt;0,ROUND('НП ДЕННА'!AQ28*$CF$4,0)*2,2),0)</f>
        <v>4</v>
      </c>
      <c r="AR28" s="327">
        <f>IF('НП ДЕННА'!AR28&gt;0,IF(ROUND('НП ДЕННА'!AR28*$CF$4,0)&gt;0,ROUND('НП ДЕННА'!AR28*$CF$4,0)*2,2),0)</f>
        <v>0</v>
      </c>
      <c r="AS28" s="327">
        <f>IF('НП ДЕННА'!AS28&gt;0,IF(ROUND('НП ДЕННА'!AS28*$CF$4,0)&gt;0,ROUND('НП ДЕННА'!AS28*$CF$4,0)*2,2),0)</f>
        <v>2</v>
      </c>
      <c r="AT28" s="69">
        <f>'НП ДЕННА'!AT28</f>
        <v>4</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0.95</v>
      </c>
    </row>
    <row r="29" spans="1:83" s="19" customFormat="1" ht="10.199999999999999" x14ac:dyDescent="0.2">
      <c r="A29" s="22" t="str">
        <f>'НП ДЕННА'!A29</f>
        <v>1.1.15</v>
      </c>
      <c r="B29" s="367" t="str">
        <f>'НП ДЕННА'!B29</f>
        <v>Фізичні основи електроніки</v>
      </c>
      <c r="C29" s="368" t="str">
        <f>'НП ДЕННА'!C29</f>
        <v>ЕА</v>
      </c>
      <c r="D29" s="276" t="str">
        <f>'НП ДЕННА'!D29</f>
        <v>2</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135</v>
      </c>
      <c r="AD29" s="138">
        <f>'НП ДЕННА'!AD29</f>
        <v>4.5</v>
      </c>
      <c r="AE29" s="9">
        <f t="shared" si="0"/>
        <v>4</v>
      </c>
      <c r="AF29" s="9">
        <f t="shared" si="1"/>
        <v>0</v>
      </c>
      <c r="AG29" s="9">
        <f t="shared" si="2"/>
        <v>0</v>
      </c>
      <c r="AH29" s="9">
        <f t="shared" si="4"/>
        <v>131</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4</v>
      </c>
      <c r="AN29" s="327"/>
      <c r="AO29" s="327">
        <f>IF('НП ДЕННА'!AO29&gt;0,IF(ROUND('НП ДЕННА'!AO29*$CF$4,0)&gt;0,ROUND('НП ДЕННА'!AO29*$CF$4,0)*2,2),0)</f>
        <v>0</v>
      </c>
      <c r="AP29" s="69">
        <f>'НП ДЕННА'!AP29</f>
        <v>4.5</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0.97037037037037033</v>
      </c>
    </row>
    <row r="30" spans="1:83" s="19" customFormat="1" ht="10.199999999999999" x14ac:dyDescent="0.2">
      <c r="A30" s="22" t="str">
        <f>'НП ДЕННА'!A30</f>
        <v>1.1.16</v>
      </c>
      <c r="B30" s="367" t="str">
        <f>'НП ДЕННА'!B30</f>
        <v>Матеріали електронної техніки</v>
      </c>
      <c r="C30" s="368" t="str">
        <f>'НП ДЕННА'!C30</f>
        <v>ЕА</v>
      </c>
      <c r="D30" s="276">
        <f>'НП ДЕННА'!D30</f>
        <v>0</v>
      </c>
      <c r="E30" s="277">
        <f>'НП ДЕННА'!E30</f>
        <v>0</v>
      </c>
      <c r="F30" s="277">
        <f>'НП ДЕННА'!F30</f>
        <v>0</v>
      </c>
      <c r="G30" s="278">
        <f>'НП ДЕННА'!G30</f>
        <v>0</v>
      </c>
      <c r="H30" s="276" t="str">
        <f>'НП ДЕННА'!H30</f>
        <v>2</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120</v>
      </c>
      <c r="AD30" s="138">
        <f>'НП ДЕННА'!AD30</f>
        <v>4</v>
      </c>
      <c r="AE30" s="9">
        <f t="shared" si="0"/>
        <v>4</v>
      </c>
      <c r="AF30" s="9">
        <f t="shared" si="1"/>
        <v>2</v>
      </c>
      <c r="AG30" s="9">
        <f t="shared" si="2"/>
        <v>0</v>
      </c>
      <c r="AH30" s="9">
        <f t="shared" si="4"/>
        <v>114</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4</v>
      </c>
      <c r="AN30" s="327">
        <f>IF('НП ДЕННА'!AN30&gt;0,IF(ROUND('НП ДЕННА'!AN30*$CF$4,0)&gt;0,ROUND('НП ДЕННА'!AN30*$CF$4,0)*2,2),0)</f>
        <v>2</v>
      </c>
      <c r="AO30" s="327">
        <f>IF('НП ДЕННА'!AO30&gt;0,IF(ROUND('НП ДЕННА'!AO30*$CF$4,0)&gt;0,ROUND('НП ДЕННА'!AO30*$CF$4,0)*2,2),0)</f>
        <v>0</v>
      </c>
      <c r="AP30" s="69">
        <f>'НП ДЕННА'!AP30</f>
        <v>4</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0.95</v>
      </c>
    </row>
    <row r="31" spans="1:83" s="19" customFormat="1" ht="10.199999999999999" x14ac:dyDescent="0.2">
      <c r="A31" s="22" t="str">
        <f>'НП ДЕННА'!A31</f>
        <v>1.1.17</v>
      </c>
      <c r="B31" s="367" t="str">
        <f>'НП ДЕННА'!B31</f>
        <v>Теорія електричних кіл</v>
      </c>
      <c r="C31" s="368" t="str">
        <f>'НП ДЕННА'!C31</f>
        <v>ЕА</v>
      </c>
      <c r="D31" s="276">
        <f>'НП ДЕННА'!D31</f>
        <v>3</v>
      </c>
      <c r="E31" s="277">
        <f>'НП ДЕННА'!E31</f>
        <v>4</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360</v>
      </c>
      <c r="AD31" s="138">
        <f>'НП ДЕННА'!AD31</f>
        <v>12</v>
      </c>
      <c r="AE31" s="9">
        <f t="shared" si="0"/>
        <v>4</v>
      </c>
      <c r="AF31" s="9">
        <f t="shared" si="1"/>
        <v>4</v>
      </c>
      <c r="AG31" s="9">
        <f t="shared" si="2"/>
        <v>4</v>
      </c>
      <c r="AH31" s="9">
        <f t="shared" si="4"/>
        <v>348</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2</v>
      </c>
      <c r="AR31" s="327">
        <f>IF('НП ДЕННА'!AR31&gt;0,IF(ROUND('НП ДЕННА'!AR31*$CF$4,0)&gt;0,ROUND('НП ДЕННА'!AR31*$CF$4,0)*2,2),0)</f>
        <v>2</v>
      </c>
      <c r="AS31" s="327">
        <f>IF('НП ДЕННА'!AS31&gt;0,IF(ROUND('НП ДЕННА'!AS31*$CF$4,0)&gt;0,ROUND('НП ДЕННА'!AS31*$CF$4,0)*2,2),0)</f>
        <v>2</v>
      </c>
      <c r="AT31" s="69">
        <f>'НП ДЕННА'!AT31</f>
        <v>6</v>
      </c>
      <c r="AU31" s="327">
        <f>IF('НП ДЕННА'!AU31&gt;0,IF(ROUND('НП ДЕННА'!AU31*$CF$4,0)&gt;0,ROUND('НП ДЕННА'!AU31*$CF$4,0)*2,2),0)</f>
        <v>2</v>
      </c>
      <c r="AV31" s="327">
        <f>IF('НП ДЕННА'!AV31&gt;0,IF(ROUND('НП ДЕННА'!AV31*$CF$4,0)&gt;0,ROUND('НП ДЕННА'!AV31*$CF$4,0)*2,2),0)</f>
        <v>2</v>
      </c>
      <c r="AW31" s="327">
        <f>IF('НП ДЕННА'!AW31&gt;0,IF(ROUND('НП ДЕННА'!AW31*$CF$4,0)&gt;0,ROUND('НП ДЕННА'!AW31*$CF$4,0)*2,2),0)</f>
        <v>2</v>
      </c>
      <c r="AX31" s="69">
        <f>'НП ДЕННА'!AX31</f>
        <v>6</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0.96666666666666667</v>
      </c>
    </row>
    <row r="32" spans="1:83" s="19" customFormat="1" ht="10.199999999999999" x14ac:dyDescent="0.2">
      <c r="A32" s="22" t="str">
        <f>'НП ДЕННА'!A32</f>
        <v>1.1.18</v>
      </c>
      <c r="B32" s="367" t="str">
        <f>'НП ДЕННА'!B32</f>
        <v>Твердотільна електроніка</v>
      </c>
      <c r="C32" s="368" t="str">
        <f>'НП ДЕННА'!C32</f>
        <v>ЕА</v>
      </c>
      <c r="D32" s="276">
        <f>'НП ДЕННА'!D32</f>
        <v>3</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150</v>
      </c>
      <c r="AD32" s="138">
        <f>'НП ДЕННА'!AD32</f>
        <v>5</v>
      </c>
      <c r="AE32" s="9">
        <f t="shared" si="0"/>
        <v>4</v>
      </c>
      <c r="AF32" s="9">
        <f t="shared" si="1"/>
        <v>4</v>
      </c>
      <c r="AG32" s="9">
        <f t="shared" si="2"/>
        <v>0</v>
      </c>
      <c r="AH32" s="9">
        <f t="shared" si="4"/>
        <v>142</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4</v>
      </c>
      <c r="AR32" s="327">
        <f>IF('НП ДЕННА'!AR32&gt;0,IF(ROUND('НП ДЕННА'!AR32*$CF$4,0)&gt;0,ROUND('НП ДЕННА'!AR32*$CF$4,0)*2,2),0)</f>
        <v>4</v>
      </c>
      <c r="AS32" s="327">
        <f>IF('НП ДЕННА'!AS32&gt;0,IF(ROUND('НП ДЕННА'!AS32*$CF$4,0)&gt;0,ROUND('НП ДЕННА'!AS32*$CF$4,0)*2,2),0)</f>
        <v>0</v>
      </c>
      <c r="AT32" s="69">
        <f>'НП ДЕННА'!AT32</f>
        <v>5</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0.94666666666666666</v>
      </c>
    </row>
    <row r="33" spans="1:83" s="19" customFormat="1" ht="10.199999999999999" x14ac:dyDescent="0.2">
      <c r="A33" s="22" t="str">
        <f>'НП ДЕННА'!A33</f>
        <v>1.1.19</v>
      </c>
      <c r="B33" s="367" t="str">
        <f>'НП ДЕННА'!B33</f>
        <v>Пристрої аналогової електроніки</v>
      </c>
      <c r="C33" s="368" t="str">
        <f>'НП ДЕННА'!C33</f>
        <v>ЕА</v>
      </c>
      <c r="D33" s="276" t="str">
        <f>'НП ДЕННА'!D33</f>
        <v>4</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180</v>
      </c>
      <c r="AD33" s="138">
        <f>'НП ДЕННА'!AD33</f>
        <v>6</v>
      </c>
      <c r="AE33" s="9">
        <f t="shared" si="0"/>
        <v>4</v>
      </c>
      <c r="AF33" s="9">
        <f t="shared" si="1"/>
        <v>4</v>
      </c>
      <c r="AG33" s="9">
        <f t="shared" si="2"/>
        <v>2</v>
      </c>
      <c r="AH33" s="9">
        <f t="shared" si="4"/>
        <v>170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4</v>
      </c>
      <c r="AV33" s="327">
        <f>IF('НП ДЕННА'!AV33&gt;0,IF(ROUND('НП ДЕННА'!AV33*$CF$4,0)&gt;0,ROUND('НП ДЕННА'!AV33*$CF$4,0)*2,2),0)</f>
        <v>4</v>
      </c>
      <c r="AW33" s="327">
        <f>IF('НП ДЕННА'!AW33&gt;0,IF(ROUND('НП ДЕННА'!AW33*$CF$4,0)&gt;0,ROUND('НП ДЕННА'!AW33*$CF$4,0)*2,2),0)</f>
        <v>2</v>
      </c>
      <c r="AX33" s="69">
        <f>'НП ДЕННА'!AX33</f>
        <v>6</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0.94444444444444442</v>
      </c>
    </row>
    <row r="34" spans="1:83" s="19" customFormat="1" ht="10.199999999999999" x14ac:dyDescent="0.2">
      <c r="A34" s="22" t="str">
        <f>'НП ДЕННА'!A34</f>
        <v>1.1.20</v>
      </c>
      <c r="B34" s="367" t="str">
        <f>'НП ДЕННА'!B34</f>
        <v>Пристрої цифрової електроніки</v>
      </c>
      <c r="C34" s="368" t="str">
        <f>'НП ДЕННА'!C34</f>
        <v>ЕА</v>
      </c>
      <c r="D34" s="276" t="str">
        <f>'НП ДЕННА'!D34</f>
        <v>5</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195</v>
      </c>
      <c r="AD34" s="138">
        <f>'НП ДЕННА'!AD34</f>
        <v>6.5</v>
      </c>
      <c r="AE34" s="9">
        <f t="shared" si="0"/>
        <v>4</v>
      </c>
      <c r="AF34" s="9">
        <f t="shared" si="1"/>
        <v>4</v>
      </c>
      <c r="AG34" s="9">
        <f t="shared" si="2"/>
        <v>2</v>
      </c>
      <c r="AH34" s="9">
        <f t="shared" si="4"/>
        <v>185</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4</v>
      </c>
      <c r="AZ34" s="327">
        <f>IF('НП ДЕННА'!AZ34&gt;0,IF(ROUND('НП ДЕННА'!AZ34*$CF$4,0)&gt;0,ROUND('НП ДЕННА'!AZ34*$CF$4,0)*2,2),0)</f>
        <v>4</v>
      </c>
      <c r="BA34" s="327">
        <v>2</v>
      </c>
      <c r="BB34" s="69">
        <f>'НП ДЕННА'!BB34</f>
        <v>6.5</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0.94871794871794868</v>
      </c>
    </row>
    <row r="35" spans="1:83" s="19" customFormat="1" ht="10.199999999999999" x14ac:dyDescent="0.2">
      <c r="A35" s="22" t="str">
        <f>'НП ДЕННА'!A35</f>
        <v>1.1.21</v>
      </c>
      <c r="B35" s="367" t="str">
        <f>'НП ДЕННА'!B35</f>
        <v>Енергетична електроніка</v>
      </c>
      <c r="C35" s="368" t="str">
        <f>'НП ДЕННА'!C35</f>
        <v>ЕА</v>
      </c>
      <c r="D35" s="276" t="str">
        <f>'НП ДЕННА'!D35</f>
        <v>5</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195</v>
      </c>
      <c r="AD35" s="138">
        <f>'НП ДЕННА'!AD35</f>
        <v>6.5</v>
      </c>
      <c r="AE35" s="9">
        <f t="shared" si="0"/>
        <v>4</v>
      </c>
      <c r="AF35" s="9">
        <f t="shared" si="1"/>
        <v>6</v>
      </c>
      <c r="AG35" s="9">
        <f t="shared" si="2"/>
        <v>2</v>
      </c>
      <c r="AH35" s="9">
        <f t="shared" si="4"/>
        <v>183</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4</v>
      </c>
      <c r="AZ35" s="327">
        <f>IF('НП ДЕННА'!AZ35&gt;0,IF(ROUND('НП ДЕННА'!AZ35*$CF$4,0)&gt;0,ROUND('НП ДЕННА'!AZ35*$CF$4,0)*2,2),0)</f>
        <v>4</v>
      </c>
      <c r="BA35" s="327">
        <f>IF('НП ДЕННА'!BA35&gt;0,IF(ROUND('НП ДЕННА'!BA35*$CF$4,0)&gt;0,ROUND('НП ДЕННА'!BA35*$CF$4,0)*2,2),0)</f>
        <v>2</v>
      </c>
      <c r="BB35" s="69">
        <f>'НП ДЕННА'!BB35</f>
        <v>6.5</v>
      </c>
      <c r="BC35" s="327">
        <f>IF('НП ДЕННА'!BC35&gt;0,IF(ROUND('НП ДЕННА'!BC35*$CF$4,0)&gt;0,ROUND('НП ДЕННА'!BC35*$CF$4,0)*2,2),0)</f>
        <v>0</v>
      </c>
      <c r="BD35" s="327">
        <v>2</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0.93846153846153846</v>
      </c>
    </row>
    <row r="36" spans="1:83" s="19" customFormat="1" ht="10.199999999999999" x14ac:dyDescent="0.2">
      <c r="A36" s="22" t="str">
        <f>'НП ДЕННА'!A36</f>
        <v>1.1.22</v>
      </c>
      <c r="B36" s="367" t="str">
        <f>'НП ДЕННА'!B36</f>
        <v>Моделювання в електроніці</v>
      </c>
      <c r="C36" s="368" t="str">
        <f>'НП ДЕННА'!C36</f>
        <v>ЕА</v>
      </c>
      <c r="D36" s="276" t="str">
        <f>'НП ДЕННА'!D36</f>
        <v>6</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135</v>
      </c>
      <c r="AD36" s="138">
        <f>'НП ДЕННА'!AD36</f>
        <v>4.5</v>
      </c>
      <c r="AE36" s="9">
        <f t="shared" si="0"/>
        <v>4</v>
      </c>
      <c r="AF36" s="9">
        <f t="shared" si="1"/>
        <v>2</v>
      </c>
      <c r="AG36" s="9">
        <f t="shared" si="2"/>
        <v>0</v>
      </c>
      <c r="AH36" s="9">
        <f t="shared" si="4"/>
        <v>129</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4</v>
      </c>
      <c r="BD36" s="327">
        <v>2</v>
      </c>
      <c r="BE36" s="327">
        <f>IF('НП ДЕННА'!BE36&gt;0,IF(ROUND('НП ДЕННА'!BE36*$CF$4,0)&gt;0,ROUND('НП ДЕННА'!BE36*$CF$4,0)*2,2),0)</f>
        <v>0</v>
      </c>
      <c r="BF36" s="69">
        <f>'НП ДЕННА'!BF36</f>
        <v>4.5</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0.9555555555555556</v>
      </c>
    </row>
    <row r="37" spans="1:83" s="19" customFormat="1" ht="10.199999999999999" x14ac:dyDescent="0.2">
      <c r="A37" s="22" t="str">
        <f>'НП ДЕННА'!A37</f>
        <v>1.1.23</v>
      </c>
      <c r="B37" s="367" t="str">
        <f>'НП ДЕННА'!B37</f>
        <v>Мікропроцесорна техніка</v>
      </c>
      <c r="C37" s="368" t="str">
        <f>'НП ДЕННА'!C37</f>
        <v>ЕА</v>
      </c>
      <c r="D37" s="276" t="str">
        <f>'НП ДЕННА'!D37</f>
        <v>6</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135</v>
      </c>
      <c r="AD37" s="138">
        <f>'НП ДЕННА'!AD37</f>
        <v>4.5</v>
      </c>
      <c r="AE37" s="9">
        <f t="shared" si="0"/>
        <v>4</v>
      </c>
      <c r="AF37" s="9">
        <f t="shared" si="1"/>
        <v>2</v>
      </c>
      <c r="AG37" s="9">
        <f t="shared" si="2"/>
        <v>0</v>
      </c>
      <c r="AH37" s="9">
        <f t="shared" si="4"/>
        <v>129</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4</v>
      </c>
      <c r="BD37" s="327">
        <v>2</v>
      </c>
      <c r="BE37" s="327">
        <f>IF('НП ДЕННА'!BE37&gt;0,IF(ROUND('НП ДЕННА'!BE37*$CF$4,0)&gt;0,ROUND('НП ДЕННА'!BE37*$CF$4,0)*2,2),0)</f>
        <v>0</v>
      </c>
      <c r="BF37" s="69">
        <f>'НП ДЕННА'!BF37</f>
        <v>4.5</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0.9555555555555556</v>
      </c>
    </row>
    <row r="38" spans="1:83" s="19" customFormat="1" ht="20.399999999999999" x14ac:dyDescent="0.2">
      <c r="A38" s="22" t="str">
        <f>'НП ДЕННА'!A38</f>
        <v>1.1.24</v>
      </c>
      <c r="B38" s="367" t="str">
        <f>'НП ДЕННА'!B38</f>
        <v>Методи математичного моделювання і оптимізації електронних систем</v>
      </c>
      <c r="C38" s="368" t="str">
        <f>'НП ДЕННА'!C38</f>
        <v>ЕА</v>
      </c>
      <c r="D38" s="276" t="str">
        <f>'НП ДЕННА'!D38</f>
        <v>6</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135</v>
      </c>
      <c r="AD38" s="138">
        <f>'НП ДЕННА'!AD38</f>
        <v>4.5</v>
      </c>
      <c r="AE38" s="9">
        <f t="shared" si="0"/>
        <v>10</v>
      </c>
      <c r="AF38" s="9">
        <f t="shared" si="1"/>
        <v>2</v>
      </c>
      <c r="AG38" s="9">
        <f t="shared" si="2"/>
        <v>0</v>
      </c>
      <c r="AH38" s="9">
        <f t="shared" si="4"/>
        <v>123</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4</v>
      </c>
      <c r="BD38" s="327">
        <f>IF('НП ДЕННА'!BD38&gt;0,IF(ROUND('НП ДЕННА'!BD38*$CF$4,0)&gt;0,ROUND('НП ДЕННА'!BD38*$CF$4,0)*2,2),0)</f>
        <v>2</v>
      </c>
      <c r="BE38" s="327">
        <f>IF('НП ДЕННА'!BE38&gt;0,IF(ROUND('НП ДЕННА'!BE38*$CF$4,0)&gt;0,ROUND('НП ДЕННА'!BE38*$CF$4,0)*2,2),0)</f>
        <v>0</v>
      </c>
      <c r="BF38" s="69">
        <f>'НП ДЕННА'!BF38</f>
        <v>4.5</v>
      </c>
      <c r="BG38" s="327">
        <v>6</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0.91111111111111109</v>
      </c>
    </row>
    <row r="39" spans="1:83" s="19" customFormat="1" ht="20.399999999999999" x14ac:dyDescent="0.2">
      <c r="A39" s="22" t="str">
        <f>'НП ДЕННА'!A39</f>
        <v>1.1.25</v>
      </c>
      <c r="B39" s="367" t="str">
        <f>'НП ДЕННА'!B39</f>
        <v>Основи конструювання та надійність електронних пристроїв</v>
      </c>
      <c r="C39" s="368" t="str">
        <f>'НП ДЕННА'!C39</f>
        <v>ЕА</v>
      </c>
      <c r="D39" s="276">
        <f>'НП ДЕННА'!D39</f>
        <v>7</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195</v>
      </c>
      <c r="AD39" s="138">
        <f>'НП ДЕННА'!AD39</f>
        <v>6.5</v>
      </c>
      <c r="AE39" s="9">
        <f t="shared" si="0"/>
        <v>6</v>
      </c>
      <c r="AF39" s="9">
        <f t="shared" si="1"/>
        <v>0</v>
      </c>
      <c r="AG39" s="9">
        <f t="shared" si="2"/>
        <v>4</v>
      </c>
      <c r="AH39" s="9">
        <f t="shared" si="4"/>
        <v>185</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6</v>
      </c>
      <c r="BH39" s="327">
        <f>IF('НП ДЕННА'!BH39&gt;0,IF(ROUND('НП ДЕННА'!BH39*$CF$4,0)&gt;0,ROUND('НП ДЕННА'!BH39*$CF$4,0)*2,2),0)</f>
        <v>0</v>
      </c>
      <c r="BI39" s="327">
        <f>IF('НП ДЕННА'!BI39&gt;0,IF(ROUND('НП ДЕННА'!BI39*$CF$4,0)&gt;0,ROUND('НП ДЕННА'!BI39*$CF$4,0)*2,2),0)</f>
        <v>4</v>
      </c>
      <c r="BJ39" s="69">
        <f>'НП ДЕННА'!BJ39</f>
        <v>6.5</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0.94871794871794868</v>
      </c>
    </row>
    <row r="40" spans="1:83" s="19" customFormat="1" ht="10.199999999999999" x14ac:dyDescent="0.2">
      <c r="A40" s="22" t="str">
        <f>'НП ДЕННА'!A40</f>
        <v>1.1.25</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x14ac:dyDescent="0.2">
      <c r="A41" s="22" t="str">
        <f>'НП ДЕННА'!A41</f>
        <v>1.1.25</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x14ac:dyDescent="0.2">
      <c r="A42" s="22" t="str">
        <f>'НП ДЕННА'!A42</f>
        <v>1.1.25</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x14ac:dyDescent="0.2">
      <c r="A43" s="22" t="str">
        <f>'НП ДЕННА'!A43</f>
        <v>1.1.25</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x14ac:dyDescent="0.2">
      <c r="A44" s="22" t="str">
        <f>'НП ДЕННА'!A44</f>
        <v>1.1.25</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x14ac:dyDescent="0.2">
      <c r="A45" s="22" t="str">
        <f>'НП ДЕННА'!A45</f>
        <v>1.1.25</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x14ac:dyDescent="0.2">
      <c r="A46" s="22" t="str">
        <f>'НП ДЕННА'!A46</f>
        <v>1.1.25</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x14ac:dyDescent="0.2">
      <c r="A47" s="22" t="str">
        <f>'НП ДЕННА'!A47</f>
        <v>1.1.25</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x14ac:dyDescent="0.2">
      <c r="A48" s="22" t="str">
        <f>'НП ДЕННА'!A48</f>
        <v>1.1.25</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x14ac:dyDescent="0.2">
      <c r="A49" s="22" t="str">
        <f>'НП ДЕННА'!A49</f>
        <v>1.1.25</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x14ac:dyDescent="0.2">
      <c r="A50" s="22" t="str">
        <f>'НП ДЕННА'!A50</f>
        <v>1.1.25</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x14ac:dyDescent="0.2">
      <c r="A51" s="22" t="str">
        <f>'НП ДЕННА'!A51</f>
        <v>1.1.25</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x14ac:dyDescent="0.2">
      <c r="A52" s="22" t="str">
        <f>'НП ДЕННА'!A52</f>
        <v>1.1.25</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x14ac:dyDescent="0.2">
      <c r="A53" s="22" t="str">
        <f>'НП ДЕННА'!A53</f>
        <v>1.1.25</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x14ac:dyDescent="0.2">
      <c r="A54" s="22" t="str">
        <f>'НП ДЕННА'!A54</f>
        <v>1.1.25</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x14ac:dyDescent="0.2">
      <c r="A55" s="22" t="str">
        <f>'НП ДЕННА'!A55</f>
        <v>1.1.25</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x14ac:dyDescent="0.2">
      <c r="A56" s="22" t="str">
        <f>'НП ДЕННА'!A56</f>
        <v>1.1.25</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x14ac:dyDescent="0.2">
      <c r="A57" s="22" t="str">
        <f>'НП ДЕННА'!A57</f>
        <v>1.1.25</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x14ac:dyDescent="0.2">
      <c r="A58" s="22" t="str">
        <f>'НП ДЕННА'!A58</f>
        <v>1.1.25</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x14ac:dyDescent="0.2">
      <c r="A59" s="22" t="str">
        <f>'НП ДЕННА'!A59</f>
        <v>1.1.25</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x14ac:dyDescent="0.2">
      <c r="A60" s="22" t="str">
        <f>'НП ДЕННА'!A60</f>
        <v>1.1.25</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x14ac:dyDescent="0.2">
      <c r="A61" s="22" t="str">
        <f>'НП ДЕННА'!A61</f>
        <v>1.1.25</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x14ac:dyDescent="0.2">
      <c r="A62" s="22" t="str">
        <f>'НП ДЕННА'!A62</f>
        <v>1.1.25</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x14ac:dyDescent="0.2">
      <c r="A63" s="22" t="str">
        <f>'НП ДЕННА'!A63</f>
        <v>1.1.25</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x14ac:dyDescent="0.2">
      <c r="A64" s="22" t="str">
        <f>'НП ДЕННА'!A64</f>
        <v>1.1.25</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x14ac:dyDescent="0.2">
      <c r="A65" s="22" t="str">
        <f>'НП ДЕННА'!A65</f>
        <v>1.1.25</v>
      </c>
      <c r="B65" s="367">
        <f>'НП ДЕННА'!B65</f>
        <v>0</v>
      </c>
      <c r="C65" s="368">
        <f>'НП ДЕННА'!C65</f>
        <v>0</v>
      </c>
      <c r="D65" s="276">
        <f>'НП ДЕННА'!D65</f>
        <v>0</v>
      </c>
      <c r="E65" s="277">
        <f>'НП ДЕННА'!E65</f>
        <v>0</v>
      </c>
      <c r="F65" s="277">
        <f>'НП ДЕННА'!F65</f>
        <v>0</v>
      </c>
      <c r="G65" s="278">
        <f>'НП ДЕННА'!G65</f>
        <v>0</v>
      </c>
      <c r="H65" s="276">
        <f>'НП ДЕННА'!H65</f>
        <v>0</v>
      </c>
      <c r="I65" s="277">
        <f>'НП ДЕННА'!I65</f>
        <v>0</v>
      </c>
      <c r="J65" s="277">
        <f>'НП ДЕННА'!J65</f>
        <v>0</v>
      </c>
      <c r="K65" s="277">
        <f>'НП ДЕННА'!K65</f>
        <v>0</v>
      </c>
      <c r="L65" s="277">
        <f>'НП ДЕННА'!L65</f>
        <v>0</v>
      </c>
      <c r="M65" s="277">
        <f>'НП ДЕННА'!M65</f>
        <v>0</v>
      </c>
      <c r="N65" s="277">
        <f>'НП ДЕННА'!N65</f>
        <v>0</v>
      </c>
      <c r="O65" s="277">
        <f>'НП ДЕННА'!O65</f>
        <v>0</v>
      </c>
      <c r="P65" s="277">
        <f>'НП ДЕННА'!P65</f>
        <v>0</v>
      </c>
      <c r="Q65" s="277">
        <f>'НП ДЕННА'!Q65</f>
        <v>0</v>
      </c>
      <c r="R65" s="277">
        <f>'НП ДЕННА'!R65</f>
        <v>0</v>
      </c>
      <c r="S65" s="277">
        <f>'НП ДЕННА'!S65</f>
        <v>0</v>
      </c>
      <c r="T65" s="261">
        <f>'НП ДЕННА'!T65</f>
        <v>0</v>
      </c>
      <c r="U65" s="261">
        <f>'НП ДЕННА'!U65</f>
        <v>0</v>
      </c>
      <c r="V65" s="371">
        <f>'НП ДЕННА'!V65</f>
        <v>0</v>
      </c>
      <c r="W65" s="435">
        <f>'НП ДЕННА'!W65</f>
        <v>0</v>
      </c>
      <c r="X65" s="435">
        <f>'НП ДЕННА'!X65</f>
        <v>0</v>
      </c>
      <c r="Y65" s="435">
        <f>'НП ДЕННА'!Y65</f>
        <v>0</v>
      </c>
      <c r="Z65" s="435">
        <f>'НП ДЕННА'!Z65</f>
        <v>0</v>
      </c>
      <c r="AA65" s="435">
        <f>'НП ДЕННА'!AA65</f>
        <v>0</v>
      </c>
      <c r="AB65" s="435">
        <f>'НП ДЕННА'!AB65</f>
        <v>0</v>
      </c>
      <c r="AC65" s="279">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7"/>
      <c r="AJ65" s="327">
        <f>IF('НП ДЕННА'!AJ65&gt;0,IF(ROUND('НП ДЕННА'!AJ65*$CF$4,0)&gt;0,ROUND('НП ДЕННА'!AJ65*$CF$4,0)*2,2),0)</f>
        <v>0</v>
      </c>
      <c r="AK65" s="327">
        <f>IF('НП ДЕННА'!AK65&gt;0,IF(ROUND('НП ДЕННА'!AK65*$CF$4,0)&gt;0,ROUND('НП ДЕННА'!AK65*$CF$4,0)*2,2),0)</f>
        <v>0</v>
      </c>
      <c r="AL65" s="69">
        <f>'НП ДЕННА'!AL65</f>
        <v>0</v>
      </c>
      <c r="AM65" s="327">
        <f>IF('НП ДЕННА'!AM65&gt;0,IF(ROUND('НП ДЕННА'!AM65*$CF$4,0)&gt;0,ROUND('НП ДЕННА'!AM65*$CF$4,0)*2,2),0)</f>
        <v>0</v>
      </c>
      <c r="AN65" s="327">
        <f>IF('НП ДЕННА'!AN65&gt;0,IF(ROUND('НП ДЕННА'!AN65*$CF$4,0)&gt;0,ROUND('НП ДЕННА'!AN65*$CF$4,0)*2,2),0)</f>
        <v>0</v>
      </c>
      <c r="AO65" s="327">
        <f>IF('НП ДЕННА'!AO65&gt;0,IF(ROUND('НП ДЕННА'!AO65*$CF$4,0)&gt;0,ROUND('НП ДЕННА'!AO65*$CF$4,0)*2,2),0)</f>
        <v>0</v>
      </c>
      <c r="AP65" s="69">
        <f>'НП ДЕННА'!AP65</f>
        <v>0</v>
      </c>
      <c r="AQ65" s="327">
        <f>IF('НП ДЕННА'!AQ65&gt;0,IF(ROUND('НП ДЕННА'!AQ65*$CF$4,0)&gt;0,ROUND('НП ДЕННА'!AQ65*$CF$4,0)*2,2),0)</f>
        <v>0</v>
      </c>
      <c r="AR65" s="327">
        <f>IF('НП ДЕННА'!AR65&gt;0,IF(ROUND('НП ДЕННА'!AR65*$CF$4,0)&gt;0,ROUND('НП ДЕННА'!AR65*$CF$4,0)*2,2),0)</f>
        <v>0</v>
      </c>
      <c r="AS65" s="327">
        <f>IF('НП ДЕННА'!AS65&gt;0,IF(ROUND('НП ДЕННА'!AS65*$CF$4,0)&gt;0,ROUND('НП ДЕННА'!AS65*$CF$4,0)*2,2),0)</f>
        <v>0</v>
      </c>
      <c r="AT65" s="69">
        <f>'НП ДЕННА'!AT65</f>
        <v>0</v>
      </c>
      <c r="AU65" s="327">
        <f>IF('НП ДЕННА'!AU65&gt;0,IF(ROUND('НП ДЕННА'!AU65*$CF$4,0)&gt;0,ROUND('НП ДЕННА'!AU65*$CF$4,0)*2,2),0)</f>
        <v>0</v>
      </c>
      <c r="AV65" s="327">
        <f>IF('НП ДЕННА'!AV65&gt;0,IF(ROUND('НП ДЕННА'!AV65*$CF$4,0)&gt;0,ROUND('НП ДЕННА'!AV65*$CF$4,0)*2,2),0)</f>
        <v>0</v>
      </c>
      <c r="AW65" s="327">
        <f>IF('НП ДЕННА'!AW65&gt;0,IF(ROUND('НП ДЕННА'!AW65*$CF$4,0)&gt;0,ROUND('НП ДЕННА'!AW65*$CF$4,0)*2,2),0)</f>
        <v>0</v>
      </c>
      <c r="AX65" s="69">
        <f>'НП ДЕННА'!AX65</f>
        <v>0</v>
      </c>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x14ac:dyDescent="0.2">
      <c r="A66" s="22" t="str">
        <f>'НП ДЕННА'!A66</f>
        <v>1.1.25</v>
      </c>
      <c r="B66" s="367">
        <f>'НП ДЕННА'!B66</f>
        <v>0</v>
      </c>
      <c r="C66" s="368">
        <f>'НП ДЕННА'!C66</f>
        <v>0</v>
      </c>
      <c r="D66" s="276">
        <f>'НП ДЕННА'!D66</f>
        <v>0</v>
      </c>
      <c r="E66" s="277">
        <f>'НП ДЕННА'!E66</f>
        <v>0</v>
      </c>
      <c r="F66" s="277">
        <f>'НП ДЕННА'!F66</f>
        <v>0</v>
      </c>
      <c r="G66" s="278">
        <f>'НП ДЕННА'!G66</f>
        <v>0</v>
      </c>
      <c r="H66" s="276">
        <f>'НП ДЕННА'!H66</f>
        <v>0</v>
      </c>
      <c r="I66" s="277">
        <f>'НП ДЕННА'!I66</f>
        <v>0</v>
      </c>
      <c r="J66" s="277">
        <f>'НП ДЕННА'!J66</f>
        <v>0</v>
      </c>
      <c r="K66" s="277">
        <f>'НП ДЕННА'!K66</f>
        <v>0</v>
      </c>
      <c r="L66" s="277">
        <f>'НП ДЕННА'!L66</f>
        <v>0</v>
      </c>
      <c r="M66" s="277">
        <f>'НП ДЕННА'!M66</f>
        <v>0</v>
      </c>
      <c r="N66" s="277">
        <f>'НП ДЕННА'!N66</f>
        <v>0</v>
      </c>
      <c r="O66" s="277">
        <f>'НП ДЕННА'!O66</f>
        <v>0</v>
      </c>
      <c r="P66" s="277">
        <f>'НП ДЕННА'!P66</f>
        <v>0</v>
      </c>
      <c r="Q66" s="277">
        <f>'НП ДЕННА'!Q66</f>
        <v>0</v>
      </c>
      <c r="R66" s="277">
        <f>'НП ДЕННА'!R66</f>
        <v>0</v>
      </c>
      <c r="S66" s="277">
        <f>'НП ДЕННА'!S66</f>
        <v>0</v>
      </c>
      <c r="T66" s="261">
        <f>'НП ДЕННА'!T66</f>
        <v>0</v>
      </c>
      <c r="U66" s="261">
        <f>'НП ДЕННА'!U66</f>
        <v>0</v>
      </c>
      <c r="V66" s="371">
        <f>'НП ДЕННА'!V66</f>
        <v>0</v>
      </c>
      <c r="W66" s="435">
        <f>'НП ДЕННА'!W66</f>
        <v>0</v>
      </c>
      <c r="X66" s="435">
        <f>'НП ДЕННА'!X66</f>
        <v>0</v>
      </c>
      <c r="Y66" s="435">
        <f>'НП ДЕННА'!Y66</f>
        <v>0</v>
      </c>
      <c r="Z66" s="435">
        <f>'НП ДЕННА'!Z66</f>
        <v>0</v>
      </c>
      <c r="AA66" s="435">
        <f>'НП ДЕННА'!AA66</f>
        <v>0</v>
      </c>
      <c r="AB66" s="435">
        <f>'НП ДЕННА'!AB66</f>
        <v>0</v>
      </c>
      <c r="AC66" s="279">
        <f>'НП ДЕННА'!AC66</f>
        <v>0</v>
      </c>
      <c r="AD66" s="138">
        <f>'НП ДЕННА'!AD66</f>
        <v>0</v>
      </c>
      <c r="AE66" s="9">
        <f t="shared" si="9"/>
        <v>0</v>
      </c>
      <c r="AF66" s="9">
        <f t="shared" si="10"/>
        <v>0</v>
      </c>
      <c r="AG66" s="9">
        <f t="shared" si="11"/>
        <v>0</v>
      </c>
      <c r="AH66" s="9">
        <f t="shared" si="12"/>
        <v>0</v>
      </c>
      <c r="AI66" s="327"/>
      <c r="AJ66" s="327">
        <f>IF('НП ДЕННА'!AJ66&gt;0,IF(ROUND('НП ДЕННА'!AJ66*$CF$4,0)&gt;0,ROUND('НП ДЕННА'!AJ66*$CF$4,0)*2,2),0)</f>
        <v>0</v>
      </c>
      <c r="AK66" s="327">
        <f>IF('НП ДЕННА'!AK66&gt;0,IF(ROUND('НП ДЕННА'!AK66*$CF$4,0)&gt;0,ROUND('НП ДЕННА'!AK66*$CF$4,0)*2,2),0)</f>
        <v>0</v>
      </c>
      <c r="AL66" s="69">
        <f>'НП ДЕННА'!AL66</f>
        <v>0</v>
      </c>
      <c r="AM66" s="327">
        <f>IF('НП ДЕННА'!AM66&gt;0,IF(ROUND('НП ДЕННА'!AM66*$CF$4,0)&gt;0,ROUND('НП ДЕННА'!AM66*$CF$4,0)*2,2),0)</f>
        <v>0</v>
      </c>
      <c r="AN66" s="327">
        <f>IF('НП ДЕННА'!AN66&gt;0,IF(ROUND('НП ДЕННА'!AN66*$CF$4,0)&gt;0,ROUND('НП ДЕННА'!AN66*$CF$4,0)*2,2),0)</f>
        <v>0</v>
      </c>
      <c r="AO66" s="327">
        <f>IF('НП ДЕННА'!AO66&gt;0,IF(ROUND('НП ДЕННА'!AO66*$CF$4,0)&gt;0,ROUND('НП ДЕННА'!AO66*$CF$4,0)*2,2),0)</f>
        <v>0</v>
      </c>
      <c r="AP66" s="69">
        <f>'НП ДЕННА'!AP66</f>
        <v>0</v>
      </c>
      <c r="AQ66" s="327">
        <f>IF('НП ДЕННА'!AQ66&gt;0,IF(ROUND('НП ДЕННА'!AQ66*$CF$4,0)&gt;0,ROUND('НП ДЕННА'!AQ66*$CF$4,0)*2,2),0)</f>
        <v>0</v>
      </c>
      <c r="AR66" s="327">
        <f>IF('НП ДЕННА'!AR66&gt;0,IF(ROUND('НП ДЕННА'!AR66*$CF$4,0)&gt;0,ROUND('НП ДЕННА'!AR66*$CF$4,0)*2,2),0)</f>
        <v>0</v>
      </c>
      <c r="AS66" s="327">
        <f>IF('НП ДЕННА'!AS66&gt;0,IF(ROUND('НП ДЕННА'!AS66*$CF$4,0)&gt;0,ROUND('НП ДЕННА'!AS66*$CF$4,0)*2,2),0)</f>
        <v>0</v>
      </c>
      <c r="AT66" s="69">
        <f>'НП ДЕННА'!AT66</f>
        <v>0</v>
      </c>
      <c r="AU66" s="327">
        <f>IF('НП ДЕННА'!AU66&gt;0,IF(ROUND('НП ДЕННА'!AU66*$CF$4,0)&gt;0,ROUND('НП ДЕННА'!AU66*$CF$4,0)*2,2),0)</f>
        <v>0</v>
      </c>
      <c r="AV66" s="327">
        <f>IF('НП ДЕННА'!AV66&gt;0,IF(ROUND('НП ДЕННА'!AV66*$CF$4,0)&gt;0,ROUND('НП ДЕННА'!AV66*$CF$4,0)*2,2),0)</f>
        <v>0</v>
      </c>
      <c r="AW66" s="327">
        <f>IF('НП ДЕННА'!AW66&gt;0,IF(ROUND('НП ДЕННА'!AW66*$CF$4,0)&gt;0,ROUND('НП ДЕННА'!AW66*$CF$4,0)*2,2),0)</f>
        <v>0</v>
      </c>
      <c r="AX66" s="69">
        <f>'НП ДЕННА'!AX66</f>
        <v>0</v>
      </c>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x14ac:dyDescent="0.2">
      <c r="A67" s="22" t="str">
        <f>'НП ДЕННА'!A67</f>
        <v>1.1.25</v>
      </c>
      <c r="B67" s="367">
        <f>'НП ДЕННА'!B67</f>
        <v>0</v>
      </c>
      <c r="C67" s="368">
        <f>'НП ДЕННА'!C67</f>
        <v>0</v>
      </c>
      <c r="D67" s="276">
        <f>'НП ДЕННА'!D67</f>
        <v>0</v>
      </c>
      <c r="E67" s="277">
        <f>'НП ДЕННА'!E67</f>
        <v>0</v>
      </c>
      <c r="F67" s="277">
        <f>'НП ДЕННА'!F67</f>
        <v>0</v>
      </c>
      <c r="G67" s="278">
        <f>'НП ДЕННА'!G67</f>
        <v>0</v>
      </c>
      <c r="H67" s="276">
        <f>'НП ДЕННА'!H67</f>
        <v>0</v>
      </c>
      <c r="I67" s="277">
        <f>'НП ДЕННА'!I67</f>
        <v>0</v>
      </c>
      <c r="J67" s="277">
        <f>'НП ДЕННА'!J67</f>
        <v>0</v>
      </c>
      <c r="K67" s="277">
        <f>'НП ДЕННА'!K67</f>
        <v>0</v>
      </c>
      <c r="L67" s="277">
        <f>'НП ДЕННА'!L67</f>
        <v>0</v>
      </c>
      <c r="M67" s="277">
        <f>'НП ДЕННА'!M67</f>
        <v>0</v>
      </c>
      <c r="N67" s="277">
        <f>'НП ДЕННА'!N67</f>
        <v>0</v>
      </c>
      <c r="O67" s="277">
        <f>'НП ДЕННА'!O67</f>
        <v>0</v>
      </c>
      <c r="P67" s="277">
        <f>'НП ДЕННА'!P67</f>
        <v>0</v>
      </c>
      <c r="Q67" s="277">
        <f>'НП ДЕННА'!Q67</f>
        <v>0</v>
      </c>
      <c r="R67" s="277">
        <f>'НП ДЕННА'!R67</f>
        <v>0</v>
      </c>
      <c r="S67" s="277">
        <f>'НП ДЕННА'!S67</f>
        <v>0</v>
      </c>
      <c r="T67" s="261">
        <f>'НП ДЕННА'!T67</f>
        <v>0</v>
      </c>
      <c r="U67" s="261">
        <f>'НП ДЕННА'!U67</f>
        <v>0</v>
      </c>
      <c r="V67" s="371">
        <f>'НП ДЕННА'!V67</f>
        <v>0</v>
      </c>
      <c r="W67" s="435">
        <f>'НП ДЕННА'!W67</f>
        <v>0</v>
      </c>
      <c r="X67" s="435">
        <f>'НП ДЕННА'!X67</f>
        <v>0</v>
      </c>
      <c r="Y67" s="435">
        <f>'НП ДЕННА'!Y67</f>
        <v>0</v>
      </c>
      <c r="Z67" s="435">
        <f>'НП ДЕННА'!Z67</f>
        <v>0</v>
      </c>
      <c r="AA67" s="435">
        <f>'НП ДЕННА'!AA67</f>
        <v>0</v>
      </c>
      <c r="AB67" s="435">
        <f>'НП ДЕННА'!AB67</f>
        <v>0</v>
      </c>
      <c r="AC67" s="279">
        <f>'НП ДЕННА'!AC67</f>
        <v>0</v>
      </c>
      <c r="AD67" s="138">
        <f>'НП ДЕННА'!AD67</f>
        <v>0</v>
      </c>
      <c r="AE67" s="9">
        <f t="shared" si="9"/>
        <v>0</v>
      </c>
      <c r="AF67" s="9">
        <f t="shared" si="10"/>
        <v>0</v>
      </c>
      <c r="AG67" s="9">
        <f t="shared" si="11"/>
        <v>0</v>
      </c>
      <c r="AH67" s="9">
        <f t="shared" si="12"/>
        <v>0</v>
      </c>
      <c r="AI67" s="327"/>
      <c r="AJ67" s="327">
        <f>IF('НП ДЕННА'!AJ67&gt;0,IF(ROUND('НП ДЕННА'!AJ67*$CF$4,0)&gt;0,ROUND('НП ДЕННА'!AJ67*$CF$4,0)*2,2),0)</f>
        <v>0</v>
      </c>
      <c r="AK67" s="327">
        <f>IF('НП ДЕННА'!AK67&gt;0,IF(ROUND('НП ДЕННА'!AK67*$CF$4,0)&gt;0,ROUND('НП ДЕННА'!AK67*$CF$4,0)*2,2),0)</f>
        <v>0</v>
      </c>
      <c r="AL67" s="69">
        <f>'НП ДЕННА'!AL67</f>
        <v>0</v>
      </c>
      <c r="AM67" s="327">
        <f>IF('НП ДЕННА'!AM67&gt;0,IF(ROUND('НП ДЕННА'!AM67*$CF$4,0)&gt;0,ROUND('НП ДЕННА'!AM67*$CF$4,0)*2,2),0)</f>
        <v>0</v>
      </c>
      <c r="AN67" s="327">
        <f>IF('НП ДЕННА'!AN67&gt;0,IF(ROUND('НП ДЕННА'!AN67*$CF$4,0)&gt;0,ROUND('НП ДЕННА'!AN67*$CF$4,0)*2,2),0)</f>
        <v>0</v>
      </c>
      <c r="AO67" s="327">
        <f>IF('НП ДЕННА'!AO67&gt;0,IF(ROUND('НП ДЕННА'!AO67*$CF$4,0)&gt;0,ROUND('НП ДЕННА'!AO67*$CF$4,0)*2,2),0)</f>
        <v>0</v>
      </c>
      <c r="AP67" s="69">
        <f>'НП ДЕННА'!AP67</f>
        <v>0</v>
      </c>
      <c r="AQ67" s="327">
        <f>IF('НП ДЕННА'!AQ67&gt;0,IF(ROUND('НП ДЕННА'!AQ67*$CF$4,0)&gt;0,ROUND('НП ДЕННА'!AQ67*$CF$4,0)*2,2),0)</f>
        <v>0</v>
      </c>
      <c r="AR67" s="327">
        <f>IF('НП ДЕННА'!AR67&gt;0,IF(ROUND('НП ДЕННА'!AR67*$CF$4,0)&gt;0,ROUND('НП ДЕННА'!AR67*$CF$4,0)*2,2),0)</f>
        <v>0</v>
      </c>
      <c r="AS67" s="327">
        <f>IF('НП ДЕННА'!AS67&gt;0,IF(ROUND('НП ДЕННА'!AS67*$CF$4,0)&gt;0,ROUND('НП ДЕННА'!AS67*$CF$4,0)*2,2),0)</f>
        <v>0</v>
      </c>
      <c r="AT67" s="69">
        <f>'НП ДЕННА'!AT67</f>
        <v>0</v>
      </c>
      <c r="AU67" s="327">
        <f>IF('НП ДЕННА'!AU67&gt;0,IF(ROUND('НП ДЕННА'!AU67*$CF$4,0)&gt;0,ROUND('НП ДЕННА'!AU67*$CF$4,0)*2,2),0)</f>
        <v>0</v>
      </c>
      <c r="AV67" s="327">
        <f>IF('НП ДЕННА'!AV67&gt;0,IF(ROUND('НП ДЕННА'!AV67*$CF$4,0)&gt;0,ROUND('НП ДЕННА'!AV67*$CF$4,0)*2,2),0)</f>
        <v>0</v>
      </c>
      <c r="AW67" s="327">
        <f>IF('НП ДЕННА'!AW67&gt;0,IF(ROUND('НП ДЕННА'!AW67*$CF$4,0)&gt;0,ROUND('НП ДЕННА'!AW67*$CF$4,0)*2,2),0)</f>
        <v>0</v>
      </c>
      <c r="AX67" s="69">
        <f>'НП ДЕННА'!AX67</f>
        <v>0</v>
      </c>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x14ac:dyDescent="0.2">
      <c r="A68" s="22" t="str">
        <f>'НП ДЕННА'!A68</f>
        <v>1.1.26</v>
      </c>
      <c r="B68" s="367" t="str">
        <f>'НП ДЕННА'!B68</f>
        <v>Фізичне виховання</v>
      </c>
      <c r="C68" s="368" t="str">
        <f>'НП ДЕННА'!C68</f>
        <v>ЗЛФВ</v>
      </c>
      <c r="D68" s="276">
        <f>'НП ДЕННА'!D68</f>
        <v>0</v>
      </c>
      <c r="E68" s="277">
        <f>'НП ДЕННА'!E68</f>
        <v>0</v>
      </c>
      <c r="F68" s="277">
        <f>'НП ДЕННА'!F68</f>
        <v>0</v>
      </c>
      <c r="G68" s="278">
        <f>'НП ДЕННА'!G68</f>
        <v>0</v>
      </c>
      <c r="H68" s="276">
        <f>'НП ДЕННА'!H68</f>
        <v>2</v>
      </c>
      <c r="I68" s="277">
        <f>'НП ДЕННА'!I68</f>
        <v>4</v>
      </c>
      <c r="J68" s="277">
        <f>'НП ДЕННА'!J68</f>
        <v>0</v>
      </c>
      <c r="K68" s="277">
        <f>'НП ДЕННА'!K68</f>
        <v>0</v>
      </c>
      <c r="L68" s="277">
        <f>'НП ДЕННА'!L68</f>
        <v>0</v>
      </c>
      <c r="M68" s="277">
        <f>'НП ДЕННА'!M68</f>
        <v>0</v>
      </c>
      <c r="N68" s="277">
        <f>'НП ДЕННА'!N68</f>
        <v>0</v>
      </c>
      <c r="O68" s="277">
        <f>'НП ДЕННА'!O68</f>
        <v>0</v>
      </c>
      <c r="P68" s="277">
        <f>'НП ДЕННА'!P68</f>
        <v>0</v>
      </c>
      <c r="Q68" s="277">
        <f>'НП ДЕННА'!Q68</f>
        <v>0</v>
      </c>
      <c r="R68" s="277">
        <f>'НП ДЕННА'!R68</f>
        <v>0</v>
      </c>
      <c r="S68" s="277">
        <f>'НП ДЕННА'!S68</f>
        <v>0</v>
      </c>
      <c r="T68" s="261">
        <f>'НП ДЕННА'!T68</f>
        <v>0</v>
      </c>
      <c r="U68" s="261">
        <f>'НП ДЕННА'!U68</f>
        <v>0</v>
      </c>
      <c r="V68" s="371">
        <f>'НП ДЕННА'!V68</f>
        <v>0</v>
      </c>
      <c r="W68" s="435">
        <f>'НП ДЕННА'!W68</f>
        <v>0</v>
      </c>
      <c r="X68" s="435">
        <f>'НП ДЕННА'!X68</f>
        <v>0</v>
      </c>
      <c r="Y68" s="435">
        <f>'НП ДЕННА'!Y68</f>
        <v>0</v>
      </c>
      <c r="Z68" s="435">
        <f>'НП ДЕННА'!Z68</f>
        <v>0</v>
      </c>
      <c r="AA68" s="435">
        <f>'НП ДЕННА'!AA68</f>
        <v>0</v>
      </c>
      <c r="AB68" s="435">
        <f>'НП ДЕННА'!AB68</f>
        <v>0</v>
      </c>
      <c r="AC68" s="279">
        <f>'НП ДЕННА'!AC68</f>
        <v>120</v>
      </c>
      <c r="AD68" s="138">
        <f>'НП ДЕННА'!AD68</f>
        <v>4</v>
      </c>
      <c r="AE68" s="9">
        <f t="shared" si="9"/>
        <v>0</v>
      </c>
      <c r="AF68" s="9">
        <f t="shared" si="10"/>
        <v>0</v>
      </c>
      <c r="AG68" s="9">
        <f t="shared" si="11"/>
        <v>8</v>
      </c>
      <c r="AH68" s="9">
        <f t="shared" si="12"/>
        <v>112</v>
      </c>
      <c r="AI68" s="327"/>
      <c r="AJ68" s="327">
        <f>IF('НП ДЕННА'!AJ68&gt;0,IF(ROUND('НП ДЕННА'!AJ68*$CF$4,0)&gt;0,ROUND('НП ДЕННА'!AJ68*$CF$4,0)*2,2),0)</f>
        <v>0</v>
      </c>
      <c r="AK68" s="327">
        <f>IF('НП ДЕННА'!AK68&gt;0,IF(ROUND('НП ДЕННА'!AK68*$CF$4,0)&gt;0,ROUND('НП ДЕННА'!AK68*$CF$4,0)*2,2),0)</f>
        <v>2</v>
      </c>
      <c r="AL68" s="69">
        <f>'НП ДЕННА'!AL68</f>
        <v>1</v>
      </c>
      <c r="AM68" s="327">
        <f>IF('НП ДЕННА'!AM68&gt;0,IF(ROUND('НП ДЕННА'!AM68*$CF$4,0)&gt;0,ROUND('НП ДЕННА'!AM68*$CF$4,0)*2,2),0)</f>
        <v>0</v>
      </c>
      <c r="AN68" s="327">
        <f>IF('НП ДЕННА'!AN68&gt;0,IF(ROUND('НП ДЕННА'!AN68*$CF$4,0)&gt;0,ROUND('НП ДЕННА'!AN68*$CF$4,0)*2,2),0)</f>
        <v>0</v>
      </c>
      <c r="AO68" s="327">
        <f>IF('НП ДЕННА'!AO68&gt;0,IF(ROUND('НП ДЕННА'!AO68*$CF$4,0)&gt;0,ROUND('НП ДЕННА'!AO68*$CF$4,0)*2,2),0)</f>
        <v>2</v>
      </c>
      <c r="AP68" s="69">
        <f>'НП ДЕННА'!AP68</f>
        <v>1</v>
      </c>
      <c r="AQ68" s="327">
        <f>IF('НП ДЕННА'!AQ68&gt;0,IF(ROUND('НП ДЕННА'!AQ68*$CF$4,0)&gt;0,ROUND('НП ДЕННА'!AQ68*$CF$4,0)*2,2),0)</f>
        <v>0</v>
      </c>
      <c r="AR68" s="327">
        <f>IF('НП ДЕННА'!AR68&gt;0,IF(ROUND('НП ДЕННА'!AR68*$CF$4,0)&gt;0,ROUND('НП ДЕННА'!AR68*$CF$4,0)*2,2),0)</f>
        <v>0</v>
      </c>
      <c r="AS68" s="327">
        <f>IF('НП ДЕННА'!AS68&gt;0,IF(ROUND('НП ДЕННА'!AS68*$CF$4,0)&gt;0,ROUND('НП ДЕННА'!AS68*$CF$4,0)*2,2),0)</f>
        <v>2</v>
      </c>
      <c r="AT68" s="69">
        <f>'НП ДЕННА'!AT68</f>
        <v>1</v>
      </c>
      <c r="AU68" s="327">
        <f>IF('НП ДЕННА'!AU68&gt;0,IF(ROUND('НП ДЕННА'!AU68*$CF$4,0)&gt;0,ROUND('НП ДЕННА'!AU68*$CF$4,0)*2,2),0)</f>
        <v>0</v>
      </c>
      <c r="AV68" s="327">
        <f>IF('НП ДЕННА'!AV68&gt;0,IF(ROUND('НП ДЕННА'!AV68*$CF$4,0)&gt;0,ROUND('НП ДЕННА'!AV68*$CF$4,0)*2,2),0)</f>
        <v>0</v>
      </c>
      <c r="AW68" s="327">
        <f>IF('НП ДЕННА'!AW68&gt;0,IF(ROUND('НП ДЕННА'!AW68*$CF$4,0)&gt;0,ROUND('НП ДЕННА'!AW68*$CF$4,0)*2,2),0)</f>
        <v>2</v>
      </c>
      <c r="AX68" s="69">
        <f>'НП ДЕННА'!AX68</f>
        <v>1</v>
      </c>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0.93333333333333335</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SUMIF($A15:$A68,"&gt;'#'",AC15:AC68)</f>
        <v>4260</v>
      </c>
      <c r="AD69" s="660">
        <f t="shared" ref="AD69:AK69" si="13">SUMIF($A15:$A68,"&gt;'#'",AD15:AD68)</f>
        <v>142</v>
      </c>
      <c r="AE69" s="660">
        <f t="shared" si="13"/>
        <v>92</v>
      </c>
      <c r="AF69" s="660">
        <f t="shared" si="13"/>
        <v>38</v>
      </c>
      <c r="AG69" s="660">
        <f t="shared" si="13"/>
        <v>90</v>
      </c>
      <c r="AH69" s="660">
        <f t="shared" si="13"/>
        <v>4040</v>
      </c>
      <c r="AI69" s="660">
        <f t="shared" si="13"/>
        <v>16</v>
      </c>
      <c r="AJ69" s="660">
        <f t="shared" si="13"/>
        <v>2</v>
      </c>
      <c r="AK69" s="660">
        <f t="shared" si="13"/>
        <v>22</v>
      </c>
      <c r="AL69" s="698">
        <f>SUM(AL15:AL68)</f>
        <v>30</v>
      </c>
      <c r="AM69" s="660">
        <f t="shared" ref="AM69" si="14">SUMIF($A15:$A68,"&gt;'#'",AM15:AM68)</f>
        <v>22</v>
      </c>
      <c r="AN69" s="660">
        <f t="shared" ref="AN69" si="15">SUMIF($A15:$A68,"&gt;'#'",AN15:AN68)</f>
        <v>8</v>
      </c>
      <c r="AO69" s="660">
        <f t="shared" ref="AO69" si="16">SUMIF($A15:$A68,"&gt;'#'",AO15:AO68)</f>
        <v>18</v>
      </c>
      <c r="AP69" s="698">
        <f t="shared" ref="AP69" si="17">SUM(AP15:AP68)</f>
        <v>30</v>
      </c>
      <c r="AQ69" s="660">
        <f t="shared" ref="AQ69" si="18">SUMIF($A15:$A68,"&gt;'#'",AQ15:AQ68)</f>
        <v>12</v>
      </c>
      <c r="AR69" s="660">
        <f t="shared" ref="AR69" si="19">SUMIF($A15:$A68,"&gt;'#'",AR15:AR68)</f>
        <v>6</v>
      </c>
      <c r="AS69" s="660">
        <f t="shared" ref="AS69" si="20">SUMIF($A15:$A68,"&gt;'#'",AS15:AS68)</f>
        <v>12</v>
      </c>
      <c r="AT69" s="698">
        <f t="shared" ref="AT69" si="21">SUM(AT15:AT68)</f>
        <v>20</v>
      </c>
      <c r="AU69" s="660">
        <f t="shared" ref="AU69" si="22">SUMIF($A15:$A68,"&gt;'#'",AU15:AU68)</f>
        <v>8</v>
      </c>
      <c r="AV69" s="660">
        <f t="shared" ref="AV69" si="23">SUMIF($A15:$A68,"&gt;'#'",AV15:AV68)</f>
        <v>6</v>
      </c>
      <c r="AW69" s="660">
        <f t="shared" ref="AW69" si="24">SUMIF($A15:$A68,"&gt;'#'",AW15:AW68)</f>
        <v>14</v>
      </c>
      <c r="AX69" s="698">
        <f t="shared" ref="AX69" si="25">SUM(AX15:AX68)</f>
        <v>19</v>
      </c>
      <c r="AY69" s="660">
        <f t="shared" ref="AY69" si="26">SUMIF($A15:$A68,"&gt;'#'",AY15:AY68)</f>
        <v>10</v>
      </c>
      <c r="AZ69" s="660">
        <f t="shared" ref="AZ69" si="27">SUMIF($A15:$A68,"&gt;'#'",AZ15:AZ68)</f>
        <v>8</v>
      </c>
      <c r="BA69" s="660">
        <f t="shared" ref="BA69" si="28">SUMIF($A15:$A68,"&gt;'#'",BA15:BA68)</f>
        <v>12</v>
      </c>
      <c r="BB69" s="698">
        <f t="shared" ref="BB69" si="29">SUM(BB15:BB68)</f>
        <v>19</v>
      </c>
      <c r="BC69" s="660">
        <f t="shared" ref="BC69" si="30">SUMIF($A15:$A68,"&gt;'#'",BC15:BC68)</f>
        <v>12</v>
      </c>
      <c r="BD69" s="660">
        <f t="shared" ref="BD69" si="31">SUMIF($A15:$A68,"&gt;'#'",BD15:BD68)</f>
        <v>8</v>
      </c>
      <c r="BE69" s="660">
        <f t="shared" ref="BE69" si="32">SUMIF($A15:$A68,"&gt;'#'",BE15:BE68)</f>
        <v>4</v>
      </c>
      <c r="BF69" s="698">
        <f t="shared" ref="BF69" si="33">SUM(BF15:BF68)</f>
        <v>15.5</v>
      </c>
      <c r="BG69" s="660">
        <f t="shared" ref="BG69" si="34">SUMIF($A15:$A68,"&gt;'#'",BG15:BG68)</f>
        <v>12</v>
      </c>
      <c r="BH69" s="660">
        <f t="shared" ref="BH69" si="35">SUMIF($A15:$A68,"&gt;'#'",BH15:BH68)</f>
        <v>0</v>
      </c>
      <c r="BI69" s="660">
        <f t="shared" ref="BI69" si="36">SUMIF($A15:$A68,"&gt;'#'",BI15:BI68)</f>
        <v>8</v>
      </c>
      <c r="BJ69" s="698">
        <f t="shared" ref="BJ69" si="37">SUM(BJ15:BJ68)</f>
        <v>8.5</v>
      </c>
      <c r="BK69" s="660">
        <f t="shared" ref="BK69" si="38">SUMIF($A15:$A68,"&gt;'#'",BK15:BK68)</f>
        <v>0</v>
      </c>
      <c r="BL69" s="660">
        <f t="shared" ref="BL69" si="39">SUMIF($A15:$A68,"&gt;'#'",BL15:BL68)</f>
        <v>0</v>
      </c>
      <c r="BM69" s="660">
        <f t="shared" ref="BM69" si="40">SUMIF($A15:$A68,"&gt;'#'",BM15:BM68)</f>
        <v>0</v>
      </c>
      <c r="BN69" s="698">
        <f t="shared" ref="BN69" si="41">SUM(BN15:BN68)</f>
        <v>0</v>
      </c>
      <c r="BO69" s="661">
        <f t="shared" ref="BO69:CD69" si="42">SUM(BO15:BO64)</f>
        <v>0</v>
      </c>
      <c r="BP69" s="661">
        <f t="shared" si="42"/>
        <v>0</v>
      </c>
      <c r="BQ69" s="661">
        <f t="shared" si="42"/>
        <v>0</v>
      </c>
      <c r="BR69" s="221">
        <f t="shared" si="42"/>
        <v>0</v>
      </c>
      <c r="BS69" s="661">
        <f t="shared" si="42"/>
        <v>0</v>
      </c>
      <c r="BT69" s="661">
        <f t="shared" si="42"/>
        <v>0</v>
      </c>
      <c r="BU69" s="661">
        <f t="shared" si="42"/>
        <v>0</v>
      </c>
      <c r="BV69" s="221">
        <f t="shared" si="42"/>
        <v>0</v>
      </c>
      <c r="BW69" s="661">
        <f t="shared" si="42"/>
        <v>0</v>
      </c>
      <c r="BX69" s="661">
        <f t="shared" si="42"/>
        <v>0</v>
      </c>
      <c r="BY69" s="661">
        <f t="shared" si="42"/>
        <v>0</v>
      </c>
      <c r="BZ69" s="221">
        <f t="shared" si="42"/>
        <v>0</v>
      </c>
      <c r="CA69" s="661">
        <f t="shared" si="42"/>
        <v>0</v>
      </c>
      <c r="CB69" s="661">
        <f t="shared" si="42"/>
        <v>0</v>
      </c>
      <c r="CC69" s="661">
        <f t="shared" si="42"/>
        <v>0</v>
      </c>
      <c r="CD69" s="221">
        <f t="shared" si="42"/>
        <v>0</v>
      </c>
      <c r="CE69" s="63">
        <f t="shared" si="8"/>
        <v>0.94835680751173712</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Пристрої аналогової електроніки</v>
      </c>
      <c r="C72" s="368" t="str">
        <f>'НП ДЕННА'!C74</f>
        <v>ЕА</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4</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43">AI72+AM72+AQ72+AU72+AY72+BC72+BG72+BK72+BO72+BS72+BW72+CA72</f>
        <v>0</v>
      </c>
      <c r="AF72" s="9">
        <f t="shared" si="43"/>
        <v>0</v>
      </c>
      <c r="AG72" s="9">
        <f t="shared" si="43"/>
        <v>0</v>
      </c>
      <c r="AH72" s="9">
        <f t="shared" ref="AH72:AH79" si="44">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1</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45">IF(ISERROR(AH72/AC72),0,AH72/AC72)</f>
        <v>1</v>
      </c>
    </row>
    <row r="73" spans="1:83" s="19" customFormat="1" ht="10.199999999999999" x14ac:dyDescent="0.2">
      <c r="A73" s="22" t="str">
        <f>'НП ДЕННА'!A75</f>
        <v>1.2.02</v>
      </c>
      <c r="B73" s="367" t="str">
        <f>'НП ДЕННА'!B75</f>
        <v>Пристрої цифрової електроніки</v>
      </c>
      <c r="C73" s="368" t="str">
        <f>'НП ДЕННА'!C75</f>
        <v>ЕА</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5</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30</v>
      </c>
      <c r="AD73" s="138">
        <f t="shared" ref="AD73:AD79" si="46">AL73+AP73+AT73+AX73+BB73+BF73+BJ73+BN73+BR73+BV73+BZ73+CD73</f>
        <v>1</v>
      </c>
      <c r="AE73" s="9">
        <f t="shared" si="43"/>
        <v>0</v>
      </c>
      <c r="AF73" s="9">
        <f t="shared" si="43"/>
        <v>0</v>
      </c>
      <c r="AG73" s="9">
        <f t="shared" si="43"/>
        <v>0</v>
      </c>
      <c r="AH73" s="9">
        <f t="shared" si="44"/>
        <v>30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1</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45"/>
        <v>1</v>
      </c>
    </row>
    <row r="74" spans="1:83" s="19" customFormat="1" ht="20.399999999999999" x14ac:dyDescent="0.2">
      <c r="A74" s="22" t="str">
        <f>'НП ДЕННА'!A76</f>
        <v>1.2.03</v>
      </c>
      <c r="B74" s="367" t="str">
        <f>'НП ДЕННА'!B76</f>
        <v>Основи конструювання та надійність електронних пристроїв</v>
      </c>
      <c r="C74" s="368" t="str">
        <f>'НП ДЕННА'!C76</f>
        <v>ЕА</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7</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45</v>
      </c>
      <c r="AD74" s="138">
        <f t="shared" si="46"/>
        <v>1.5</v>
      </c>
      <c r="AE74" s="9">
        <f t="shared" si="43"/>
        <v>0</v>
      </c>
      <c r="AF74" s="9">
        <f t="shared" si="43"/>
        <v>0</v>
      </c>
      <c r="AG74" s="9">
        <f t="shared" si="43"/>
        <v>0</v>
      </c>
      <c r="AH74" s="9">
        <f t="shared" si="44"/>
        <v>45</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1.5</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45"/>
        <v>1</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46"/>
        <v>0</v>
      </c>
      <c r="AE75" s="9">
        <f t="shared" si="43"/>
        <v>0</v>
      </c>
      <c r="AF75" s="9">
        <f t="shared" si="43"/>
        <v>0</v>
      </c>
      <c r="AG75" s="9">
        <f t="shared" si="43"/>
        <v>0</v>
      </c>
      <c r="AH75" s="9">
        <f t="shared" si="44"/>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45"/>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46"/>
        <v>0</v>
      </c>
      <c r="AE76" s="9">
        <f t="shared" si="43"/>
        <v>0</v>
      </c>
      <c r="AF76" s="9">
        <f t="shared" si="43"/>
        <v>0</v>
      </c>
      <c r="AG76" s="9">
        <f t="shared" si="43"/>
        <v>0</v>
      </c>
      <c r="AH76" s="9">
        <f t="shared" si="44"/>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45"/>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46"/>
        <v>0</v>
      </c>
      <c r="AE77" s="9">
        <f t="shared" si="43"/>
        <v>0</v>
      </c>
      <c r="AF77" s="9">
        <f t="shared" si="43"/>
        <v>0</v>
      </c>
      <c r="AG77" s="9">
        <f t="shared" si="43"/>
        <v>0</v>
      </c>
      <c r="AH77" s="9">
        <f t="shared" si="44"/>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45"/>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46"/>
        <v>0</v>
      </c>
      <c r="AE78" s="9">
        <f t="shared" si="43"/>
        <v>0</v>
      </c>
      <c r="AF78" s="9">
        <f t="shared" si="43"/>
        <v>0</v>
      </c>
      <c r="AG78" s="9">
        <f t="shared" si="43"/>
        <v>0</v>
      </c>
      <c r="AH78" s="9">
        <f t="shared" si="44"/>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45"/>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46"/>
        <v>0</v>
      </c>
      <c r="AE79" s="9">
        <f t="shared" si="43"/>
        <v>0</v>
      </c>
      <c r="AF79" s="9">
        <f t="shared" si="43"/>
        <v>0</v>
      </c>
      <c r="AG79" s="9">
        <f t="shared" si="43"/>
        <v>0</v>
      </c>
      <c r="AH79" s="9">
        <f t="shared" si="44"/>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45"/>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47">SUM(AC72:AC79)</f>
        <v>105</v>
      </c>
      <c r="AD80" s="126">
        <f t="shared" si="47"/>
        <v>3.5</v>
      </c>
      <c r="AE80" s="126">
        <f t="shared" si="47"/>
        <v>0</v>
      </c>
      <c r="AF80" s="126">
        <f t="shared" si="47"/>
        <v>0</v>
      </c>
      <c r="AG80" s="126">
        <f t="shared" si="47"/>
        <v>0</v>
      </c>
      <c r="AH80" s="126">
        <f t="shared" si="47"/>
        <v>105</v>
      </c>
      <c r="AI80" s="228"/>
      <c r="AJ80" s="228"/>
      <c r="AK80" s="228"/>
      <c r="AL80" s="69">
        <f>SUM(AL72:AL79)</f>
        <v>0</v>
      </c>
      <c r="AM80" s="228"/>
      <c r="AN80" s="228"/>
      <c r="AO80" s="228"/>
      <c r="AP80" s="69">
        <f>SUM(AP72:AP79)</f>
        <v>0</v>
      </c>
      <c r="AQ80" s="228"/>
      <c r="AR80" s="228"/>
      <c r="AS80" s="228"/>
      <c r="AT80" s="69">
        <f>SUM(AT72:AT79)</f>
        <v>0</v>
      </c>
      <c r="AU80" s="228"/>
      <c r="AV80" s="228"/>
      <c r="AW80" s="228"/>
      <c r="AX80" s="69">
        <f>SUM(AX72:AX79)</f>
        <v>1</v>
      </c>
      <c r="AY80" s="228"/>
      <c r="AZ80" s="228"/>
      <c r="BA80" s="228"/>
      <c r="BB80" s="69">
        <f>SUM(BB72:BB79)</f>
        <v>1</v>
      </c>
      <c r="BC80" s="228"/>
      <c r="BD80" s="228"/>
      <c r="BE80" s="228"/>
      <c r="BF80" s="69">
        <f>SUM(BF72:BF79)</f>
        <v>0</v>
      </c>
      <c r="BG80" s="228"/>
      <c r="BH80" s="228"/>
      <c r="BI80" s="228"/>
      <c r="BJ80" s="69">
        <f>SUM(BJ72:BJ79)</f>
        <v>1.5</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Виробнича практика</v>
      </c>
      <c r="C83" s="368" t="str">
        <f>'НП ДЕННА'!C87</f>
        <v>ЕА</v>
      </c>
      <c r="D83" s="276">
        <f>'НП ДЕННА'!D87</f>
        <v>0</v>
      </c>
      <c r="E83" s="277">
        <f>'НП ДЕННА'!E87</f>
        <v>0</v>
      </c>
      <c r="F83" s="277">
        <f>'НП ДЕННА'!F87</f>
        <v>0</v>
      </c>
      <c r="G83" s="278">
        <f>'НП ДЕННА'!G87</f>
        <v>0</v>
      </c>
      <c r="H83" s="276">
        <f>'НП ДЕННА'!H87</f>
        <v>6</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135</v>
      </c>
      <c r="AD83" s="138">
        <f>'НП ДЕННА'!AD87</f>
        <v>4.5</v>
      </c>
      <c r="AE83" s="9">
        <f t="shared" ref="AE83:AG85" si="48">AI83+AM83+AQ83+AU83+AY83+BC83+BG83+BK83+BO83+BS83+BW83+CA83</f>
        <v>0</v>
      </c>
      <c r="AF83" s="9">
        <f t="shared" si="48"/>
        <v>0</v>
      </c>
      <c r="AG83" s="9">
        <f t="shared" si="48"/>
        <v>0</v>
      </c>
      <c r="AH83" s="9">
        <f t="shared" ref="AH83:AH85" si="49">AC83-AE83</f>
        <v>135</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0</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4.5</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50">IF(ISERROR(AH83/AC83),0,AH83/AC83)</f>
        <v>1</v>
      </c>
    </row>
    <row r="84" spans="1:83" s="19" customFormat="1" ht="10.199999999999999" x14ac:dyDescent="0.2">
      <c r="A84" s="22" t="str">
        <f>'НП ДЕННА'!A88</f>
        <v>1.3.02</v>
      </c>
      <c r="B84" s="367" t="str">
        <f>'НП ДЕННА'!B88</f>
        <v>Переддипломна практика</v>
      </c>
      <c r="C84" s="368" t="str">
        <f>'НП ДЕННА'!C88</f>
        <v>ЕА</v>
      </c>
      <c r="D84" s="276">
        <f>'НП ДЕННА'!D88</f>
        <v>0</v>
      </c>
      <c r="E84" s="277">
        <f>'НП ДЕННА'!E88</f>
        <v>0</v>
      </c>
      <c r="F84" s="277">
        <f>'НП ДЕННА'!F88</f>
        <v>0</v>
      </c>
      <c r="G84" s="278">
        <f>'НП ДЕННА'!G88</f>
        <v>0</v>
      </c>
      <c r="H84" s="276">
        <f>'НП ДЕННА'!H88</f>
        <v>8</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180</v>
      </c>
      <c r="AD84" s="138">
        <f>'НП ДЕННА'!AD88</f>
        <v>6</v>
      </c>
      <c r="AE84" s="9">
        <f t="shared" si="48"/>
        <v>0</v>
      </c>
      <c r="AF84" s="9">
        <f t="shared" si="48"/>
        <v>0</v>
      </c>
      <c r="AG84" s="9">
        <f t="shared" si="48"/>
        <v>0</v>
      </c>
      <c r="AH84" s="9">
        <f t="shared" si="49"/>
        <v>180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6</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50"/>
        <v>1</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48"/>
        <v>0</v>
      </c>
      <c r="AF85" s="9">
        <f t="shared" si="48"/>
        <v>0</v>
      </c>
      <c r="AG85" s="9">
        <f t="shared" si="48"/>
        <v>0</v>
      </c>
      <c r="AH85" s="9">
        <f t="shared" si="49"/>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50"/>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51">AI86+AM86+AQ86+AU86+AY86+BC86+BG86+BK86+BO86+BS86+BW86+CA86</f>
        <v>0</v>
      </c>
      <c r="AF86" s="9">
        <f t="shared" si="51"/>
        <v>0</v>
      </c>
      <c r="AG86" s="9">
        <f t="shared" si="51"/>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50"/>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51"/>
        <v>0</v>
      </c>
      <c r="AF87" s="9">
        <f t="shared" si="51"/>
        <v>0</v>
      </c>
      <c r="AG87" s="9">
        <f t="shared" si="51"/>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50"/>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51"/>
        <v>0</v>
      </c>
      <c r="AF88" s="9">
        <f t="shared" si="51"/>
        <v>0</v>
      </c>
      <c r="AG88" s="9">
        <f t="shared" si="51"/>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50"/>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51"/>
        <v>0</v>
      </c>
      <c r="AF89" s="9">
        <f t="shared" si="51"/>
        <v>0</v>
      </c>
      <c r="AG89" s="9">
        <f t="shared" si="51"/>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50"/>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51"/>
        <v>0</v>
      </c>
      <c r="AF90" s="9">
        <f t="shared" si="51"/>
        <v>0</v>
      </c>
      <c r="AG90" s="9">
        <f t="shared" si="51"/>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50"/>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52">SUM(AC83:AC90)</f>
        <v>315</v>
      </c>
      <c r="AD91" s="126">
        <f t="shared" si="52"/>
        <v>10.5</v>
      </c>
      <c r="AE91" s="237">
        <f t="shared" si="52"/>
        <v>0</v>
      </c>
      <c r="AF91" s="237">
        <f t="shared" si="52"/>
        <v>0</v>
      </c>
      <c r="AG91" s="237">
        <f t="shared" si="52"/>
        <v>0</v>
      </c>
      <c r="AH91" s="237">
        <f t="shared" si="52"/>
        <v>315</v>
      </c>
      <c r="AI91" s="228">
        <f t="shared" si="52"/>
        <v>0</v>
      </c>
      <c r="AJ91" s="228">
        <f t="shared" si="52"/>
        <v>0</v>
      </c>
      <c r="AK91" s="228">
        <f t="shared" si="52"/>
        <v>0</v>
      </c>
      <c r="AL91" s="69">
        <f t="shared" si="52"/>
        <v>0</v>
      </c>
      <c r="AM91" s="228">
        <f t="shared" si="52"/>
        <v>0</v>
      </c>
      <c r="AN91" s="228">
        <f t="shared" si="52"/>
        <v>0</v>
      </c>
      <c r="AO91" s="228">
        <f t="shared" si="52"/>
        <v>0</v>
      </c>
      <c r="AP91" s="69">
        <f t="shared" si="52"/>
        <v>0</v>
      </c>
      <c r="AQ91" s="228">
        <f t="shared" si="52"/>
        <v>0</v>
      </c>
      <c r="AR91" s="228">
        <f t="shared" si="52"/>
        <v>0</v>
      </c>
      <c r="AS91" s="228">
        <f t="shared" si="52"/>
        <v>0</v>
      </c>
      <c r="AT91" s="69">
        <f t="shared" si="52"/>
        <v>0</v>
      </c>
      <c r="AU91" s="228">
        <f t="shared" si="52"/>
        <v>0</v>
      </c>
      <c r="AV91" s="228">
        <f t="shared" si="52"/>
        <v>0</v>
      </c>
      <c r="AW91" s="228">
        <f t="shared" si="52"/>
        <v>0</v>
      </c>
      <c r="AX91" s="69">
        <f t="shared" si="52"/>
        <v>0</v>
      </c>
      <c r="AY91" s="228">
        <f t="shared" si="52"/>
        <v>0</v>
      </c>
      <c r="AZ91" s="228">
        <f t="shared" si="52"/>
        <v>0</v>
      </c>
      <c r="BA91" s="228">
        <f t="shared" si="52"/>
        <v>0</v>
      </c>
      <c r="BB91" s="69">
        <f t="shared" si="52"/>
        <v>0</v>
      </c>
      <c r="BC91" s="228">
        <f t="shared" si="52"/>
        <v>0</v>
      </c>
      <c r="BD91" s="228">
        <f t="shared" si="52"/>
        <v>0</v>
      </c>
      <c r="BE91" s="228">
        <f t="shared" si="52"/>
        <v>0</v>
      </c>
      <c r="BF91" s="69">
        <f t="shared" si="52"/>
        <v>4.5</v>
      </c>
      <c r="BG91" s="228">
        <f t="shared" si="52"/>
        <v>0</v>
      </c>
      <c r="BH91" s="228">
        <f t="shared" si="52"/>
        <v>0</v>
      </c>
      <c r="BI91" s="228">
        <f t="shared" si="52"/>
        <v>0</v>
      </c>
      <c r="BJ91" s="69">
        <f t="shared" si="52"/>
        <v>0</v>
      </c>
      <c r="BK91" s="228">
        <f t="shared" si="52"/>
        <v>0</v>
      </c>
      <c r="BL91" s="228">
        <f t="shared" si="52"/>
        <v>0</v>
      </c>
      <c r="BM91" s="228">
        <f t="shared" si="52"/>
        <v>0</v>
      </c>
      <c r="BN91" s="69">
        <f t="shared" si="52"/>
        <v>6</v>
      </c>
      <c r="BO91" s="228">
        <f t="shared" si="52"/>
        <v>0</v>
      </c>
      <c r="BP91" s="228">
        <f t="shared" si="52"/>
        <v>0</v>
      </c>
      <c r="BQ91" s="228">
        <f t="shared" si="52"/>
        <v>0</v>
      </c>
      <c r="BR91" s="69">
        <f t="shared" si="52"/>
        <v>0</v>
      </c>
      <c r="BS91" s="228">
        <f t="shared" si="52"/>
        <v>0</v>
      </c>
      <c r="BT91" s="228">
        <f t="shared" si="52"/>
        <v>0</v>
      </c>
      <c r="BU91" s="228">
        <f t="shared" si="52"/>
        <v>0</v>
      </c>
      <c r="BV91" s="69">
        <f t="shared" si="52"/>
        <v>0</v>
      </c>
      <c r="BW91" s="228">
        <f t="shared" si="52"/>
        <v>0</v>
      </c>
      <c r="BX91" s="228">
        <f t="shared" si="52"/>
        <v>0</v>
      </c>
      <c r="BY91" s="228">
        <f t="shared" si="52"/>
        <v>0</v>
      </c>
      <c r="BZ91" s="69">
        <f t="shared" si="52"/>
        <v>0</v>
      </c>
      <c r="CA91" s="228">
        <f t="shared" si="52"/>
        <v>0</v>
      </c>
      <c r="CB91" s="228">
        <f t="shared" si="52"/>
        <v>0</v>
      </c>
      <c r="CC91" s="228">
        <f t="shared" si="52"/>
        <v>0</v>
      </c>
      <c r="CD91" s="69">
        <f t="shared" si="52"/>
        <v>0</v>
      </c>
      <c r="CE91" s="62">
        <f t="shared" si="50"/>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106"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106"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106" s="19" customFormat="1" ht="26.25" customHeight="1" x14ac:dyDescent="0.2">
      <c r="A99" s="22" t="str">
        <f>'НП ДЕННА'!A103</f>
        <v>1.4.01</v>
      </c>
      <c r="B99" s="367" t="str">
        <f>'НП ДЕННА'!B103</f>
        <v>Виконання та захист кваліфікаційної роботи</v>
      </c>
      <c r="C99" s="368" t="str">
        <f>'НП ДЕННА'!C103</f>
        <v>ЕА</v>
      </c>
      <c r="D99" s="276">
        <f>'НП ДЕННА'!D103</f>
        <v>8</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720</v>
      </c>
      <c r="AD99" s="138">
        <f>'НП ДЕННА'!AD103</f>
        <v>24</v>
      </c>
      <c r="AE99" s="138">
        <f>'НП ДЕННА'!AE103</f>
        <v>0</v>
      </c>
      <c r="AF99" s="138">
        <f>'НП ДЕННА'!AF103</f>
        <v>0</v>
      </c>
      <c r="AG99" s="138">
        <f>'НП ДЕННА'!AG103</f>
        <v>0</v>
      </c>
      <c r="AH99" s="138">
        <f>'НП ДЕННА'!AH103</f>
        <v>720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0</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702">
        <f>'НП ДЕННА'!BN103</f>
        <v>24</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106"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702">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106"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702">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106"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702">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106"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702">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106"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720</v>
      </c>
      <c r="AD104" s="138">
        <f t="shared" ref="AD104:AH104" si="53">SUM(AD99:AD103)</f>
        <v>24</v>
      </c>
      <c r="AE104" s="138">
        <f t="shared" si="53"/>
        <v>0</v>
      </c>
      <c r="AF104" s="138">
        <f t="shared" si="53"/>
        <v>0</v>
      </c>
      <c r="AG104" s="138">
        <f t="shared" si="53"/>
        <v>0</v>
      </c>
      <c r="AH104" s="138">
        <f t="shared" si="53"/>
        <v>720</v>
      </c>
      <c r="AI104" s="36">
        <f>SUM(AI99:AI103)</f>
        <v>0</v>
      </c>
      <c r="AJ104" s="36">
        <f t="shared" ref="AJ104:AK104" si="54">SUM(AJ99:AJ103)</f>
        <v>0</v>
      </c>
      <c r="AK104" s="36">
        <f t="shared" si="54"/>
        <v>0</v>
      </c>
      <c r="AL104" s="658">
        <f>SUM(AL99:AL103)</f>
        <v>0</v>
      </c>
      <c r="AM104" s="36">
        <f t="shared" ref="AM104" si="55">SUM(AM99:AM103)</f>
        <v>0</v>
      </c>
      <c r="AN104" s="36">
        <f t="shared" ref="AN104" si="56">SUM(AN99:AN103)</f>
        <v>0</v>
      </c>
      <c r="AO104" s="36">
        <f t="shared" ref="AO104:AQ104" si="57">SUM(AO99:AO103)</f>
        <v>0</v>
      </c>
      <c r="AP104" s="658">
        <f t="shared" si="57"/>
        <v>0</v>
      </c>
      <c r="AQ104" s="36">
        <f t="shared" si="57"/>
        <v>0</v>
      </c>
      <c r="AR104" s="36">
        <f t="shared" ref="AR104" si="58">SUM(AR99:AR103)</f>
        <v>0</v>
      </c>
      <c r="AS104" s="36">
        <f t="shared" ref="AS104:AU104" si="59">SUM(AS99:AS103)</f>
        <v>0</v>
      </c>
      <c r="AT104" s="658">
        <f t="shared" si="59"/>
        <v>0</v>
      </c>
      <c r="AU104" s="36">
        <f t="shared" si="59"/>
        <v>0</v>
      </c>
      <c r="AV104" s="36">
        <f t="shared" ref="AV104" si="60">SUM(AV99:AV103)</f>
        <v>0</v>
      </c>
      <c r="AW104" s="36">
        <f t="shared" ref="AW104:AY104" si="61">SUM(AW99:AW103)</f>
        <v>0</v>
      </c>
      <c r="AX104" s="658">
        <f t="shared" si="61"/>
        <v>0</v>
      </c>
      <c r="AY104" s="36">
        <f t="shared" si="61"/>
        <v>0</v>
      </c>
      <c r="AZ104" s="36">
        <f t="shared" ref="AZ104" si="62">SUM(AZ99:AZ103)</f>
        <v>0</v>
      </c>
      <c r="BA104" s="36">
        <f t="shared" ref="BA104:BC104" si="63">SUM(BA99:BA103)</f>
        <v>0</v>
      </c>
      <c r="BB104" s="658">
        <f t="shared" si="63"/>
        <v>0</v>
      </c>
      <c r="BC104" s="36">
        <f t="shared" si="63"/>
        <v>0</v>
      </c>
      <c r="BD104" s="36">
        <f t="shared" ref="BD104" si="64">SUM(BD99:BD103)</f>
        <v>0</v>
      </c>
      <c r="BE104" s="36">
        <f t="shared" ref="BE104:BG104" si="65">SUM(BE99:BE103)</f>
        <v>0</v>
      </c>
      <c r="BF104" s="658">
        <f t="shared" si="65"/>
        <v>0</v>
      </c>
      <c r="BG104" s="36">
        <f t="shared" si="65"/>
        <v>0</v>
      </c>
      <c r="BH104" s="36">
        <f t="shared" ref="BH104" si="66">SUM(BH99:BH103)</f>
        <v>0</v>
      </c>
      <c r="BI104" s="36">
        <f t="shared" ref="BI104:BK104" si="67">SUM(BI99:BI103)</f>
        <v>0</v>
      </c>
      <c r="BJ104" s="658">
        <f t="shared" si="67"/>
        <v>0</v>
      </c>
      <c r="BK104" s="36">
        <f t="shared" si="67"/>
        <v>0</v>
      </c>
      <c r="BL104" s="36">
        <f t="shared" ref="BL104" si="68">SUM(BL99:BL103)</f>
        <v>0</v>
      </c>
      <c r="BM104" s="36">
        <f t="shared" ref="BM104:BO104" si="69">SUM(BM99:BM103)</f>
        <v>0</v>
      </c>
      <c r="BN104" s="710">
        <f t="shared" si="69"/>
        <v>24</v>
      </c>
      <c r="BO104" s="36">
        <f t="shared" si="69"/>
        <v>0</v>
      </c>
      <c r="BP104" s="36">
        <f t="shared" ref="BP104" si="70">SUM(BP99:BP103)</f>
        <v>0</v>
      </c>
      <c r="BQ104" s="36">
        <f t="shared" ref="BQ104:BS104" si="71">SUM(BQ99:BQ103)</f>
        <v>0</v>
      </c>
      <c r="BR104" s="658">
        <f t="shared" si="71"/>
        <v>0</v>
      </c>
      <c r="BS104" s="36">
        <f t="shared" si="71"/>
        <v>0</v>
      </c>
      <c r="BT104" s="36">
        <f t="shared" ref="BT104" si="72">SUM(BT99:BT103)</f>
        <v>0</v>
      </c>
      <c r="BU104" s="36">
        <f t="shared" ref="BU104:BW104" si="73">SUM(BU99:BU103)</f>
        <v>0</v>
      </c>
      <c r="BV104" s="658">
        <f t="shared" si="73"/>
        <v>0</v>
      </c>
      <c r="BW104" s="36">
        <f t="shared" si="73"/>
        <v>0</v>
      </c>
      <c r="BX104" s="36">
        <f t="shared" ref="BX104" si="74">SUM(BX99:BX103)</f>
        <v>0</v>
      </c>
      <c r="BY104" s="36">
        <f t="shared" ref="BY104:CA104" si="75">SUM(BY99:BY103)</f>
        <v>0</v>
      </c>
      <c r="BZ104" s="658">
        <f t="shared" si="75"/>
        <v>0</v>
      </c>
      <c r="CA104" s="36">
        <f t="shared" si="75"/>
        <v>0</v>
      </c>
      <c r="CB104" s="36">
        <f t="shared" ref="CB104" si="76">SUM(CB99:CB103)</f>
        <v>0</v>
      </c>
      <c r="CC104" s="36">
        <f t="shared" ref="CC104:CD104" si="77">SUM(CC99:CC103)</f>
        <v>0</v>
      </c>
      <c r="CD104" s="658">
        <f t="shared" si="77"/>
        <v>0</v>
      </c>
      <c r="CE104" s="62"/>
    </row>
    <row r="105" spans="1:106"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707"/>
      <c r="AI105" s="707"/>
      <c r="AJ105" s="707"/>
      <c r="AK105" s="707"/>
      <c r="AL105" s="707"/>
      <c r="AM105" s="707"/>
      <c r="AN105" s="707"/>
      <c r="AO105" s="707"/>
      <c r="AP105" s="707"/>
      <c r="AQ105" s="707"/>
      <c r="AR105" s="707"/>
      <c r="AS105" s="707"/>
      <c r="AT105" s="707"/>
      <c r="AU105" s="707"/>
      <c r="AV105" s="707"/>
      <c r="AW105" s="707"/>
      <c r="AX105" s="707"/>
      <c r="AY105" s="707"/>
      <c r="AZ105" s="707"/>
      <c r="BA105" s="707"/>
      <c r="BB105" s="707"/>
      <c r="BC105" s="707"/>
      <c r="BD105" s="707"/>
      <c r="BE105" s="707"/>
      <c r="BF105" s="707"/>
      <c r="BG105" s="707"/>
      <c r="BH105" s="707"/>
      <c r="BI105" s="707"/>
      <c r="BJ105" s="707"/>
      <c r="BK105" s="707"/>
      <c r="BL105" s="707"/>
      <c r="BM105" s="707"/>
      <c r="BN105" s="707"/>
      <c r="BO105" s="707"/>
      <c r="BP105" s="707"/>
      <c r="BQ105" s="707"/>
      <c r="BR105" s="707"/>
      <c r="BS105" s="707"/>
      <c r="BT105" s="707"/>
      <c r="BU105" s="707"/>
      <c r="BV105" s="707"/>
      <c r="BW105" s="707"/>
      <c r="BX105" s="707"/>
      <c r="BY105" s="707"/>
      <c r="BZ105" s="707"/>
      <c r="CA105" s="707"/>
      <c r="CB105" s="707"/>
      <c r="CC105" s="707"/>
      <c r="CD105" s="707"/>
      <c r="CE105" s="708"/>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row>
    <row r="106" spans="1:106"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5400</v>
      </c>
      <c r="AD106" s="161">
        <f>AD$91+AD$80+AD$69+AD104</f>
        <v>180</v>
      </c>
      <c r="AE106" s="161">
        <f t="shared" ref="AE106:CD106" si="78">AE$91+AE$80+AE$69+AE104</f>
        <v>92</v>
      </c>
      <c r="AF106" s="161">
        <f t="shared" si="78"/>
        <v>38</v>
      </c>
      <c r="AG106" s="161">
        <f t="shared" si="78"/>
        <v>90</v>
      </c>
      <c r="AH106" s="238">
        <f t="shared" si="78"/>
        <v>5180</v>
      </c>
      <c r="AI106" s="238">
        <f t="shared" si="78"/>
        <v>16</v>
      </c>
      <c r="AJ106" s="238">
        <f t="shared" si="78"/>
        <v>2</v>
      </c>
      <c r="AK106" s="238">
        <f t="shared" si="78"/>
        <v>22</v>
      </c>
      <c r="AL106" s="701">
        <f>AL$91+AL$80+AL$69+AL104</f>
        <v>30</v>
      </c>
      <c r="AM106" s="238">
        <f t="shared" si="78"/>
        <v>22</v>
      </c>
      <c r="AN106" s="238">
        <f t="shared" si="78"/>
        <v>8</v>
      </c>
      <c r="AO106" s="238">
        <f t="shared" si="78"/>
        <v>18</v>
      </c>
      <c r="AP106" s="701">
        <f t="shared" si="78"/>
        <v>30</v>
      </c>
      <c r="AQ106" s="238">
        <f t="shared" si="78"/>
        <v>12</v>
      </c>
      <c r="AR106" s="238">
        <f t="shared" si="78"/>
        <v>6</v>
      </c>
      <c r="AS106" s="238">
        <f t="shared" si="78"/>
        <v>12</v>
      </c>
      <c r="AT106" s="701">
        <f t="shared" si="78"/>
        <v>20</v>
      </c>
      <c r="AU106" s="238">
        <f t="shared" si="78"/>
        <v>8</v>
      </c>
      <c r="AV106" s="238">
        <f t="shared" si="78"/>
        <v>6</v>
      </c>
      <c r="AW106" s="238">
        <f t="shared" si="78"/>
        <v>14</v>
      </c>
      <c r="AX106" s="701">
        <f t="shared" si="78"/>
        <v>20</v>
      </c>
      <c r="AY106" s="238">
        <f t="shared" si="78"/>
        <v>10</v>
      </c>
      <c r="AZ106" s="238">
        <f t="shared" si="78"/>
        <v>8</v>
      </c>
      <c r="BA106" s="238">
        <f t="shared" si="78"/>
        <v>12</v>
      </c>
      <c r="BB106" s="701">
        <f t="shared" si="78"/>
        <v>20</v>
      </c>
      <c r="BC106" s="238">
        <f t="shared" si="78"/>
        <v>12</v>
      </c>
      <c r="BD106" s="238">
        <f t="shared" si="78"/>
        <v>8</v>
      </c>
      <c r="BE106" s="238">
        <f t="shared" si="78"/>
        <v>4</v>
      </c>
      <c r="BF106" s="701">
        <f t="shared" si="78"/>
        <v>20</v>
      </c>
      <c r="BG106" s="238">
        <f t="shared" si="78"/>
        <v>12</v>
      </c>
      <c r="BH106" s="238">
        <f t="shared" si="78"/>
        <v>0</v>
      </c>
      <c r="BI106" s="238">
        <f t="shared" si="78"/>
        <v>8</v>
      </c>
      <c r="BJ106" s="701">
        <f t="shared" si="78"/>
        <v>10</v>
      </c>
      <c r="BK106" s="238">
        <f t="shared" si="78"/>
        <v>0</v>
      </c>
      <c r="BL106" s="238">
        <f t="shared" si="78"/>
        <v>0</v>
      </c>
      <c r="BM106" s="238">
        <f t="shared" si="78"/>
        <v>0</v>
      </c>
      <c r="BN106" s="701">
        <f t="shared" si="78"/>
        <v>30</v>
      </c>
      <c r="BO106" s="238">
        <f t="shared" si="78"/>
        <v>0</v>
      </c>
      <c r="BP106" s="238">
        <f t="shared" si="78"/>
        <v>0</v>
      </c>
      <c r="BQ106" s="238">
        <f t="shared" si="78"/>
        <v>0</v>
      </c>
      <c r="BR106" s="701">
        <f t="shared" si="78"/>
        <v>0</v>
      </c>
      <c r="BS106" s="238">
        <f t="shared" si="78"/>
        <v>0</v>
      </c>
      <c r="BT106" s="238">
        <f t="shared" si="78"/>
        <v>0</v>
      </c>
      <c r="BU106" s="238">
        <f t="shared" si="78"/>
        <v>0</v>
      </c>
      <c r="BV106" s="701">
        <f t="shared" si="78"/>
        <v>0</v>
      </c>
      <c r="BW106" s="238">
        <f t="shared" si="78"/>
        <v>0</v>
      </c>
      <c r="BX106" s="238">
        <f t="shared" si="78"/>
        <v>0</v>
      </c>
      <c r="BY106" s="238">
        <f t="shared" si="78"/>
        <v>0</v>
      </c>
      <c r="BZ106" s="701">
        <f t="shared" si="78"/>
        <v>0</v>
      </c>
      <c r="CA106" s="238">
        <f t="shared" si="78"/>
        <v>0</v>
      </c>
      <c r="CB106" s="238">
        <f t="shared" si="78"/>
        <v>0</v>
      </c>
      <c r="CC106" s="238">
        <f t="shared" si="78"/>
        <v>0</v>
      </c>
      <c r="CD106" s="701">
        <f t="shared" si="78"/>
        <v>0</v>
      </c>
      <c r="CE106" s="708"/>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row>
    <row r="107" spans="1:106"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106"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106"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3</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5</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79">IF(ISERROR(AH109/AC109),0,AH109/AC109)</f>
        <v>0</v>
      </c>
    </row>
    <row r="110" spans="1:106"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3</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5</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79"/>
        <v>0</v>
      </c>
    </row>
    <row r="111" spans="1:106"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4</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0</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5</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79"/>
        <v>0</v>
      </c>
    </row>
    <row r="112" spans="1:106"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4</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5</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79"/>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5</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150</v>
      </c>
      <c r="AD113" s="138">
        <f>'НП ДЕННА'!AD117</f>
        <v>5</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0</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5</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79"/>
        <v>0</v>
      </c>
    </row>
    <row r="114" spans="1:83" s="19" customFormat="1" ht="10.199999999999999"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5</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150</v>
      </c>
      <c r="AD114" s="138">
        <f>'НП ДЕННА'!AD118</f>
        <v>5</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5</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79"/>
        <v>0</v>
      </c>
    </row>
    <row r="115" spans="1:83" s="19" customFormat="1" ht="10.199999999999999"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6</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150</v>
      </c>
      <c r="AD115" s="138">
        <f>'НП ДЕННА'!AD119</f>
        <v>5</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5</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79"/>
        <v>0</v>
      </c>
    </row>
    <row r="116" spans="1:83" s="19" customFormat="1" ht="10.199999999999999"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6</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150</v>
      </c>
      <c r="AD116" s="138">
        <f>'НП ДЕННА'!AD120</f>
        <v>5</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5</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79"/>
        <v>0</v>
      </c>
    </row>
    <row r="117" spans="1:83" s="19" customFormat="1" ht="10.199999999999999"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7</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150</v>
      </c>
      <c r="AD117" s="138">
        <f>'НП ДЕННА'!AD121</f>
        <v>5</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5</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79"/>
        <v>0</v>
      </c>
    </row>
    <row r="118" spans="1:83" s="19" customFormat="1" ht="10.199999999999999"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7</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150</v>
      </c>
      <c r="AD118" s="138">
        <f>'НП ДЕННА'!AD122</f>
        <v>5</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5</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79"/>
        <v>0</v>
      </c>
    </row>
    <row r="119" spans="1:83" s="19" customFormat="1" ht="10.199999999999999"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7</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150</v>
      </c>
      <c r="AD119" s="138">
        <f>'НП ДЕННА'!AD123</f>
        <v>5</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5</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79"/>
        <v>0</v>
      </c>
    </row>
    <row r="120" spans="1:83" s="19" customFormat="1" ht="10.199999999999999"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7</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150</v>
      </c>
      <c r="AD120" s="138">
        <f>'НП ДЕННА'!AD124</f>
        <v>5</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5</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79"/>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79"/>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79"/>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79"/>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79"/>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79"/>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79"/>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79"/>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79"/>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1800</v>
      </c>
      <c r="AD129" s="237">
        <f>SUMIF($A109:$A128,"&gt;'#'",AD109:AD128)</f>
        <v>60</v>
      </c>
      <c r="AE129" s="237"/>
      <c r="AF129" s="237"/>
      <c r="AG129" s="237"/>
      <c r="AH129" s="237"/>
      <c r="AI129" s="228"/>
      <c r="AJ129" s="228"/>
      <c r="AK129" s="228"/>
      <c r="AL129" s="69">
        <f>SUM(AL109:AL128)</f>
        <v>0</v>
      </c>
      <c r="AM129" s="228"/>
      <c r="AN129" s="228"/>
      <c r="AO129" s="228"/>
      <c r="AP129" s="69">
        <f>SUM(AP109:AP128)</f>
        <v>0</v>
      </c>
      <c r="AQ129" s="228"/>
      <c r="AR129" s="228"/>
      <c r="AS129" s="228"/>
      <c r="AT129" s="702">
        <f>SUM(AT109:AT128)</f>
        <v>10</v>
      </c>
      <c r="AU129" s="662"/>
      <c r="AV129" s="662"/>
      <c r="AW129" s="662"/>
      <c r="AX129" s="702">
        <f>SUM(AX109:AX128)</f>
        <v>10</v>
      </c>
      <c r="AY129" s="662"/>
      <c r="AZ129" s="662"/>
      <c r="BA129" s="662"/>
      <c r="BB129" s="702">
        <f>SUM(BB109:BB128)</f>
        <v>10</v>
      </c>
      <c r="BC129" s="662"/>
      <c r="BD129" s="662"/>
      <c r="BE129" s="662"/>
      <c r="BF129" s="702">
        <f>SUM(BF109:BF128)</f>
        <v>10</v>
      </c>
      <c r="BG129" s="228"/>
      <c r="BH129" s="228"/>
      <c r="BI129" s="228"/>
      <c r="BJ129" s="702">
        <f>SUM(BJ109:BJ128)</f>
        <v>20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79"/>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бакалавра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7200</v>
      </c>
      <c r="AD132" s="161">
        <f>AD$129+AD$106</f>
        <v>240</v>
      </c>
      <c r="AE132" s="238"/>
      <c r="AF132" s="238"/>
      <c r="AG132" s="238"/>
      <c r="AH132" s="238"/>
      <c r="AI132" s="238"/>
      <c r="AJ132" s="238"/>
      <c r="AK132" s="238"/>
      <c r="AL132" s="700">
        <f>AL$106+AL$129</f>
        <v>30</v>
      </c>
      <c r="AM132" s="161"/>
      <c r="AN132" s="161"/>
      <c r="AO132" s="161"/>
      <c r="AP132" s="700">
        <f>AP$106+AP$129</f>
        <v>30</v>
      </c>
      <c r="AQ132" s="161"/>
      <c r="AR132" s="161"/>
      <c r="AS132" s="161"/>
      <c r="AT132" s="700">
        <f>AT$106+AT$129</f>
        <v>30</v>
      </c>
      <c r="AU132" s="161"/>
      <c r="AV132" s="161"/>
      <c r="AW132" s="161"/>
      <c r="AX132" s="700">
        <f>AX$106+AX$129</f>
        <v>30</v>
      </c>
      <c r="AY132" s="161"/>
      <c r="AZ132" s="161"/>
      <c r="BA132" s="161"/>
      <c r="BB132" s="700">
        <f>BB$106+BB$129</f>
        <v>30</v>
      </c>
      <c r="BC132" s="161"/>
      <c r="BD132" s="161"/>
      <c r="BE132" s="161"/>
      <c r="BF132" s="700">
        <f>BF$106+BF$129</f>
        <v>30</v>
      </c>
      <c r="BG132" s="238"/>
      <c r="BH132" s="238"/>
      <c r="BI132" s="238"/>
      <c r="BJ132" s="700">
        <f>BJ$106+BJ$129</f>
        <v>30</v>
      </c>
      <c r="BK132" s="161"/>
      <c r="BL132" s="161"/>
      <c r="BM132" s="161"/>
      <c r="BN132" s="700">
        <f>BN$106+BN$129</f>
        <v>30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19" t="str">
        <f>'НП ДЕННА'!C142:AU142</f>
        <v>ІНФОРМАЦІЙНА ЧАСТИНА</v>
      </c>
      <c r="D138" s="919"/>
      <c r="E138" s="919"/>
      <c r="F138" s="919"/>
      <c r="G138" s="919"/>
      <c r="H138" s="919"/>
      <c r="I138" s="919"/>
      <c r="J138" s="919"/>
      <c r="K138" s="919"/>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19"/>
      <c r="AK138" s="919"/>
      <c r="AL138" s="919"/>
      <c r="AM138" s="919"/>
      <c r="AN138" s="919"/>
      <c r="AO138" s="919"/>
      <c r="AP138" s="919"/>
      <c r="AQ138" s="919"/>
      <c r="AR138" s="919"/>
      <c r="AS138" s="919"/>
      <c r="AT138" s="919"/>
      <c r="AU138" s="919"/>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83" t="str">
        <f>'НП ДЕННА'!AA143</f>
        <v>Обов'язкові дисципліни (в середньому год./тижд.)</v>
      </c>
      <c r="AB139" s="783"/>
      <c r="AC139" s="783"/>
      <c r="AD139" s="783"/>
      <c r="AE139" s="783"/>
      <c r="AF139" s="783"/>
      <c r="AG139" s="783"/>
      <c r="AH139" s="783"/>
      <c r="AI139" s="769">
        <f>AI106+AJ106+AK106</f>
        <v>40</v>
      </c>
      <c r="AJ139" s="769"/>
      <c r="AK139" s="769"/>
      <c r="AL139" s="770"/>
      <c r="AM139" s="769">
        <f>AM106+AN106+AO106</f>
        <v>48</v>
      </c>
      <c r="AN139" s="769"/>
      <c r="AO139" s="769"/>
      <c r="AP139" s="770"/>
      <c r="AQ139" s="769">
        <f>AQ106+AR106+AS106</f>
        <v>30</v>
      </c>
      <c r="AR139" s="769"/>
      <c r="AS139" s="769"/>
      <c r="AT139" s="770"/>
      <c r="AU139" s="769">
        <f>AU106+AV106+AW106</f>
        <v>28</v>
      </c>
      <c r="AV139" s="769"/>
      <c r="AW139" s="769"/>
      <c r="AX139" s="770"/>
      <c r="AY139" s="769">
        <f>AY106+AZ106+BA106</f>
        <v>30</v>
      </c>
      <c r="AZ139" s="769"/>
      <c r="BA139" s="769"/>
      <c r="BB139" s="770"/>
      <c r="BC139" s="769">
        <f>BC106+BD106+BE106</f>
        <v>24</v>
      </c>
      <c r="BD139" s="769"/>
      <c r="BE139" s="769"/>
      <c r="BF139" s="770"/>
      <c r="BG139" s="769">
        <f>BG106+BH106+BI106</f>
        <v>20</v>
      </c>
      <c r="BH139" s="769"/>
      <c r="BI139" s="769"/>
      <c r="BJ139" s="770"/>
      <c r="BK139" s="769">
        <f>BK106+BL106+BM106</f>
        <v>0</v>
      </c>
      <c r="BL139" s="769"/>
      <c r="BM139" s="769"/>
      <c r="BN139" s="770"/>
      <c r="BO139" s="769">
        <f>BO106+BP106+BQ106</f>
        <v>0</v>
      </c>
      <c r="BP139" s="769"/>
      <c r="BQ139" s="769"/>
      <c r="BR139" s="770"/>
      <c r="BS139" s="769">
        <f>BS106+BT106+BU106</f>
        <v>0</v>
      </c>
      <c r="BT139" s="769"/>
      <c r="BU139" s="769"/>
      <c r="BV139" s="770"/>
      <c r="BW139" s="769">
        <f>BW106+BX106+BY106</f>
        <v>0</v>
      </c>
      <c r="BX139" s="769"/>
      <c r="BY139" s="769"/>
      <c r="BZ139" s="770"/>
      <c r="CA139" s="769">
        <f>CA106+CB106+CC106</f>
        <v>0</v>
      </c>
      <c r="CB139" s="769"/>
      <c r="CC139" s="769"/>
      <c r="CD139" s="770"/>
      <c r="CE139" s="21"/>
    </row>
    <row r="140" spans="1:83" s="19" customFormat="1" x14ac:dyDescent="0.2">
      <c r="A140" s="692" t="str">
        <f>'НП ДЕННА'!A144</f>
        <v>№</v>
      </c>
      <c r="B140" s="922" t="str">
        <f>'НП ДЕННА'!B144:C144</f>
        <v>Назва</v>
      </c>
      <c r="C140" s="922"/>
      <c r="D140" s="920" t="str">
        <f>'НП ДЕННА'!D144:K144</f>
        <v>Семестр</v>
      </c>
      <c r="E140" s="921"/>
      <c r="F140" s="921"/>
      <c r="G140" s="920" t="str">
        <f>'НП ДЕННА'!G144:T144</f>
        <v>Кіль. Тижн.</v>
      </c>
      <c r="H140" s="921"/>
      <c r="I140" s="921"/>
      <c r="J140" s="921"/>
      <c r="K140" s="920" t="str">
        <f>'НП ДЕННА'!K144:X144</f>
        <v>Кред.</v>
      </c>
      <c r="L140" s="921"/>
      <c r="Y140" s="167"/>
      <c r="Z140" s="167"/>
      <c r="AA140" s="821" t="str">
        <f>'НП ДЕННА'!AA144</f>
        <v xml:space="preserve">  Кількість:</v>
      </c>
      <c r="AB140" s="822"/>
      <c r="AC140" s="830"/>
      <c r="AD140" s="827" t="str">
        <f>'НП ДЕННА'!AD144</f>
        <v xml:space="preserve">  - курсових проектів</v>
      </c>
      <c r="AE140" s="828"/>
      <c r="AF140" s="828"/>
      <c r="AG140" s="829"/>
      <c r="AH140" s="165">
        <f>SUM(AI140:CA140)</f>
        <v>1</v>
      </c>
      <c r="AI140" s="766">
        <f>'НП ДЕННА'!AI144</f>
        <v>0</v>
      </c>
      <c r="AJ140" s="767"/>
      <c r="AK140" s="767"/>
      <c r="AL140" s="768"/>
      <c r="AM140" s="766">
        <f>'НП ДЕННА'!AM144</f>
        <v>0</v>
      </c>
      <c r="AN140" s="767"/>
      <c r="AO140" s="767"/>
      <c r="AP140" s="768"/>
      <c r="AQ140" s="766">
        <f>'НП ДЕННА'!AQ144</f>
        <v>0</v>
      </c>
      <c r="AR140" s="767"/>
      <c r="AS140" s="767"/>
      <c r="AT140" s="768"/>
      <c r="AU140" s="766">
        <f>'НП ДЕННА'!AU144</f>
        <v>0</v>
      </c>
      <c r="AV140" s="767"/>
      <c r="AW140" s="767"/>
      <c r="AX140" s="768"/>
      <c r="AY140" s="766">
        <f>'НП ДЕННА'!AY144</f>
        <v>0</v>
      </c>
      <c r="AZ140" s="767"/>
      <c r="BA140" s="767"/>
      <c r="BB140" s="768"/>
      <c r="BC140" s="766">
        <f>'НП ДЕННА'!BC144</f>
        <v>0</v>
      </c>
      <c r="BD140" s="767"/>
      <c r="BE140" s="767"/>
      <c r="BF140" s="768"/>
      <c r="BG140" s="766">
        <f>'НП ДЕННА'!BG144</f>
        <v>1</v>
      </c>
      <c r="BH140" s="767"/>
      <c r="BI140" s="767"/>
      <c r="BJ140" s="768"/>
      <c r="BK140" s="766">
        <f>'НП ДЕННА'!BK144</f>
        <v>0</v>
      </c>
      <c r="BL140" s="767"/>
      <c r="BM140" s="767"/>
      <c r="BN140" s="768"/>
      <c r="BO140" s="766">
        <f>'НП ДЕННА'!BO144</f>
        <v>0</v>
      </c>
      <c r="BP140" s="767"/>
      <c r="BQ140" s="767"/>
      <c r="BR140" s="768"/>
      <c r="BS140" s="766">
        <f>'НП ДЕННА'!BS144</f>
        <v>0</v>
      </c>
      <c r="BT140" s="767"/>
      <c r="BU140" s="767"/>
      <c r="BV140" s="768"/>
      <c r="BW140" s="766">
        <f>'НП ДЕННА'!BW144</f>
        <v>0</v>
      </c>
      <c r="BX140" s="767"/>
      <c r="BY140" s="767"/>
      <c r="BZ140" s="768"/>
      <c r="CA140" s="766">
        <f>'НП ДЕННА'!CA144</f>
        <v>0</v>
      </c>
      <c r="CB140" s="767"/>
      <c r="CC140" s="767"/>
      <c r="CD140" s="768"/>
      <c r="CE140" s="21"/>
    </row>
    <row r="141" spans="1:83" s="19" customFormat="1" x14ac:dyDescent="0.2">
      <c r="A141" s="690">
        <f>'НП ДЕННА'!A145</f>
        <v>1</v>
      </c>
      <c r="B141" s="998" t="str">
        <f>_xlfn.SINGLE('НП ДЕННА'!B145)</f>
        <v>Виробнича практика</v>
      </c>
      <c r="C141" s="998"/>
      <c r="D141" s="997">
        <f>'НП ДЕННА'!D145</f>
        <v>6</v>
      </c>
      <c r="E141" s="992"/>
      <c r="F141" s="992"/>
      <c r="G141" s="991">
        <f>'НП ДЕННА'!G145</f>
        <v>3</v>
      </c>
      <c r="H141" s="992"/>
      <c r="I141" s="992"/>
      <c r="J141" s="992"/>
      <c r="K141" s="995">
        <f>_xlfn.SINGLE('НП ДЕННА'!K145)</f>
        <v>4.5</v>
      </c>
      <c r="L141" s="996"/>
      <c r="Y141" s="167"/>
      <c r="Z141" s="167"/>
      <c r="AA141" s="244"/>
      <c r="AB141" s="245"/>
      <c r="AC141" s="246"/>
      <c r="AD141" s="827" t="str">
        <f>'НП ДЕННА'!AD145</f>
        <v xml:space="preserve">  - курсових робіт</v>
      </c>
      <c r="AE141" s="828"/>
      <c r="AF141" s="828"/>
      <c r="AG141" s="829"/>
      <c r="AH141" s="165">
        <f>SUM(AI141:CA141)</f>
        <v>2</v>
      </c>
      <c r="AI141" s="766">
        <f>'НП ДЕННА'!AI145</f>
        <v>0</v>
      </c>
      <c r="AJ141" s="767"/>
      <c r="AK141" s="767"/>
      <c r="AL141" s="768"/>
      <c r="AM141" s="766">
        <f>'НП ДЕННА'!AM145</f>
        <v>0</v>
      </c>
      <c r="AN141" s="767"/>
      <c r="AO141" s="767"/>
      <c r="AP141" s="768"/>
      <c r="AQ141" s="766">
        <f>'НП ДЕННА'!AQ145</f>
        <v>0</v>
      </c>
      <c r="AR141" s="767"/>
      <c r="AS141" s="767"/>
      <c r="AT141" s="768"/>
      <c r="AU141" s="766">
        <f>'НП ДЕННА'!AU145</f>
        <v>1</v>
      </c>
      <c r="AV141" s="767"/>
      <c r="AW141" s="767"/>
      <c r="AX141" s="768"/>
      <c r="AY141" s="766">
        <f>'НП ДЕННА'!AY145</f>
        <v>1</v>
      </c>
      <c r="AZ141" s="767"/>
      <c r="BA141" s="767"/>
      <c r="BB141" s="768"/>
      <c r="BC141" s="766">
        <f>'НП ДЕННА'!BC145</f>
        <v>0</v>
      </c>
      <c r="BD141" s="767"/>
      <c r="BE141" s="767"/>
      <c r="BF141" s="768"/>
      <c r="BG141" s="766">
        <f>'НП ДЕННА'!BG145</f>
        <v>0</v>
      </c>
      <c r="BH141" s="767"/>
      <c r="BI141" s="767"/>
      <c r="BJ141" s="768"/>
      <c r="BK141" s="766">
        <f>'НП ДЕННА'!BK145</f>
        <v>0</v>
      </c>
      <c r="BL141" s="767"/>
      <c r="BM141" s="767"/>
      <c r="BN141" s="768"/>
      <c r="BO141" s="766">
        <f>'НП ДЕННА'!BO145</f>
        <v>0</v>
      </c>
      <c r="BP141" s="767"/>
      <c r="BQ141" s="767"/>
      <c r="BR141" s="768"/>
      <c r="BS141" s="766">
        <f>'НП ДЕННА'!BS145</f>
        <v>0</v>
      </c>
      <c r="BT141" s="767"/>
      <c r="BU141" s="767"/>
      <c r="BV141" s="768"/>
      <c r="BW141" s="766">
        <f>'НП ДЕННА'!BW145</f>
        <v>0</v>
      </c>
      <c r="BX141" s="767"/>
      <c r="BY141" s="767"/>
      <c r="BZ141" s="768"/>
      <c r="CA141" s="766">
        <f>'НП ДЕННА'!CA145</f>
        <v>0</v>
      </c>
      <c r="CB141" s="767"/>
      <c r="CC141" s="767"/>
      <c r="CD141" s="768"/>
      <c r="CE141" s="21"/>
    </row>
    <row r="142" spans="1:83" s="19" customFormat="1" x14ac:dyDescent="0.2">
      <c r="A142" s="690">
        <f>'НП ДЕННА'!A146</f>
        <v>2</v>
      </c>
      <c r="B142" s="998" t="str">
        <f>'НП ДЕННА'!B146:C146</f>
        <v>Переддипломна практика</v>
      </c>
      <c r="C142" s="998"/>
      <c r="D142" s="997">
        <f>'НП ДЕННА'!D146</f>
        <v>8</v>
      </c>
      <c r="E142" s="992"/>
      <c r="F142" s="992"/>
      <c r="G142" s="991">
        <f>'НП ДЕННА'!G146</f>
        <v>4</v>
      </c>
      <c r="H142" s="992"/>
      <c r="I142" s="992"/>
      <c r="J142" s="992"/>
      <c r="K142" s="995">
        <f>_xlfn.SINGLE('НП ДЕННА'!K146)</f>
        <v>6</v>
      </c>
      <c r="L142" s="996"/>
      <c r="Y142" s="167"/>
      <c r="Z142" s="167"/>
      <c r="AA142" s="244"/>
      <c r="AB142" s="245"/>
      <c r="AC142" s="246"/>
      <c r="AD142" s="827" t="str">
        <f>'НП ДЕННА'!AD146</f>
        <v xml:space="preserve">  - інд. завдань</v>
      </c>
      <c r="AE142" s="828"/>
      <c r="AF142" s="828"/>
      <c r="AG142" s="829"/>
      <c r="AH142" s="165">
        <f>SUM(AI142:CA142)</f>
        <v>0</v>
      </c>
      <c r="AI142" s="766">
        <f>'НП ДЕННА'!AI146</f>
        <v>0</v>
      </c>
      <c r="AJ142" s="767"/>
      <c r="AK142" s="767"/>
      <c r="AL142" s="768"/>
      <c r="AM142" s="766">
        <f>'НП ДЕННА'!AM146</f>
        <v>0</v>
      </c>
      <c r="AN142" s="767"/>
      <c r="AO142" s="767"/>
      <c r="AP142" s="768"/>
      <c r="AQ142" s="766">
        <f>'НП ДЕННА'!AQ146</f>
        <v>0</v>
      </c>
      <c r="AR142" s="767"/>
      <c r="AS142" s="767"/>
      <c r="AT142" s="768"/>
      <c r="AU142" s="766">
        <f>'НП ДЕННА'!AU146</f>
        <v>0</v>
      </c>
      <c r="AV142" s="767"/>
      <c r="AW142" s="767"/>
      <c r="AX142" s="768"/>
      <c r="AY142" s="766">
        <f>'НП ДЕННА'!AY146</f>
        <v>0</v>
      </c>
      <c r="AZ142" s="767"/>
      <c r="BA142" s="767"/>
      <c r="BB142" s="768"/>
      <c r="BC142" s="766">
        <f>'НП ДЕННА'!BC146</f>
        <v>0</v>
      </c>
      <c r="BD142" s="767"/>
      <c r="BE142" s="767"/>
      <c r="BF142" s="768"/>
      <c r="BG142" s="766">
        <f>'НП ДЕННА'!BG146</f>
        <v>0</v>
      </c>
      <c r="BH142" s="767"/>
      <c r="BI142" s="767"/>
      <c r="BJ142" s="768"/>
      <c r="BK142" s="766">
        <f>'НП ДЕННА'!BK146</f>
        <v>0</v>
      </c>
      <c r="BL142" s="767"/>
      <c r="BM142" s="767"/>
      <c r="BN142" s="768"/>
      <c r="BO142" s="766">
        <f>'НП ДЕННА'!BO146</f>
        <v>0</v>
      </c>
      <c r="BP142" s="767"/>
      <c r="BQ142" s="767"/>
      <c r="BR142" s="768"/>
      <c r="BS142" s="766">
        <f>'НП ДЕННА'!BS146</f>
        <v>0</v>
      </c>
      <c r="BT142" s="767"/>
      <c r="BU142" s="767"/>
      <c r="BV142" s="768"/>
      <c r="BW142" s="766">
        <f>'НП ДЕННА'!BW146</f>
        <v>0</v>
      </c>
      <c r="BX142" s="767"/>
      <c r="BY142" s="767"/>
      <c r="BZ142" s="768"/>
      <c r="CA142" s="766">
        <f>'НП ДЕННА'!CA146</f>
        <v>0</v>
      </c>
      <c r="CB142" s="767"/>
      <c r="CC142" s="767"/>
      <c r="CD142" s="768"/>
      <c r="CE142" s="21"/>
    </row>
    <row r="143" spans="1:83" s="19" customFormat="1" x14ac:dyDescent="0.2">
      <c r="A143" s="690">
        <f>'НП ДЕННА'!A147</f>
        <v>3</v>
      </c>
      <c r="B143" s="998">
        <f>'НП ДЕННА'!B147:C147</f>
        <v>0</v>
      </c>
      <c r="C143" s="998"/>
      <c r="D143" s="997">
        <f>_xlfn.SINGLE('НП ДЕННА'!D147)</f>
        <v>0</v>
      </c>
      <c r="E143" s="992"/>
      <c r="F143" s="992"/>
      <c r="G143" s="991">
        <f>'НП ДЕННА'!G147</f>
        <v>0</v>
      </c>
      <c r="H143" s="992"/>
      <c r="I143" s="992"/>
      <c r="J143" s="992"/>
      <c r="K143" s="995">
        <f>_xlfn.SINGLE('НП ДЕННА'!K147)</f>
        <v>0</v>
      </c>
      <c r="L143" s="996"/>
      <c r="Y143" s="167"/>
      <c r="Z143" s="167"/>
      <c r="AA143" s="244"/>
      <c r="AB143" s="245"/>
      <c r="AC143" s="246"/>
      <c r="AD143" s="827" t="str">
        <f>'НП ДЕННА'!AD147</f>
        <v xml:space="preserve">  - екзаменіів</v>
      </c>
      <c r="AE143" s="828"/>
      <c r="AF143" s="828"/>
      <c r="AG143" s="829"/>
      <c r="AH143" s="165">
        <f>SUM(AI143:CA143)</f>
        <v>19</v>
      </c>
      <c r="AI143" s="835">
        <f>'НП ДЕННА'!AI147</f>
        <v>3</v>
      </c>
      <c r="AJ143" s="836"/>
      <c r="AK143" s="836"/>
      <c r="AL143" s="837"/>
      <c r="AM143" s="835">
        <f>'НП ДЕННА'!AM147</f>
        <v>4</v>
      </c>
      <c r="AN143" s="836"/>
      <c r="AO143" s="836"/>
      <c r="AP143" s="837"/>
      <c r="AQ143" s="835">
        <f>'НП ДЕННА'!AQ147</f>
        <v>3</v>
      </c>
      <c r="AR143" s="836"/>
      <c r="AS143" s="836"/>
      <c r="AT143" s="837"/>
      <c r="AU143" s="835">
        <f>'НП ДЕННА'!AU147</f>
        <v>2</v>
      </c>
      <c r="AV143" s="836"/>
      <c r="AW143" s="836"/>
      <c r="AX143" s="837"/>
      <c r="AY143" s="835">
        <f>'НП ДЕННА'!AY147</f>
        <v>3</v>
      </c>
      <c r="AZ143" s="836"/>
      <c r="BA143" s="836"/>
      <c r="BB143" s="837"/>
      <c r="BC143" s="835">
        <f>'НП ДЕННА'!BC147</f>
        <v>3</v>
      </c>
      <c r="BD143" s="836"/>
      <c r="BE143" s="836"/>
      <c r="BF143" s="837"/>
      <c r="BG143" s="835">
        <f>'НП ДЕННА'!BG147</f>
        <v>1</v>
      </c>
      <c r="BH143" s="836"/>
      <c r="BI143" s="836"/>
      <c r="BJ143" s="837"/>
      <c r="BK143" s="835">
        <f>'НП ДЕННА'!BK147</f>
        <v>0</v>
      </c>
      <c r="BL143" s="836"/>
      <c r="BM143" s="836"/>
      <c r="BN143" s="837"/>
      <c r="BO143" s="835">
        <f>'НП ДЕННА'!BO147</f>
        <v>0</v>
      </c>
      <c r="BP143" s="836"/>
      <c r="BQ143" s="836"/>
      <c r="BR143" s="837"/>
      <c r="BS143" s="835">
        <f>'НП ДЕННА'!BS147</f>
        <v>0</v>
      </c>
      <c r="BT143" s="836"/>
      <c r="BU143" s="836"/>
      <c r="BV143" s="837"/>
      <c r="BW143" s="835">
        <f>'НП ДЕННА'!BW147</f>
        <v>0</v>
      </c>
      <c r="BX143" s="836"/>
      <c r="BY143" s="836"/>
      <c r="BZ143" s="837"/>
      <c r="CA143" s="835">
        <f>'НП ДЕННА'!CA147</f>
        <v>0</v>
      </c>
      <c r="CB143" s="836"/>
      <c r="CC143" s="836"/>
      <c r="CD143" s="837"/>
      <c r="CE143" s="21"/>
    </row>
    <row r="144" spans="1:83" s="19" customFormat="1" x14ac:dyDescent="0.2">
      <c r="A144" s="690">
        <f>'НП ДЕННА'!A148</f>
        <v>4</v>
      </c>
      <c r="B144" s="998">
        <f>'НП ДЕННА'!B148:C148</f>
        <v>0</v>
      </c>
      <c r="C144" s="998"/>
      <c r="D144" s="997">
        <f>_xlfn.SINGLE('НП ДЕННА'!D148)</f>
        <v>0</v>
      </c>
      <c r="E144" s="992"/>
      <c r="F144" s="992"/>
      <c r="G144" s="991">
        <f>'НП ДЕННА'!G148</f>
        <v>0</v>
      </c>
      <c r="H144" s="992"/>
      <c r="I144" s="992"/>
      <c r="J144" s="992"/>
      <c r="K144" s="995">
        <f>_xlfn.SINGLE('НП ДЕННА'!K148)</f>
        <v>0</v>
      </c>
      <c r="L144" s="996"/>
      <c r="Y144" s="167"/>
      <c r="Z144" s="167"/>
      <c r="AA144" s="247"/>
      <c r="AB144" s="248"/>
      <c r="AC144" s="249"/>
      <c r="AD144" s="827" t="str">
        <f>'НП ДЕННА'!AD148</f>
        <v xml:space="preserve">  - заліків</v>
      </c>
      <c r="AE144" s="828"/>
      <c r="AF144" s="828"/>
      <c r="AG144" s="829"/>
      <c r="AH144" s="165">
        <f>SUM(AI144:CA144)</f>
        <v>32</v>
      </c>
      <c r="AI144" s="835">
        <f>'НП ДЕННА'!AI148</f>
        <v>5</v>
      </c>
      <c r="AJ144" s="836"/>
      <c r="AK144" s="836"/>
      <c r="AL144" s="837"/>
      <c r="AM144" s="835">
        <f>'НП ДЕННА'!AM148</f>
        <v>5</v>
      </c>
      <c r="AN144" s="836"/>
      <c r="AO144" s="836"/>
      <c r="AP144" s="837"/>
      <c r="AQ144" s="835">
        <f>'НП ДЕННА'!AQ148</f>
        <v>4</v>
      </c>
      <c r="AR144" s="836"/>
      <c r="AS144" s="836"/>
      <c r="AT144" s="837"/>
      <c r="AU144" s="835">
        <f>'НП ДЕННА'!AU148</f>
        <v>6</v>
      </c>
      <c r="AV144" s="836"/>
      <c r="AW144" s="836"/>
      <c r="AX144" s="837"/>
      <c r="AY144" s="835">
        <f>'НП ДЕННА'!AY148</f>
        <v>4</v>
      </c>
      <c r="AZ144" s="836"/>
      <c r="BA144" s="836"/>
      <c r="BB144" s="837"/>
      <c r="BC144" s="835">
        <f>'НП ДЕННА'!BC148</f>
        <v>3</v>
      </c>
      <c r="BD144" s="836"/>
      <c r="BE144" s="836"/>
      <c r="BF144" s="837"/>
      <c r="BG144" s="835">
        <f>'НП ДЕННА'!BG148</f>
        <v>5</v>
      </c>
      <c r="BH144" s="836"/>
      <c r="BI144" s="836"/>
      <c r="BJ144" s="837"/>
      <c r="BK144" s="835">
        <f>'НП ДЕННА'!BK148</f>
        <v>0</v>
      </c>
      <c r="BL144" s="836"/>
      <c r="BM144" s="836"/>
      <c r="BN144" s="837"/>
      <c r="BO144" s="835">
        <f>'НП ДЕННА'!BO148</f>
        <v>0</v>
      </c>
      <c r="BP144" s="836"/>
      <c r="BQ144" s="836"/>
      <c r="BR144" s="837"/>
      <c r="BS144" s="835">
        <f>'НП ДЕННА'!BS148</f>
        <v>0</v>
      </c>
      <c r="BT144" s="836"/>
      <c r="BU144" s="836"/>
      <c r="BV144" s="837"/>
      <c r="BW144" s="835">
        <f>'НП ДЕННА'!BW148</f>
        <v>0</v>
      </c>
      <c r="BX144" s="836"/>
      <c r="BY144" s="836"/>
      <c r="BZ144" s="837"/>
      <c r="CA144" s="835">
        <f>'НП ДЕННА'!CA148</f>
        <v>0</v>
      </c>
      <c r="CB144" s="836"/>
      <c r="CC144" s="836"/>
      <c r="CD144" s="837"/>
      <c r="CE144" s="21"/>
    </row>
    <row r="145" spans="1:198" s="19" customFormat="1" x14ac:dyDescent="0.2">
      <c r="A145" s="690">
        <f>'НП ДЕННА'!A149</f>
        <v>5</v>
      </c>
      <c r="B145" s="998">
        <f>'НП ДЕННА'!B149:C149</f>
        <v>0</v>
      </c>
      <c r="C145" s="998"/>
      <c r="D145" s="997">
        <f>_xlfn.SINGLE('НП ДЕННА'!D149)</f>
        <v>0</v>
      </c>
      <c r="E145" s="992"/>
      <c r="F145" s="992"/>
      <c r="G145" s="991">
        <f>'НП ДЕННА'!G149</f>
        <v>0</v>
      </c>
      <c r="H145" s="992"/>
      <c r="I145" s="992"/>
      <c r="J145" s="992"/>
      <c r="K145" s="995">
        <f>_xlfn.SINGLE('НП ДЕННА'!K149)</f>
        <v>0</v>
      </c>
      <c r="L145" s="996"/>
      <c r="Y145" s="167"/>
      <c r="Z145" s="167"/>
      <c r="AA145" s="821" t="str">
        <f>'НП ДЕННА'!AA149</f>
        <v>Обсяг кредитів ECTS:</v>
      </c>
      <c r="AB145" s="822"/>
      <c r="AC145" s="822"/>
      <c r="AD145" s="822"/>
      <c r="AE145" s="827" t="str">
        <f>'НП ДЕННА'!AE149</f>
        <v xml:space="preserve">  - за семестр</v>
      </c>
      <c r="AF145" s="875"/>
      <c r="AG145" s="875"/>
      <c r="AH145" s="876"/>
      <c r="AI145" s="813">
        <f>AL132</f>
        <v>30</v>
      </c>
      <c r="AJ145" s="814"/>
      <c r="AK145" s="814"/>
      <c r="AL145" s="815"/>
      <c r="AM145" s="813">
        <f>AP132</f>
        <v>30</v>
      </c>
      <c r="AN145" s="814"/>
      <c r="AO145" s="814"/>
      <c r="AP145" s="815"/>
      <c r="AQ145" s="813">
        <f>AT132</f>
        <v>30</v>
      </c>
      <c r="AR145" s="814"/>
      <c r="AS145" s="814"/>
      <c r="AT145" s="815"/>
      <c r="AU145" s="813">
        <f>AX132</f>
        <v>30</v>
      </c>
      <c r="AV145" s="814"/>
      <c r="AW145" s="814"/>
      <c r="AX145" s="815"/>
      <c r="AY145" s="813">
        <f>BB132</f>
        <v>30</v>
      </c>
      <c r="AZ145" s="814"/>
      <c r="BA145" s="814"/>
      <c r="BB145" s="815"/>
      <c r="BC145" s="813">
        <f>BF132</f>
        <v>30</v>
      </c>
      <c r="BD145" s="814"/>
      <c r="BE145" s="814"/>
      <c r="BF145" s="815"/>
      <c r="BG145" s="813">
        <f t="shared" ref="BG145" si="80">BJ132</f>
        <v>30</v>
      </c>
      <c r="BH145" s="814"/>
      <c r="BI145" s="814"/>
      <c r="BJ145" s="815"/>
      <c r="BK145" s="813">
        <f t="shared" ref="BK145" si="81">BN132</f>
        <v>30</v>
      </c>
      <c r="BL145" s="814"/>
      <c r="BM145" s="814"/>
      <c r="BN145" s="815"/>
      <c r="BO145" s="813">
        <f t="shared" ref="BO145" si="82">BR132</f>
        <v>0</v>
      </c>
      <c r="BP145" s="814"/>
      <c r="BQ145" s="814"/>
      <c r="BR145" s="815"/>
      <c r="BS145" s="813">
        <f t="shared" ref="BS145" si="83">BV132</f>
        <v>0</v>
      </c>
      <c r="BT145" s="814"/>
      <c r="BU145" s="814"/>
      <c r="BV145" s="815"/>
      <c r="BW145" s="813">
        <f t="shared" ref="BW145" si="84">BZ132</f>
        <v>0</v>
      </c>
      <c r="BX145" s="814"/>
      <c r="BY145" s="814"/>
      <c r="BZ145" s="815"/>
      <c r="CA145" s="813">
        <f t="shared" ref="CA145" si="85">CD132</f>
        <v>0</v>
      </c>
      <c r="CB145" s="814"/>
      <c r="CC145" s="814"/>
      <c r="CD145" s="815"/>
      <c r="CE145" s="21"/>
    </row>
    <row r="146" spans="1:198" s="19" customFormat="1" x14ac:dyDescent="0.2">
      <c r="A146" s="690">
        <f>'НП ДЕННА'!A150</f>
        <v>6</v>
      </c>
      <c r="B146" s="998">
        <f>'НП ДЕННА'!B150:C150</f>
        <v>0</v>
      </c>
      <c r="C146" s="998"/>
      <c r="D146" s="997">
        <f>_xlfn.SINGLE('НП ДЕННА'!D150)</f>
        <v>0</v>
      </c>
      <c r="E146" s="992"/>
      <c r="F146" s="992"/>
      <c r="G146" s="991">
        <f>'НП ДЕННА'!G150</f>
        <v>0</v>
      </c>
      <c r="H146" s="992"/>
      <c r="I146" s="992"/>
      <c r="J146" s="992"/>
      <c r="K146" s="995">
        <f>_xlfn.SINGLE('НП ДЕННА'!K150)</f>
        <v>0</v>
      </c>
      <c r="L146" s="996"/>
      <c r="Y146" s="167"/>
      <c r="Z146" s="167"/>
      <c r="AA146" s="250"/>
      <c r="AB146" s="251"/>
      <c r="AC146" s="251"/>
      <c r="AD146" s="251"/>
      <c r="AE146" s="827" t="str">
        <f>'НП ДЕННА'!AE150</f>
        <v xml:space="preserve">  - за рік</v>
      </c>
      <c r="AF146" s="875"/>
      <c r="AG146" s="875"/>
      <c r="AH146" s="876"/>
      <c r="AI146" s="823">
        <f>AI145+AM145</f>
        <v>60</v>
      </c>
      <c r="AJ146" s="824"/>
      <c r="AK146" s="824"/>
      <c r="AL146" s="824"/>
      <c r="AM146" s="824"/>
      <c r="AN146" s="824"/>
      <c r="AO146" s="824"/>
      <c r="AP146" s="825"/>
      <c r="AQ146" s="823">
        <f>AQ145+AU145</f>
        <v>60</v>
      </c>
      <c r="AR146" s="824"/>
      <c r="AS146" s="824"/>
      <c r="AT146" s="824"/>
      <c r="AU146" s="824"/>
      <c r="AV146" s="824"/>
      <c r="AW146" s="824"/>
      <c r="AX146" s="825"/>
      <c r="AY146" s="823">
        <f>AY145+BC145</f>
        <v>60</v>
      </c>
      <c r="AZ146" s="824"/>
      <c r="BA146" s="824"/>
      <c r="BB146" s="824"/>
      <c r="BC146" s="824"/>
      <c r="BD146" s="824"/>
      <c r="BE146" s="824"/>
      <c r="BF146" s="825"/>
      <c r="BG146" s="823">
        <f>BG145+BK145</f>
        <v>60</v>
      </c>
      <c r="BH146" s="824"/>
      <c r="BI146" s="824"/>
      <c r="BJ146" s="824"/>
      <c r="BK146" s="824"/>
      <c r="BL146" s="824"/>
      <c r="BM146" s="824"/>
      <c r="BN146" s="825"/>
      <c r="BO146" s="823">
        <f>BO145+BS145</f>
        <v>0</v>
      </c>
      <c r="BP146" s="824"/>
      <c r="BQ146" s="824"/>
      <c r="BR146" s="824"/>
      <c r="BS146" s="824"/>
      <c r="BT146" s="824"/>
      <c r="BU146" s="824"/>
      <c r="BV146" s="825"/>
      <c r="BW146" s="823">
        <f>BW145+CA145</f>
        <v>0</v>
      </c>
      <c r="BX146" s="824"/>
      <c r="BY146" s="824"/>
      <c r="BZ146" s="824"/>
      <c r="CA146" s="824"/>
      <c r="CB146" s="824"/>
      <c r="CC146" s="824"/>
      <c r="CD146" s="825"/>
      <c r="CE146" s="21"/>
    </row>
    <row r="147" spans="1:198" s="19" customFormat="1" x14ac:dyDescent="0.2">
      <c r="A147" s="690">
        <f>'НП ДЕННА'!A151</f>
        <v>7</v>
      </c>
      <c r="B147" s="998">
        <f>'НП ДЕННА'!B151:C151</f>
        <v>0</v>
      </c>
      <c r="C147" s="998"/>
      <c r="D147" s="997">
        <f>_xlfn.SINGLE('НП ДЕННА'!D151)</f>
        <v>0</v>
      </c>
      <c r="E147" s="992"/>
      <c r="F147" s="992"/>
      <c r="G147" s="991">
        <f>'НП ДЕННА'!G151</f>
        <v>0</v>
      </c>
      <c r="H147" s="992"/>
      <c r="I147" s="992"/>
      <c r="J147" s="992"/>
      <c r="K147" s="995">
        <f>_xlfn.SINGLE('НП ДЕННА'!K151)</f>
        <v>0</v>
      </c>
      <c r="L147" s="996"/>
      <c r="Y147" s="167"/>
      <c r="Z147" s="167"/>
      <c r="AA147" s="853" t="str">
        <f>'НП ДЕННА'!AA151</f>
        <v>у тому числі:</v>
      </c>
      <c r="AB147" s="854"/>
      <c r="AC147" s="855"/>
      <c r="AD147" s="847" t="str">
        <f>'НП ДЕННА'!AD151</f>
        <v xml:space="preserve">  - вибіркова частина плану</v>
      </c>
      <c r="AE147" s="848"/>
      <c r="AF147" s="848"/>
      <c r="AG147" s="848"/>
      <c r="AH147" s="849"/>
      <c r="AI147" s="813">
        <f>AL129</f>
        <v>0</v>
      </c>
      <c r="AJ147" s="814"/>
      <c r="AK147" s="814"/>
      <c r="AL147" s="815"/>
      <c r="AM147" s="813">
        <f>AP129</f>
        <v>0</v>
      </c>
      <c r="AN147" s="814"/>
      <c r="AO147" s="814"/>
      <c r="AP147" s="815"/>
      <c r="AQ147" s="813">
        <f>AT129</f>
        <v>10</v>
      </c>
      <c r="AR147" s="814"/>
      <c r="AS147" s="814"/>
      <c r="AT147" s="815"/>
      <c r="AU147" s="813">
        <f>AX129</f>
        <v>10</v>
      </c>
      <c r="AV147" s="814"/>
      <c r="AW147" s="814"/>
      <c r="AX147" s="815"/>
      <c r="AY147" s="496"/>
      <c r="AZ147" s="496"/>
      <c r="BA147" s="496"/>
      <c r="BB147" s="496"/>
      <c r="BC147" s="496"/>
      <c r="BD147" s="496"/>
      <c r="BE147" s="496"/>
      <c r="BF147" s="496"/>
      <c r="BG147" s="496"/>
      <c r="BH147" s="496"/>
      <c r="BI147" s="496"/>
      <c r="BJ147" s="496"/>
      <c r="BK147" s="496"/>
      <c r="BL147" s="496"/>
      <c r="BM147" s="496"/>
      <c r="BN147" s="496"/>
      <c r="BO147" s="813">
        <f>BR129</f>
        <v>0</v>
      </c>
      <c r="BP147" s="814"/>
      <c r="BQ147" s="814"/>
      <c r="BR147" s="815"/>
      <c r="BS147" s="813">
        <f>BV129</f>
        <v>0</v>
      </c>
      <c r="BT147" s="814"/>
      <c r="BU147" s="814"/>
      <c r="BV147" s="815"/>
      <c r="BW147" s="813">
        <f>BZ129</f>
        <v>0</v>
      </c>
      <c r="BX147" s="814"/>
      <c r="BY147" s="814"/>
      <c r="BZ147" s="815"/>
      <c r="CA147" s="813">
        <f>CD129</f>
        <v>0</v>
      </c>
      <c r="CB147" s="814"/>
      <c r="CC147" s="814"/>
      <c r="CD147" s="815"/>
      <c r="CE147" s="21"/>
    </row>
    <row r="148" spans="1:198" s="19" customFormat="1" x14ac:dyDescent="0.2">
      <c r="A148" s="690">
        <f>'НП ДЕННА'!A152</f>
        <v>8</v>
      </c>
      <c r="B148" s="998">
        <f>'НП ДЕННА'!B152:C152</f>
        <v>0</v>
      </c>
      <c r="C148" s="998"/>
      <c r="D148" s="997">
        <f>_xlfn.SINGLE('НП ДЕННА'!D152)</f>
        <v>0</v>
      </c>
      <c r="E148" s="992"/>
      <c r="F148" s="992"/>
      <c r="G148" s="991">
        <f>'НП ДЕННА'!G152</f>
        <v>0</v>
      </c>
      <c r="H148" s="992"/>
      <c r="I148" s="992"/>
      <c r="J148" s="992"/>
      <c r="K148" s="995">
        <f>_xlfn.SINGLE('НП ДЕННА'!K152)</f>
        <v>0</v>
      </c>
      <c r="L148" s="996"/>
      <c r="Y148" s="167"/>
      <c r="Z148" s="167"/>
      <c r="AA148" s="252"/>
      <c r="AB148" s="253"/>
      <c r="AC148" s="254"/>
      <c r="AD148" s="850"/>
      <c r="AE148" s="851"/>
      <c r="AF148" s="851"/>
      <c r="AG148" s="851"/>
      <c r="AH148" s="852"/>
      <c r="AI148" s="864">
        <f>AD129</f>
        <v>60</v>
      </c>
      <c r="AJ148" s="865"/>
      <c r="AK148" s="865"/>
      <c r="AL148" s="865"/>
      <c r="AM148" s="865"/>
      <c r="AN148" s="865"/>
      <c r="AO148" s="865"/>
      <c r="AP148" s="865"/>
      <c r="AQ148" s="865"/>
      <c r="AR148" s="865"/>
      <c r="AS148" s="865"/>
      <c r="AT148" s="865"/>
      <c r="AU148" s="865"/>
      <c r="AV148" s="865"/>
      <c r="AW148" s="865"/>
      <c r="AX148" s="865"/>
      <c r="AY148" s="865"/>
      <c r="AZ148" s="865"/>
      <c r="BA148" s="865"/>
      <c r="BB148" s="865"/>
      <c r="BC148" s="865"/>
      <c r="BD148" s="865"/>
      <c r="BE148" s="865"/>
      <c r="BF148" s="865"/>
      <c r="BG148" s="865"/>
      <c r="BH148" s="865"/>
      <c r="BI148" s="865"/>
      <c r="BJ148" s="865"/>
      <c r="BK148" s="865"/>
      <c r="BL148" s="865"/>
      <c r="BM148" s="865"/>
      <c r="BN148" s="865"/>
      <c r="BO148" s="865"/>
      <c r="BP148" s="865"/>
      <c r="BQ148" s="865"/>
      <c r="BR148" s="865"/>
      <c r="BS148" s="865"/>
      <c r="BT148" s="865"/>
      <c r="BU148" s="865"/>
      <c r="BV148" s="865"/>
      <c r="BW148" s="865"/>
      <c r="BX148" s="865"/>
      <c r="BY148" s="865"/>
      <c r="BZ148" s="865"/>
      <c r="CA148" s="865"/>
      <c r="CB148" s="865"/>
      <c r="CC148" s="865"/>
      <c r="CD148" s="866"/>
      <c r="CE148" s="121">
        <f>IF('Титул денна (дуальна)'!AX1="магістр",22.5,60)</f>
        <v>60</v>
      </c>
    </row>
    <row r="149" spans="1:198" s="19" customFormat="1" ht="22.2" customHeight="1" x14ac:dyDescent="0.25">
      <c r="A149" s="693"/>
      <c r="B149" s="993" t="str">
        <f>'НП ДЕННА'!B153:K153</f>
        <v xml:space="preserve">Разом: </v>
      </c>
      <c r="C149" s="994"/>
      <c r="D149" s="994"/>
      <c r="E149" s="994"/>
      <c r="F149" s="994"/>
      <c r="G149" s="991">
        <f>SUM(G141:G148)</f>
        <v>7</v>
      </c>
      <c r="H149" s="992"/>
      <c r="I149" s="992"/>
      <c r="J149" s="992"/>
      <c r="K149" s="995">
        <f>SUM(K140:K148)</f>
        <v>10.5</v>
      </c>
      <c r="L149" s="996"/>
      <c r="Y149" s="167"/>
      <c r="Z149" s="240"/>
      <c r="AA149" s="255"/>
      <c r="AB149" s="256"/>
      <c r="AC149" s="257"/>
      <c r="AD149" s="877" t="str">
        <f>'НП ДЕННА'!AD153</f>
        <v xml:space="preserve">  - підготовка та проведення атестації</v>
      </c>
      <c r="AE149" s="878"/>
      <c r="AF149" s="878"/>
      <c r="AG149" s="878"/>
      <c r="AH149" s="879"/>
      <c r="AI149" s="813">
        <f>'НП ДЕННА'!AI153</f>
        <v>0</v>
      </c>
      <c r="AJ149" s="814"/>
      <c r="AK149" s="814"/>
      <c r="AL149" s="815"/>
      <c r="AM149" s="813">
        <f>'НП ДЕННА'!AM153</f>
        <v>0</v>
      </c>
      <c r="AN149" s="814"/>
      <c r="AO149" s="814"/>
      <c r="AP149" s="815"/>
      <c r="AQ149" s="813">
        <f>'НП ДЕННА'!AQ153</f>
        <v>0</v>
      </c>
      <c r="AR149" s="814"/>
      <c r="AS149" s="814"/>
      <c r="AT149" s="815"/>
      <c r="AU149" s="813">
        <f>'НП ДЕННА'!AU153</f>
        <v>0</v>
      </c>
      <c r="AV149" s="814"/>
      <c r="AW149" s="814"/>
      <c r="AX149" s="815"/>
      <c r="AY149" s="813">
        <f>'НП ДЕННА'!AY153</f>
        <v>0</v>
      </c>
      <c r="AZ149" s="814"/>
      <c r="BA149" s="814"/>
      <c r="BB149" s="815"/>
      <c r="BC149" s="813">
        <f>'НП ДЕННА'!BC153</f>
        <v>0</v>
      </c>
      <c r="BD149" s="814"/>
      <c r="BE149" s="814"/>
      <c r="BF149" s="815"/>
      <c r="BG149" s="813">
        <f>'НП ДЕННА'!BG153</f>
        <v>0</v>
      </c>
      <c r="BH149" s="814"/>
      <c r="BI149" s="814"/>
      <c r="BJ149" s="815"/>
      <c r="BK149" s="813">
        <f>'НП ДЕННА'!BK153</f>
        <v>24</v>
      </c>
      <c r="BL149" s="814"/>
      <c r="BM149" s="814"/>
      <c r="BN149" s="815"/>
      <c r="BO149" s="813">
        <f>'НП ДЕННА'!BO153</f>
        <v>0</v>
      </c>
      <c r="BP149" s="814"/>
      <c r="BQ149" s="814"/>
      <c r="BR149" s="815"/>
      <c r="BS149" s="813">
        <f>'НП ДЕННА'!BS153</f>
        <v>0</v>
      </c>
      <c r="BT149" s="814"/>
      <c r="BU149" s="814"/>
      <c r="BV149" s="815"/>
      <c r="BW149" s="813">
        <f>'НП ДЕННА'!BW153</f>
        <v>0</v>
      </c>
      <c r="BX149" s="814"/>
      <c r="BY149" s="814"/>
      <c r="BZ149" s="815"/>
      <c r="CA149" s="813">
        <f>'НП ДЕННА'!CA153</f>
        <v>0</v>
      </c>
      <c r="CB149" s="814"/>
      <c r="CC149" s="814"/>
      <c r="CD149" s="815"/>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892" t="str">
        <f>'НП ДЕННА'!C156</f>
        <v>освітньо-професійної програми «Електроніка» першого (бакалаврського) рівня вищої освіти за спеціальністю 171 "Електроніка"</v>
      </c>
      <c r="D152" s="893"/>
      <c r="E152" s="893"/>
      <c r="F152" s="893"/>
      <c r="G152" s="893"/>
      <c r="H152" s="893"/>
      <c r="I152" s="893"/>
      <c r="J152" s="893"/>
      <c r="K152" s="893"/>
      <c r="L152" s="893"/>
      <c r="M152" s="893"/>
      <c r="N152" s="893"/>
      <c r="O152" s="893"/>
      <c r="P152" s="893"/>
      <c r="Q152" s="893"/>
      <c r="R152" s="893"/>
      <c r="S152" s="893"/>
      <c r="T152" s="893"/>
      <c r="U152" s="893"/>
      <c r="V152" s="893"/>
      <c r="W152" s="893"/>
      <c r="X152" s="893"/>
      <c r="Y152" s="893"/>
      <c r="Z152" s="893"/>
      <c r="AA152" s="893"/>
      <c r="AB152" s="893"/>
      <c r="AC152" s="893"/>
      <c r="AD152" s="893"/>
      <c r="AE152" s="893"/>
      <c r="AF152" s="893"/>
      <c r="AG152" s="893"/>
      <c r="AH152" s="893"/>
      <c r="AI152" s="893"/>
      <c r="AJ152" s="893"/>
      <c r="AK152" s="893"/>
      <c r="AL152" s="893"/>
      <c r="AM152" s="893"/>
      <c r="AN152" s="893"/>
      <c r="AO152" s="893"/>
      <c r="AP152" s="893"/>
      <c r="AQ152" s="893"/>
      <c r="AR152" s="893"/>
      <c r="AS152" s="893"/>
      <c r="AT152" s="893"/>
      <c r="AU152" s="893"/>
      <c r="AV152" s="893"/>
      <c r="AW152" s="893"/>
      <c r="AX152" s="893"/>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894" t="str">
        <f>'НП ДЕННА'!C157:AX157</f>
        <v xml:space="preserve"> (назва освітньої програми)</v>
      </c>
      <c r="D153" s="890"/>
      <c r="E153" s="890"/>
      <c r="F153" s="890"/>
      <c r="G153" s="890"/>
      <c r="H153" s="890"/>
      <c r="I153" s="890"/>
      <c r="J153" s="890"/>
      <c r="K153" s="890"/>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c r="AJ153" s="890"/>
      <c r="AK153" s="890"/>
      <c r="AL153" s="890"/>
      <c r="AM153" s="890"/>
      <c r="AN153" s="890"/>
      <c r="AO153" s="890"/>
      <c r="AP153" s="890"/>
      <c r="AQ153" s="895"/>
      <c r="AR153" s="895"/>
      <c r="AS153" s="895"/>
      <c r="AT153" s="895"/>
      <c r="AU153" s="895"/>
      <c r="AV153" s="895"/>
      <c r="AW153" s="895"/>
      <c r="AX153" s="895"/>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892" t="str">
        <f>'НП ДЕННА'!C158</f>
        <v>стандарту вищої освіти за спеціальністю 171 "Електроніка" для першого (бакалаврського) рівня вищої освіти (наказ №1246 від 13.11.2018)</v>
      </c>
      <c r="D154" s="893"/>
      <c r="E154" s="893"/>
      <c r="F154" s="893"/>
      <c r="G154" s="893"/>
      <c r="H154" s="893"/>
      <c r="I154" s="893"/>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3"/>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894" t="str">
        <f>'НП ДЕННА'!C159:AX159</f>
        <v xml:space="preserve"> (назва професійного стандарту, за наявності)</v>
      </c>
      <c r="D155" s="890"/>
      <c r="E155" s="890"/>
      <c r="F155" s="890"/>
      <c r="G155" s="890"/>
      <c r="H155" s="890"/>
      <c r="I155" s="890"/>
      <c r="J155" s="890"/>
      <c r="K155" s="890"/>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c r="AJ155" s="890"/>
      <c r="AK155" s="890"/>
      <c r="AL155" s="890"/>
      <c r="AM155" s="890"/>
      <c r="AN155" s="890"/>
      <c r="AO155" s="890"/>
      <c r="AP155" s="890"/>
      <c r="AQ155" s="895"/>
      <c r="AR155" s="895"/>
      <c r="AS155" s="895"/>
      <c r="AT155" s="895"/>
      <c r="AU155" s="895"/>
      <c r="AV155" s="895"/>
      <c r="AW155" s="895"/>
      <c r="AX155" s="895"/>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896"/>
      <c r="D156" s="896"/>
      <c r="E156" s="896"/>
      <c r="F156" s="896"/>
      <c r="G156" s="896"/>
      <c r="H156" s="896"/>
      <c r="J156" s="897" t="str">
        <f>'НП ДЕННА'!J160:AB160</f>
        <v>д.т.н., доц. Захожай О.І.</v>
      </c>
      <c r="K156" s="897"/>
      <c r="L156" s="897"/>
      <c r="M156" s="897"/>
      <c r="N156" s="897"/>
      <c r="O156" s="897"/>
      <c r="P156" s="897"/>
      <c r="Q156" s="897"/>
      <c r="R156" s="897"/>
      <c r="S156" s="897"/>
      <c r="T156" s="897"/>
      <c r="U156" s="897"/>
      <c r="V156" s="897"/>
      <c r="W156" s="897"/>
      <c r="X156" s="897"/>
      <c r="Y156" s="897"/>
      <c r="Z156" s="897"/>
      <c r="AA156" s="897"/>
      <c r="AB156" s="897"/>
      <c r="AC156" s="898"/>
      <c r="AD156" s="898"/>
      <c r="AE156" s="898"/>
      <c r="AF156" s="898"/>
      <c r="AG156" s="167"/>
      <c r="AH156" s="167"/>
      <c r="AI156" s="321" t="str">
        <f>'НП ДЕННА'!AI160</f>
        <v>Кафедра</v>
      </c>
      <c r="AK156" s="999" t="str">
        <f>_xlfn.SINGLE('НП ДЕННА'!AK160)</f>
        <v>електронних апаратів</v>
      </c>
      <c r="AL156" s="1000"/>
      <c r="AM156" s="1000"/>
      <c r="AN156" s="1000"/>
      <c r="AO156" s="1000"/>
      <c r="AP156" s="1000"/>
      <c r="AQ156" s="1000"/>
      <c r="AR156" s="1000"/>
      <c r="AS156" s="1000"/>
      <c r="AT156" s="1000"/>
      <c r="AU156" s="1000"/>
      <c r="AV156" s="1001"/>
      <c r="AW156" s="1001"/>
      <c r="AX156" s="1001"/>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890" t="str">
        <f>'НП ДЕННА'!C161:H161</f>
        <v>(підпис)</v>
      </c>
      <c r="D157" s="890"/>
      <c r="E157" s="890"/>
      <c r="F157" s="890"/>
      <c r="G157" s="890"/>
      <c r="H157" s="891"/>
      <c r="J157" s="890" t="str">
        <f>'НП ДЕННА'!J161:AF161</f>
        <v>(вчений ступінь, вчене звання, прізвище та ініціали)</v>
      </c>
      <c r="K157" s="890"/>
      <c r="L157" s="890"/>
      <c r="M157" s="890"/>
      <c r="N157" s="890"/>
      <c r="O157" s="890"/>
      <c r="P157" s="890"/>
      <c r="Q157" s="890"/>
      <c r="R157" s="890"/>
      <c r="S157" s="890"/>
      <c r="T157" s="890"/>
      <c r="U157" s="890"/>
      <c r="V157" s="890"/>
      <c r="W157" s="890"/>
      <c r="X157" s="890"/>
      <c r="Y157" s="890"/>
      <c r="Z157" s="890"/>
      <c r="AA157" s="890"/>
      <c r="AB157" s="890"/>
      <c r="AC157" s="891"/>
      <c r="AD157" s="891"/>
      <c r="AE157" s="891"/>
      <c r="AF157" s="891"/>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05"/>
      <c r="D158" s="906"/>
      <c r="E158" s="906"/>
      <c r="F158" s="906"/>
      <c r="G158" s="906"/>
      <c r="H158" s="906"/>
      <c r="I158" s="318"/>
      <c r="J158" s="897" t="str">
        <f>'НП ДЕННА'!J162:AB162</f>
        <v>к.т.н., проф. Паеранд Ю.Е.</v>
      </c>
      <c r="K158" s="897"/>
      <c r="L158" s="897"/>
      <c r="M158" s="897"/>
      <c r="N158" s="897"/>
      <c r="O158" s="897"/>
      <c r="P158" s="897"/>
      <c r="Q158" s="897"/>
      <c r="R158" s="897"/>
      <c r="S158" s="897"/>
      <c r="T158" s="897"/>
      <c r="U158" s="897"/>
      <c r="V158" s="897"/>
      <c r="W158" s="897"/>
      <c r="X158" s="897"/>
      <c r="Y158" s="897"/>
      <c r="Z158" s="897"/>
      <c r="AA158" s="897"/>
      <c r="AB158" s="897"/>
      <c r="AC158" s="898"/>
      <c r="AD158" s="898"/>
      <c r="AE158" s="898"/>
      <c r="AF158" s="898"/>
      <c r="AI158" s="319" t="str">
        <f>'НП ДЕННА'!AI162</f>
        <v>Декан факультету інформаційних технологій та електроніки  _____________   Митрохін С.О.</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888" t="str">
        <f>'НП ДЕННА'!C163:H163</f>
        <v>(підпис)</v>
      </c>
      <c r="D159" s="888"/>
      <c r="E159" s="888"/>
      <c r="F159" s="888"/>
      <c r="G159" s="888"/>
      <c r="H159" s="889"/>
      <c r="J159" s="890" t="str">
        <f>'НП ДЕННА'!J163:AF163</f>
        <v>(вчений ступінь, вчене звання, прізвище та ініціали)</v>
      </c>
      <c r="K159" s="890"/>
      <c r="L159" s="890"/>
      <c r="M159" s="890"/>
      <c r="N159" s="890"/>
      <c r="O159" s="890"/>
      <c r="P159" s="890"/>
      <c r="Q159" s="890"/>
      <c r="R159" s="890"/>
      <c r="S159" s="890"/>
      <c r="T159" s="890"/>
      <c r="U159" s="890"/>
      <c r="V159" s="890"/>
      <c r="W159" s="890"/>
      <c r="X159" s="890"/>
      <c r="Y159" s="890"/>
      <c r="Z159" s="890"/>
      <c r="AA159" s="890"/>
      <c r="AB159" s="890"/>
      <c r="AC159" s="891"/>
      <c r="AD159" s="891"/>
      <c r="AE159" s="891"/>
      <c r="AF159" s="891"/>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x3MJmMc80qW+Rqj8/PJAGQIutwL5FFpjSyxZY+Cav8VYF9fdVTChu828TO/7LF1o0wbsCdh+9fnr0x7sdgdAMw==" saltValue="n3smRq76ULtEVi2aHzuOfw=="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Y15:BA68 BC15:BE68 BG15:BI68 BK15:BM68 AU15:AW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disablePrompts="1"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2024-05-23T18:31:09Z</cp:lastPrinted>
  <dcterms:created xsi:type="dcterms:W3CDTF">2015-02-21T19:13:15Z</dcterms:created>
  <dcterms:modified xsi:type="dcterms:W3CDTF">2024-05-23T18:56:43Z</dcterms:modified>
</cp:coreProperties>
</file>