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592" activeTab="1"/>
  </bookViews>
  <sheets>
    <sheet name="Титул денна" sheetId="1" r:id="rId1"/>
    <sheet name="ПЛАН НАВЧАЛЬНОГО ПРОЦЕСУ ДЕННА" sheetId="2" r:id="rId2"/>
  </sheets>
  <definedNames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0">#REF!</definedName>
    <definedName name="А">#REF!</definedName>
    <definedName name="А1" localSheetId="0">#REF!</definedName>
    <definedName name="А1">#REF!</definedName>
    <definedName name="_xlnm.Print_Titles" localSheetId="1">'ПЛАН НАВЧАЛЬНОГО ПРОЦЕСУ ДЕННА'!$5:$11</definedName>
    <definedName name="_xlnm.Print_Area" localSheetId="1">'ПЛАН НАВЧАЛЬНОГО ПРОЦЕСУ ДЕННА'!$A$2:$BI$161</definedName>
    <definedName name="_xlnm.Print_Area" localSheetId="0">'Титул денна'!$A$1:$BI$31</definedName>
    <definedName name="с22" localSheetId="0">#REF!</definedName>
    <definedName name="с22">#REF!</definedName>
    <definedName name="с222" localSheetId="0">#REF!</definedName>
    <definedName name="с222">#REF!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BG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Виберіть назву стовпця згідно програми підготовки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1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Дублюється номер вказаний в клітинці вище</t>
        </r>
      </text>
    </comment>
    <comment ref="A9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Номер зміниться автоматично за наявності кваліфікаційної роботи</t>
        </r>
      </text>
    </comment>
  </commentList>
</comments>
</file>

<file path=xl/sharedStrings.xml><?xml version="1.0" encoding="utf-8"?>
<sst xmlns="http://schemas.openxmlformats.org/spreadsheetml/2006/main" count="527" uniqueCount="352">
  <si>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</si>
  <si>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</si>
  <si>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</si>
  <si>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</si>
  <si>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</si>
  <si>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</si>
  <si>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</si>
  <si>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</si>
  <si>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</si>
  <si>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</si>
  <si>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</si>
  <si>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</si>
  <si>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</si>
  <si>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</si>
  <si>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</si>
  <si>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</si>
  <si>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</si>
  <si>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</si>
  <si>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</si>
  <si>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</si>
  <si>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</si>
  <si>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</si>
  <si>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</si>
  <si>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</si>
  <si>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</si>
  <si>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</si>
  <si>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</si>
  <si>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</si>
  <si>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</si>
  <si>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</si>
  <si>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</si>
  <si>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</si>
  <si>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</si>
  <si>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</si>
  <si>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</si>
  <si>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</si>
  <si>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</si>
  <si>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</si>
  <si>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</si>
  <si>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</si>
  <si>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</si>
  <si>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</si>
  <si>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</si>
  <si>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</si>
  <si>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</si>
  <si>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</si>
  <si>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</si>
  <si>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</si>
  <si>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</si>
  <si>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</si>
  <si>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</si>
  <si>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</si>
  <si>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</si>
  <si>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</si>
  <si>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</si>
  <si>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</si>
  <si>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</si>
  <si>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</si>
  <si>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</si>
  <si>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</si>
  <si>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</si>
  <si>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</si>
  <si>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</si>
  <si>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</si>
  <si>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</si>
  <si>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</si>
  <si>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</si>
  <si>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</si>
  <si>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</si>
  <si>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</si>
  <si>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</si>
  <si>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</si>
  <si>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</si>
  <si>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</si>
  <si>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</si>
  <si>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</si>
  <si>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</si>
  <si>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</si>
  <si>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</si>
  <si>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</si>
  <si>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</si>
  <si>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</si>
  <si>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</si>
  <si>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</si>
  <si>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</si>
  <si>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</si>
  <si>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</si>
  <si>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</si>
  <si>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</si>
  <si>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</si>
  <si>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</si>
  <si>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</si>
  <si>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</si>
  <si>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</si>
  <si>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</si>
  <si>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</si>
  <si>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</si>
  <si>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</si>
  <si>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</si>
  <si>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</si>
  <si>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</si>
  <si>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</si>
  <si>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</si>
  <si>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</si>
  <si>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</si>
  <si>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</si>
  <si>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</si>
  <si>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</si>
  <si>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</si>
  <si>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</si>
  <si>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</si>
  <si>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</si>
  <si>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</si>
  <si>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</si>
  <si>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</si>
  <si>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</si>
  <si>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</si>
  <si>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</si>
  <si>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</si>
  <si>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</si>
  <si>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</si>
  <si>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</si>
  <si>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</si>
  <si>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</si>
  <si>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</si>
  <si>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</si>
  <si>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</si>
  <si>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</si>
  <si>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</si>
  <si>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</si>
  <si>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</si>
  <si>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</si>
  <si>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</si>
  <si>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</si>
  <si>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</si>
  <si>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</si>
  <si>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</si>
  <si>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</si>
  <si>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</si>
  <si>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</si>
  <si>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</si>
  <si>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</si>
  <si>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</si>
  <si>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</si>
  <si>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</si>
  <si>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</si>
  <si>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</si>
  <si>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</si>
  <si>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</si>
  <si>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</si>
  <si>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</si>
  <si>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</si>
  <si>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</si>
  <si>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</si>
  <si>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</si>
  <si>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</si>
  <si>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</si>
  <si>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</si>
  <si>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</si>
  <si>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</si>
  <si>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</si>
  <si>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</si>
  <si>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</si>
  <si>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</si>
  <si>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</si>
  <si>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</si>
  <si>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</si>
  <si>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</si>
  <si>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</si>
  <si>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</si>
  <si>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</si>
  <si>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</si>
  <si>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</si>
  <si>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</si>
  <si>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</si>
  <si>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</si>
  <si>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</si>
  <si>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</si>
  <si>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</si>
  <si>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</si>
  <si>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</si>
  <si>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</si>
  <si>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</si>
  <si>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</si>
  <si>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</si>
  <si>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</si>
  <si>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</si>
  <si>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</si>
  <si>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</si>
  <si>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бакалавр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</si>
  <si>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</si>
  <si>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</si>
  <si>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</si>
  <si>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</si>
  <si>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</si>
  <si>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</si>
  <si>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</si>
  <si>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</si>
  <si>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</si>
  <si>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</si>
  <si>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</si>
  <si>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</si>
  <si>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</si>
  <si>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</si>
  <si>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</si>
  <si>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</si>
  <si>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</si>
  <si>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</si>
  <si>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</si>
  <si>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</si>
  <si>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</si>
  <si>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</si>
  <si>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</si>
  <si>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</si>
  <si>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</si>
  <si>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</si>
  <si>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</si>
  <si>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</si>
  <si>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</si>
  <si>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</si>
  <si>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</si>
  <si>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</si>
  <si>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</si>
  <si>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</si>
  <si>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</si>
  <si>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</si>
  <si>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</si>
  <si>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</si>
  <si>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</si>
  <si>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</si>
  <si>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</si>
  <si>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</si>
  <si>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</si>
  <si>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</si>
  <si>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</si>
  <si>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</si>
  <si>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</si>
  <si>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</si>
  <si>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</si>
  <si>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</si>
  <si>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</si>
  <si>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</si>
  <si>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</si>
  <si>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</si>
  <si>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</si>
  <si>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</si>
  <si>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</si>
  <si>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</si>
  <si>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</si>
  <si>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</si>
  <si>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</si>
  <si>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</si>
  <si>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</si>
  <si>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</si>
  <si>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</si>
  <si>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</si>
  <si>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</si>
  <si>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</si>
  <si>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</si>
  <si>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</si>
  <si>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</si>
  <si>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</si>
  <si>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</si>
  <si>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</si>
  <si>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</si>
  <si>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</si>
  <si>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</si>
  <si>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</si>
  <si>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</si>
  <si>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</si>
  <si>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</si>
  <si>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</si>
  <si>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</si>
  <si>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</si>
  <si>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</si>
  <si>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</si>
  <si>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</si>
  <si>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</si>
  <si>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</si>
  <si>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</si>
  <si>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</si>
  <si>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</si>
  <si>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</si>
  <si>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</si>
  <si>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</si>
  <si>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</si>
  <si>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</si>
  <si>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</si>
  <si>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</si>
  <si>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</si>
  <si>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</si>
  <si>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</si>
  <si>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</si>
  <si>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</si>
  <si>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</si>
  <si>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</si>
  <si>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</si>
  <si>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</si>
  <si>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</si>
  <si>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Директор інститут транспорту і будівництва _____________   Кузьменко С.В.</t>
  </si>
  <si>
    <t>Директор інститут економіки і управління  _____________   Галгаш Р.А.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</si>
  <si>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</si>
  <si>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</si>
  <si>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Директор інститут міжнародних відносин  _____________   Целіщев О.Б.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</si>
  <si>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</si>
  <si>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</si>
  <si>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</si>
  <si>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</si>
  <si>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</si>
  <si>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</si>
  <si>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В</t>
  </si>
  <si>
    <t>П</t>
  </si>
  <si>
    <t>ПРАКТИКИ:  В - виробнича;  П - переддипломна</t>
  </si>
  <si>
    <t>Настановні заняття</t>
  </si>
  <si>
    <t>Екзаменацій- на сесія</t>
  </si>
  <si>
    <t>ПІДГОТОВКА КВАЛІФІКАЦІЙНОЇ РОБОТИ</t>
  </si>
  <si>
    <t>ПС, ППСР</t>
  </si>
  <si>
    <t>Інженерія програмного забезпечення</t>
  </si>
  <si>
    <t>12</t>
  </si>
  <si>
    <t>121</t>
  </si>
  <si>
    <t>Правознавство</t>
  </si>
  <si>
    <t>4</t>
  </si>
  <si>
    <t>Управління проектами</t>
  </si>
  <si>
    <t>Архітектура комп'ютерних систем</t>
  </si>
  <si>
    <t>Дискретна математика</t>
  </si>
  <si>
    <t>Програмування</t>
  </si>
  <si>
    <t>Вища математика</t>
  </si>
  <si>
    <t>Фізика</t>
  </si>
  <si>
    <t>Бази даних</t>
  </si>
  <si>
    <t>Web-програмування</t>
  </si>
  <si>
    <t>Алгоритми та структури даних</t>
  </si>
  <si>
    <t>Чисельні методи</t>
  </si>
  <si>
    <t>Теорія ймовірностей та математична статистика</t>
  </si>
  <si>
    <t>Безпека програм та  даних</t>
  </si>
  <si>
    <t>Крос-платформне програмування</t>
  </si>
  <si>
    <t>5</t>
  </si>
  <si>
    <t>Якість програмного забезпечення</t>
  </si>
  <si>
    <t>Менеджмент проектів з розробки програмного забезпечення</t>
  </si>
  <si>
    <t>6</t>
  </si>
  <si>
    <t>Операційні системи та системне програмування</t>
  </si>
  <si>
    <t>Науково-дослідна робота студентів</t>
  </si>
  <si>
    <t>Виробнича</t>
  </si>
  <si>
    <t>Переддипломна</t>
  </si>
  <si>
    <t>д</t>
  </si>
  <si>
    <t>програмування та математики</t>
  </si>
  <si>
    <t>д.т.н, доц., Лифар В.О.</t>
  </si>
  <si>
    <t>Стандарт вищої освіти України: перший (бакалаврський) рівень, галузь знань 12 – Інформаційні технології, спеціальність 121 – Інженерія програмного забезпечення від 29.10.2018 № 1166</t>
  </si>
  <si>
    <t>освітньо-професійної програми 121 "Інженерія программного забезпечення"</t>
  </si>
  <si>
    <t>к.т.н,  Ратoв  Д.В.</t>
  </si>
  <si>
    <t xml:space="preserve">Підготовка випускної кваліфікаційної роботи бакалавра  </t>
  </si>
  <si>
    <t>Виконання кваліф. Роботи</t>
  </si>
  <si>
    <t xml:space="preserve"> Захист випускної кваліфікаційної роботи бакалавра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</si>
</sst>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0.0"/>
    <numFmt numFmtId="174" formatCode="0.0;\-0.0;&quot;-&quot;"/>
    <numFmt numFmtId="175" formatCode="0;\-0;&quot;-&quot;"/>
    <numFmt numFmtId="176" formatCode="0.00;\-0.00;&quot;-&quot;"/>
    <numFmt numFmtId="177" formatCode="0.00_ ;\-0.00\ "/>
    <numFmt numFmtId="178" formatCode="0.0_ ;\-0.0\ "/>
    <numFmt numFmtId="179" formatCode="0;\-0;&quot;&quot;"/>
    <numFmt numFmtId="180" formatCode="0;\-0;&quot; &quot;"/>
  </numFmts>
  <fonts count="8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0"/>
    </font>
    <font>
      <b/>
      <sz val="8"/>
      <name val="Arial Cyr"/>
      <family val="2"/>
    </font>
    <font>
      <b/>
      <sz val="8"/>
      <name val="Times New Roman"/>
      <family val="1"/>
    </font>
    <font>
      <b/>
      <sz val="8"/>
      <color indexed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Symbol"/>
      <family val="1"/>
    </font>
    <font>
      <sz val="8"/>
      <color indexed="9"/>
      <name val="Times New Roman"/>
      <family val="1"/>
    </font>
    <font>
      <sz val="12"/>
      <name val="Symbol"/>
      <family val="1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8"/>
      <name val="Calibri"/>
      <family val="2"/>
    </font>
    <font>
      <b/>
      <sz val="10"/>
      <name val="Times New Roman"/>
      <family val="1"/>
    </font>
    <font>
      <b/>
      <sz val="10"/>
      <name val="Times New Roman Cyr"/>
      <family val="0"/>
    </font>
    <font>
      <sz val="6"/>
      <name val="Times New Roman"/>
      <family val="1"/>
    </font>
    <font>
      <sz val="11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 Cyr"/>
      <family val="0"/>
    </font>
    <font>
      <sz val="12"/>
      <name val="Calibri"/>
      <family val="2"/>
    </font>
    <font>
      <b/>
      <i/>
      <sz val="16"/>
      <name val="Calibri"/>
      <family val="2"/>
    </font>
    <font>
      <b/>
      <u val="single"/>
      <sz val="16"/>
      <name val="Calibri"/>
      <family val="2"/>
    </font>
    <font>
      <vertAlign val="superscript"/>
      <sz val="16"/>
      <name val="Calibri"/>
      <family val="2"/>
    </font>
    <font>
      <vertAlign val="superscript"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8"/>
      <color indexed="56"/>
      <name val="Times New Roman"/>
      <family val="1"/>
    </font>
    <font>
      <sz val="8"/>
      <color indexed="56"/>
      <name val="Times New Roman Cyr"/>
      <family val="0"/>
    </font>
    <font>
      <sz val="8"/>
      <color indexed="56"/>
      <name val="Arial"/>
      <family val="2"/>
    </font>
    <font>
      <sz val="8"/>
      <color indexed="22"/>
      <name val="Times New Roman Cyr"/>
      <family val="0"/>
    </font>
    <font>
      <sz val="10"/>
      <name val="Symbol"/>
      <family val="1"/>
    </font>
    <font>
      <b/>
      <sz val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yr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2"/>
      <name val="Arial"/>
      <family val="2"/>
    </font>
    <font>
      <i/>
      <sz val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 style="dashed"/>
      <top/>
      <bottom style="dashed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ashed"/>
      <right/>
      <top/>
      <bottom/>
    </border>
    <border>
      <left/>
      <right/>
      <top style="dashed"/>
      <bottom/>
    </border>
    <border>
      <left/>
      <right/>
      <top style="dashed"/>
      <bottom style="dash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/>
    </border>
    <border>
      <left style="dashed"/>
      <right/>
      <top style="dashed"/>
      <bottom style="dashed"/>
    </border>
    <border>
      <left style="thin"/>
      <right style="thin"/>
      <top/>
      <bottom/>
    </border>
    <border>
      <left/>
      <right style="thin"/>
      <top style="dashed"/>
      <bottom style="dashed"/>
    </border>
    <border>
      <left style="dashed"/>
      <right style="dashed"/>
      <top/>
      <bottom style="dashed"/>
    </border>
    <border>
      <left/>
      <right/>
      <top style="dotted"/>
      <bottom style="dotted"/>
    </border>
    <border>
      <left/>
      <right style="dashed"/>
      <top/>
      <bottom/>
    </border>
    <border>
      <left style="dashed"/>
      <right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dashed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dashed"/>
      <right/>
      <top style="dotted"/>
      <bottom style="dashed"/>
    </border>
    <border>
      <left/>
      <right/>
      <top style="dotted"/>
      <bottom style="dashed"/>
    </border>
    <border>
      <left/>
      <right style="dashed"/>
      <top style="dotted"/>
      <bottom style="dashed"/>
    </border>
    <border>
      <left/>
      <right style="dashed"/>
      <top style="dashed"/>
      <bottom/>
    </border>
    <border>
      <left style="dashed"/>
      <right/>
      <top style="dotted"/>
      <bottom style="dotted"/>
    </border>
    <border>
      <left/>
      <right style="dashed"/>
      <top style="dotted"/>
      <bottom style="dotted"/>
    </border>
    <border>
      <left/>
      <right/>
      <top style="dashed"/>
      <bottom style="dotted"/>
    </border>
    <border>
      <left/>
      <right style="dashed"/>
      <top style="dashed"/>
      <bottom style="dotted"/>
    </border>
    <border>
      <left/>
      <right/>
      <top style="dotted"/>
      <bottom/>
    </border>
    <border>
      <left style="thin"/>
      <right/>
      <top style="dashed"/>
      <bottom style="dashed"/>
    </border>
    <border>
      <left/>
      <right/>
      <top/>
      <bottom style="dott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/>
      <right style="dotted"/>
      <top style="dotted"/>
      <bottom style="dotted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7" fillId="25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 locked="0"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 locked="0"/>
    </xf>
    <xf numFmtId="0" fontId="85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ill="0" applyBorder="0" applyAlignment="0" applyProtection="0"/>
    <xf numFmtId="0" fontId="86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626">
    <xf numFmtId="0" fontId="0" fillId="0" borderId="0" xfId="0" applyAlignment="1">
      <alignment/>
    </xf>
    <xf numFmtId="0" fontId="7" fillId="0" borderId="0" xfId="64" applyFont="1" applyFill="1">
      <alignment/>
      <protection locked="0"/>
    </xf>
    <xf numFmtId="0" fontId="9" fillId="0" borderId="0" xfId="64" applyFont="1" applyFill="1">
      <alignment/>
      <protection locked="0"/>
    </xf>
    <xf numFmtId="0" fontId="4" fillId="0" borderId="0" xfId="64" applyFont="1" applyFill="1" applyAlignment="1">
      <alignment vertical="center"/>
      <protection locked="0"/>
    </xf>
    <xf numFmtId="0" fontId="4" fillId="0" borderId="0" xfId="64" applyFont="1" applyFill="1">
      <alignment/>
      <protection locked="0"/>
    </xf>
    <xf numFmtId="49" fontId="5" fillId="0" borderId="10" xfId="64" applyNumberFormat="1" applyFont="1" applyFill="1" applyBorder="1" applyAlignment="1" quotePrefix="1">
      <alignment horizontal="center" vertical="center"/>
      <protection locked="0"/>
    </xf>
    <xf numFmtId="0" fontId="5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Fill="1" applyAlignment="1">
      <alignment horizontal="center" vertical="center"/>
      <protection locked="0"/>
    </xf>
    <xf numFmtId="0" fontId="8" fillId="0" borderId="10" xfId="64" applyNumberFormat="1" applyFont="1" applyFill="1" applyBorder="1" applyAlignment="1" applyProtection="1">
      <alignment horizontal="center" vertical="center"/>
      <protection locked="0"/>
    </xf>
    <xf numFmtId="175" fontId="8" fillId="32" borderId="10" xfId="64" applyNumberFormat="1" applyFont="1" applyFill="1" applyBorder="1" applyAlignment="1" applyProtection="1">
      <alignment horizontal="center" vertical="center"/>
      <protection/>
    </xf>
    <xf numFmtId="0" fontId="8" fillId="0" borderId="0" xfId="64" applyNumberFormat="1" applyFont="1" applyFill="1" applyBorder="1" applyAlignment="1">
      <alignment horizontal="center" vertical="center"/>
      <protection locked="0"/>
    </xf>
    <xf numFmtId="175" fontId="8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11" xfId="64" applyNumberFormat="1" applyFont="1" applyFill="1" applyBorder="1" applyAlignment="1" applyProtection="1">
      <alignment horizontal="center" vertical="center"/>
      <protection locked="0"/>
    </xf>
    <xf numFmtId="0" fontId="6" fillId="0" borderId="0" xfId="64" applyFill="1">
      <alignment/>
      <protection locked="0"/>
    </xf>
    <xf numFmtId="0" fontId="12" fillId="0" borderId="12" xfId="64" applyNumberFormat="1" applyFont="1" applyFill="1" applyBorder="1" applyAlignment="1">
      <alignment horizontal="center" vertical="center"/>
      <protection locked="0"/>
    </xf>
    <xf numFmtId="176" fontId="5" fillId="32" borderId="10" xfId="64" applyNumberFormat="1" applyFont="1" applyFill="1" applyBorder="1" applyAlignment="1" applyProtection="1">
      <alignment horizontal="center"/>
      <protection/>
    </xf>
    <xf numFmtId="0" fontId="4" fillId="0" borderId="0" xfId="64" applyNumberFormat="1" applyFont="1" applyFill="1" applyAlignment="1">
      <alignment horizontal="center" vertical="center"/>
      <protection locked="0"/>
    </xf>
    <xf numFmtId="0" fontId="12" fillId="0" borderId="13" xfId="64" applyNumberFormat="1" applyFont="1" applyFill="1" applyBorder="1" applyAlignment="1">
      <alignment horizontal="center" vertical="center" wrapText="1"/>
      <protection locked="0"/>
    </xf>
    <xf numFmtId="0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0" xfId="64" applyFont="1" applyFill="1" applyProtection="1">
      <alignment/>
      <protection/>
    </xf>
    <xf numFmtId="0" fontId="9" fillId="0" borderId="0" xfId="64" applyFont="1" applyFill="1" applyAlignment="1" applyProtection="1">
      <alignment horizontal="center" vertical="center" wrapText="1"/>
      <protection/>
    </xf>
    <xf numFmtId="0" fontId="9" fillId="33" borderId="0" xfId="64" applyFont="1" applyFill="1" applyProtection="1">
      <alignment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18" fillId="34" borderId="15" xfId="64" applyFont="1" applyFill="1" applyBorder="1" applyAlignment="1" applyProtection="1">
      <alignment horizontal="right"/>
      <protection/>
    </xf>
    <xf numFmtId="0" fontId="9" fillId="35" borderId="0" xfId="64" applyFont="1" applyFill="1" applyProtection="1">
      <alignment/>
      <protection/>
    </xf>
    <xf numFmtId="0" fontId="40" fillId="0" borderId="0" xfId="64" applyFont="1" applyFill="1" applyProtection="1">
      <alignment/>
      <protection/>
    </xf>
    <xf numFmtId="0" fontId="10" fillId="0" borderId="0" xfId="64" applyFont="1" applyFill="1" applyProtection="1">
      <alignment/>
      <protection/>
    </xf>
    <xf numFmtId="0" fontId="4" fillId="0" borderId="0" xfId="64" applyFont="1" applyFill="1" applyAlignment="1" applyProtection="1">
      <alignment vertical="center"/>
      <protection/>
    </xf>
    <xf numFmtId="0" fontId="4" fillId="0" borderId="0" xfId="64" applyFont="1" applyFill="1" applyProtection="1">
      <alignment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left"/>
      <protection/>
    </xf>
    <xf numFmtId="0" fontId="4" fillId="34" borderId="16" xfId="64" applyNumberFormat="1" applyFont="1" applyFill="1" applyBorder="1" applyAlignment="1" applyProtection="1">
      <alignment horizontal="center"/>
      <protection/>
    </xf>
    <xf numFmtId="0" fontId="9" fillId="34" borderId="0" xfId="64" applyFont="1" applyFill="1" applyProtection="1">
      <alignment/>
      <protection/>
    </xf>
    <xf numFmtId="0" fontId="6" fillId="0" borderId="0" xfId="64" applyFill="1" applyProtection="1">
      <alignment/>
      <protection/>
    </xf>
    <xf numFmtId="0" fontId="8" fillId="32" borderId="10" xfId="64" applyNumberFormat="1" applyFont="1" applyFill="1" applyBorder="1" applyAlignment="1" applyProtection="1">
      <alignment horizontal="center" vertical="center" wrapText="1"/>
      <protection/>
    </xf>
    <xf numFmtId="175" fontId="8" fillId="32" borderId="10" xfId="64" applyNumberFormat="1" applyFont="1" applyFill="1" applyBorder="1" applyAlignment="1" applyProtection="1">
      <alignment horizontal="center" vertical="center" wrapText="1"/>
      <protection/>
    </xf>
    <xf numFmtId="176" fontId="50" fillId="36" borderId="10" xfId="64" applyNumberFormat="1" applyFont="1" applyFill="1" applyBorder="1" applyAlignment="1" applyProtection="1">
      <alignment horizontal="center" vertical="center" wrapText="1"/>
      <protection/>
    </xf>
    <xf numFmtId="0" fontId="51" fillId="0" borderId="0" xfId="64" applyFont="1" applyFill="1" applyProtection="1">
      <alignment/>
      <protection/>
    </xf>
    <xf numFmtId="176" fontId="50" fillId="0" borderId="10" xfId="64" applyNumberFormat="1" applyFont="1" applyFill="1" applyBorder="1" applyAlignment="1" applyProtection="1">
      <alignment horizontal="center"/>
      <protection/>
    </xf>
    <xf numFmtId="0" fontId="51" fillId="0" borderId="0" xfId="64" applyFont="1" applyFill="1" applyAlignment="1" applyProtection="1">
      <alignment vertical="center"/>
      <protection/>
    </xf>
    <xf numFmtId="176" fontId="50" fillId="0" borderId="10" xfId="64" applyNumberFormat="1" applyFont="1" applyFill="1" applyBorder="1" applyAlignment="1" applyProtection="1">
      <alignment horizontal="center" vertical="center"/>
      <protection/>
    </xf>
    <xf numFmtId="176" fontId="5" fillId="35" borderId="10" xfId="64" applyNumberFormat="1" applyFont="1" applyFill="1" applyBorder="1" applyAlignment="1" applyProtection="1">
      <alignment horizontal="center"/>
      <protection/>
    </xf>
    <xf numFmtId="0" fontId="9" fillId="35" borderId="0" xfId="64" applyFont="1" applyFill="1">
      <alignment/>
      <protection locked="0"/>
    </xf>
    <xf numFmtId="175" fontId="8" fillId="35" borderId="10" xfId="64" applyNumberFormat="1" applyFont="1" applyFill="1" applyBorder="1" applyAlignment="1" applyProtection="1">
      <alignment horizontal="center" vertical="center"/>
      <protection/>
    </xf>
    <xf numFmtId="0" fontId="9" fillId="33" borderId="16" xfId="64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51" fillId="35" borderId="0" xfId="64" applyFont="1" applyFill="1" applyProtection="1">
      <alignment/>
      <protection/>
    </xf>
    <xf numFmtId="0" fontId="5" fillId="0" borderId="13" xfId="64" applyNumberFormat="1" applyFont="1" applyFill="1" applyBorder="1" applyAlignment="1">
      <alignment horizontal="center" vertical="center"/>
      <protection locked="0"/>
    </xf>
    <xf numFmtId="0" fontId="9" fillId="0" borderId="0" xfId="64" applyNumberFormat="1" applyFont="1" applyFill="1" applyProtection="1">
      <alignment/>
      <protection/>
    </xf>
    <xf numFmtId="0" fontId="9" fillId="0" borderId="0" xfId="64" applyNumberFormat="1" applyFont="1" applyFill="1">
      <alignment/>
      <protection locked="0"/>
    </xf>
    <xf numFmtId="0" fontId="6" fillId="0" borderId="0" xfId="64" applyNumberFormat="1" applyFill="1" applyProtection="1">
      <alignment/>
      <protection/>
    </xf>
    <xf numFmtId="0" fontId="6" fillId="0" borderId="0" xfId="64" applyNumberFormat="1" applyFill="1">
      <alignment/>
      <protection locked="0"/>
    </xf>
    <xf numFmtId="0" fontId="11" fillId="0" borderId="0" xfId="64" applyNumberFormat="1" applyFont="1" applyFill="1" applyProtection="1">
      <alignment/>
      <protection/>
    </xf>
    <xf numFmtId="0" fontId="31" fillId="33" borderId="10" xfId="64" applyFont="1" applyFill="1" applyBorder="1" applyAlignment="1" applyProtection="1">
      <alignment horizontal="center"/>
      <protection/>
    </xf>
    <xf numFmtId="0" fontId="4" fillId="34" borderId="17" xfId="64" applyNumberFormat="1" applyFont="1" applyFill="1" applyBorder="1" applyAlignment="1" applyProtection="1">
      <alignment horizontal="center"/>
      <protection/>
    </xf>
    <xf numFmtId="0" fontId="30" fillId="0" borderId="10" xfId="64" applyFont="1" applyFill="1" applyBorder="1" applyAlignment="1" applyProtection="1">
      <alignment horizontal="center" vertical="center"/>
      <protection locked="0"/>
    </xf>
    <xf numFmtId="0" fontId="5" fillId="33" borderId="0" xfId="64" applyFont="1" applyFill="1" applyAlignment="1" applyProtection="1">
      <alignment vertical="center"/>
      <protection/>
    </xf>
    <xf numFmtId="0" fontId="5" fillId="33" borderId="18" xfId="64" applyFont="1" applyFill="1" applyBorder="1" applyAlignment="1" applyProtection="1">
      <alignment vertical="center"/>
      <protection/>
    </xf>
    <xf numFmtId="0" fontId="5" fillId="33" borderId="0" xfId="64" applyFont="1" applyFill="1" applyProtection="1">
      <alignment/>
      <protection/>
    </xf>
    <xf numFmtId="9" fontId="15" fillId="33" borderId="0" xfId="68" applyFont="1" applyFill="1" applyAlignment="1" applyProtection="1">
      <alignment horizontal="center" vertical="center"/>
      <protection/>
    </xf>
    <xf numFmtId="9" fontId="52" fillId="33" borderId="0" xfId="68" applyFont="1" applyFill="1" applyAlignment="1" applyProtection="1">
      <alignment horizontal="center" vertical="center"/>
      <protection/>
    </xf>
    <xf numFmtId="0" fontId="7" fillId="33" borderId="0" xfId="64" applyFont="1" applyFill="1" applyProtection="1">
      <alignment/>
      <protection/>
    </xf>
    <xf numFmtId="0" fontId="9" fillId="0" borderId="16" xfId="64" applyFont="1" applyFill="1" applyBorder="1">
      <alignment/>
      <protection locked="0"/>
    </xf>
    <xf numFmtId="0" fontId="9" fillId="34" borderId="16" xfId="64" applyFont="1" applyFill="1" applyBorder="1">
      <alignment/>
      <protection locked="0"/>
    </xf>
    <xf numFmtId="49" fontId="8" fillId="0" borderId="19" xfId="64" applyNumberFormat="1" applyFont="1" applyFill="1" applyBorder="1" applyAlignment="1">
      <alignment horizontal="center" vertical="center"/>
      <protection locked="0"/>
    </xf>
    <xf numFmtId="49" fontId="6" fillId="0" borderId="0" xfId="64" applyNumberFormat="1" applyFill="1" applyAlignment="1">
      <alignment horizontal="center" vertical="center"/>
      <protection locked="0"/>
    </xf>
    <xf numFmtId="176" fontId="8" fillId="4" borderId="11" xfId="64" applyNumberFormat="1" applyFont="1" applyFill="1" applyBorder="1" applyAlignment="1" applyProtection="1">
      <alignment horizontal="center" vertical="center"/>
      <protection/>
    </xf>
    <xf numFmtId="9" fontId="15" fillId="35" borderId="0" xfId="68" applyFont="1" applyFill="1" applyAlignment="1" applyProtection="1">
      <alignment horizontal="center" vertical="center"/>
      <protection/>
    </xf>
    <xf numFmtId="49" fontId="11" fillId="0" borderId="20" xfId="64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21" xfId="64" applyFont="1" applyFill="1" applyBorder="1" applyAlignment="1">
      <alignment horizontal="center" vertical="center"/>
      <protection locked="0"/>
    </xf>
    <xf numFmtId="0" fontId="9" fillId="0" borderId="22" xfId="64" applyFont="1" applyFill="1" applyBorder="1" applyAlignment="1">
      <alignment horizontal="center" vertical="center"/>
      <protection locked="0"/>
    </xf>
    <xf numFmtId="0" fontId="9" fillId="33" borderId="21" xfId="64" applyFont="1" applyFill="1" applyBorder="1" applyAlignment="1">
      <alignment horizontal="center" vertical="center"/>
      <protection locked="0"/>
    </xf>
    <xf numFmtId="0" fontId="9" fillId="33" borderId="21" xfId="64" applyFont="1" applyFill="1" applyBorder="1" applyAlignment="1" applyProtection="1">
      <alignment horizontal="center" vertical="center" wrapText="1"/>
      <protection/>
    </xf>
    <xf numFmtId="0" fontId="9" fillId="33" borderId="21" xfId="64" applyFont="1" applyFill="1" applyBorder="1" applyAlignment="1" applyProtection="1">
      <alignment horizontal="center" vertical="center"/>
      <protection/>
    </xf>
    <xf numFmtId="0" fontId="10" fillId="32" borderId="21" xfId="64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21" xfId="0" applyBorder="1" applyAlignment="1">
      <alignment/>
    </xf>
    <xf numFmtId="176" fontId="5" fillId="37" borderId="10" xfId="64" applyNumberFormat="1" applyFont="1" applyFill="1" applyBorder="1" applyAlignment="1" applyProtection="1">
      <alignment horizontal="center"/>
      <protection/>
    </xf>
    <xf numFmtId="176" fontId="50" fillId="37" borderId="10" xfId="64" applyNumberFormat="1" applyFont="1" applyFill="1" applyBorder="1" applyAlignment="1" applyProtection="1">
      <alignment horizontal="center"/>
      <protection/>
    </xf>
    <xf numFmtId="175" fontId="8" fillId="37" borderId="10" xfId="64" applyNumberFormat="1" applyFont="1" applyFill="1" applyBorder="1" applyAlignment="1" applyProtection="1">
      <alignment horizontal="center" vertical="center"/>
      <protection/>
    </xf>
    <xf numFmtId="176" fontId="50" fillId="37" borderId="10" xfId="64" applyNumberFormat="1" applyFont="1" applyFill="1" applyBorder="1" applyAlignment="1" applyProtection="1">
      <alignment horizontal="center" vertical="center" wrapText="1"/>
      <protection/>
    </xf>
    <xf numFmtId="0" fontId="9" fillId="32" borderId="0" xfId="64" applyFont="1" applyFill="1" applyAlignment="1">
      <alignment horizontal="center" vertical="center"/>
      <protection locked="0"/>
    </xf>
    <xf numFmtId="0" fontId="9" fillId="3" borderId="0" xfId="64" applyFont="1" applyFill="1" applyAlignment="1">
      <alignment horizontal="center" vertical="center"/>
      <protection locked="0"/>
    </xf>
    <xf numFmtId="176" fontId="5" fillId="32" borderId="10" xfId="64" applyNumberFormat="1" applyFont="1" applyFill="1" applyBorder="1" applyAlignment="1" applyProtection="1">
      <alignment horizontal="center" vertical="center"/>
      <protection/>
    </xf>
    <xf numFmtId="0" fontId="18" fillId="37" borderId="15" xfId="64" applyFont="1" applyFill="1" applyBorder="1" applyAlignment="1" applyProtection="1">
      <alignment horizontal="center"/>
      <protection/>
    </xf>
    <xf numFmtId="0" fontId="9" fillId="37" borderId="0" xfId="64" applyFont="1" applyFill="1" applyAlignment="1">
      <alignment horizontal="center" vertical="center"/>
      <protection locked="0"/>
    </xf>
    <xf numFmtId="0" fontId="9" fillId="0" borderId="0" xfId="64" applyFont="1" applyFill="1" applyAlignment="1">
      <alignment horizontal="center" vertical="center"/>
      <protection locked="0"/>
    </xf>
    <xf numFmtId="0" fontId="9" fillId="37" borderId="0" xfId="64" applyFont="1" applyFill="1" applyAlignment="1" applyProtection="1">
      <alignment horizontal="center" vertical="center" wrapText="1"/>
      <protection/>
    </xf>
    <xf numFmtId="176" fontId="5" fillId="37" borderId="10" xfId="64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9" fillId="32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Alignment="1">
      <alignment vertical="center"/>
      <protection locked="0"/>
    </xf>
    <xf numFmtId="0" fontId="4" fillId="0" borderId="0" xfId="64" applyNumberFormat="1" applyFont="1" applyFill="1">
      <alignment/>
      <protection locked="0"/>
    </xf>
    <xf numFmtId="0" fontId="9" fillId="32" borderId="16" xfId="64" applyNumberFormat="1" applyFont="1" applyFill="1" applyBorder="1" applyAlignment="1">
      <alignment horizontal="center"/>
      <protection locked="0"/>
    </xf>
    <xf numFmtId="0" fontId="0" fillId="36" borderId="16" xfId="0" applyFill="1" applyBorder="1" applyAlignment="1">
      <alignment horizontal="center" vertical="center"/>
    </xf>
    <xf numFmtId="176" fontId="5" fillId="35" borderId="10" xfId="64" applyNumberFormat="1" applyFont="1" applyFill="1" applyBorder="1" applyAlignment="1" applyProtection="1">
      <alignment horizontal="center" vertical="center"/>
      <protection/>
    </xf>
    <xf numFmtId="0" fontId="24" fillId="0" borderId="16" xfId="62" applyFont="1" applyBorder="1" applyAlignment="1" applyProtection="1">
      <alignment horizontal="center" vertical="center"/>
      <protection locked="0"/>
    </xf>
    <xf numFmtId="0" fontId="24" fillId="0" borderId="16" xfId="62" applyFont="1" applyFill="1" applyBorder="1" applyAlignment="1" applyProtection="1">
      <alignment horizontal="center" vertical="center"/>
      <protection locked="0"/>
    </xf>
    <xf numFmtId="0" fontId="25" fillId="0" borderId="16" xfId="62" applyFont="1" applyBorder="1" applyAlignment="1" applyProtection="1">
      <alignment horizontal="center" vertical="center"/>
      <protection locked="0"/>
    </xf>
    <xf numFmtId="0" fontId="26" fillId="0" borderId="16" xfId="62" applyFont="1" applyBorder="1" applyAlignment="1" applyProtection="1">
      <alignment horizontal="center" vertical="center"/>
      <protection locked="0"/>
    </xf>
    <xf numFmtId="0" fontId="28" fillId="0" borderId="16" xfId="62" applyFont="1" applyBorder="1" applyAlignment="1" applyProtection="1">
      <alignment horizontal="center" vertical="center"/>
      <protection locked="0"/>
    </xf>
    <xf numFmtId="0" fontId="41" fillId="0" borderId="0" xfId="61" applyFont="1" applyProtection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Protection="1">
      <alignment/>
      <protection locked="0"/>
    </xf>
    <xf numFmtId="0" fontId="28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Protection="1">
      <alignment/>
      <protection locked="0"/>
    </xf>
    <xf numFmtId="0" fontId="23" fillId="0" borderId="16" xfId="61" applyFont="1" applyBorder="1" applyProtection="1">
      <alignment/>
      <protection locked="0"/>
    </xf>
    <xf numFmtId="0" fontId="28" fillId="0" borderId="0" xfId="61" applyFont="1" applyProtection="1">
      <alignment/>
      <protection locked="0"/>
    </xf>
    <xf numFmtId="0" fontId="23" fillId="0" borderId="0" xfId="62" applyFont="1" applyAlignment="1" applyProtection="1">
      <alignment vertical="top" wrapText="1"/>
      <protection locked="0"/>
    </xf>
    <xf numFmtId="0" fontId="23" fillId="0" borderId="0" xfId="62" applyFont="1" applyAlignment="1" applyProtection="1">
      <alignment horizontal="center" vertical="center"/>
      <protection locked="0"/>
    </xf>
    <xf numFmtId="0" fontId="34" fillId="0" borderId="0" xfId="61" applyFont="1" applyProtection="1">
      <alignment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34" fillId="0" borderId="0" xfId="61" applyFont="1" applyAlignment="1" applyProtection="1">
      <alignment vertical="center"/>
      <protection locked="0"/>
    </xf>
    <xf numFmtId="0" fontId="1" fillId="0" borderId="0" xfId="61" applyFont="1" applyProtection="1">
      <alignment/>
      <protection locked="0"/>
    </xf>
    <xf numFmtId="0" fontId="1" fillId="0" borderId="0" xfId="61" applyProtection="1">
      <alignment/>
      <protection locked="0"/>
    </xf>
    <xf numFmtId="0" fontId="41" fillId="0" borderId="0" xfId="62" applyFont="1" applyAlignment="1" applyProtection="1">
      <alignment vertical="top" wrapText="1"/>
      <protection locked="0"/>
    </xf>
    <xf numFmtId="0" fontId="22" fillId="0" borderId="0" xfId="62" applyFont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left"/>
      <protection locked="0"/>
    </xf>
    <xf numFmtId="0" fontId="26" fillId="0" borderId="0" xfId="62" applyFont="1" applyAlignment="1" applyProtection="1">
      <alignment vertical="top" wrapText="1"/>
      <protection locked="0"/>
    </xf>
    <xf numFmtId="0" fontId="26" fillId="0" borderId="0" xfId="62" applyFont="1" applyAlignment="1" applyProtection="1">
      <alignment horizontal="center" vertical="center"/>
      <protection locked="0"/>
    </xf>
    <xf numFmtId="0" fontId="23" fillId="0" borderId="0" xfId="62" applyFont="1" applyProtection="1">
      <alignment/>
      <protection locked="0"/>
    </xf>
    <xf numFmtId="0" fontId="23" fillId="0" borderId="16" xfId="62" applyFont="1" applyBorder="1" applyAlignment="1" applyProtection="1">
      <alignment horizontal="center" vertical="center"/>
      <protection locked="0"/>
    </xf>
    <xf numFmtId="0" fontId="23" fillId="0" borderId="16" xfId="62" applyFont="1" applyFill="1" applyBorder="1" applyAlignment="1" applyProtection="1">
      <alignment horizontal="center" vertical="center"/>
      <protection locked="0"/>
    </xf>
    <xf numFmtId="0" fontId="28" fillId="0" borderId="16" xfId="62" applyFont="1" applyFill="1" applyBorder="1" applyAlignment="1" applyProtection="1">
      <alignment horizontal="center" vertical="center"/>
      <protection locked="0"/>
    </xf>
    <xf numFmtId="0" fontId="34" fillId="35" borderId="16" xfId="62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62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8" fillId="38" borderId="10" xfId="64" applyNumberFormat="1" applyFont="1" applyFill="1" applyBorder="1" applyAlignment="1" applyProtection="1">
      <alignment horizontal="left"/>
      <protection locked="0"/>
    </xf>
    <xf numFmtId="0" fontId="9" fillId="35" borderId="0" xfId="64" applyFont="1" applyFill="1" applyAlignment="1" applyProtection="1">
      <alignment horizontal="center"/>
      <protection/>
    </xf>
    <xf numFmtId="0" fontId="53" fillId="33" borderId="0" xfId="64" applyFont="1" applyFill="1" applyAlignment="1" applyProtection="1">
      <alignment horizontal="center"/>
      <protection/>
    </xf>
    <xf numFmtId="0" fontId="23" fillId="0" borderId="23" xfId="62" applyFont="1" applyBorder="1" applyAlignment="1" applyProtection="1">
      <alignment horizontal="center" vertical="center"/>
      <protection locked="0"/>
    </xf>
    <xf numFmtId="0" fontId="34" fillId="35" borderId="23" xfId="62" applyFont="1" applyFill="1" applyBorder="1" applyAlignment="1" applyProtection="1">
      <alignment horizontal="center" vertical="center"/>
      <protection locked="0"/>
    </xf>
    <xf numFmtId="0" fontId="28" fillId="0" borderId="23" xfId="62" applyFont="1" applyBorder="1" applyAlignment="1" applyProtection="1">
      <alignment horizontal="center" vertical="center"/>
      <protection locked="0"/>
    </xf>
    <xf numFmtId="2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38" borderId="10" xfId="64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4" fillId="34" borderId="25" xfId="64" applyFont="1" applyFill="1" applyBorder="1" applyAlignment="1" applyProtection="1">
      <alignment/>
      <protection/>
    </xf>
    <xf numFmtId="0" fontId="4" fillId="34" borderId="25" xfId="64" applyFont="1" applyFill="1" applyBorder="1" applyAlignment="1" applyProtection="1">
      <alignment/>
      <protection/>
    </xf>
    <xf numFmtId="0" fontId="9" fillId="34" borderId="0" xfId="64" applyFont="1" applyFill="1">
      <alignment/>
      <protection locked="0"/>
    </xf>
    <xf numFmtId="0" fontId="9" fillId="0" borderId="0" xfId="64" applyNumberFormat="1" applyFont="1" applyFill="1" applyAlignment="1" applyProtection="1">
      <alignment horizontal="center" vertical="center" wrapText="1"/>
      <protection/>
    </xf>
    <xf numFmtId="0" fontId="9" fillId="36" borderId="0" xfId="64" applyNumberFormat="1" applyFont="1" applyFill="1" applyAlignment="1" applyProtection="1">
      <alignment horizontal="center" vertical="center" wrapText="1"/>
      <protection/>
    </xf>
    <xf numFmtId="0" fontId="9" fillId="0" borderId="0" xfId="64" applyNumberFormat="1" applyFont="1" applyFill="1" applyAlignment="1" applyProtection="1">
      <alignment horizontal="center" vertical="center"/>
      <protection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/>
      <protection locked="0"/>
    </xf>
    <xf numFmtId="49" fontId="11" fillId="0" borderId="24" xfId="64" applyNumberFormat="1" applyFont="1" applyFill="1" applyBorder="1" applyAlignment="1" applyProtection="1">
      <alignment horizontal="left"/>
      <protection locked="0"/>
    </xf>
    <xf numFmtId="174" fontId="8" fillId="32" borderId="10" xfId="64" applyNumberFormat="1" applyFont="1" applyFill="1" applyBorder="1" applyAlignment="1" applyProtection="1">
      <alignment horizontal="center" vertical="center"/>
      <protection/>
    </xf>
    <xf numFmtId="0" fontId="4" fillId="36" borderId="16" xfId="64" applyFont="1" applyFill="1" applyBorder="1" applyAlignment="1">
      <alignment horizontal="center" vertical="center"/>
      <protection locked="0"/>
    </xf>
    <xf numFmtId="0" fontId="4" fillId="36" borderId="16" xfId="64" applyFont="1" applyFill="1" applyBorder="1" applyAlignment="1">
      <alignment horizontal="center"/>
      <protection locked="0"/>
    </xf>
    <xf numFmtId="0" fontId="32" fillId="4" borderId="26" xfId="64" applyNumberFormat="1" applyFont="1" applyFill="1" applyBorder="1" applyAlignment="1">
      <alignment horizontal="center" vertic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/>
      <protection/>
    </xf>
    <xf numFmtId="0" fontId="14" fillId="0" borderId="20" xfId="63" applyFont="1" applyFill="1" applyBorder="1" applyAlignment="1">
      <alignment horizontal="center" vertical="center"/>
      <protection/>
    </xf>
    <xf numFmtId="176" fontId="8" fillId="32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horizontal="center" vertical="center"/>
      <protection locked="0"/>
    </xf>
    <xf numFmtId="49" fontId="11" fillId="0" borderId="24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vertical="center"/>
    </xf>
    <xf numFmtId="49" fontId="11" fillId="0" borderId="24" xfId="64" applyNumberFormat="1" applyFont="1" applyFill="1" applyBorder="1" applyAlignment="1" applyProtection="1" quotePrefix="1">
      <alignment vertical="center"/>
      <protection locked="0"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64" applyNumberFormat="1" applyFont="1" applyFill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64" applyNumberFormat="1" applyFont="1" applyFill="1" applyBorder="1" applyAlignment="1" applyProtection="1">
      <alignment horizontal="left" vertical="center"/>
      <protection locked="0"/>
    </xf>
    <xf numFmtId="0" fontId="11" fillId="0" borderId="19" xfId="64" applyNumberFormat="1" applyFont="1" applyFill="1" applyBorder="1" applyAlignment="1">
      <alignment horizontal="centerContinuous" vertical="center"/>
      <protection locked="0"/>
    </xf>
    <xf numFmtId="0" fontId="8" fillId="0" borderId="0" xfId="64" applyFont="1" applyFill="1" applyAlignment="1">
      <alignment horizontal="left" vertical="center"/>
      <protection locked="0"/>
    </xf>
    <xf numFmtId="0" fontId="8" fillId="38" borderId="10" xfId="64" applyNumberFormat="1" applyFont="1" applyFill="1" applyBorder="1" applyAlignment="1" applyProtection="1">
      <alignment horizontal="center" vertical="center"/>
      <protection locked="0"/>
    </xf>
    <xf numFmtId="0" fontId="13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/>
    </xf>
    <xf numFmtId="174" fontId="8" fillId="36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9" xfId="64" applyNumberFormat="1" applyFont="1" applyFill="1" applyBorder="1" applyAlignment="1">
      <alignment horizontal="center" vertical="center"/>
      <protection locked="0"/>
    </xf>
    <xf numFmtId="175" fontId="15" fillId="32" borderId="27" xfId="64" applyNumberFormat="1" applyFont="1" applyFill="1" applyBorder="1" applyAlignment="1" applyProtection="1">
      <alignment horizontal="center" vertical="center"/>
      <protection/>
    </xf>
    <xf numFmtId="175" fontId="15" fillId="32" borderId="10" xfId="64" applyNumberFormat="1" applyFont="1" applyFill="1" applyBorder="1" applyAlignment="1" applyProtection="1">
      <alignment horizontal="center" vertical="center"/>
      <protection/>
    </xf>
    <xf numFmtId="0" fontId="15" fillId="32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64" applyFill="1" applyAlignment="1" applyProtection="1">
      <alignment horizontal="center" vertical="center"/>
      <protection locked="0"/>
    </xf>
    <xf numFmtId="0" fontId="6" fillId="0" borderId="0" xfId="64" applyFill="1" applyAlignment="1">
      <alignment horizontal="center" vertical="center"/>
      <protection locked="0"/>
    </xf>
    <xf numFmtId="49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11" fillId="0" borderId="19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8" xfId="64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/>
    </xf>
    <xf numFmtId="0" fontId="8" fillId="0" borderId="0" xfId="60" applyNumberFormat="1" applyFont="1" applyFill="1" applyBorder="1" applyAlignment="1">
      <alignment horizontal="center" vertical="center" wrapText="1"/>
      <protection locked="0"/>
    </xf>
    <xf numFmtId="0" fontId="14" fillId="0" borderId="20" xfId="63" applyNumberFormat="1" applyFont="1" applyFill="1" applyBorder="1" applyAlignment="1">
      <alignment horizontal="center" vertical="center"/>
      <protection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24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ill="1" applyAlignment="1" applyProtection="1">
      <alignment horizontal="center" vertical="center"/>
      <protection locked="0"/>
    </xf>
    <xf numFmtId="0" fontId="6" fillId="0" borderId="0" xfId="64" applyNumberFormat="1" applyFill="1" applyAlignment="1">
      <alignment horizontal="center" vertical="center"/>
      <protection locked="0"/>
    </xf>
    <xf numFmtId="0" fontId="17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 quotePrefix="1">
      <alignment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49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14" fillId="0" borderId="20" xfId="63" applyFont="1" applyFill="1" applyBorder="1" applyAlignment="1" applyProtection="1">
      <alignment vertical="center"/>
      <protection locked="0"/>
    </xf>
    <xf numFmtId="0" fontId="14" fillId="0" borderId="20" xfId="63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4" applyNumberFormat="1" applyFont="1" applyFill="1" applyBorder="1" applyAlignment="1" applyProtection="1">
      <alignment horizontal="center" vertical="center"/>
      <protection locked="0"/>
    </xf>
    <xf numFmtId="49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9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0" fillId="38" borderId="21" xfId="0" applyFill="1" applyBorder="1" applyAlignment="1">
      <alignment/>
    </xf>
    <xf numFmtId="0" fontId="9" fillId="38" borderId="0" xfId="64" applyFont="1" applyFill="1">
      <alignment/>
      <protection locked="0"/>
    </xf>
    <xf numFmtId="0" fontId="4" fillId="38" borderId="0" xfId="64" applyFont="1" applyFill="1" applyAlignment="1">
      <alignment vertical="center"/>
      <protection locked="0"/>
    </xf>
    <xf numFmtId="0" fontId="4" fillId="38" borderId="0" xfId="64" applyFont="1" applyFill="1">
      <alignment/>
      <protection locked="0"/>
    </xf>
    <xf numFmtId="0" fontId="8" fillId="38" borderId="0" xfId="64" applyFont="1" applyFill="1" applyAlignment="1">
      <alignment horizontal="center" vertical="center"/>
      <protection locked="0"/>
    </xf>
    <xf numFmtId="177" fontId="5" fillId="38" borderId="10" xfId="64" applyNumberFormat="1" applyFont="1" applyFill="1" applyBorder="1" applyAlignment="1" applyProtection="1">
      <alignment horizontal="center"/>
      <protection/>
    </xf>
    <xf numFmtId="176" fontId="50" fillId="38" borderId="10" xfId="64" applyNumberFormat="1" applyFont="1" applyFill="1" applyBorder="1" applyAlignment="1" applyProtection="1">
      <alignment horizontal="center" vertical="center" wrapText="1"/>
      <protection/>
    </xf>
    <xf numFmtId="0" fontId="9" fillId="38" borderId="0" xfId="64" applyFont="1" applyFill="1" applyProtection="1">
      <alignment/>
      <protection/>
    </xf>
    <xf numFmtId="176" fontId="50" fillId="38" borderId="10" xfId="64" applyNumberFormat="1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176" fontId="50" fillId="38" borderId="10" xfId="64" applyNumberFormat="1" applyFont="1" applyFill="1" applyBorder="1" applyAlignment="1" applyProtection="1">
      <alignment horizontal="center" vertical="center"/>
      <protection/>
    </xf>
    <xf numFmtId="175" fontId="8" fillId="38" borderId="10" xfId="64" applyNumberFormat="1" applyFont="1" applyFill="1" applyBorder="1" applyAlignment="1" applyProtection="1">
      <alignment horizontal="center" vertical="center"/>
      <protection/>
    </xf>
    <xf numFmtId="0" fontId="6" fillId="38" borderId="0" xfId="64" applyFill="1">
      <alignment/>
      <protection locked="0"/>
    </xf>
    <xf numFmtId="0" fontId="6" fillId="38" borderId="0" xfId="64" applyNumberFormat="1" applyFill="1">
      <alignment/>
      <protection locked="0"/>
    </xf>
    <xf numFmtId="0" fontId="9" fillId="38" borderId="0" xfId="64" applyNumberFormat="1" applyFont="1" applyFill="1">
      <alignment/>
      <protection locked="0"/>
    </xf>
    <xf numFmtId="0" fontId="8" fillId="39" borderId="10" xfId="64" applyNumberFormat="1" applyFont="1" applyFill="1" applyBorder="1" applyAlignment="1" applyProtection="1">
      <alignment horizontal="left"/>
      <protection locked="0"/>
    </xf>
    <xf numFmtId="0" fontId="0" fillId="39" borderId="21" xfId="0" applyFill="1" applyBorder="1" applyAlignment="1">
      <alignment/>
    </xf>
    <xf numFmtId="0" fontId="9" fillId="39" borderId="0" xfId="64" applyFont="1" applyFill="1">
      <alignment/>
      <protection locked="0"/>
    </xf>
    <xf numFmtId="0" fontId="4" fillId="39" borderId="0" xfId="64" applyFont="1" applyFill="1" applyAlignment="1">
      <alignment vertical="center"/>
      <protection locked="0"/>
    </xf>
    <xf numFmtId="0" fontId="4" fillId="39" borderId="0" xfId="64" applyFont="1" applyFill="1">
      <alignment/>
      <protection locked="0"/>
    </xf>
    <xf numFmtId="177" fontId="4" fillId="39" borderId="0" xfId="64" applyNumberFormat="1" applyFont="1" applyFill="1">
      <alignment/>
      <protection locked="0"/>
    </xf>
    <xf numFmtId="0" fontId="8" fillId="39" borderId="0" xfId="64" applyFont="1" applyFill="1" applyAlignment="1">
      <alignment horizontal="center" vertical="center"/>
      <protection locked="0"/>
    </xf>
    <xf numFmtId="176" fontId="9" fillId="39" borderId="0" xfId="64" applyNumberFormat="1" applyFont="1" applyFill="1">
      <alignment/>
      <protection locked="0"/>
    </xf>
    <xf numFmtId="0" fontId="9" fillId="39" borderId="0" xfId="64" applyFont="1" applyFill="1" applyAlignment="1" applyProtection="1">
      <alignment horizontal="center" vertical="center" wrapText="1"/>
      <protection/>
    </xf>
    <xf numFmtId="0" fontId="9" fillId="39" borderId="0" xfId="64" applyFont="1" applyFill="1" applyProtection="1">
      <alignment/>
      <protection/>
    </xf>
    <xf numFmtId="0" fontId="0" fillId="39" borderId="0" xfId="0" applyFill="1" applyAlignment="1">
      <alignment/>
    </xf>
    <xf numFmtId="0" fontId="6" fillId="39" borderId="0" xfId="64" applyFill="1">
      <alignment/>
      <protection locked="0"/>
    </xf>
    <xf numFmtId="0" fontId="6" fillId="39" borderId="0" xfId="64" applyNumberFormat="1" applyFill="1">
      <alignment/>
      <protection locked="0"/>
    </xf>
    <xf numFmtId="0" fontId="9" fillId="39" borderId="0" xfId="64" applyNumberFormat="1" applyFont="1" applyFill="1">
      <alignment/>
      <protection locked="0"/>
    </xf>
    <xf numFmtId="2" fontId="8" fillId="4" borderId="11" xfId="64" applyNumberFormat="1" applyFont="1" applyFill="1" applyBorder="1" applyAlignment="1" applyProtection="1">
      <alignment horizontal="center" vertical="center" wrapText="1"/>
      <protection/>
    </xf>
    <xf numFmtId="175" fontId="8" fillId="32" borderId="24" xfId="64" applyNumberFormat="1" applyFont="1" applyFill="1" applyBorder="1" applyAlignment="1" applyProtection="1">
      <alignment horizontal="center" vertical="center" wrapText="1"/>
      <protection/>
    </xf>
    <xf numFmtId="175" fontId="11" fillId="0" borderId="20" xfId="64" applyNumberFormat="1" applyFont="1" applyFill="1" applyBorder="1" applyAlignment="1" applyProtection="1">
      <alignment horizontal="center" vertical="center"/>
      <protection/>
    </xf>
    <xf numFmtId="175" fontId="8" fillId="32" borderId="24" xfId="64" applyNumberFormat="1" applyFont="1" applyFill="1" applyBorder="1" applyAlignment="1" applyProtection="1">
      <alignment horizontal="center" vertical="center"/>
      <protection/>
    </xf>
    <xf numFmtId="175" fontId="14" fillId="0" borderId="20" xfId="63" applyNumberFormat="1" applyFont="1" applyFill="1" applyBorder="1" applyAlignment="1">
      <alignment horizontal="center" vertical="center"/>
      <protection/>
    </xf>
    <xf numFmtId="175" fontId="14" fillId="0" borderId="20" xfId="63" applyNumberFormat="1" applyFont="1" applyFill="1" applyBorder="1" applyAlignment="1">
      <alignment horizontal="center" vertical="center" wrapText="1"/>
      <protection/>
    </xf>
    <xf numFmtId="175" fontId="11" fillId="0" borderId="0" xfId="64" applyNumberFormat="1" applyFont="1" applyFill="1" applyBorder="1" applyAlignment="1" applyProtection="1">
      <alignment horizontal="center" vertical="center"/>
      <protection/>
    </xf>
    <xf numFmtId="175" fontId="8" fillId="36" borderId="24" xfId="64" applyNumberFormat="1" applyFont="1" applyFill="1" applyBorder="1" applyAlignment="1" applyProtection="1">
      <alignment horizontal="center" vertical="center"/>
      <protection/>
    </xf>
    <xf numFmtId="180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64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 locked="0"/>
    </xf>
    <xf numFmtId="49" fontId="58" fillId="0" borderId="24" xfId="64" applyNumberFormat="1" applyFont="1" applyFill="1" applyBorder="1" applyAlignment="1" applyProtection="1" quotePrefix="1">
      <alignment vertical="center"/>
      <protection locked="0"/>
    </xf>
    <xf numFmtId="0" fontId="59" fillId="0" borderId="10" xfId="64" applyNumberFormat="1" applyFont="1" applyFill="1" applyBorder="1" applyAlignment="1" applyProtection="1" quotePrefix="1">
      <alignment horizontal="center" vertical="center"/>
      <protection locked="0"/>
    </xf>
    <xf numFmtId="175" fontId="8" fillId="32" borderId="24" xfId="64" applyNumberFormat="1" applyFont="1" applyFill="1" applyBorder="1" applyAlignment="1" applyProtection="1">
      <alignment horizontal="center" vertical="center"/>
      <protection locked="0"/>
    </xf>
    <xf numFmtId="175" fontId="8" fillId="36" borderId="10" xfId="64" applyNumberFormat="1" applyFont="1" applyFill="1" applyBorder="1" applyAlignment="1" applyProtection="1">
      <alignment horizontal="center" vertical="center"/>
      <protection/>
    </xf>
    <xf numFmtId="175" fontId="8" fillId="36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0" xfId="64" applyNumberFormat="1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11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/>
    </xf>
    <xf numFmtId="0" fontId="11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64" applyNumberFormat="1" applyFont="1" applyFill="1" applyBorder="1" applyAlignment="1" applyProtection="1">
      <alignment horizontal="left" vertical="center"/>
      <protection/>
    </xf>
    <xf numFmtId="0" fontId="15" fillId="0" borderId="0" xfId="64" applyNumberFormat="1" applyFont="1" applyFill="1" applyBorder="1" applyAlignment="1" applyProtection="1">
      <alignment horizontal="left" vertical="center"/>
      <protection/>
    </xf>
    <xf numFmtId="0" fontId="15" fillId="0" borderId="29" xfId="64" applyNumberFormat="1" applyFont="1" applyFill="1" applyBorder="1" applyAlignment="1" applyProtection="1">
      <alignment horizontal="left" vertical="center"/>
      <protection/>
    </xf>
    <xf numFmtId="0" fontId="15" fillId="0" borderId="30" xfId="64" applyNumberFormat="1" applyFont="1" applyFill="1" applyBorder="1" applyAlignment="1" applyProtection="1">
      <alignment horizontal="left" vertical="center"/>
      <protection/>
    </xf>
    <xf numFmtId="0" fontId="15" fillId="0" borderId="12" xfId="64" applyNumberFormat="1" applyFont="1" applyFill="1" applyBorder="1" applyAlignment="1" applyProtection="1">
      <alignment horizontal="left" vertical="center"/>
      <protection/>
    </xf>
    <xf numFmtId="0" fontId="15" fillId="0" borderId="14" xfId="64" applyNumberFormat="1" applyFont="1" applyFill="1" applyBorder="1" applyAlignment="1" applyProtection="1">
      <alignment horizontal="left" vertical="center"/>
      <protection/>
    </xf>
    <xf numFmtId="0" fontId="15" fillId="0" borderId="30" xfId="64" applyFont="1" applyFill="1" applyBorder="1" applyAlignment="1" applyProtection="1">
      <alignment horizontal="left" vertical="center" wrapText="1"/>
      <protection/>
    </xf>
    <xf numFmtId="0" fontId="15" fillId="0" borderId="12" xfId="64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30" xfId="64" applyNumberFormat="1" applyFont="1" applyFill="1" applyBorder="1" applyAlignment="1" applyProtection="1">
      <alignment horizontal="center"/>
      <protection/>
    </xf>
    <xf numFmtId="0" fontId="11" fillId="0" borderId="12" xfId="64" applyNumberFormat="1" applyFont="1" applyFill="1" applyBorder="1" applyAlignment="1" applyProtection="1">
      <alignment horizontal="center"/>
      <protection/>
    </xf>
    <xf numFmtId="0" fontId="11" fillId="0" borderId="14" xfId="64" applyNumberFormat="1" applyFont="1" applyFill="1" applyBorder="1" applyAlignment="1" applyProtection="1">
      <alignment horizontal="center"/>
      <protection/>
    </xf>
    <xf numFmtId="175" fontId="8" fillId="37" borderId="10" xfId="64" applyNumberFormat="1" applyFont="1" applyFill="1" applyBorder="1" applyAlignment="1" applyProtection="1">
      <alignment horizontal="center" vertical="center" wrapText="1"/>
      <protection/>
    </xf>
    <xf numFmtId="0" fontId="62" fillId="4" borderId="16" xfId="0" applyFont="1" applyFill="1" applyBorder="1" applyAlignment="1">
      <alignment vertical="center"/>
    </xf>
    <xf numFmtId="0" fontId="63" fillId="0" borderId="0" xfId="64" applyFont="1" applyFill="1">
      <alignment/>
      <protection locked="0"/>
    </xf>
    <xf numFmtId="0" fontId="15" fillId="0" borderId="0" xfId="64" applyFont="1" applyFill="1" applyAlignment="1" applyProtection="1">
      <alignment horizontal="left" vertical="center"/>
      <protection locked="0"/>
    </xf>
    <xf numFmtId="179" fontId="8" fillId="32" borderId="10" xfId="64" applyNumberFormat="1" applyFont="1" applyFill="1" applyBorder="1" applyAlignment="1" applyProtection="1">
      <alignment horizontal="center" vertical="center"/>
      <protection/>
    </xf>
    <xf numFmtId="0" fontId="59" fillId="0" borderId="10" xfId="64" applyNumberFormat="1" applyFont="1" applyFill="1" applyBorder="1" applyAlignment="1" applyProtection="1" quotePrefix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0" borderId="11" xfId="64" applyNumberFormat="1" applyFont="1" applyFill="1" applyBorder="1" applyAlignment="1" applyProtection="1">
      <alignment horizontal="center" vertical="center"/>
      <protection/>
    </xf>
    <xf numFmtId="0" fontId="8" fillId="0" borderId="10" xfId="64" applyNumberFormat="1" applyFont="1" applyFill="1" applyBorder="1" applyAlignment="1" applyProtection="1">
      <alignment horizontal="center" vertical="center"/>
      <protection/>
    </xf>
    <xf numFmtId="2" fontId="8" fillId="0" borderId="10" xfId="64" applyNumberFormat="1" applyFont="1" applyFill="1" applyBorder="1" applyAlignment="1" applyProtection="1">
      <alignment horizontal="center" vertical="center"/>
      <protection/>
    </xf>
    <xf numFmtId="49" fontId="58" fillId="0" borderId="24" xfId="64" applyNumberFormat="1" applyFont="1" applyFill="1" applyBorder="1" applyAlignment="1" applyProtection="1">
      <alignment horizontal="right" vertical="center" wrapText="1"/>
      <protection/>
    </xf>
    <xf numFmtId="0" fontId="14" fillId="0" borderId="20" xfId="63" applyFont="1" applyFill="1" applyBorder="1" applyAlignment="1" applyProtection="1">
      <alignment horizontal="center" vertical="center"/>
      <protection/>
    </xf>
    <xf numFmtId="0" fontId="60" fillId="0" borderId="24" xfId="63" applyFont="1" applyFill="1" applyBorder="1" applyAlignment="1" applyProtection="1">
      <alignment horizontal="center" vertical="center"/>
      <protection/>
    </xf>
    <xf numFmtId="49" fontId="11" fillId="0" borderId="24" xfId="64" applyNumberFormat="1" applyFont="1" applyFill="1" applyBorder="1" applyAlignment="1" applyProtection="1">
      <alignment horizontal="right" vertical="center" wrapText="1"/>
      <protection/>
    </xf>
    <xf numFmtId="175" fontId="14" fillId="0" borderId="2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 quotePrefix="1">
      <alignment horizontal="center" vertical="center"/>
      <protection/>
    </xf>
    <xf numFmtId="0" fontId="23" fillId="0" borderId="0" xfId="62" applyFont="1" applyProtection="1">
      <alignment/>
      <protection/>
    </xf>
    <xf numFmtId="0" fontId="41" fillId="0" borderId="0" xfId="62" applyFont="1" applyProtection="1">
      <alignment/>
      <protection/>
    </xf>
    <xf numFmtId="0" fontId="19" fillId="0" borderId="0" xfId="62" applyFont="1" applyProtection="1">
      <alignment/>
      <protection/>
    </xf>
    <xf numFmtId="0" fontId="42" fillId="0" borderId="0" xfId="62" applyFont="1" applyProtection="1">
      <alignment/>
      <protection/>
    </xf>
    <xf numFmtId="0" fontId="41" fillId="0" borderId="0" xfId="62" applyFont="1" applyAlignment="1" applyProtection="1">
      <alignment/>
      <protection/>
    </xf>
    <xf numFmtId="0" fontId="24" fillId="0" borderId="0" xfId="62" applyFont="1" applyAlignment="1" applyProtection="1">
      <alignment vertical="top"/>
      <protection/>
    </xf>
    <xf numFmtId="0" fontId="41" fillId="0" borderId="0" xfId="62" applyFont="1" applyBorder="1" applyAlignment="1" applyProtection="1">
      <alignment horizontal="center"/>
      <protection/>
    </xf>
    <xf numFmtId="0" fontId="41" fillId="0" borderId="0" xfId="62" applyFont="1" applyBorder="1" applyAlignment="1" applyProtection="1">
      <alignment horizontal="left"/>
      <protection/>
    </xf>
    <xf numFmtId="0" fontId="41" fillId="0" borderId="0" xfId="62" applyFont="1" applyBorder="1" applyAlignment="1" applyProtection="1">
      <alignment wrapText="1"/>
      <protection/>
    </xf>
    <xf numFmtId="0" fontId="41" fillId="0" borderId="0" xfId="62" applyFont="1" applyBorder="1" applyAlignment="1" applyProtection="1">
      <alignment vertical="top" wrapText="1"/>
      <protection/>
    </xf>
    <xf numFmtId="0" fontId="41" fillId="0" borderId="0" xfId="62" applyFont="1" applyAlignment="1" applyProtection="1">
      <alignment vertical="top" wrapText="1"/>
      <protection/>
    </xf>
    <xf numFmtId="0" fontId="23" fillId="0" borderId="0" xfId="62" applyFont="1" applyAlignment="1" applyProtection="1">
      <alignment horizontal="left"/>
      <protection/>
    </xf>
    <xf numFmtId="0" fontId="41" fillId="0" borderId="0" xfId="62" applyFont="1" applyBorder="1" applyAlignment="1" applyProtection="1">
      <alignment/>
      <protection/>
    </xf>
    <xf numFmtId="0" fontId="43" fillId="0" borderId="0" xfId="62" applyFont="1" applyProtection="1">
      <alignment/>
      <protection/>
    </xf>
    <xf numFmtId="0" fontId="41" fillId="0" borderId="0" xfId="62" applyFont="1" applyBorder="1" applyProtection="1">
      <alignment/>
      <protection/>
    </xf>
    <xf numFmtId="0" fontId="41" fillId="0" borderId="0" xfId="62" applyFont="1" applyAlignment="1" applyProtection="1">
      <alignment wrapText="1"/>
      <protection/>
    </xf>
    <xf numFmtId="0" fontId="41" fillId="0" borderId="0" xfId="62" applyFont="1" applyAlignment="1" applyProtection="1">
      <alignment horizontal="left"/>
      <protection/>
    </xf>
    <xf numFmtId="0" fontId="23" fillId="0" borderId="0" xfId="62" applyFont="1" applyFill="1" applyAlignment="1" applyProtection="1">
      <alignment/>
      <protection/>
    </xf>
    <xf numFmtId="0" fontId="22" fillId="0" borderId="0" xfId="62" applyFont="1" applyProtection="1">
      <alignment/>
      <protection/>
    </xf>
    <xf numFmtId="0" fontId="19" fillId="0" borderId="0" xfId="62" applyFont="1" applyBorder="1" applyProtection="1">
      <alignment/>
      <protection/>
    </xf>
    <xf numFmtId="0" fontId="44" fillId="0" borderId="0" xfId="62" applyFont="1" applyBorder="1" applyProtection="1">
      <alignment/>
      <protection/>
    </xf>
    <xf numFmtId="0" fontId="19" fillId="0" borderId="0" xfId="62" applyFont="1" applyFill="1" applyProtection="1">
      <alignment/>
      <protection/>
    </xf>
    <xf numFmtId="0" fontId="19" fillId="0" borderId="0" xfId="62" applyFont="1" applyFill="1" applyBorder="1" applyProtection="1">
      <alignment/>
      <protection/>
    </xf>
    <xf numFmtId="0" fontId="44" fillId="0" borderId="0" xfId="62" applyFont="1" applyFill="1" applyBorder="1" applyProtection="1">
      <alignment/>
      <protection/>
    </xf>
    <xf numFmtId="0" fontId="26" fillId="0" borderId="0" xfId="62" applyFont="1" applyProtection="1">
      <alignment/>
      <protection/>
    </xf>
    <xf numFmtId="0" fontId="26" fillId="0" borderId="0" xfId="62" applyFont="1" applyBorder="1" applyProtection="1">
      <alignment/>
      <protection/>
    </xf>
    <xf numFmtId="0" fontId="45" fillId="0" borderId="0" xfId="62" applyFont="1" applyBorder="1" applyProtection="1">
      <alignment/>
      <protection/>
    </xf>
    <xf numFmtId="0" fontId="26" fillId="0" borderId="0" xfId="62" applyFont="1" applyFill="1" applyProtection="1">
      <alignment/>
      <protection/>
    </xf>
    <xf numFmtId="0" fontId="26" fillId="0" borderId="0" xfId="62" applyFont="1" applyFill="1" applyBorder="1" applyProtection="1">
      <alignment/>
      <protection/>
    </xf>
    <xf numFmtId="0" fontId="45" fillId="0" borderId="0" xfId="62" applyFont="1" applyFill="1" applyBorder="1" applyProtection="1">
      <alignment/>
      <protection/>
    </xf>
    <xf numFmtId="0" fontId="27" fillId="0" borderId="0" xfId="62" applyFont="1" applyProtection="1">
      <alignment/>
      <protection/>
    </xf>
    <xf numFmtId="0" fontId="19" fillId="0" borderId="0" xfId="62" applyFont="1" applyAlignment="1" applyProtection="1">
      <alignment vertical="center"/>
      <protection/>
    </xf>
    <xf numFmtId="0" fontId="23" fillId="0" borderId="0" xfId="61" applyFont="1" applyAlignment="1" applyProtection="1">
      <alignment horizontal="left" vertical="center"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0" fontId="23" fillId="0" borderId="0" xfId="61" applyFont="1" applyAlignment="1" applyProtection="1">
      <alignment horizontal="left" vertical="center"/>
      <protection/>
    </xf>
    <xf numFmtId="0" fontId="19" fillId="0" borderId="0" xfId="62" applyFont="1" applyAlignment="1" applyProtection="1">
      <alignment/>
      <protection/>
    </xf>
    <xf numFmtId="0" fontId="46" fillId="0" borderId="0" xfId="61" applyFont="1" applyAlignment="1" applyProtection="1">
      <alignment/>
      <protection/>
    </xf>
    <xf numFmtId="0" fontId="19" fillId="0" borderId="0" xfId="62" applyFont="1" applyProtection="1">
      <alignment/>
      <protection/>
    </xf>
    <xf numFmtId="0" fontId="47" fillId="0" borderId="0" xfId="61" applyFont="1" applyAlignment="1" applyProtection="1">
      <alignment/>
      <protection/>
    </xf>
    <xf numFmtId="0" fontId="22" fillId="0" borderId="0" xfId="62" applyFont="1" applyAlignment="1" applyProtection="1">
      <alignment vertical="center"/>
      <protection/>
    </xf>
    <xf numFmtId="0" fontId="26" fillId="0" borderId="23" xfId="62" applyFont="1" applyBorder="1" applyAlignment="1" applyProtection="1">
      <alignment horizontal="center" vertical="top"/>
      <protection/>
    </xf>
    <xf numFmtId="0" fontId="24" fillId="0" borderId="17" xfId="62" applyFont="1" applyBorder="1" applyAlignment="1" applyProtection="1">
      <alignment horizontal="center" vertical="center"/>
      <protection/>
    </xf>
    <xf numFmtId="0" fontId="23" fillId="0" borderId="16" xfId="62" applyFont="1" applyBorder="1" applyAlignment="1" applyProtection="1">
      <alignment horizontal="center" vertical="center"/>
      <protection/>
    </xf>
    <xf numFmtId="0" fontId="22" fillId="0" borderId="31" xfId="62" applyFont="1" applyBorder="1" applyAlignment="1" applyProtection="1">
      <alignment horizontal="left" vertical="center"/>
      <protection/>
    </xf>
    <xf numFmtId="0" fontId="25" fillId="0" borderId="32" xfId="62" applyFont="1" applyBorder="1" applyAlignment="1" applyProtection="1">
      <alignment horizontal="center" vertical="center"/>
      <protection/>
    </xf>
    <xf numFmtId="0" fontId="25" fillId="0" borderId="33" xfId="62" applyFont="1" applyBorder="1" applyAlignment="1" applyProtection="1">
      <alignment horizontal="center" vertical="center"/>
      <protection/>
    </xf>
    <xf numFmtId="0" fontId="29" fillId="0" borderId="33" xfId="62" applyFont="1" applyBorder="1" applyAlignment="1" applyProtection="1">
      <alignment horizontal="center" vertical="center"/>
      <protection/>
    </xf>
    <xf numFmtId="0" fontId="25" fillId="0" borderId="34" xfId="62" applyFont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center" vertical="center"/>
      <protection/>
    </xf>
    <xf numFmtId="179" fontId="26" fillId="0" borderId="16" xfId="62" applyNumberFormat="1" applyFont="1" applyBorder="1" applyAlignment="1" applyProtection="1">
      <alignment horizontal="center" vertical="center"/>
      <protection/>
    </xf>
    <xf numFmtId="179" fontId="27" fillId="0" borderId="16" xfId="62" applyNumberFormat="1" applyFont="1" applyBorder="1" applyAlignment="1" applyProtection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32" borderId="24" xfId="64" applyNumberFormat="1" applyFont="1" applyFill="1" applyBorder="1" applyAlignment="1" applyProtection="1">
      <alignment horizontal="center" vertical="center"/>
      <protection/>
    </xf>
    <xf numFmtId="0" fontId="41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 vertical="center"/>
      <protection/>
    </xf>
    <xf numFmtId="179" fontId="8" fillId="32" borderId="24" xfId="64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64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5" fillId="35" borderId="0" xfId="64" applyFont="1" applyFill="1" applyProtection="1">
      <alignment/>
      <protection/>
    </xf>
    <xf numFmtId="0" fontId="2" fillId="0" borderId="0" xfId="64" applyNumberFormat="1" applyFont="1" applyFill="1" applyProtection="1">
      <alignment/>
      <protection/>
    </xf>
    <xf numFmtId="0" fontId="2" fillId="0" borderId="0" xfId="0" applyFont="1" applyAlignment="1">
      <alignment/>
    </xf>
    <xf numFmtId="0" fontId="15" fillId="0" borderId="0" xfId="64" applyFont="1" applyFill="1">
      <alignment/>
      <protection locked="0"/>
    </xf>
    <xf numFmtId="0" fontId="15" fillId="38" borderId="0" xfId="64" applyFont="1" applyFill="1">
      <alignment/>
      <protection locked="0"/>
    </xf>
    <xf numFmtId="0" fontId="15" fillId="39" borderId="0" xfId="64" applyFont="1" applyFill="1">
      <alignment/>
      <protection locked="0"/>
    </xf>
    <xf numFmtId="0" fontId="2" fillId="0" borderId="0" xfId="0" applyNumberFormat="1" applyFont="1" applyAlignment="1">
      <alignment/>
    </xf>
    <xf numFmtId="0" fontId="15" fillId="35" borderId="0" xfId="0" applyFont="1" applyFill="1" applyAlignment="1">
      <alignment/>
    </xf>
    <xf numFmtId="0" fontId="2" fillId="0" borderId="0" xfId="64" applyFont="1" applyFill="1" applyProtection="1">
      <alignment/>
      <protection/>
    </xf>
    <xf numFmtId="0" fontId="2" fillId="0" borderId="0" xfId="64" applyFont="1" applyFill="1">
      <alignment/>
      <protection locked="0"/>
    </xf>
    <xf numFmtId="0" fontId="2" fillId="38" borderId="0" xfId="64" applyFont="1" applyFill="1">
      <alignment/>
      <protection locked="0"/>
    </xf>
    <xf numFmtId="0" fontId="2" fillId="39" borderId="0" xfId="64" applyFont="1" applyFill="1">
      <alignment/>
      <protection locked="0"/>
    </xf>
    <xf numFmtId="0" fontId="2" fillId="0" borderId="0" xfId="64" applyNumberFormat="1" applyFont="1" applyFill="1" applyAlignment="1">
      <alignment horizontal="left"/>
      <protection locked="0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0" fontId="2" fillId="0" borderId="0" xfId="64" applyNumberFormat="1" applyFont="1" applyFill="1" applyAlignment="1">
      <alignment horizontal="center" vertical="center"/>
      <protection locked="0"/>
    </xf>
    <xf numFmtId="0" fontId="2" fillId="0" borderId="0" xfId="64" applyFont="1" applyFill="1" applyAlignment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64" applyFont="1" applyFill="1" applyAlignment="1" applyProtection="1">
      <alignment horizontal="center" vertical="center"/>
      <protection locked="0"/>
    </xf>
    <xf numFmtId="0" fontId="15" fillId="0" borderId="0" xfId="64" applyFont="1" applyFill="1" applyProtection="1">
      <alignment/>
      <protection/>
    </xf>
    <xf numFmtId="0" fontId="15" fillId="38" borderId="0" xfId="64" applyFont="1" applyFill="1" applyProtection="1">
      <alignment/>
      <protection/>
    </xf>
    <xf numFmtId="0" fontId="15" fillId="39" borderId="0" xfId="64" applyFont="1" applyFill="1" applyProtection="1">
      <alignment/>
      <protection/>
    </xf>
    <xf numFmtId="0" fontId="15" fillId="0" borderId="0" xfId="64" applyFont="1" applyFill="1" applyAlignment="1">
      <alignment horizontal="left" vertical="center"/>
      <protection locked="0"/>
    </xf>
    <xf numFmtId="0" fontId="14" fillId="0" borderId="0" xfId="64" applyFont="1" applyFill="1">
      <alignment/>
      <protection locked="0"/>
    </xf>
    <xf numFmtId="0" fontId="14" fillId="0" borderId="0" xfId="64" applyFont="1" applyFill="1" applyBorder="1" applyAlignment="1" applyProtection="1">
      <alignment horizontal="center" vertical="center"/>
      <protection locked="0"/>
    </xf>
    <xf numFmtId="0" fontId="14" fillId="35" borderId="0" xfId="64" applyFont="1" applyFill="1" applyBorder="1" applyProtection="1">
      <alignment/>
      <protection/>
    </xf>
    <xf numFmtId="0" fontId="64" fillId="34" borderId="15" xfId="64" applyFont="1" applyFill="1" applyBorder="1" applyAlignment="1" applyProtection="1">
      <alignment horizontal="right"/>
      <protection/>
    </xf>
    <xf numFmtId="0" fontId="15" fillId="34" borderId="16" xfId="64" applyNumberFormat="1" applyFont="1" applyFill="1" applyBorder="1" applyAlignment="1" applyProtection="1">
      <alignment horizontal="center"/>
      <protection/>
    </xf>
    <xf numFmtId="0" fontId="15" fillId="32" borderId="21" xfId="64" applyFont="1" applyFill="1" applyBorder="1" applyAlignment="1" applyProtection="1">
      <alignment horizontal="center" vertical="center"/>
      <protection/>
    </xf>
    <xf numFmtId="0" fontId="15" fillId="0" borderId="0" xfId="64" applyFont="1" applyFill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64" applyFont="1" applyFill="1" applyBorder="1" applyProtection="1">
      <alignment/>
      <protection/>
    </xf>
    <xf numFmtId="0" fontId="2" fillId="0" borderId="0" xfId="64" applyNumberFormat="1" applyFont="1" applyFill="1" applyAlignment="1" applyProtection="1">
      <alignment horizontal="center" vertical="center"/>
      <protection locked="0"/>
    </xf>
    <xf numFmtId="0" fontId="15" fillId="33" borderId="0" xfId="64" applyFont="1" applyFill="1" applyProtection="1">
      <alignment/>
      <protection/>
    </xf>
    <xf numFmtId="0" fontId="2" fillId="0" borderId="0" xfId="64" applyNumberFormat="1" applyFont="1" applyFill="1">
      <alignment/>
      <protection locked="0"/>
    </xf>
    <xf numFmtId="0" fontId="2" fillId="0" borderId="0" xfId="64" applyFont="1" applyFill="1" applyAlignment="1">
      <alignment horizontal="left"/>
      <protection locked="0"/>
    </xf>
    <xf numFmtId="0" fontId="15" fillId="33" borderId="0" xfId="64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5" fillId="0" borderId="0" xfId="64" applyFont="1" applyFill="1" applyAlignment="1" applyProtection="1">
      <alignment horizontal="left"/>
      <protection/>
    </xf>
    <xf numFmtId="0" fontId="15" fillId="0" borderId="0" xfId="64" applyFont="1" applyFill="1" applyAlignment="1">
      <alignment horizontal="left"/>
      <protection locked="0"/>
    </xf>
    <xf numFmtId="0" fontId="15" fillId="38" borderId="0" xfId="64" applyFont="1" applyFill="1" applyAlignment="1">
      <alignment horizontal="left"/>
      <protection locked="0"/>
    </xf>
    <xf numFmtId="0" fontId="15" fillId="39" borderId="0" xfId="64" applyFont="1" applyFill="1" applyAlignment="1">
      <alignment horizontal="left"/>
      <protection locked="0"/>
    </xf>
    <xf numFmtId="49" fontId="2" fillId="0" borderId="0" xfId="64" applyNumberFormat="1" applyFont="1" applyFill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64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5" fillId="0" borderId="0" xfId="64" applyNumberFormat="1" applyFont="1" applyFill="1" applyAlignment="1">
      <alignment horizontal="center" vertical="center"/>
      <protection locked="0"/>
    </xf>
    <xf numFmtId="0" fontId="15" fillId="0" borderId="0" xfId="64" applyFont="1" applyFill="1" applyAlignment="1">
      <alignment horizontal="center" vertical="center"/>
      <protection locked="0"/>
    </xf>
    <xf numFmtId="0" fontId="15" fillId="0" borderId="0" xfId="64" applyFont="1" applyFill="1" applyAlignment="1" applyProtection="1">
      <alignment horizontal="center" vertical="center"/>
      <protection locked="0"/>
    </xf>
    <xf numFmtId="0" fontId="15" fillId="0" borderId="0" xfId="64" applyNumberFormat="1" applyFont="1" applyFill="1" applyAlignment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64" applyNumberFormat="1" applyFont="1" applyFill="1" applyAlignment="1" applyProtection="1">
      <alignment horizontal="center" vertical="center"/>
      <protection locked="0"/>
    </xf>
    <xf numFmtId="0" fontId="15" fillId="0" borderId="33" xfId="64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/>
    </xf>
    <xf numFmtId="0" fontId="15" fillId="0" borderId="0" xfId="64" applyNumberFormat="1" applyFont="1" applyFill="1">
      <alignment/>
      <protection locked="0"/>
    </xf>
    <xf numFmtId="49" fontId="15" fillId="0" borderId="0" xfId="64" applyNumberFormat="1" applyFont="1" applyFill="1" applyAlignment="1" applyProtection="1">
      <alignment horizontal="center" vertical="center"/>
      <protection locked="0"/>
    </xf>
    <xf numFmtId="49" fontId="15" fillId="0" borderId="0" xfId="64" applyNumberFormat="1" applyFont="1" applyFill="1" applyAlignment="1">
      <alignment horizontal="center" vertical="center"/>
      <protection locked="0"/>
    </xf>
    <xf numFmtId="0" fontId="15" fillId="38" borderId="0" xfId="64" applyNumberFormat="1" applyFont="1" applyFill="1">
      <alignment/>
      <protection locked="0"/>
    </xf>
    <xf numFmtId="0" fontId="15" fillId="39" borderId="0" xfId="64" applyNumberFormat="1" applyFont="1" applyFill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175" fontId="8" fillId="4" borderId="11" xfId="64" applyNumberFormat="1" applyFont="1" applyFill="1" applyBorder="1" applyAlignment="1" applyProtection="1">
      <alignment horizontal="center" vertical="center"/>
      <protection/>
    </xf>
    <xf numFmtId="0" fontId="23" fillId="0" borderId="0" xfId="61" applyFont="1" applyProtection="1">
      <alignment/>
      <protection locked="0"/>
    </xf>
    <xf numFmtId="0" fontId="60" fillId="0" borderId="24" xfId="64" applyNumberFormat="1" applyFont="1" applyFill="1" applyBorder="1" applyAlignment="1" applyProtection="1">
      <alignment horizontal="center" vertical="center" wrapText="1"/>
      <protection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35" xfId="64" applyNumberFormat="1" applyFont="1" applyBorder="1" applyAlignment="1" applyProtection="1">
      <alignment horizontal="left"/>
      <protection locked="0"/>
    </xf>
    <xf numFmtId="49" fontId="8" fillId="0" borderId="36" xfId="64" applyNumberFormat="1" applyFont="1" applyBorder="1" applyAlignment="1" applyProtection="1">
      <alignment horizontal="left"/>
      <protection locked="0"/>
    </xf>
    <xf numFmtId="49" fontId="8" fillId="0" borderId="37" xfId="64" applyNumberFormat="1" applyFont="1" applyBorder="1" applyAlignment="1" applyProtection="1">
      <alignment horizontal="left"/>
      <protection locked="0"/>
    </xf>
    <xf numFmtId="0" fontId="8" fillId="0" borderId="24" xfId="64" applyFont="1" applyBorder="1" applyAlignment="1" applyProtection="1">
      <alignment horizontal="center" vertical="center"/>
      <protection locked="0"/>
    </xf>
    <xf numFmtId="0" fontId="8" fillId="0" borderId="24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left"/>
      <protection locked="0"/>
    </xf>
    <xf numFmtId="0" fontId="8" fillId="0" borderId="11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center" vertical="center"/>
      <protection locked="0"/>
    </xf>
    <xf numFmtId="0" fontId="8" fillId="0" borderId="11" xfId="64" applyFont="1" applyBorder="1" applyAlignment="1" applyProtection="1">
      <alignment horizontal="center" vertical="center"/>
      <protection locked="0"/>
    </xf>
    <xf numFmtId="0" fontId="8" fillId="0" borderId="38" xfId="64" applyFont="1" applyBorder="1" applyAlignment="1" applyProtection="1">
      <alignment horizontal="center" vertical="center"/>
      <protection locked="0"/>
    </xf>
    <xf numFmtId="175" fontId="8" fillId="0" borderId="10" xfId="64" applyNumberFormat="1" applyFont="1" applyBorder="1" applyAlignment="1" applyProtection="1">
      <alignment horizontal="center" vertical="center"/>
      <protection locked="0"/>
    </xf>
    <xf numFmtId="1" fontId="8" fillId="0" borderId="24" xfId="64" applyNumberFormat="1" applyFont="1" applyFill="1" applyBorder="1" applyAlignment="1" applyProtection="1">
      <alignment horizontal="center" vertical="center"/>
      <protection locked="0"/>
    </xf>
    <xf numFmtId="2" fontId="8" fillId="0" borderId="24" xfId="64" applyNumberFormat="1" applyFont="1" applyFill="1" applyBorder="1" applyAlignment="1" applyProtection="1">
      <alignment horizontal="center" vertical="center"/>
      <protection locked="0"/>
    </xf>
    <xf numFmtId="1" fontId="8" fillId="0" borderId="24" xfId="64" applyNumberFormat="1" applyFont="1" applyBorder="1" applyAlignment="1" applyProtection="1">
      <alignment horizontal="center" vertical="center"/>
      <protection locked="0"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24" xfId="64" applyNumberFormat="1" applyFont="1" applyBorder="1" applyAlignment="1" applyProtection="1">
      <alignment horizontal="center" vertical="center" wrapText="1"/>
      <protection locked="0"/>
    </xf>
    <xf numFmtId="49" fontId="8" fillId="0" borderId="10" xfId="64" applyNumberFormat="1" applyFont="1" applyBorder="1" applyAlignment="1" applyProtection="1">
      <alignment horizontal="left" wrapText="1"/>
      <protection locked="0"/>
    </xf>
    <xf numFmtId="0" fontId="8" fillId="0" borderId="10" xfId="64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5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10" xfId="64" applyFont="1" applyBorder="1" applyAlignment="1" applyProtection="1">
      <alignment horizontal="center" vertical="center"/>
      <protection locked="0"/>
    </xf>
    <xf numFmtId="0" fontId="8" fillId="32" borderId="24" xfId="64" applyNumberFormat="1" applyFont="1" applyFill="1" applyBorder="1" applyAlignment="1" applyProtection="1">
      <alignment horizontal="center" vertical="center"/>
      <protection locked="0"/>
    </xf>
    <xf numFmtId="0" fontId="9" fillId="0" borderId="21" xfId="64" applyFont="1" applyFill="1" applyBorder="1" applyAlignment="1" applyProtection="1">
      <alignment horizontal="center" vertical="center"/>
      <protection locked="0"/>
    </xf>
    <xf numFmtId="0" fontId="9" fillId="3" borderId="0" xfId="64" applyFont="1" applyFill="1" applyAlignment="1" applyProtection="1">
      <alignment horizontal="center" vertical="center"/>
      <protection locked="0"/>
    </xf>
    <xf numFmtId="0" fontId="9" fillId="0" borderId="22" xfId="64" applyFont="1" applyFill="1" applyBorder="1" applyAlignment="1" applyProtection="1">
      <alignment horizontal="center" vertical="center"/>
      <protection locked="0"/>
    </xf>
    <xf numFmtId="174" fontId="8" fillId="36" borderId="24" xfId="64" applyNumberFormat="1" applyFont="1" applyFill="1" applyBorder="1" applyAlignment="1" applyProtection="1">
      <alignment horizontal="center" vertical="center" wrapText="1"/>
      <protection/>
    </xf>
    <xf numFmtId="175" fontId="8" fillId="36" borderId="0" xfId="64" applyNumberFormat="1" applyFont="1" applyFill="1" applyBorder="1" applyAlignment="1" applyProtection="1">
      <alignment horizontal="center" vertical="center" wrapText="1"/>
      <protection/>
    </xf>
    <xf numFmtId="176" fontId="8" fillId="4" borderId="10" xfId="64" applyNumberFormat="1" applyFont="1" applyFill="1" applyBorder="1" applyAlignment="1" applyProtection="1">
      <alignment horizontal="center" vertical="center"/>
      <protection/>
    </xf>
    <xf numFmtId="49" fontId="15" fillId="0" borderId="10" xfId="64" applyNumberFormat="1" applyFont="1" applyFill="1" applyBorder="1" applyAlignment="1" applyProtection="1">
      <alignment horizontal="left" vertical="center"/>
      <protection locked="0"/>
    </xf>
    <xf numFmtId="49" fontId="47" fillId="0" borderId="24" xfId="61" applyNumberFormat="1" applyFont="1" applyBorder="1" applyAlignment="1" applyProtection="1">
      <alignment horizontal="left" vertical="center"/>
      <protection/>
    </xf>
    <xf numFmtId="49" fontId="47" fillId="0" borderId="20" xfId="61" applyNumberFormat="1" applyFont="1" applyBorder="1" applyAlignment="1" applyProtection="1">
      <alignment horizontal="left" vertical="center"/>
      <protection/>
    </xf>
    <xf numFmtId="49" fontId="47" fillId="0" borderId="11" xfId="61" applyNumberFormat="1" applyFont="1" applyBorder="1" applyAlignment="1" applyProtection="1">
      <alignment horizontal="left" vertical="center"/>
      <protection/>
    </xf>
    <xf numFmtId="49" fontId="23" fillId="0" borderId="23" xfId="62" applyNumberFormat="1" applyFont="1" applyBorder="1" applyAlignment="1" applyProtection="1">
      <alignment horizontal="center" vertical="center" textRotation="90" wrapText="1"/>
      <protection/>
    </xf>
    <xf numFmtId="49" fontId="23" fillId="0" borderId="17" xfId="62" applyNumberFormat="1" applyFont="1" applyBorder="1" applyAlignment="1" applyProtection="1">
      <alignment horizontal="center" vertical="center" textRotation="90" wrapText="1"/>
      <protection/>
    </xf>
    <xf numFmtId="0" fontId="26" fillId="0" borderId="31" xfId="62" applyFont="1" applyBorder="1" applyAlignment="1" applyProtection="1">
      <alignment horizontal="center" vertical="center"/>
      <protection/>
    </xf>
    <xf numFmtId="0" fontId="26" fillId="0" borderId="32" xfId="62" applyFont="1" applyBorder="1" applyAlignment="1" applyProtection="1">
      <alignment horizontal="center" vertical="center"/>
      <protection/>
    </xf>
    <xf numFmtId="0" fontId="33" fillId="0" borderId="34" xfId="0" applyFont="1" applyBorder="1" applyAlignment="1" applyProtection="1">
      <alignment horizontal="center"/>
      <protection/>
    </xf>
    <xf numFmtId="0" fontId="49" fillId="0" borderId="0" xfId="62" applyFont="1" applyAlignment="1" applyProtection="1">
      <alignment horizontal="center"/>
      <protection/>
    </xf>
    <xf numFmtId="49" fontId="19" fillId="0" borderId="24" xfId="62" applyNumberFormat="1" applyFont="1" applyBorder="1" applyAlignment="1" applyProtection="1">
      <alignment horizontal="left" vertical="center"/>
      <protection locked="0"/>
    </xf>
    <xf numFmtId="49" fontId="19" fillId="0" borderId="20" xfId="62" applyNumberFormat="1" applyFont="1" applyBorder="1" applyAlignment="1" applyProtection="1" quotePrefix="1">
      <alignment horizontal="left" vertical="center"/>
      <protection locked="0"/>
    </xf>
    <xf numFmtId="49" fontId="19" fillId="0" borderId="11" xfId="62" applyNumberFormat="1" applyFont="1" applyBorder="1" applyAlignment="1" applyProtection="1" quotePrefix="1">
      <alignment horizontal="left" vertical="center"/>
      <protection locked="0"/>
    </xf>
    <xf numFmtId="0" fontId="19" fillId="0" borderId="0" xfId="62" applyFont="1" applyFill="1" applyAlignment="1" applyProtection="1">
      <alignment horizontal="center"/>
      <protection/>
    </xf>
    <xf numFmtId="0" fontId="55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/>
      <protection/>
    </xf>
    <xf numFmtId="0" fontId="19" fillId="0" borderId="24" xfId="62" applyFont="1" applyBorder="1" applyAlignment="1" applyProtection="1">
      <alignment horizontal="left"/>
      <protection locked="0"/>
    </xf>
    <xf numFmtId="0" fontId="19" fillId="0" borderId="20" xfId="62" applyFont="1" applyBorder="1" applyAlignment="1" applyProtection="1">
      <alignment horizontal="left"/>
      <protection locked="0"/>
    </xf>
    <xf numFmtId="0" fontId="19" fillId="0" borderId="11" xfId="62" applyFont="1" applyBorder="1" applyAlignment="1" applyProtection="1">
      <alignment horizontal="left"/>
      <protection locked="0"/>
    </xf>
    <xf numFmtId="0" fontId="23" fillId="0" borderId="0" xfId="62" applyFont="1" applyAlignment="1" applyProtection="1">
      <alignment horizontal="left" vertical="center"/>
      <protection/>
    </xf>
    <xf numFmtId="0" fontId="23" fillId="0" borderId="29" xfId="62" applyFont="1" applyBorder="1" applyAlignment="1" applyProtection="1">
      <alignment horizontal="left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41" fillId="0" borderId="0" xfId="62" applyFont="1" applyAlignment="1" applyProtection="1">
      <alignment horizontal="center"/>
      <protection/>
    </xf>
    <xf numFmtId="0" fontId="22" fillId="0" borderId="21" xfId="62" applyFont="1" applyBorder="1" applyAlignment="1" applyProtection="1">
      <alignment horizontal="left" vertical="center"/>
      <protection/>
    </xf>
    <xf numFmtId="0" fontId="41" fillId="0" borderId="0" xfId="62" applyFont="1" applyBorder="1" applyAlignment="1" applyProtection="1">
      <alignment horizontal="right"/>
      <protection/>
    </xf>
    <xf numFmtId="0" fontId="19" fillId="0" borderId="24" xfId="62" applyFont="1" applyBorder="1" applyAlignment="1" applyProtection="1">
      <alignment horizontal="center" vertical="center"/>
      <protection/>
    </xf>
    <xf numFmtId="0" fontId="19" fillId="0" borderId="20" xfId="62" applyFont="1" applyBorder="1" applyAlignment="1" applyProtection="1">
      <alignment horizontal="center" vertical="center"/>
      <protection/>
    </xf>
    <xf numFmtId="0" fontId="19" fillId="0" borderId="11" xfId="62" applyFont="1" applyBorder="1" applyAlignment="1" applyProtection="1">
      <alignment horizontal="center" vertical="center"/>
      <protection/>
    </xf>
    <xf numFmtId="49" fontId="23" fillId="0" borderId="23" xfId="62" applyNumberFormat="1" applyFont="1" applyBorder="1" applyAlignment="1" applyProtection="1">
      <alignment horizontal="center" vertical="center" textRotation="90" wrapText="1"/>
      <protection locked="0"/>
    </xf>
    <xf numFmtId="49" fontId="23" fillId="0" borderId="17" xfId="62" applyNumberFormat="1" applyFont="1" applyBorder="1" applyAlignment="1" applyProtection="1">
      <alignment horizontal="center" vertical="center" textRotation="90" wrapText="1"/>
      <protection locked="0"/>
    </xf>
    <xf numFmtId="0" fontId="41" fillId="0" borderId="0" xfId="6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39" xfId="62" applyFont="1" applyBorder="1" applyAlignment="1" applyProtection="1">
      <alignment horizontal="center" vertical="center" textRotation="90"/>
      <protection/>
    </xf>
    <xf numFmtId="0" fontId="23" fillId="0" borderId="40" xfId="62" applyFont="1" applyBorder="1" applyAlignment="1" applyProtection="1">
      <alignment horizontal="center" vertical="center" textRotation="90"/>
      <protection/>
    </xf>
    <xf numFmtId="0" fontId="19" fillId="0" borderId="24" xfId="62" applyFont="1" applyBorder="1" applyAlignment="1" applyProtection="1">
      <alignment horizontal="left" wrapText="1"/>
      <protection locked="0"/>
    </xf>
    <xf numFmtId="0" fontId="19" fillId="0" borderId="20" xfId="62" applyFont="1" applyBorder="1" applyAlignment="1" applyProtection="1">
      <alignment horizontal="left" wrapText="1"/>
      <protection locked="0"/>
    </xf>
    <xf numFmtId="0" fontId="19" fillId="0" borderId="11" xfId="62" applyFont="1" applyBorder="1" applyAlignment="1" applyProtection="1">
      <alignment horizontal="left" wrapText="1"/>
      <protection locked="0"/>
    </xf>
    <xf numFmtId="0" fontId="23" fillId="0" borderId="0" xfId="62" applyFont="1" applyBorder="1" applyAlignment="1" applyProtection="1">
      <alignment horizontal="left" vertical="center"/>
      <protection/>
    </xf>
    <xf numFmtId="49" fontId="48" fillId="0" borderId="33" xfId="62" applyNumberFormat="1" applyFont="1" applyBorder="1" applyAlignment="1" applyProtection="1">
      <alignment vertical="center" wrapText="1"/>
      <protection/>
    </xf>
    <xf numFmtId="0" fontId="61" fillId="0" borderId="41" xfId="0" applyNumberFormat="1" applyFont="1" applyFill="1" applyBorder="1" applyAlignment="1" applyProtection="1">
      <alignment horizontal="center" vertical="top"/>
      <protection locked="0"/>
    </xf>
    <xf numFmtId="0" fontId="61" fillId="0" borderId="41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center"/>
    </xf>
    <xf numFmtId="176" fontId="15" fillId="32" borderId="42" xfId="64" applyNumberFormat="1" applyFont="1" applyFill="1" applyBorder="1" applyAlignment="1" applyProtection="1">
      <alignment horizontal="center" vertical="center"/>
      <protection/>
    </xf>
    <xf numFmtId="176" fontId="15" fillId="32" borderId="43" xfId="64" applyNumberFormat="1" applyFont="1" applyFill="1" applyBorder="1" applyAlignment="1" applyProtection="1">
      <alignment horizontal="center" vertical="center"/>
      <protection/>
    </xf>
    <xf numFmtId="0" fontId="15" fillId="32" borderId="44" xfId="64" applyNumberFormat="1" applyFont="1" applyFill="1" applyBorder="1" applyAlignment="1" applyProtection="1">
      <alignment horizontal="center" vertical="center"/>
      <protection/>
    </xf>
    <xf numFmtId="178" fontId="15" fillId="32" borderId="24" xfId="64" applyNumberFormat="1" applyFont="1" applyFill="1" applyBorder="1" applyAlignment="1" applyProtection="1">
      <alignment horizontal="center" vertical="center"/>
      <protection/>
    </xf>
    <xf numFmtId="178" fontId="15" fillId="32" borderId="20" xfId="64" applyNumberFormat="1" applyFont="1" applyFill="1" applyBorder="1" applyAlignment="1" applyProtection="1">
      <alignment horizontal="center" vertical="center"/>
      <protection/>
    </xf>
    <xf numFmtId="178" fontId="15" fillId="32" borderId="11" xfId="64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quotePrefix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5" fillId="0" borderId="13" xfId="64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15" fillId="0" borderId="33" xfId="0" applyNumberFormat="1" applyFont="1" applyFill="1" applyBorder="1" applyAlignment="1" applyProtection="1">
      <alignment horizontal="left" vertical="center"/>
      <protection locked="0"/>
    </xf>
    <xf numFmtId="0" fontId="15" fillId="0" borderId="33" xfId="0" applyNumberFormat="1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61" fillId="0" borderId="41" xfId="0" applyFont="1" applyBorder="1" applyAlignment="1">
      <alignment horizontal="center" vertical="top"/>
    </xf>
    <xf numFmtId="0" fontId="2" fillId="0" borderId="41" xfId="0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49" fontId="15" fillId="0" borderId="33" xfId="64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/>
    </xf>
    <xf numFmtId="0" fontId="61" fillId="0" borderId="41" xfId="64" applyFont="1" applyFill="1" applyBorder="1" applyAlignment="1">
      <alignment horizontal="center" vertical="top"/>
      <protection locked="0"/>
    </xf>
    <xf numFmtId="0" fontId="15" fillId="32" borderId="46" xfId="64" applyNumberFormat="1" applyFont="1" applyFill="1" applyBorder="1" applyAlignment="1" applyProtection="1">
      <alignment horizontal="center" vertical="center"/>
      <protection/>
    </xf>
    <xf numFmtId="0" fontId="15" fillId="32" borderId="28" xfId="64" applyNumberFormat="1" applyFont="1" applyFill="1" applyBorder="1" applyAlignment="1" applyProtection="1">
      <alignment horizontal="center" vertical="center"/>
      <protection/>
    </xf>
    <xf numFmtId="0" fontId="15" fillId="32" borderId="47" xfId="64" applyNumberFormat="1" applyFont="1" applyFill="1" applyBorder="1" applyAlignment="1" applyProtection="1">
      <alignment horizontal="center" vertical="center"/>
      <protection/>
    </xf>
    <xf numFmtId="0" fontId="4" fillId="34" borderId="31" xfId="64" applyNumberFormat="1" applyFont="1" applyFill="1" applyBorder="1" applyAlignment="1" applyProtection="1">
      <alignment horizontal="center" vertical="center"/>
      <protection/>
    </xf>
    <xf numFmtId="0" fontId="4" fillId="34" borderId="32" xfId="64" applyNumberFormat="1" applyFont="1" applyFill="1" applyBorder="1" applyAlignment="1" applyProtection="1">
      <alignment horizontal="center" vertical="center"/>
      <protection/>
    </xf>
    <xf numFmtId="0" fontId="4" fillId="34" borderId="34" xfId="64" applyNumberFormat="1" applyFont="1" applyFill="1" applyBorder="1" applyAlignment="1" applyProtection="1">
      <alignment horizontal="center" vertical="center"/>
      <protection/>
    </xf>
    <xf numFmtId="175" fontId="15" fillId="32" borderId="24" xfId="64" applyNumberFormat="1" applyFont="1" applyFill="1" applyBorder="1" applyAlignment="1" applyProtection="1">
      <alignment horizontal="center" vertical="center"/>
      <protection/>
    </xf>
    <xf numFmtId="175" fontId="15" fillId="32" borderId="20" xfId="64" applyNumberFormat="1" applyFont="1" applyFill="1" applyBorder="1" applyAlignment="1" applyProtection="1">
      <alignment horizontal="center" vertical="center"/>
      <protection/>
    </xf>
    <xf numFmtId="175" fontId="15" fillId="32" borderId="11" xfId="64" applyNumberFormat="1" applyFont="1" applyFill="1" applyBorder="1" applyAlignment="1" applyProtection="1">
      <alignment horizontal="center" vertical="center"/>
      <protection/>
    </xf>
    <xf numFmtId="173" fontId="11" fillId="32" borderId="48" xfId="64" applyNumberFormat="1" applyFont="1" applyFill="1" applyBorder="1" applyAlignment="1" applyProtection="1">
      <alignment horizontal="center" vertical="center"/>
      <protection/>
    </xf>
    <xf numFmtId="173" fontId="11" fillId="32" borderId="49" xfId="64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/>
    </xf>
    <xf numFmtId="0" fontId="5" fillId="0" borderId="51" xfId="64" applyNumberFormat="1" applyFont="1" applyFill="1" applyBorder="1" applyAlignment="1">
      <alignment horizontal="center" vertical="center"/>
      <protection locked="0"/>
    </xf>
    <xf numFmtId="0" fontId="5" fillId="0" borderId="20" xfId="64" applyNumberFormat="1" applyFont="1" applyFill="1" applyBorder="1" applyAlignment="1">
      <alignment horizontal="center" vertical="center"/>
      <protection locked="0"/>
    </xf>
    <xf numFmtId="0" fontId="4" fillId="0" borderId="24" xfId="64" applyNumberFormat="1" applyFont="1" applyFill="1" applyBorder="1" applyAlignment="1">
      <alignment horizontal="center" vertical="center" wrapText="1"/>
      <protection locked="0"/>
    </xf>
    <xf numFmtId="0" fontId="4" fillId="0" borderId="20" xfId="64" applyNumberFormat="1" applyFont="1" applyFill="1" applyBorder="1" applyAlignment="1">
      <alignment horizontal="center" vertical="center" wrapText="1"/>
      <protection locked="0"/>
    </xf>
    <xf numFmtId="0" fontId="4" fillId="0" borderId="11" xfId="64" applyNumberFormat="1" applyFont="1" applyFill="1" applyBorder="1" applyAlignment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16" fillId="34" borderId="15" xfId="64" applyFont="1" applyFill="1" applyBorder="1" applyAlignment="1" applyProtection="1">
      <alignment horizontal="center"/>
      <protection/>
    </xf>
    <xf numFmtId="0" fontId="10" fillId="0" borderId="52" xfId="64" applyFont="1" applyFill="1" applyBorder="1" applyAlignment="1" applyProtection="1">
      <alignment horizontal="center" wrapText="1"/>
      <protection/>
    </xf>
    <xf numFmtId="0" fontId="11" fillId="0" borderId="10" xfId="64" applyNumberFormat="1" applyFont="1" applyFill="1" applyBorder="1" applyAlignment="1" applyProtection="1">
      <alignment horizontal="center"/>
      <protection/>
    </xf>
    <xf numFmtId="0" fontId="4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26" xfId="64" applyNumberFormat="1" applyFont="1" applyFill="1" applyBorder="1" applyAlignment="1" applyProtection="1">
      <alignment horizontal="center" vertical="center"/>
      <protection/>
    </xf>
    <xf numFmtId="0" fontId="4" fillId="0" borderId="53" xfId="64" applyNumberFormat="1" applyFont="1" applyFill="1" applyBorder="1" applyAlignment="1" applyProtection="1">
      <alignment horizontal="center" vertical="center"/>
      <protection locked="0"/>
    </xf>
    <xf numFmtId="0" fontId="4" fillId="0" borderId="54" xfId="64" applyNumberFormat="1" applyFont="1" applyFill="1" applyBorder="1" applyAlignment="1" applyProtection="1">
      <alignment horizontal="center" vertical="center"/>
      <protection locked="0"/>
    </xf>
    <xf numFmtId="0" fontId="4" fillId="0" borderId="27" xfId="64" applyNumberFormat="1" applyFont="1" applyFill="1" applyBorder="1" applyAlignment="1" applyProtection="1">
      <alignment horizontal="center" vertical="center"/>
      <protection locked="0"/>
    </xf>
    <xf numFmtId="0" fontId="4" fillId="0" borderId="24" xfId="64" applyNumberFormat="1" applyFont="1" applyFill="1" applyBorder="1" applyAlignment="1" quotePrefix="1">
      <alignment horizontal="center" vertical="center"/>
      <protection locked="0"/>
    </xf>
    <xf numFmtId="0" fontId="4" fillId="0" borderId="20" xfId="64" applyNumberFormat="1" applyFont="1" applyFill="1" applyBorder="1" applyAlignment="1" quotePrefix="1">
      <alignment horizontal="center" vertical="center"/>
      <protection locked="0"/>
    </xf>
    <xf numFmtId="0" fontId="4" fillId="0" borderId="11" xfId="64" applyNumberFormat="1" applyFont="1" applyFill="1" applyBorder="1" applyAlignment="1" quotePrefix="1">
      <alignment horizontal="center"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0" fontId="5" fillId="0" borderId="20" xfId="64" applyNumberFormat="1" applyFont="1" applyFill="1" applyBorder="1" applyAlignment="1" applyProtection="1">
      <alignment horizontal="center" vertical="center"/>
      <protection locked="0"/>
    </xf>
    <xf numFmtId="0" fontId="5" fillId="0" borderId="11" xfId="64" applyNumberFormat="1" applyFont="1" applyFill="1" applyBorder="1" applyAlignment="1" applyProtection="1">
      <alignment horizontal="center" vertical="center"/>
      <protection locked="0"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4" fillId="0" borderId="24" xfId="64" applyNumberFormat="1" applyFont="1" applyFill="1" applyBorder="1" applyAlignment="1">
      <alignment horizontal="center" vertical="center"/>
      <protection locked="0"/>
    </xf>
    <xf numFmtId="0" fontId="4" fillId="0" borderId="20" xfId="64" applyNumberFormat="1" applyFont="1" applyFill="1" applyBorder="1" applyAlignment="1">
      <alignment horizontal="center" vertical="center"/>
      <protection locked="0"/>
    </xf>
    <xf numFmtId="0" fontId="4" fillId="0" borderId="11" xfId="64" applyNumberFormat="1" applyFont="1" applyFill="1" applyBorder="1" applyAlignment="1">
      <alignment horizontal="center" vertical="center"/>
      <protection locked="0"/>
    </xf>
    <xf numFmtId="0" fontId="4" fillId="0" borderId="10" xfId="64" applyNumberFormat="1" applyFont="1" applyFill="1" applyBorder="1" applyAlignment="1">
      <alignment horizontal="center" vertical="center" wrapText="1"/>
      <protection locked="0"/>
    </xf>
    <xf numFmtId="0" fontId="14" fillId="0" borderId="20" xfId="64" applyNumberFormat="1" applyFont="1" applyFill="1" applyBorder="1" applyAlignment="1">
      <alignment horizontal="center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15" fillId="0" borderId="24" xfId="64" applyNumberFormat="1" applyFont="1" applyFill="1" applyBorder="1" applyAlignment="1" applyProtection="1" quotePrefix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4" fontId="8" fillId="32" borderId="21" xfId="0" applyNumberFormat="1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11" fillId="0" borderId="51" xfId="64" applyNumberFormat="1" applyFont="1" applyFill="1" applyBorder="1" applyAlignment="1" applyProtection="1">
      <alignment horizontal="center" vertical="center"/>
      <protection/>
    </xf>
    <xf numFmtId="0" fontId="8" fillId="32" borderId="10" xfId="64" applyNumberFormat="1" applyFont="1" applyFill="1" applyBorder="1" applyAlignment="1" applyProtection="1">
      <alignment horizontal="center" vertical="center"/>
      <protection/>
    </xf>
    <xf numFmtId="174" fontId="8" fillId="32" borderId="55" xfId="0" applyNumberFormat="1" applyFont="1" applyFill="1" applyBorder="1" applyAlignment="1">
      <alignment horizontal="center" vertical="center"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175" fontId="15" fillId="32" borderId="10" xfId="64" applyNumberFormat="1" applyFont="1" applyFill="1" applyBorder="1" applyAlignment="1" applyProtection="1">
      <alignment horizontal="left" vertical="center"/>
      <protection/>
    </xf>
    <xf numFmtId="0" fontId="15" fillId="0" borderId="13" xfId="64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/>
    </xf>
    <xf numFmtId="0" fontId="15" fillId="32" borderId="24" xfId="64" applyNumberFormat="1" applyFont="1" applyFill="1" applyBorder="1" applyAlignment="1" applyProtection="1">
      <alignment horizontal="center" vertical="center"/>
      <protection/>
    </xf>
    <xf numFmtId="0" fontId="15" fillId="32" borderId="20" xfId="64" applyNumberFormat="1" applyFont="1" applyFill="1" applyBorder="1" applyAlignment="1" applyProtection="1">
      <alignment horizontal="center" vertical="center"/>
      <protection/>
    </xf>
    <xf numFmtId="0" fontId="15" fillId="32" borderId="11" xfId="64" applyNumberFormat="1" applyFont="1" applyFill="1" applyBorder="1" applyAlignment="1" applyProtection="1">
      <alignment horizontal="center" vertical="center"/>
      <protection/>
    </xf>
    <xf numFmtId="0" fontId="9" fillId="0" borderId="0" xfId="64" applyNumberFormat="1" applyFont="1" applyFill="1" applyBorder="1" applyAlignment="1" applyProtection="1">
      <alignment horizontal="center"/>
      <protection/>
    </xf>
    <xf numFmtId="0" fontId="4" fillId="0" borderId="13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45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8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3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2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4" xfId="64" applyNumberFormat="1" applyFont="1" applyFill="1" applyBorder="1" applyAlignment="1">
      <alignment horizontal="center" vertical="center" textRotation="90" wrapText="1"/>
      <protection locked="0"/>
    </xf>
    <xf numFmtId="0" fontId="10" fillId="0" borderId="10" xfId="64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53" xfId="64" applyNumberFormat="1" applyFont="1" applyFill="1" applyBorder="1" applyAlignment="1">
      <alignment horizontal="center" vertical="center" wrapText="1"/>
      <protection locked="0"/>
    </xf>
    <xf numFmtId="0" fontId="4" fillId="0" borderId="54" xfId="64" applyNumberFormat="1" applyFont="1" applyFill="1" applyBorder="1" applyAlignment="1">
      <alignment horizontal="center" vertical="center" wrapText="1"/>
      <protection locked="0"/>
    </xf>
    <xf numFmtId="0" fontId="4" fillId="0" borderId="27" xfId="64" applyNumberFormat="1" applyFont="1" applyFill="1" applyBorder="1" applyAlignment="1">
      <alignment horizontal="center" vertical="center" wrapText="1"/>
      <protection locked="0"/>
    </xf>
    <xf numFmtId="0" fontId="15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left" vertical="center"/>
    </xf>
    <xf numFmtId="0" fontId="8" fillId="32" borderId="10" xfId="64" applyNumberFormat="1" applyFont="1" applyFill="1" applyBorder="1" applyAlignment="1" applyProtection="1">
      <alignment horizontal="center" wrapText="1"/>
      <protection/>
    </xf>
    <xf numFmtId="0" fontId="3" fillId="0" borderId="20" xfId="64" applyFont="1" applyFill="1" applyBorder="1" applyAlignment="1">
      <alignment horizontal="center" vertical="center"/>
      <protection locked="0"/>
    </xf>
    <xf numFmtId="0" fontId="12" fillId="0" borderId="13" xfId="64" applyFont="1" applyFill="1" applyBorder="1" applyAlignment="1">
      <alignment horizontal="center"/>
      <protection locked="0"/>
    </xf>
    <xf numFmtId="0" fontId="12" fillId="0" borderId="19" xfId="64" applyFont="1" applyFill="1" applyBorder="1" applyAlignment="1">
      <alignment horizontal="center"/>
      <protection locked="0"/>
    </xf>
    <xf numFmtId="0" fontId="12" fillId="0" borderId="45" xfId="64" applyFont="1" applyFill="1" applyBorder="1" applyAlignment="1">
      <alignment horizontal="center"/>
      <protection locked="0"/>
    </xf>
    <xf numFmtId="0" fontId="21" fillId="0" borderId="30" xfId="64" applyFont="1" applyFill="1" applyBorder="1" applyAlignment="1">
      <alignment horizontal="center" vertical="center"/>
      <protection locked="0"/>
    </xf>
    <xf numFmtId="0" fontId="21" fillId="0" borderId="12" xfId="64" applyFont="1" applyFill="1" applyBorder="1" applyAlignment="1">
      <alignment horizontal="center" vertical="center"/>
      <protection locked="0"/>
    </xf>
    <xf numFmtId="0" fontId="21" fillId="0" borderId="14" xfId="64" applyFont="1" applyFill="1" applyBorder="1" applyAlignment="1">
      <alignment horizontal="center" vertical="center"/>
      <protection locked="0"/>
    </xf>
    <xf numFmtId="49" fontId="4" fillId="0" borderId="10" xfId="64" applyNumberFormat="1" applyFont="1" applyFill="1" applyBorder="1" applyAlignment="1">
      <alignment horizontal="center" vertical="center" textRotation="90"/>
      <protection locked="0"/>
    </xf>
    <xf numFmtId="0" fontId="15" fillId="0" borderId="33" xfId="0" applyNumberFormat="1" applyFont="1" applyFill="1" applyBorder="1" applyAlignment="1" applyProtection="1">
      <alignment horizontal="left" vertical="top"/>
      <protection locked="0"/>
    </xf>
    <xf numFmtId="0" fontId="15" fillId="0" borderId="33" xfId="0" applyNumberFormat="1" applyFont="1" applyBorder="1" applyAlignment="1" applyProtection="1">
      <alignment/>
      <protection locked="0"/>
    </xf>
    <xf numFmtId="0" fontId="15" fillId="0" borderId="33" xfId="0" applyFont="1" applyBorder="1" applyAlignment="1" applyProtection="1">
      <alignment/>
      <protection locked="0"/>
    </xf>
    <xf numFmtId="0" fontId="8" fillId="0" borderId="24" xfId="64" applyNumberFormat="1" applyFont="1" applyFill="1" applyBorder="1" applyAlignment="1" applyProtection="1" quotePrefix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5" fillId="0" borderId="33" xfId="64" applyFont="1" applyFill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174" fontId="8" fillId="40" borderId="11" xfId="64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ідсотковий 3" xfId="41"/>
    <cellStyle name="Вывод" xfId="42"/>
    <cellStyle name="Вычисление" xfId="43"/>
    <cellStyle name="Гіперпосилання 2" xfId="44"/>
    <cellStyle name="Грошовий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_b_g_new_spets_07_12_3" xfId="62"/>
    <cellStyle name="Обычный_b_z_05_03v" xfId="63"/>
    <cellStyle name="Обычный_ZAOCH4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31"/>
  <sheetViews>
    <sheetView view="pageBreakPreview" zoomScale="90" zoomScaleNormal="90" zoomScaleSheetLayoutView="90" zoomScalePageLayoutView="0" workbookViewId="0" topLeftCell="A19">
      <selection activeCell="T20" sqref="T20:W20"/>
    </sheetView>
  </sheetViews>
  <sheetFormatPr defaultColWidth="7.00390625" defaultRowHeight="12.75"/>
  <cols>
    <col min="1" max="1" width="2.875" style="304" customWidth="1"/>
    <col min="2" max="48" width="2.75390625" style="304" customWidth="1"/>
    <col min="49" max="49" width="3.75390625" style="304" customWidth="1"/>
    <col min="50" max="53" width="2.75390625" style="304" customWidth="1"/>
    <col min="54" max="58" width="6.25390625" style="304" customWidth="1"/>
    <col min="59" max="59" width="6.875" style="304" customWidth="1"/>
    <col min="60" max="61" width="6.25390625" style="304" customWidth="1"/>
    <col min="62" max="62" width="7.00390625" style="304" customWidth="1"/>
    <col min="63" max="16384" width="7.00390625" style="304" customWidth="1"/>
  </cols>
  <sheetData>
    <row r="1" spans="1:61" s="306" customFormat="1" ht="21" customHeight="1">
      <c r="A1" s="304"/>
      <c r="B1" s="305"/>
      <c r="C1" s="305"/>
      <c r="D1" s="305"/>
      <c r="E1" s="305"/>
      <c r="F1" s="305"/>
      <c r="G1" s="305"/>
      <c r="H1" s="487" t="s">
        <v>40</v>
      </c>
      <c r="I1" s="487"/>
      <c r="J1" s="487"/>
      <c r="K1" s="487"/>
      <c r="L1" s="487"/>
      <c r="M1" s="487"/>
      <c r="N1" s="487"/>
      <c r="O1" s="487"/>
      <c r="P1" s="305"/>
      <c r="Q1" s="305"/>
      <c r="R1" s="305"/>
      <c r="S1" s="305"/>
      <c r="T1" s="305"/>
      <c r="U1" s="305"/>
      <c r="V1" s="305"/>
      <c r="W1" s="305"/>
      <c r="X1" s="305"/>
      <c r="AF1" s="307"/>
      <c r="AQ1" s="308" t="s">
        <v>113</v>
      </c>
      <c r="AR1" s="308"/>
      <c r="AS1" s="308"/>
      <c r="AT1" s="308"/>
      <c r="AU1" s="308"/>
      <c r="AV1" s="308"/>
      <c r="AW1" s="308"/>
      <c r="AX1" s="488" t="s">
        <v>189</v>
      </c>
      <c r="AY1" s="488"/>
      <c r="AZ1" s="488"/>
      <c r="BA1" s="488"/>
      <c r="BB1" s="488"/>
      <c r="BC1" s="308"/>
      <c r="BD1" s="309"/>
      <c r="BE1" s="309"/>
      <c r="BF1" s="309"/>
      <c r="BG1" s="309"/>
      <c r="BH1" s="309"/>
      <c r="BI1" s="309"/>
    </row>
    <row r="2" spans="1:50" s="306" customFormat="1" ht="20.25" customHeight="1">
      <c r="A2" s="304"/>
      <c r="B2" s="487" t="s">
        <v>41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AQ2" s="131"/>
      <c r="AR2" s="131"/>
      <c r="AS2" s="131"/>
      <c r="AT2" s="131"/>
      <c r="AU2" s="131"/>
      <c r="AV2" s="131"/>
      <c r="AW2" s="131"/>
      <c r="AX2" s="309"/>
    </row>
    <row r="3" spans="1:50" s="306" customFormat="1" ht="21.75" customHeight="1">
      <c r="A3" s="304"/>
      <c r="B3" s="489" t="s">
        <v>79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310"/>
      <c r="W3" s="310"/>
      <c r="X3" s="310"/>
      <c r="AQ3" s="311"/>
      <c r="AR3" s="312"/>
      <c r="AS3" s="312"/>
      <c r="AT3" s="312"/>
      <c r="AU3" s="312"/>
      <c r="AV3" s="312"/>
      <c r="AW3" s="313"/>
      <c r="AX3" s="314"/>
    </row>
    <row r="4" spans="1:50" s="306" customFormat="1" ht="23.25" customHeight="1">
      <c r="A4" s="315"/>
      <c r="B4" s="489" t="s">
        <v>42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316"/>
      <c r="V4" s="316"/>
      <c r="W4" s="316"/>
      <c r="X4" s="316"/>
      <c r="AM4" s="317"/>
      <c r="AQ4" s="316"/>
      <c r="AR4" s="318"/>
      <c r="AS4" s="312"/>
      <c r="AT4" s="312"/>
      <c r="AU4" s="312"/>
      <c r="AV4" s="312"/>
      <c r="AW4" s="312"/>
      <c r="AX4" s="319"/>
    </row>
    <row r="5" spans="1:50" s="306" customFormat="1" ht="20.25" customHeight="1">
      <c r="A5" s="304"/>
      <c r="AM5" s="317"/>
      <c r="AR5" s="320"/>
      <c r="AS5" s="320"/>
      <c r="AT5" s="320"/>
      <c r="AU5" s="320"/>
      <c r="AV5" s="320"/>
      <c r="AW5" s="320"/>
      <c r="AX5" s="320"/>
    </row>
    <row r="6" spans="1:61" s="306" customFormat="1" ht="20.25" customHeight="1">
      <c r="A6" s="304"/>
      <c r="AR6" s="308"/>
      <c r="AS6" s="308"/>
      <c r="AT6" s="308"/>
      <c r="AU6" s="308"/>
      <c r="AV6" s="308"/>
      <c r="AW6" s="308"/>
      <c r="BI6" s="308"/>
    </row>
    <row r="7" spans="1:42" s="306" customFormat="1" ht="24" customHeight="1">
      <c r="A7" s="321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AP7" s="322"/>
    </row>
    <row r="8" spans="2:42" s="306" customFormat="1" ht="23.25">
      <c r="B8" s="323"/>
      <c r="C8" s="324"/>
      <c r="D8" s="325"/>
      <c r="E8" s="326"/>
      <c r="F8" s="327"/>
      <c r="G8" s="326"/>
      <c r="H8" s="326"/>
      <c r="I8" s="326"/>
      <c r="J8" s="326"/>
      <c r="K8" s="326"/>
      <c r="L8" s="325"/>
      <c r="M8" s="325"/>
      <c r="N8" s="325"/>
      <c r="O8" s="325"/>
      <c r="P8" s="325"/>
      <c r="AP8" s="322"/>
    </row>
    <row r="9" spans="2:52" s="328" customFormat="1" ht="17.25">
      <c r="B9" s="329"/>
      <c r="C9" s="330"/>
      <c r="D9" s="331"/>
      <c r="E9" s="332"/>
      <c r="F9" s="333"/>
      <c r="G9" s="332"/>
      <c r="H9" s="332"/>
      <c r="I9" s="332"/>
      <c r="J9" s="332"/>
      <c r="K9" s="332"/>
      <c r="L9" s="331"/>
      <c r="M9" s="331"/>
      <c r="N9" s="331"/>
      <c r="O9" s="331"/>
      <c r="P9" s="331"/>
      <c r="AZ9" s="334"/>
    </row>
    <row r="10" spans="2:54" s="328" customFormat="1" ht="18.75">
      <c r="B10" s="329"/>
      <c r="C10" s="330"/>
      <c r="D10" s="331"/>
      <c r="E10" s="332"/>
      <c r="F10" s="333"/>
      <c r="G10" s="332"/>
      <c r="H10" s="332"/>
      <c r="I10" s="332"/>
      <c r="J10" s="332"/>
      <c r="K10" s="332"/>
      <c r="L10" s="331"/>
      <c r="M10" s="474" t="s">
        <v>43</v>
      </c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</row>
    <row r="11" spans="13:54" s="306" customFormat="1" ht="24.75" customHeight="1">
      <c r="M11" s="480" t="s">
        <v>117</v>
      </c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</row>
    <row r="12" spans="25:46" s="306" customFormat="1" ht="27" customHeight="1">
      <c r="Y12" s="479" t="s">
        <v>184</v>
      </c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</row>
    <row r="13" spans="13:54" s="306" customFormat="1" ht="21">
      <c r="M13" s="478" t="s">
        <v>116</v>
      </c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</row>
    <row r="14" spans="7:58" s="306" customFormat="1" ht="21">
      <c r="G14" s="335" t="s">
        <v>81</v>
      </c>
      <c r="H14" s="335"/>
      <c r="I14" s="335"/>
      <c r="J14" s="335"/>
      <c r="K14" s="335"/>
      <c r="L14" s="335"/>
      <c r="M14" s="335"/>
      <c r="N14" s="335"/>
      <c r="O14" s="484" t="s">
        <v>4</v>
      </c>
      <c r="P14" s="485"/>
      <c r="Q14" s="475" t="s">
        <v>318</v>
      </c>
      <c r="R14" s="476"/>
      <c r="S14" s="476"/>
      <c r="T14" s="476"/>
      <c r="U14" s="476"/>
      <c r="V14" s="476"/>
      <c r="W14" s="477"/>
      <c r="X14" s="335"/>
      <c r="AB14" s="336" t="s">
        <v>5</v>
      </c>
      <c r="AC14" s="336"/>
      <c r="AD14" s="481" t="s">
        <v>160</v>
      </c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3"/>
    </row>
    <row r="15" spans="7:58" s="306" customFormat="1" ht="21">
      <c r="G15" s="335" t="s">
        <v>82</v>
      </c>
      <c r="H15" s="335"/>
      <c r="I15" s="335"/>
      <c r="J15" s="335"/>
      <c r="K15" s="335"/>
      <c r="L15" s="335"/>
      <c r="M15" s="335"/>
      <c r="N15" s="335"/>
      <c r="O15" s="484" t="s">
        <v>4</v>
      </c>
      <c r="P15" s="485"/>
      <c r="Q15" s="475" t="s">
        <v>319</v>
      </c>
      <c r="R15" s="476"/>
      <c r="S15" s="476"/>
      <c r="T15" s="476"/>
      <c r="U15" s="476"/>
      <c r="V15" s="476"/>
      <c r="W15" s="477"/>
      <c r="X15" s="337"/>
      <c r="Y15" s="338"/>
      <c r="Z15" s="338"/>
      <c r="AA15" s="338"/>
      <c r="AB15" s="336" t="s">
        <v>5</v>
      </c>
      <c r="AC15" s="336"/>
      <c r="AD15" s="481" t="s">
        <v>317</v>
      </c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3"/>
    </row>
    <row r="16" spans="7:58" s="306" customFormat="1" ht="21">
      <c r="G16" s="130" t="s">
        <v>39</v>
      </c>
      <c r="H16" s="130"/>
      <c r="I16" s="130"/>
      <c r="J16" s="130"/>
      <c r="K16" s="130"/>
      <c r="L16" s="130"/>
      <c r="M16" s="130"/>
      <c r="N16" s="130"/>
      <c r="O16" s="131"/>
      <c r="P16" s="131"/>
      <c r="Q16" s="131"/>
      <c r="R16" s="131"/>
      <c r="S16" s="131"/>
      <c r="T16" s="131"/>
      <c r="U16" s="131"/>
      <c r="V16" s="131"/>
      <c r="W16" s="131"/>
      <c r="X16" s="339"/>
      <c r="Y16" s="340"/>
      <c r="Z16" s="340"/>
      <c r="AA16" s="340"/>
      <c r="AB16" s="341" t="s">
        <v>5</v>
      </c>
      <c r="AC16" s="341"/>
      <c r="AD16" s="499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1"/>
    </row>
    <row r="17" spans="7:58" s="306" customFormat="1" ht="21">
      <c r="G17" s="130" t="s">
        <v>130</v>
      </c>
      <c r="H17" s="130"/>
      <c r="I17" s="130"/>
      <c r="J17" s="130"/>
      <c r="K17" s="130"/>
      <c r="L17" s="130"/>
      <c r="M17" s="130"/>
      <c r="N17" s="130"/>
      <c r="O17" s="502"/>
      <c r="P17" s="502"/>
      <c r="Q17" s="131"/>
      <c r="R17" s="131"/>
      <c r="S17" s="131"/>
      <c r="T17" s="131"/>
      <c r="U17" s="131"/>
      <c r="V17" s="131"/>
      <c r="W17" s="131"/>
      <c r="X17" s="339"/>
      <c r="Y17" s="340"/>
      <c r="Z17" s="340"/>
      <c r="AA17" s="340"/>
      <c r="AB17" s="341" t="s">
        <v>5</v>
      </c>
      <c r="AC17" s="341"/>
      <c r="AD17" s="481" t="s">
        <v>317</v>
      </c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3"/>
    </row>
    <row r="18" spans="7:58" s="306" customFormat="1" ht="21">
      <c r="G18" s="342" t="s">
        <v>111</v>
      </c>
      <c r="H18" s="342"/>
      <c r="I18" s="342"/>
      <c r="J18" s="342"/>
      <c r="K18" s="342"/>
      <c r="L18" s="342"/>
      <c r="M18" s="342"/>
      <c r="N18" s="342"/>
      <c r="O18" s="342"/>
      <c r="P18" s="343"/>
      <c r="Q18" s="466" t="s">
        <v>6</v>
      </c>
      <c r="R18" s="467"/>
      <c r="S18" s="467"/>
      <c r="T18" s="467"/>
      <c r="U18" s="467"/>
      <c r="V18" s="467"/>
      <c r="W18" s="467"/>
      <c r="X18" s="467"/>
      <c r="Y18" s="467"/>
      <c r="Z18" s="467"/>
      <c r="AA18" s="468"/>
      <c r="AB18" s="344" t="s">
        <v>80</v>
      </c>
      <c r="AC18" s="344"/>
      <c r="AD18" s="344"/>
      <c r="AE18" s="344"/>
      <c r="AF18" s="344"/>
      <c r="AG18" s="344"/>
      <c r="AH18" s="345"/>
      <c r="AI18" s="490">
        <v>2021</v>
      </c>
      <c r="AJ18" s="491"/>
      <c r="AK18" s="491"/>
      <c r="AL18" s="491"/>
      <c r="AM18" s="491"/>
      <c r="AN18" s="49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4"/>
      <c r="BD18" s="344"/>
      <c r="BE18" s="344"/>
      <c r="BF18" s="344"/>
    </row>
    <row r="19" spans="1:61" s="306" customFormat="1" ht="32.25" customHeight="1">
      <c r="A19" s="346" t="s">
        <v>185</v>
      </c>
      <c r="BB19" s="503" t="s">
        <v>44</v>
      </c>
      <c r="BC19" s="503"/>
      <c r="BD19" s="503"/>
      <c r="BE19" s="503"/>
      <c r="BF19" s="503"/>
      <c r="BG19" s="503"/>
      <c r="BH19" s="503"/>
      <c r="BI19" s="503"/>
    </row>
    <row r="20" spans="1:61" s="361" customFormat="1" ht="42" customHeight="1">
      <c r="A20" s="497" t="s">
        <v>45</v>
      </c>
      <c r="B20" s="471" t="s">
        <v>46</v>
      </c>
      <c r="C20" s="472"/>
      <c r="D20" s="472"/>
      <c r="E20" s="486"/>
      <c r="F20" s="347"/>
      <c r="G20" s="471" t="s">
        <v>47</v>
      </c>
      <c r="H20" s="472"/>
      <c r="I20" s="486"/>
      <c r="J20" s="347"/>
      <c r="K20" s="471" t="s">
        <v>48</v>
      </c>
      <c r="L20" s="472"/>
      <c r="M20" s="472"/>
      <c r="N20" s="486"/>
      <c r="O20" s="347"/>
      <c r="P20" s="471" t="s">
        <v>49</v>
      </c>
      <c r="Q20" s="472"/>
      <c r="R20" s="472"/>
      <c r="S20" s="347"/>
      <c r="T20" s="471" t="s">
        <v>50</v>
      </c>
      <c r="U20" s="472"/>
      <c r="V20" s="472"/>
      <c r="W20" s="473"/>
      <c r="X20" s="471" t="s">
        <v>51</v>
      </c>
      <c r="Y20" s="472"/>
      <c r="Z20" s="472"/>
      <c r="AA20" s="473"/>
      <c r="AB20" s="347"/>
      <c r="AC20" s="471" t="s">
        <v>52</v>
      </c>
      <c r="AD20" s="472"/>
      <c r="AE20" s="472"/>
      <c r="AF20" s="347"/>
      <c r="AG20" s="471" t="s">
        <v>53</v>
      </c>
      <c r="AH20" s="472"/>
      <c r="AI20" s="486"/>
      <c r="AJ20" s="347"/>
      <c r="AK20" s="471" t="s">
        <v>54</v>
      </c>
      <c r="AL20" s="472"/>
      <c r="AM20" s="472"/>
      <c r="AN20" s="486"/>
      <c r="AO20" s="347"/>
      <c r="AP20" s="471" t="s">
        <v>55</v>
      </c>
      <c r="AQ20" s="472"/>
      <c r="AR20" s="472"/>
      <c r="AS20" s="347"/>
      <c r="AT20" s="471" t="s">
        <v>56</v>
      </c>
      <c r="AU20" s="472"/>
      <c r="AV20" s="472"/>
      <c r="AW20" s="473"/>
      <c r="AX20" s="471" t="s">
        <v>57</v>
      </c>
      <c r="AY20" s="472"/>
      <c r="AZ20" s="472"/>
      <c r="BA20" s="486"/>
      <c r="BB20" s="469" t="s">
        <v>58</v>
      </c>
      <c r="BC20" s="469" t="s">
        <v>314</v>
      </c>
      <c r="BD20" s="469" t="s">
        <v>313</v>
      </c>
      <c r="BE20" s="469" t="s">
        <v>112</v>
      </c>
      <c r="BF20" s="469" t="s">
        <v>350</v>
      </c>
      <c r="BG20" s="493" t="s">
        <v>32</v>
      </c>
      <c r="BH20" s="469" t="s">
        <v>59</v>
      </c>
      <c r="BI20" s="469" t="s">
        <v>60</v>
      </c>
    </row>
    <row r="21" spans="1:61" s="362" customFormat="1" ht="24" customHeight="1">
      <c r="A21" s="498"/>
      <c r="B21" s="348">
        <v>1</v>
      </c>
      <c r="C21" s="348">
        <v>2</v>
      </c>
      <c r="D21" s="348">
        <v>3</v>
      </c>
      <c r="E21" s="348">
        <v>4</v>
      </c>
      <c r="F21" s="348">
        <v>5</v>
      </c>
      <c r="G21" s="348">
        <v>6</v>
      </c>
      <c r="H21" s="348">
        <v>7</v>
      </c>
      <c r="I21" s="348">
        <v>8</v>
      </c>
      <c r="J21" s="348">
        <v>9</v>
      </c>
      <c r="K21" s="348">
        <v>10</v>
      </c>
      <c r="L21" s="348">
        <v>11</v>
      </c>
      <c r="M21" s="348">
        <v>12</v>
      </c>
      <c r="N21" s="348">
        <v>13</v>
      </c>
      <c r="O21" s="348">
        <v>14</v>
      </c>
      <c r="P21" s="348">
        <v>15</v>
      </c>
      <c r="Q21" s="348">
        <v>16</v>
      </c>
      <c r="R21" s="348">
        <v>17</v>
      </c>
      <c r="S21" s="348">
        <v>18</v>
      </c>
      <c r="T21" s="348">
        <v>19</v>
      </c>
      <c r="U21" s="348">
        <v>20</v>
      </c>
      <c r="V21" s="348">
        <v>21</v>
      </c>
      <c r="W21" s="348">
        <v>22</v>
      </c>
      <c r="X21" s="348">
        <v>23</v>
      </c>
      <c r="Y21" s="348">
        <v>24</v>
      </c>
      <c r="Z21" s="348">
        <v>25</v>
      </c>
      <c r="AA21" s="348">
        <v>26</v>
      </c>
      <c r="AB21" s="348">
        <v>27</v>
      </c>
      <c r="AC21" s="348">
        <v>28</v>
      </c>
      <c r="AD21" s="348">
        <v>29</v>
      </c>
      <c r="AE21" s="348">
        <v>30</v>
      </c>
      <c r="AF21" s="348">
        <v>31</v>
      </c>
      <c r="AG21" s="348">
        <v>32</v>
      </c>
      <c r="AH21" s="348">
        <v>33</v>
      </c>
      <c r="AI21" s="348">
        <v>34</v>
      </c>
      <c r="AJ21" s="348">
        <v>35</v>
      </c>
      <c r="AK21" s="348">
        <v>36</v>
      </c>
      <c r="AL21" s="348">
        <v>37</v>
      </c>
      <c r="AM21" s="348">
        <v>38</v>
      </c>
      <c r="AN21" s="348">
        <v>39</v>
      </c>
      <c r="AO21" s="348">
        <v>40</v>
      </c>
      <c r="AP21" s="348">
        <v>41</v>
      </c>
      <c r="AQ21" s="348">
        <v>42</v>
      </c>
      <c r="AR21" s="348">
        <v>43</v>
      </c>
      <c r="AS21" s="348">
        <v>44</v>
      </c>
      <c r="AT21" s="348">
        <v>45</v>
      </c>
      <c r="AU21" s="348">
        <v>46</v>
      </c>
      <c r="AV21" s="348">
        <v>47</v>
      </c>
      <c r="AW21" s="348">
        <v>48</v>
      </c>
      <c r="AX21" s="348">
        <v>49</v>
      </c>
      <c r="AY21" s="348">
        <v>50</v>
      </c>
      <c r="AZ21" s="348">
        <v>51</v>
      </c>
      <c r="BA21" s="348">
        <v>52</v>
      </c>
      <c r="BB21" s="470"/>
      <c r="BC21" s="470"/>
      <c r="BD21" s="470"/>
      <c r="BE21" s="470"/>
      <c r="BF21" s="470"/>
      <c r="BG21" s="494"/>
      <c r="BH21" s="470"/>
      <c r="BI21" s="470"/>
    </row>
    <row r="22" spans="1:61" s="363" customFormat="1" ht="21">
      <c r="A22" s="349" t="s">
        <v>61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125"/>
      <c r="O22" s="125"/>
      <c r="P22" s="125"/>
      <c r="Q22" s="125"/>
      <c r="R22" s="125"/>
      <c r="S22" s="126" t="s">
        <v>70</v>
      </c>
      <c r="T22" s="126" t="s">
        <v>70</v>
      </c>
      <c r="U22" s="126" t="s">
        <v>66</v>
      </c>
      <c r="V22" s="126" t="s">
        <v>66</v>
      </c>
      <c r="W22" s="126" t="s">
        <v>70</v>
      </c>
      <c r="X22" s="126" t="s">
        <v>70</v>
      </c>
      <c r="Y22" s="126" t="s">
        <v>70</v>
      </c>
      <c r="Z22" s="124"/>
      <c r="AA22" s="124"/>
      <c r="AB22" s="124"/>
      <c r="AC22" s="124"/>
      <c r="AD22" s="127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02"/>
      <c r="AQ22" s="102" t="s">
        <v>66</v>
      </c>
      <c r="AR22" s="102" t="s">
        <v>66</v>
      </c>
      <c r="AS22" s="102" t="s">
        <v>70</v>
      </c>
      <c r="AT22" s="102" t="s">
        <v>70</v>
      </c>
      <c r="AU22" s="102" t="s">
        <v>70</v>
      </c>
      <c r="AV22" s="102" t="s">
        <v>70</v>
      </c>
      <c r="AW22" s="102" t="s">
        <v>70</v>
      </c>
      <c r="AX22" s="102" t="s">
        <v>70</v>
      </c>
      <c r="AY22" s="102" t="s">
        <v>70</v>
      </c>
      <c r="AZ22" s="102" t="s">
        <v>70</v>
      </c>
      <c r="BA22" s="102" t="s">
        <v>70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358">
        <f>SUM(BB22:BH22)</f>
        <v>52</v>
      </c>
    </row>
    <row r="23" spans="1:61" s="363" customFormat="1" ht="21">
      <c r="A23" s="349" t="s">
        <v>62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6" t="s">
        <v>70</v>
      </c>
      <c r="T23" s="126" t="s">
        <v>70</v>
      </c>
      <c r="U23" s="126" t="s">
        <v>66</v>
      </c>
      <c r="V23" s="126" t="s">
        <v>66</v>
      </c>
      <c r="W23" s="126" t="s">
        <v>70</v>
      </c>
      <c r="X23" s="126" t="s">
        <v>70</v>
      </c>
      <c r="Y23" s="126" t="s">
        <v>70</v>
      </c>
      <c r="Z23" s="124"/>
      <c r="AA23" s="124"/>
      <c r="AB23" s="124"/>
      <c r="AC23" s="124"/>
      <c r="AD23" s="127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02"/>
      <c r="AQ23" s="102" t="s">
        <v>66</v>
      </c>
      <c r="AR23" s="102" t="s">
        <v>66</v>
      </c>
      <c r="AS23" s="102" t="s">
        <v>70</v>
      </c>
      <c r="AT23" s="102" t="s">
        <v>70</v>
      </c>
      <c r="AU23" s="102" t="s">
        <v>70</v>
      </c>
      <c r="AV23" s="102" t="s">
        <v>70</v>
      </c>
      <c r="AW23" s="102" t="s">
        <v>70</v>
      </c>
      <c r="AX23" s="102" t="s">
        <v>70</v>
      </c>
      <c r="AY23" s="102" t="s">
        <v>70</v>
      </c>
      <c r="AZ23" s="102" t="s">
        <v>70</v>
      </c>
      <c r="BA23" s="102" t="s">
        <v>70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358">
        <f>SUM(BB23:BH23)</f>
        <v>52</v>
      </c>
    </row>
    <row r="24" spans="1:61" s="363" customFormat="1" ht="21">
      <c r="A24" s="349" t="s">
        <v>63</v>
      </c>
      <c r="B24" s="124"/>
      <c r="C24" s="124"/>
      <c r="D24" s="124"/>
      <c r="E24" s="124"/>
      <c r="F24" s="124"/>
      <c r="G24" s="126"/>
      <c r="H24" s="124"/>
      <c r="I24" s="124"/>
      <c r="J24" s="124"/>
      <c r="K24" s="124"/>
      <c r="L24" s="432"/>
      <c r="M24" s="432"/>
      <c r="N24" s="432"/>
      <c r="O24" s="432"/>
      <c r="P24" s="432"/>
      <c r="Q24" s="432"/>
      <c r="R24" s="114"/>
      <c r="S24" s="126" t="s">
        <v>70</v>
      </c>
      <c r="T24" s="126" t="s">
        <v>70</v>
      </c>
      <c r="U24" s="126" t="s">
        <v>66</v>
      </c>
      <c r="V24" s="126" t="s">
        <v>66</v>
      </c>
      <c r="W24" s="126" t="s">
        <v>70</v>
      </c>
      <c r="X24" s="126" t="s">
        <v>70</v>
      </c>
      <c r="Y24" s="136" t="s">
        <v>310</v>
      </c>
      <c r="Z24" s="136" t="s">
        <v>310</v>
      </c>
      <c r="AA24" s="136" t="s">
        <v>310</v>
      </c>
      <c r="AB24" s="136"/>
      <c r="AC24" s="136"/>
      <c r="AD24" s="137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8"/>
      <c r="AQ24" s="138" t="s">
        <v>66</v>
      </c>
      <c r="AR24" s="102" t="s">
        <v>66</v>
      </c>
      <c r="AS24" s="102" t="s">
        <v>70</v>
      </c>
      <c r="AT24" s="102" t="s">
        <v>70</v>
      </c>
      <c r="AU24" s="102" t="s">
        <v>70</v>
      </c>
      <c r="AV24" s="102" t="s">
        <v>70</v>
      </c>
      <c r="AW24" s="102" t="s">
        <v>70</v>
      </c>
      <c r="AX24" s="102" t="s">
        <v>70</v>
      </c>
      <c r="AY24" s="102" t="s">
        <v>70</v>
      </c>
      <c r="AZ24" s="102" t="s">
        <v>70</v>
      </c>
      <c r="BA24" s="102" t="s">
        <v>70</v>
      </c>
      <c r="BB24" s="101">
        <v>32</v>
      </c>
      <c r="BC24" s="101">
        <v>4</v>
      </c>
      <c r="BD24" s="101"/>
      <c r="BE24" s="101">
        <v>3</v>
      </c>
      <c r="BF24" s="101"/>
      <c r="BG24" s="101"/>
      <c r="BH24" s="101">
        <v>13</v>
      </c>
      <c r="BI24" s="358">
        <f>SUM(BB24:BH24)</f>
        <v>52</v>
      </c>
    </row>
    <row r="25" spans="1:61" s="363" customFormat="1" ht="21">
      <c r="A25" s="349" t="s">
        <v>64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99"/>
      <c r="O25" s="99"/>
      <c r="P25" s="99"/>
      <c r="Q25" s="99"/>
      <c r="R25" s="99"/>
      <c r="S25" s="126" t="s">
        <v>70</v>
      </c>
      <c r="T25" s="126" t="s">
        <v>70</v>
      </c>
      <c r="U25" s="126" t="s">
        <v>66</v>
      </c>
      <c r="V25" s="126" t="s">
        <v>66</v>
      </c>
      <c r="W25" s="126" t="s">
        <v>70</v>
      </c>
      <c r="X25" s="126" t="s">
        <v>70</v>
      </c>
      <c r="Y25" s="126" t="s">
        <v>70</v>
      </c>
      <c r="Z25" s="127" t="s">
        <v>311</v>
      </c>
      <c r="AA25" s="124" t="s">
        <v>311</v>
      </c>
      <c r="AB25" s="127" t="s">
        <v>311</v>
      </c>
      <c r="AC25" s="124" t="s">
        <v>311</v>
      </c>
      <c r="AD25" s="127" t="s">
        <v>311</v>
      </c>
      <c r="AE25" s="124" t="s">
        <v>311</v>
      </c>
      <c r="AF25" s="127" t="s">
        <v>311</v>
      </c>
      <c r="AG25" s="124" t="s">
        <v>69</v>
      </c>
      <c r="AH25" s="127" t="s">
        <v>69</v>
      </c>
      <c r="AI25" s="124" t="s">
        <v>69</v>
      </c>
      <c r="AJ25" s="127" t="s">
        <v>69</v>
      </c>
      <c r="AK25" s="124" t="s">
        <v>69</v>
      </c>
      <c r="AL25" s="127" t="s">
        <v>69</v>
      </c>
      <c r="AM25" s="124" t="s">
        <v>69</v>
      </c>
      <c r="AN25" s="127" t="s">
        <v>69</v>
      </c>
      <c r="AO25" s="127" t="s">
        <v>69</v>
      </c>
      <c r="AP25" s="124" t="s">
        <v>69</v>
      </c>
      <c r="AQ25" s="125" t="s">
        <v>69</v>
      </c>
      <c r="AR25" s="125" t="s">
        <v>71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17</v>
      </c>
      <c r="BC25" s="101">
        <v>2</v>
      </c>
      <c r="BD25" s="101"/>
      <c r="BE25" s="101">
        <v>7</v>
      </c>
      <c r="BF25" s="101">
        <v>11</v>
      </c>
      <c r="BG25" s="101">
        <v>1</v>
      </c>
      <c r="BH25" s="101">
        <v>5</v>
      </c>
      <c r="BI25" s="358">
        <f>SUM(BB25:BH25)</f>
        <v>43</v>
      </c>
    </row>
    <row r="26" spans="1:61" s="363" customFormat="1" ht="21">
      <c r="A26" s="350" t="s">
        <v>17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2"/>
      <c r="Z26" s="353"/>
      <c r="AA26" s="353"/>
      <c r="AB26" s="353"/>
      <c r="AC26" s="353"/>
      <c r="AD26" s="353"/>
      <c r="AE26" s="353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1"/>
      <c r="AS26" s="351"/>
      <c r="AT26" s="351"/>
      <c r="AU26" s="351"/>
      <c r="AV26" s="351"/>
      <c r="AW26" s="351"/>
      <c r="AX26" s="351"/>
      <c r="AY26" s="351"/>
      <c r="AZ26" s="351"/>
      <c r="BA26" s="354"/>
      <c r="BB26" s="357">
        <f>SUM(BB22:BB25)</f>
        <v>117</v>
      </c>
      <c r="BC26" s="357">
        <f aca="true" t="shared" si="0" ref="BC26:BH26">SUM(BC22:BC25)</f>
        <v>14</v>
      </c>
      <c r="BD26" s="357">
        <f t="shared" si="0"/>
        <v>0</v>
      </c>
      <c r="BE26" s="357">
        <f t="shared" si="0"/>
        <v>10</v>
      </c>
      <c r="BF26" s="357">
        <f t="shared" si="0"/>
        <v>11</v>
      </c>
      <c r="BG26" s="357">
        <f t="shared" si="0"/>
        <v>1</v>
      </c>
      <c r="BH26" s="357">
        <f t="shared" si="0"/>
        <v>46</v>
      </c>
      <c r="BI26" s="358">
        <f>SUM(BB26:BH26)</f>
        <v>199</v>
      </c>
    </row>
    <row r="27" spans="1:61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</row>
    <row r="28" spans="1:61" s="356" customFormat="1" ht="19.5" customHeight="1">
      <c r="A28" s="103"/>
      <c r="B28" s="104"/>
      <c r="C28" s="105" t="s">
        <v>65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66</v>
      </c>
      <c r="O28" s="108" t="s">
        <v>115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9" t="s">
        <v>67</v>
      </c>
      <c r="AC28" s="108" t="s">
        <v>68</v>
      </c>
      <c r="AD28" s="110"/>
      <c r="AE28" s="111"/>
      <c r="AF28" s="112"/>
      <c r="AG28" s="113"/>
      <c r="AH28" s="113"/>
      <c r="AI28" s="113"/>
      <c r="AJ28" s="114" t="s">
        <v>71</v>
      </c>
      <c r="AK28" s="115" t="s">
        <v>32</v>
      </c>
      <c r="AL28" s="113"/>
      <c r="AM28" s="113"/>
      <c r="AN28" s="113"/>
      <c r="AO28" s="113"/>
      <c r="AP28" s="113"/>
      <c r="AQ28" s="113"/>
      <c r="AR28" s="113"/>
      <c r="AS28" s="113"/>
      <c r="AT28" s="116"/>
      <c r="AU28" s="116"/>
      <c r="AV28" s="117"/>
      <c r="AW28" s="117"/>
      <c r="AX28" s="118"/>
      <c r="AY28" s="118"/>
      <c r="AZ28" s="118"/>
      <c r="BA28" s="118"/>
      <c r="BB28" s="119"/>
      <c r="BC28" s="119"/>
      <c r="BD28" s="119"/>
      <c r="BE28" s="119"/>
      <c r="BF28" s="119"/>
      <c r="BG28" s="119"/>
      <c r="BH28" s="119"/>
      <c r="BI28" s="119"/>
    </row>
    <row r="29" spans="1:61" s="355" customFormat="1" ht="19.5" customHeight="1">
      <c r="A29" s="103"/>
      <c r="B29" s="104"/>
      <c r="C29" s="120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6"/>
      <c r="Y29" s="106"/>
      <c r="Z29" s="106"/>
      <c r="AA29" s="106"/>
      <c r="AB29" s="109" t="s">
        <v>69</v>
      </c>
      <c r="AC29" s="434" t="s">
        <v>315</v>
      </c>
      <c r="AD29" s="110"/>
      <c r="AE29" s="111"/>
      <c r="AF29" s="112"/>
      <c r="AG29" s="112"/>
      <c r="AH29" s="111"/>
      <c r="AI29" s="111"/>
      <c r="AJ29" s="111"/>
      <c r="AK29" s="111"/>
      <c r="AL29" s="111"/>
      <c r="AM29" s="111"/>
      <c r="AN29" s="112"/>
      <c r="AO29" s="112"/>
      <c r="AP29" s="111"/>
      <c r="AQ29" s="111"/>
      <c r="AR29" s="111"/>
      <c r="AS29" s="111"/>
      <c r="AT29" s="121"/>
      <c r="AU29" s="122"/>
      <c r="AV29" s="112"/>
      <c r="AW29" s="118"/>
      <c r="AX29" s="118"/>
      <c r="AY29" s="118"/>
      <c r="AZ29" s="118"/>
      <c r="BA29" s="118"/>
      <c r="BB29" s="112"/>
      <c r="BC29" s="112"/>
      <c r="BD29" s="112"/>
      <c r="BE29" s="112"/>
      <c r="BF29" s="112"/>
      <c r="BG29" s="112"/>
      <c r="BH29" s="112"/>
      <c r="BI29" s="112"/>
    </row>
    <row r="30" spans="1:61" ht="15">
      <c r="A30" s="70"/>
      <c r="B30" s="70"/>
      <c r="C30" s="70"/>
      <c r="D30" s="70"/>
      <c r="E30" s="106"/>
      <c r="F30" s="106"/>
      <c r="G30" s="106"/>
      <c r="H30" s="106"/>
      <c r="I30" s="106"/>
      <c r="J30" s="106"/>
      <c r="K30" s="110"/>
      <c r="L30" s="110"/>
      <c r="M30" s="106"/>
      <c r="N30" s="123"/>
      <c r="O30" s="123"/>
      <c r="P30" s="106"/>
      <c r="Q30" s="106"/>
      <c r="R30" s="106"/>
      <c r="S30" s="106"/>
      <c r="T30" s="106"/>
      <c r="U30" s="106"/>
      <c r="V30" s="106"/>
      <c r="W30" s="106"/>
      <c r="X30" s="110"/>
      <c r="Y30" s="110"/>
      <c r="Z30" s="106"/>
      <c r="AA30" s="106"/>
      <c r="AB30" s="70"/>
      <c r="AC30" s="70"/>
      <c r="AD30" s="106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21"/>
      <c r="AU30" s="121"/>
      <c r="AV30" s="111"/>
      <c r="AW30" s="111"/>
      <c r="AX30" s="111"/>
      <c r="AY30" s="111"/>
      <c r="AZ30" s="111"/>
      <c r="BA30" s="111"/>
      <c r="BB30" s="123"/>
      <c r="BC30" s="123"/>
      <c r="BD30" s="123"/>
      <c r="BE30" s="123"/>
      <c r="BF30" s="123"/>
      <c r="BG30" s="123"/>
      <c r="BH30" s="123"/>
      <c r="BI30" s="123"/>
    </row>
    <row r="31" spans="1:61" ht="15.75">
      <c r="A31" s="495" t="s">
        <v>312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</row>
  </sheetData>
  <sheetProtection formatCells="0" formatColumns="0" formatRows="0"/>
  <mergeCells count="43">
    <mergeCell ref="A31:BI31"/>
    <mergeCell ref="A20:A21"/>
    <mergeCell ref="AD16:BF16"/>
    <mergeCell ref="O17:P17"/>
    <mergeCell ref="AD17:BF17"/>
    <mergeCell ref="BI20:BI21"/>
    <mergeCell ref="AK20:AN20"/>
    <mergeCell ref="AP20:AR20"/>
    <mergeCell ref="BE20:BE21"/>
    <mergeCell ref="BB19:BI19"/>
    <mergeCell ref="BH20:BH21"/>
    <mergeCell ref="AI18:AN18"/>
    <mergeCell ref="BB20:BB21"/>
    <mergeCell ref="BC20:BC21"/>
    <mergeCell ref="BD20:BD21"/>
    <mergeCell ref="BG20:BG21"/>
    <mergeCell ref="P20:R20"/>
    <mergeCell ref="H1:O1"/>
    <mergeCell ref="AX1:BB1"/>
    <mergeCell ref="B2:X2"/>
    <mergeCell ref="B4:T4"/>
    <mergeCell ref="B3:U3"/>
    <mergeCell ref="AG20:AI20"/>
    <mergeCell ref="AD14:BF14"/>
    <mergeCell ref="O14:P14"/>
    <mergeCell ref="AD15:BF15"/>
    <mergeCell ref="O15:P15"/>
    <mergeCell ref="B20:E20"/>
    <mergeCell ref="AT20:AW20"/>
    <mergeCell ref="AC20:AE20"/>
    <mergeCell ref="AX20:BA20"/>
    <mergeCell ref="G20:I20"/>
    <mergeCell ref="K20:N20"/>
    <mergeCell ref="Q18:AA18"/>
    <mergeCell ref="BF20:BF21"/>
    <mergeCell ref="T20:W20"/>
    <mergeCell ref="X20:AA20"/>
    <mergeCell ref="M10:BB10"/>
    <mergeCell ref="Q15:W15"/>
    <mergeCell ref="M13:BB13"/>
    <mergeCell ref="Y12:AT12"/>
    <mergeCell ref="M11:BB11"/>
    <mergeCell ref="Q14:W14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G20:BG21">
      <formula1>"Атестація,Виконання та захист кваліф. роботи"</formula1>
    </dataValidation>
  </dataValidations>
  <printOptions horizontalCentered="1"/>
  <pageMargins left="0.1968503937007874" right="0.1968503937007874" top="0.3937007874015748" bottom="0.3937007874015748" header="0.5118110236220472" footer="0.31496062992125984"/>
  <pageSetup fitToHeight="1" fitToWidth="1" horizontalDpi="180" verticalDpi="18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207"/>
  <sheetViews>
    <sheetView tabSelected="1" zoomScaleSheetLayoutView="178" zoomScalePageLayoutView="0" workbookViewId="0" topLeftCell="A21">
      <selection activeCell="S24" sqref="S24"/>
    </sheetView>
  </sheetViews>
  <sheetFormatPr defaultColWidth="9.00390625" defaultRowHeight="12.75"/>
  <cols>
    <col min="1" max="1" width="7.375" style="16" bestFit="1" customWidth="1"/>
    <col min="2" max="2" width="28.00390625" style="174" customWidth="1"/>
    <col min="3" max="3" width="5.375" style="66" customWidth="1"/>
    <col min="4" max="14" width="2.375" style="201" customWidth="1"/>
    <col min="15" max="16" width="2.00390625" style="201" customWidth="1"/>
    <col min="17" max="17" width="2.125" style="201" customWidth="1"/>
    <col min="18" max="18" width="2.00390625" style="201" customWidth="1"/>
    <col min="19" max="19" width="1.875" style="201" customWidth="1"/>
    <col min="20" max="20" width="2.125" style="201" customWidth="1"/>
    <col min="21" max="22" width="2.375" style="201" customWidth="1"/>
    <col min="23" max="23" width="4.00390625" style="201" bestFit="1" customWidth="1"/>
    <col min="24" max="24" width="6.00390625" style="185" customWidth="1"/>
    <col min="25" max="25" width="5.25390625" style="185" customWidth="1"/>
    <col min="26" max="28" width="4.625" style="185" customWidth="1"/>
    <col min="29" max="29" width="5.75390625" style="185" customWidth="1"/>
    <col min="30" max="61" width="4.625" style="185" customWidth="1"/>
    <col min="62" max="62" width="5.75390625" style="62" bestFit="1" customWidth="1"/>
    <col min="63" max="63" width="4.625" style="34" customWidth="1"/>
    <col min="64" max="64" width="9.625" style="34" bestFit="1" customWidth="1"/>
    <col min="65" max="66" width="5.00390625" style="34" customWidth="1"/>
    <col min="67" max="67" width="5.25390625" style="34" customWidth="1"/>
    <col min="68" max="68" width="5.125" style="34" customWidth="1"/>
    <col min="69" max="69" width="5.00390625" style="34" customWidth="1"/>
    <col min="70" max="70" width="5.375" style="34" customWidth="1"/>
    <col min="71" max="71" width="5.75390625" style="34" customWidth="1"/>
    <col min="72" max="72" width="6.00390625" style="34" customWidth="1"/>
    <col min="73" max="73" width="6.375" style="13" customWidth="1"/>
    <col min="74" max="74" width="4.75390625" style="13" customWidth="1"/>
    <col min="75" max="82" width="5.75390625" style="13" customWidth="1"/>
    <col min="83" max="83" width="5.75390625" style="231" customWidth="1"/>
    <col min="84" max="84" width="6.125" style="245" customWidth="1"/>
    <col min="85" max="85" width="4.25390625" style="13" customWidth="1"/>
    <col min="86" max="89" width="3.75390625" style="13" customWidth="1"/>
    <col min="90" max="92" width="5.625" style="13" customWidth="1"/>
    <col min="93" max="93" width="4.375" style="13" customWidth="1"/>
    <col min="94" max="98" width="3.75390625" style="13" customWidth="1"/>
    <col min="99" max="99" width="4.875" style="13" customWidth="1"/>
    <col min="100" max="106" width="3.75390625" style="13" customWidth="1"/>
    <col min="107" max="107" width="5.375" style="13" customWidth="1"/>
    <col min="108" max="115" width="4.625" style="52" customWidth="1"/>
    <col min="116" max="116" width="4.625" style="13" customWidth="1"/>
    <col min="117" max="124" width="5.125" style="13" customWidth="1"/>
    <col min="125" max="125" width="5.75390625" style="13" customWidth="1"/>
    <col min="126" max="129" width="5.625" style="13" customWidth="1"/>
    <col min="130" max="130" width="4.00390625" style="13" customWidth="1"/>
    <col min="131" max="16384" width="9.125" style="13" customWidth="1"/>
  </cols>
  <sheetData>
    <row r="1" spans="2:84" s="133" customFormat="1" ht="31.5" customHeight="1" hidden="1">
      <c r="B1" s="142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CF1" s="234"/>
    </row>
    <row r="2" spans="1:115" s="2" customFormat="1" ht="16.5" customHeight="1">
      <c r="A2" s="609" t="s">
        <v>7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22"/>
      <c r="BK2" s="26" t="s">
        <v>36</v>
      </c>
      <c r="BL2" s="20"/>
      <c r="BM2" s="20"/>
      <c r="BN2" s="20"/>
      <c r="BO2" s="20"/>
      <c r="BP2" s="20"/>
      <c r="BQ2" s="20"/>
      <c r="BR2" s="20"/>
      <c r="BS2" s="20"/>
      <c r="BT2" s="20"/>
      <c r="BW2" s="78" t="s">
        <v>88</v>
      </c>
      <c r="BX2" s="78" t="s">
        <v>124</v>
      </c>
      <c r="BY2" s="78" t="s">
        <v>87</v>
      </c>
      <c r="BZ2" s="78" t="s">
        <v>86</v>
      </c>
      <c r="CA2" s="78" t="s">
        <v>125</v>
      </c>
      <c r="CB2" s="78" t="s">
        <v>89</v>
      </c>
      <c r="CC2" s="78" t="s">
        <v>129</v>
      </c>
      <c r="CD2" s="78" t="s">
        <v>90</v>
      </c>
      <c r="CE2" s="219" t="s">
        <v>118</v>
      </c>
      <c r="CF2" s="235" t="s">
        <v>91</v>
      </c>
      <c r="CG2" s="78" t="s">
        <v>126</v>
      </c>
      <c r="CH2" s="78" t="s">
        <v>127</v>
      </c>
      <c r="CI2" s="78" t="s">
        <v>92</v>
      </c>
      <c r="CJ2" s="78" t="s">
        <v>93</v>
      </c>
      <c r="CK2" s="78" t="s">
        <v>119</v>
      </c>
      <c r="CL2" s="78" t="s">
        <v>94</v>
      </c>
      <c r="CM2" s="78" t="s">
        <v>120</v>
      </c>
      <c r="CN2" s="78" t="s">
        <v>95</v>
      </c>
      <c r="CO2" s="78" t="s">
        <v>96</v>
      </c>
      <c r="CP2" s="78" t="s">
        <v>97</v>
      </c>
      <c r="CQ2" s="78" t="s">
        <v>98</v>
      </c>
      <c r="CR2" s="78" t="s">
        <v>99</v>
      </c>
      <c r="CS2" s="78" t="s">
        <v>123</v>
      </c>
      <c r="CT2" s="78" t="s">
        <v>100</v>
      </c>
      <c r="CU2" s="78" t="s">
        <v>101</v>
      </c>
      <c r="CV2" s="78" t="s">
        <v>102</v>
      </c>
      <c r="CW2" s="78" t="s">
        <v>103</v>
      </c>
      <c r="CX2" s="78" t="s">
        <v>128</v>
      </c>
      <c r="CY2" s="78" t="s">
        <v>104</v>
      </c>
      <c r="CZ2" s="78" t="s">
        <v>105</v>
      </c>
      <c r="DA2" s="128" t="s">
        <v>121</v>
      </c>
      <c r="DB2" s="78" t="s">
        <v>122</v>
      </c>
      <c r="DD2" s="50"/>
      <c r="DE2" s="50"/>
      <c r="DF2" s="50"/>
      <c r="DG2" s="50"/>
      <c r="DH2" s="50"/>
      <c r="DI2" s="50"/>
      <c r="DJ2" s="50"/>
      <c r="DK2" s="50"/>
    </row>
    <row r="3" spans="1:115" s="2" customFormat="1" ht="13.5" customHeight="1">
      <c r="A3" s="610" t="s">
        <v>114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2"/>
      <c r="BJ3" s="22"/>
      <c r="BL3" s="601" t="s">
        <v>73</v>
      </c>
      <c r="BM3" s="601"/>
      <c r="BN3" s="601"/>
      <c r="BO3" s="601"/>
      <c r="BP3" s="601"/>
      <c r="BQ3" s="601"/>
      <c r="BR3" s="601"/>
      <c r="BS3" s="601"/>
      <c r="BT3" s="20"/>
      <c r="CE3" s="220"/>
      <c r="CF3" s="236"/>
      <c r="CP3" s="88"/>
      <c r="CQ3" s="88"/>
      <c r="DD3" s="50"/>
      <c r="DE3" s="50"/>
      <c r="DF3" s="50"/>
      <c r="DG3" s="50"/>
      <c r="DH3" s="50"/>
      <c r="DI3" s="50"/>
      <c r="DJ3" s="50"/>
      <c r="DK3" s="50"/>
    </row>
    <row r="4" spans="1:131" s="2" customFormat="1" ht="12.75" customHeight="1">
      <c r="A4" s="613" t="str">
        <f>'Титул денна'!AX1</f>
        <v>бакалавр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  <c r="AU4" s="614"/>
      <c r="AV4" s="614"/>
      <c r="AW4" s="614"/>
      <c r="AX4" s="614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5"/>
      <c r="BJ4" s="22"/>
      <c r="BL4" s="55">
        <v>1</v>
      </c>
      <c r="BM4" s="55">
        <v>2</v>
      </c>
      <c r="BN4" s="55">
        <v>3</v>
      </c>
      <c r="BO4" s="55">
        <v>4</v>
      </c>
      <c r="BP4" s="55">
        <v>5</v>
      </c>
      <c r="BQ4" s="55">
        <v>6</v>
      </c>
      <c r="BR4" s="55">
        <v>7</v>
      </c>
      <c r="BS4" s="55">
        <v>8</v>
      </c>
      <c r="BT4" s="20"/>
      <c r="BW4"/>
      <c r="BX4"/>
      <c r="BY4"/>
      <c r="BZ4"/>
      <c r="CA4"/>
      <c r="CB4"/>
      <c r="CC4"/>
      <c r="CD4"/>
      <c r="CE4" s="220"/>
      <c r="CF4" s="236"/>
      <c r="DD4" s="50"/>
      <c r="DE4" s="50"/>
      <c r="DF4" s="50"/>
      <c r="DG4" s="50"/>
      <c r="DH4" s="50"/>
      <c r="DI4" s="50"/>
      <c r="DJ4" s="50"/>
      <c r="DK4" s="50"/>
      <c r="EA4" s="289" t="s">
        <v>298</v>
      </c>
    </row>
    <row r="5" spans="1:115" s="3" customFormat="1" ht="12.75" customHeight="1">
      <c r="A5" s="603" t="s">
        <v>132</v>
      </c>
      <c r="B5" s="557" t="s">
        <v>8</v>
      </c>
      <c r="C5" s="616" t="s">
        <v>9</v>
      </c>
      <c r="D5" s="547" t="s">
        <v>10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9"/>
      <c r="X5" s="567" t="s">
        <v>3</v>
      </c>
      <c r="Y5" s="568"/>
      <c r="Z5" s="568"/>
      <c r="AA5" s="568"/>
      <c r="AB5" s="568"/>
      <c r="AC5" s="569"/>
      <c r="AD5" s="567" t="s">
        <v>11</v>
      </c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9"/>
      <c r="BJ5" s="57"/>
      <c r="BL5" s="56">
        <v>1</v>
      </c>
      <c r="BM5" s="56">
        <v>1</v>
      </c>
      <c r="BN5" s="56">
        <v>1</v>
      </c>
      <c r="BO5" s="56">
        <v>1</v>
      </c>
      <c r="BP5" s="56">
        <v>1</v>
      </c>
      <c r="BQ5" s="56">
        <v>1</v>
      </c>
      <c r="BR5" s="56">
        <v>1</v>
      </c>
      <c r="BS5" s="56">
        <v>1</v>
      </c>
      <c r="BT5" s="28"/>
      <c r="BX5"/>
      <c r="BY5"/>
      <c r="BZ5"/>
      <c r="CA5"/>
      <c r="CB5"/>
      <c r="CC5"/>
      <c r="CD5"/>
      <c r="CE5" s="221"/>
      <c r="CF5" s="237"/>
      <c r="DD5" s="93"/>
      <c r="DE5" s="93"/>
      <c r="DF5" s="93"/>
      <c r="DG5" s="93"/>
      <c r="DH5" s="93"/>
      <c r="DI5" s="93"/>
      <c r="DJ5" s="93"/>
      <c r="DK5" s="93"/>
    </row>
    <row r="6" spans="1:131" s="4" customFormat="1" ht="17.25" customHeight="1">
      <c r="A6" s="604"/>
      <c r="B6" s="558"/>
      <c r="C6" s="616"/>
      <c r="D6" s="592" t="s">
        <v>12</v>
      </c>
      <c r="E6" s="593"/>
      <c r="F6" s="593"/>
      <c r="G6" s="594"/>
      <c r="H6" s="554" t="s">
        <v>13</v>
      </c>
      <c r="I6" s="554"/>
      <c r="J6" s="554"/>
      <c r="K6" s="554"/>
      <c r="L6" s="554"/>
      <c r="M6" s="554"/>
      <c r="N6" s="554"/>
      <c r="O6" s="602" t="s">
        <v>14</v>
      </c>
      <c r="P6" s="602" t="s">
        <v>15</v>
      </c>
      <c r="Q6" s="554" t="s">
        <v>16</v>
      </c>
      <c r="R6" s="554"/>
      <c r="S6" s="554"/>
      <c r="T6" s="554"/>
      <c r="U6" s="554"/>
      <c r="V6" s="554"/>
      <c r="W6" s="554"/>
      <c r="X6" s="570" t="s">
        <v>17</v>
      </c>
      <c r="Y6" s="570"/>
      <c r="Z6" s="554" t="s">
        <v>180</v>
      </c>
      <c r="AA6" s="554" t="s">
        <v>181</v>
      </c>
      <c r="AB6" s="554" t="s">
        <v>182</v>
      </c>
      <c r="AC6" s="554" t="s">
        <v>0</v>
      </c>
      <c r="AD6" s="547" t="s">
        <v>18</v>
      </c>
      <c r="AE6" s="548"/>
      <c r="AF6" s="548"/>
      <c r="AG6" s="548"/>
      <c r="AH6" s="548"/>
      <c r="AI6" s="548"/>
      <c r="AJ6" s="548"/>
      <c r="AK6" s="549"/>
      <c r="AL6" s="547" t="s">
        <v>19</v>
      </c>
      <c r="AM6" s="548"/>
      <c r="AN6" s="548"/>
      <c r="AO6" s="548"/>
      <c r="AP6" s="548"/>
      <c r="AQ6" s="548"/>
      <c r="AR6" s="548"/>
      <c r="AS6" s="549"/>
      <c r="AT6" s="567" t="s">
        <v>20</v>
      </c>
      <c r="AU6" s="568"/>
      <c r="AV6" s="568"/>
      <c r="AW6" s="568"/>
      <c r="AX6" s="568"/>
      <c r="AY6" s="568"/>
      <c r="AZ6" s="568"/>
      <c r="BA6" s="569"/>
      <c r="BB6" s="567" t="s">
        <v>21</v>
      </c>
      <c r="BC6" s="568"/>
      <c r="BD6" s="568"/>
      <c r="BE6" s="568"/>
      <c r="BF6" s="568"/>
      <c r="BG6" s="568"/>
      <c r="BH6" s="568"/>
      <c r="BI6" s="569"/>
      <c r="BJ6" s="58"/>
      <c r="BK6" s="3" t="s">
        <v>74</v>
      </c>
      <c r="BL6" s="157">
        <v>1</v>
      </c>
      <c r="BM6" s="4" t="s">
        <v>76</v>
      </c>
      <c r="BO6" s="4" t="s">
        <v>75</v>
      </c>
      <c r="BP6" s="158">
        <v>1.5</v>
      </c>
      <c r="BQ6" s="4" t="s">
        <v>77</v>
      </c>
      <c r="BS6" s="29"/>
      <c r="BT6" s="30"/>
      <c r="BX6"/>
      <c r="BY6"/>
      <c r="BZ6"/>
      <c r="CA6"/>
      <c r="CB6"/>
      <c r="CC6"/>
      <c r="CD6"/>
      <c r="CE6" s="222"/>
      <c r="CF6" s="238"/>
      <c r="DD6" s="94"/>
      <c r="DE6" s="94"/>
      <c r="DF6" s="94"/>
      <c r="DG6" s="94"/>
      <c r="DH6" s="94"/>
      <c r="DI6" s="94"/>
      <c r="DJ6" s="94"/>
      <c r="DK6" s="94"/>
      <c r="EA6" s="288" t="s">
        <v>299</v>
      </c>
    </row>
    <row r="7" spans="1:131" s="4" customFormat="1" ht="17.25" customHeight="1">
      <c r="A7" s="604"/>
      <c r="B7" s="558"/>
      <c r="C7" s="616"/>
      <c r="D7" s="595"/>
      <c r="E7" s="596"/>
      <c r="F7" s="596"/>
      <c r="G7" s="597"/>
      <c r="H7" s="554"/>
      <c r="I7" s="554"/>
      <c r="J7" s="554"/>
      <c r="K7" s="554"/>
      <c r="L7" s="554"/>
      <c r="M7" s="554"/>
      <c r="N7" s="554"/>
      <c r="O7" s="602"/>
      <c r="P7" s="602"/>
      <c r="Q7" s="554"/>
      <c r="R7" s="554"/>
      <c r="S7" s="554"/>
      <c r="T7" s="554"/>
      <c r="U7" s="554"/>
      <c r="V7" s="554"/>
      <c r="W7" s="554"/>
      <c r="X7" s="554" t="s">
        <v>22</v>
      </c>
      <c r="Y7" s="554" t="s">
        <v>23</v>
      </c>
      <c r="Z7" s="554"/>
      <c r="AA7" s="554"/>
      <c r="AB7" s="554"/>
      <c r="AC7" s="554"/>
      <c r="AD7" s="560">
        <v>1</v>
      </c>
      <c r="AE7" s="561"/>
      <c r="AF7" s="561"/>
      <c r="AG7" s="562"/>
      <c r="AH7" s="560">
        <v>2</v>
      </c>
      <c r="AI7" s="561"/>
      <c r="AJ7" s="561"/>
      <c r="AK7" s="562"/>
      <c r="AL7" s="560">
        <v>3</v>
      </c>
      <c r="AM7" s="561"/>
      <c r="AN7" s="561"/>
      <c r="AO7" s="562"/>
      <c r="AP7" s="560">
        <v>4</v>
      </c>
      <c r="AQ7" s="561"/>
      <c r="AR7" s="561"/>
      <c r="AS7" s="562"/>
      <c r="AT7" s="560">
        <v>5</v>
      </c>
      <c r="AU7" s="561"/>
      <c r="AV7" s="561"/>
      <c r="AW7" s="562"/>
      <c r="AX7" s="560">
        <v>6</v>
      </c>
      <c r="AY7" s="561"/>
      <c r="AZ7" s="561"/>
      <c r="BA7" s="562"/>
      <c r="BB7" s="560">
        <v>7</v>
      </c>
      <c r="BC7" s="561"/>
      <c r="BD7" s="561"/>
      <c r="BE7" s="562"/>
      <c r="BF7" s="560">
        <v>8</v>
      </c>
      <c r="BG7" s="561"/>
      <c r="BH7" s="561"/>
      <c r="BI7" s="562"/>
      <c r="BJ7" s="58"/>
      <c r="BK7" s="27" t="s">
        <v>31</v>
      </c>
      <c r="BL7" s="20"/>
      <c r="BM7" s="20"/>
      <c r="BN7" s="20"/>
      <c r="BO7" s="3"/>
      <c r="BP7" s="3"/>
      <c r="BQ7" s="28"/>
      <c r="BR7" s="54">
        <v>30</v>
      </c>
      <c r="BS7" s="29"/>
      <c r="BT7" s="31"/>
      <c r="CE7" s="222"/>
      <c r="CF7" s="238"/>
      <c r="DD7" s="94"/>
      <c r="DE7" s="94"/>
      <c r="DF7" s="94"/>
      <c r="DG7" s="94"/>
      <c r="DH7" s="94"/>
      <c r="DI7" s="94"/>
      <c r="DJ7" s="94"/>
      <c r="DK7" s="94"/>
      <c r="EA7" s="288" t="s">
        <v>300</v>
      </c>
    </row>
    <row r="8" spans="1:131" s="4" customFormat="1" ht="17.25" customHeight="1">
      <c r="A8" s="604"/>
      <c r="B8" s="558"/>
      <c r="C8" s="616"/>
      <c r="D8" s="595"/>
      <c r="E8" s="596"/>
      <c r="F8" s="596"/>
      <c r="G8" s="597"/>
      <c r="H8" s="554"/>
      <c r="I8" s="554"/>
      <c r="J8" s="554"/>
      <c r="K8" s="554"/>
      <c r="L8" s="554"/>
      <c r="M8" s="554"/>
      <c r="N8" s="554"/>
      <c r="O8" s="602"/>
      <c r="P8" s="602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67" t="s">
        <v>24</v>
      </c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9"/>
      <c r="BJ8" s="58"/>
      <c r="BK8" s="26" t="s">
        <v>38</v>
      </c>
      <c r="BL8" s="29"/>
      <c r="BM8" s="29"/>
      <c r="BN8" s="29"/>
      <c r="BO8" s="29"/>
      <c r="BP8" s="29"/>
      <c r="BQ8" s="29"/>
      <c r="BR8" s="29"/>
      <c r="BS8" s="29"/>
      <c r="BT8" s="29"/>
      <c r="CE8" s="222"/>
      <c r="CF8" s="238"/>
      <c r="CI8" s="4" t="s">
        <v>107</v>
      </c>
      <c r="CQ8" s="4" t="s">
        <v>84</v>
      </c>
      <c r="DD8" s="94" t="s">
        <v>83</v>
      </c>
      <c r="DE8" s="94"/>
      <c r="DF8" s="94"/>
      <c r="DG8" s="94"/>
      <c r="DH8" s="94"/>
      <c r="DI8" s="94"/>
      <c r="DJ8" s="94"/>
      <c r="DK8" s="94"/>
      <c r="EA8" s="288" t="s">
        <v>301</v>
      </c>
    </row>
    <row r="9" spans="1:131" s="4" customFormat="1" ht="17.25" customHeight="1">
      <c r="A9" s="604"/>
      <c r="B9" s="558"/>
      <c r="C9" s="616"/>
      <c r="D9" s="595"/>
      <c r="E9" s="596"/>
      <c r="F9" s="596"/>
      <c r="G9" s="597"/>
      <c r="H9" s="554"/>
      <c r="I9" s="554"/>
      <c r="J9" s="554"/>
      <c r="K9" s="554"/>
      <c r="L9" s="554"/>
      <c r="M9" s="554"/>
      <c r="N9" s="554"/>
      <c r="O9" s="602"/>
      <c r="P9" s="602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63">
        <v>17</v>
      </c>
      <c r="AE9" s="564"/>
      <c r="AF9" s="564"/>
      <c r="AG9" s="565"/>
      <c r="AH9" s="563">
        <v>17</v>
      </c>
      <c r="AI9" s="564"/>
      <c r="AJ9" s="564"/>
      <c r="AK9" s="565"/>
      <c r="AL9" s="563">
        <v>17</v>
      </c>
      <c r="AM9" s="564"/>
      <c r="AN9" s="564"/>
      <c r="AO9" s="565"/>
      <c r="AP9" s="563">
        <v>17</v>
      </c>
      <c r="AQ9" s="564"/>
      <c r="AR9" s="564"/>
      <c r="AS9" s="565"/>
      <c r="AT9" s="563">
        <v>17</v>
      </c>
      <c r="AU9" s="564"/>
      <c r="AV9" s="564"/>
      <c r="AW9" s="565"/>
      <c r="AX9" s="563">
        <v>18</v>
      </c>
      <c r="AY9" s="564"/>
      <c r="AZ9" s="564"/>
      <c r="BA9" s="565"/>
      <c r="BB9" s="563">
        <v>17</v>
      </c>
      <c r="BC9" s="564"/>
      <c r="BD9" s="564"/>
      <c r="BE9" s="565"/>
      <c r="BF9" s="563">
        <v>19</v>
      </c>
      <c r="BG9" s="564"/>
      <c r="BH9" s="564"/>
      <c r="BI9" s="565"/>
      <c r="BJ9" s="59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22"/>
      <c r="CF9" s="239"/>
      <c r="DD9" s="94"/>
      <c r="DE9" s="94"/>
      <c r="DF9" s="94"/>
      <c r="DG9" s="94"/>
      <c r="DH9" s="94"/>
      <c r="DI9" s="94"/>
      <c r="DJ9" s="94"/>
      <c r="DK9" s="94"/>
      <c r="EA9" s="288" t="s">
        <v>302</v>
      </c>
    </row>
    <row r="10" spans="1:131" s="4" customFormat="1" ht="17.25" customHeight="1">
      <c r="A10" s="605"/>
      <c r="B10" s="559"/>
      <c r="C10" s="616"/>
      <c r="D10" s="598"/>
      <c r="E10" s="599"/>
      <c r="F10" s="599"/>
      <c r="G10" s="600"/>
      <c r="H10" s="554"/>
      <c r="I10" s="554"/>
      <c r="J10" s="554"/>
      <c r="K10" s="554"/>
      <c r="L10" s="554"/>
      <c r="M10" s="554"/>
      <c r="N10" s="554"/>
      <c r="O10" s="602"/>
      <c r="P10" s="602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67" t="s">
        <v>188</v>
      </c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9"/>
      <c r="BJ10" s="22"/>
      <c r="BK10" s="20"/>
      <c r="BL10" s="536" t="s">
        <v>35</v>
      </c>
      <c r="BM10" s="537"/>
      <c r="BN10" s="537"/>
      <c r="BO10" s="537"/>
      <c r="BP10" s="537"/>
      <c r="BQ10" s="537"/>
      <c r="BR10" s="537"/>
      <c r="BS10" s="538"/>
      <c r="BT10" s="551" t="s">
        <v>34</v>
      </c>
      <c r="CE10" s="222"/>
      <c r="CF10" s="238"/>
      <c r="DC10" s="144" t="s">
        <v>34</v>
      </c>
      <c r="DD10" s="536" t="s">
        <v>145</v>
      </c>
      <c r="DE10" s="537"/>
      <c r="DF10" s="537"/>
      <c r="DG10" s="537"/>
      <c r="DH10" s="537"/>
      <c r="DI10" s="537"/>
      <c r="DJ10" s="537"/>
      <c r="DK10" s="538"/>
      <c r="DL10" s="144" t="s">
        <v>34</v>
      </c>
      <c r="DM10" s="536" t="s">
        <v>146</v>
      </c>
      <c r="DN10" s="537"/>
      <c r="DO10" s="537"/>
      <c r="DP10" s="537"/>
      <c r="DQ10" s="537"/>
      <c r="DR10" s="537"/>
      <c r="DS10" s="537"/>
      <c r="DT10" s="538"/>
      <c r="DU10" s="144" t="s">
        <v>34</v>
      </c>
      <c r="EA10" s="288" t="s">
        <v>303</v>
      </c>
    </row>
    <row r="11" spans="1:131" s="7" customFormat="1" ht="13.5" customHeight="1">
      <c r="A11" s="269">
        <v>1</v>
      </c>
      <c r="B11" s="163" t="s">
        <v>106</v>
      </c>
      <c r="C11" s="5" t="s">
        <v>280</v>
      </c>
      <c r="D11" s="566">
        <v>4</v>
      </c>
      <c r="E11" s="566"/>
      <c r="F11" s="566"/>
      <c r="G11" s="566"/>
      <c r="H11" s="566">
        <v>5</v>
      </c>
      <c r="I11" s="566"/>
      <c r="J11" s="566"/>
      <c r="K11" s="566"/>
      <c r="L11" s="566"/>
      <c r="M11" s="566"/>
      <c r="N11" s="566"/>
      <c r="O11" s="6">
        <v>6</v>
      </c>
      <c r="P11" s="6">
        <v>7</v>
      </c>
      <c r="Q11" s="566">
        <v>8</v>
      </c>
      <c r="R11" s="566"/>
      <c r="S11" s="566"/>
      <c r="T11" s="566"/>
      <c r="U11" s="566"/>
      <c r="V11" s="566"/>
      <c r="W11" s="566"/>
      <c r="X11" s="269">
        <v>9</v>
      </c>
      <c r="Y11" s="5" t="s">
        <v>281</v>
      </c>
      <c r="Z11" s="269">
        <v>11</v>
      </c>
      <c r="AA11" s="269">
        <v>12</v>
      </c>
      <c r="AB11" s="269">
        <v>13</v>
      </c>
      <c r="AC11" s="269">
        <v>14</v>
      </c>
      <c r="AD11" s="583">
        <v>15</v>
      </c>
      <c r="AE11" s="546"/>
      <c r="AF11" s="546"/>
      <c r="AG11" s="159" t="s">
        <v>78</v>
      </c>
      <c r="AH11" s="545">
        <v>16</v>
      </c>
      <c r="AI11" s="546"/>
      <c r="AJ11" s="546"/>
      <c r="AK11" s="159" t="s">
        <v>78</v>
      </c>
      <c r="AL11" s="545">
        <v>17</v>
      </c>
      <c r="AM11" s="546"/>
      <c r="AN11" s="546"/>
      <c r="AO11" s="159" t="s">
        <v>78</v>
      </c>
      <c r="AP11" s="545">
        <v>18</v>
      </c>
      <c r="AQ11" s="546"/>
      <c r="AR11" s="546"/>
      <c r="AS11" s="159" t="s">
        <v>78</v>
      </c>
      <c r="AT11" s="545">
        <v>19</v>
      </c>
      <c r="AU11" s="546"/>
      <c r="AV11" s="546"/>
      <c r="AW11" s="159" t="s">
        <v>78</v>
      </c>
      <c r="AX11" s="545">
        <v>20</v>
      </c>
      <c r="AY11" s="546"/>
      <c r="AZ11" s="546"/>
      <c r="BA11" s="159" t="s">
        <v>78</v>
      </c>
      <c r="BB11" s="545">
        <v>21</v>
      </c>
      <c r="BC11" s="546"/>
      <c r="BD11" s="546"/>
      <c r="BE11" s="159" t="s">
        <v>78</v>
      </c>
      <c r="BF11" s="545">
        <v>22</v>
      </c>
      <c r="BG11" s="546"/>
      <c r="BH11" s="546"/>
      <c r="BI11" s="159" t="s">
        <v>78</v>
      </c>
      <c r="BJ11" s="45" t="s">
        <v>33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551"/>
      <c r="CE11" s="223"/>
      <c r="CF11" s="240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45" t="s">
        <v>147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45" t="s">
        <v>105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45" t="s">
        <v>74</v>
      </c>
      <c r="EA11" s="288" t="s">
        <v>304</v>
      </c>
    </row>
    <row r="12" spans="1:131" s="2" customFormat="1" ht="15" customHeight="1" hidden="1">
      <c r="A12" s="17"/>
      <c r="B12" s="165"/>
      <c r="C12" s="69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11"/>
      <c r="R12" s="211"/>
      <c r="S12" s="211"/>
      <c r="T12" s="211"/>
      <c r="U12" s="211"/>
      <c r="V12" s="211"/>
      <c r="W12" s="211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20"/>
      <c r="CF12" s="236"/>
      <c r="DD12" s="50"/>
      <c r="DE12" s="50"/>
      <c r="DF12" s="50"/>
      <c r="DG12" s="50"/>
      <c r="DH12" s="50"/>
      <c r="DI12" s="50"/>
      <c r="DJ12" s="50"/>
      <c r="DK12" s="50"/>
      <c r="DL12" s="146"/>
      <c r="EA12" s="288" t="s">
        <v>305</v>
      </c>
    </row>
    <row r="13" spans="1:116" s="2" customFormat="1" ht="15" customHeight="1">
      <c r="A13" s="153">
        <v>1</v>
      </c>
      <c r="B13" s="166" t="s">
        <v>164</v>
      </c>
      <c r="C13" s="69"/>
      <c r="D13" s="267"/>
      <c r="E13" s="267"/>
      <c r="F13" s="267"/>
      <c r="G13" s="267"/>
      <c r="H13" s="267"/>
      <c r="I13" s="260"/>
      <c r="J13" s="260"/>
      <c r="K13" s="267"/>
      <c r="L13" s="267"/>
      <c r="M13" s="267"/>
      <c r="N13" s="267"/>
      <c r="O13" s="267"/>
      <c r="P13" s="267"/>
      <c r="Q13" s="211"/>
      <c r="R13" s="211"/>
      <c r="S13" s="211"/>
      <c r="T13" s="261"/>
      <c r="U13" s="261"/>
      <c r="V13" s="261"/>
      <c r="W13" s="211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20"/>
      <c r="CF13" s="236"/>
      <c r="DD13" s="50"/>
      <c r="DE13" s="50"/>
      <c r="DF13" s="50"/>
      <c r="DG13" s="50"/>
      <c r="DH13" s="50"/>
      <c r="DI13" s="50"/>
      <c r="DJ13" s="50"/>
      <c r="DK13" s="50"/>
      <c r="DL13" s="146"/>
    </row>
    <row r="14" spans="1:116" s="2" customFormat="1" ht="15.75" customHeight="1">
      <c r="A14" s="263" t="s">
        <v>201</v>
      </c>
      <c r="B14" s="262" t="s">
        <v>202</v>
      </c>
      <c r="C14" s="154"/>
      <c r="D14" s="187"/>
      <c r="E14" s="187"/>
      <c r="F14" s="187"/>
      <c r="G14" s="187"/>
      <c r="H14" s="187"/>
      <c r="I14" s="188"/>
      <c r="J14" s="188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188"/>
      <c r="V14" s="188"/>
      <c r="W14" s="187"/>
      <c r="X14" s="189"/>
      <c r="Y14" s="189"/>
      <c r="Z14" s="189"/>
      <c r="AA14" s="189"/>
      <c r="AB14" s="189"/>
      <c r="AC14" s="189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20"/>
      <c r="CF14" s="236"/>
      <c r="DD14" s="50"/>
      <c r="DE14" s="50"/>
      <c r="DF14" s="50"/>
      <c r="DG14" s="50"/>
      <c r="DH14" s="50"/>
      <c r="DI14" s="50"/>
      <c r="DJ14" s="50"/>
      <c r="DK14" s="50"/>
      <c r="DL14" s="146"/>
    </row>
    <row r="15" spans="1:125" s="2" customFormat="1" ht="24">
      <c r="A15" s="139" t="s">
        <v>203</v>
      </c>
      <c r="B15" s="129" t="s">
        <v>162</v>
      </c>
      <c r="C15" s="151" t="s">
        <v>102</v>
      </c>
      <c r="D15" s="140">
        <v>5</v>
      </c>
      <c r="E15" s="141"/>
      <c r="F15" s="141"/>
      <c r="G15" s="12"/>
      <c r="H15" s="140">
        <v>3</v>
      </c>
      <c r="I15" s="190">
        <v>4</v>
      </c>
      <c r="J15" s="190"/>
      <c r="K15" s="141"/>
      <c r="L15" s="141"/>
      <c r="M15" s="141"/>
      <c r="N15" s="12"/>
      <c r="O15" s="156"/>
      <c r="P15" s="156"/>
      <c r="Q15" s="140"/>
      <c r="R15" s="141"/>
      <c r="S15" s="141"/>
      <c r="T15" s="190"/>
      <c r="U15" s="190"/>
      <c r="V15" s="190"/>
      <c r="W15" s="12"/>
      <c r="X15" s="8">
        <v>120</v>
      </c>
      <c r="Y15" s="156">
        <f aca="true" t="shared" si="0" ref="Y15:Y38">CEILING(X15/$BR$7,0.25)</f>
        <v>4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42</v>
      </c>
      <c r="AC15" s="9">
        <f>X15-(Z15+AA15+AB15)</f>
        <v>64</v>
      </c>
      <c r="AD15" s="256"/>
      <c r="AE15" s="256"/>
      <c r="AF15" s="256"/>
      <c r="AG15" s="67">
        <f aca="true" t="shared" si="1" ref="AG15:AG20">BL15</f>
        <v>0</v>
      </c>
      <c r="AH15" s="256"/>
      <c r="AI15" s="256"/>
      <c r="AJ15" s="256"/>
      <c r="AK15" s="67">
        <f aca="true" t="shared" si="2" ref="AK15:AK20">BM15</f>
        <v>0</v>
      </c>
      <c r="AL15" s="256">
        <v>14</v>
      </c>
      <c r="AM15" s="256">
        <v>0</v>
      </c>
      <c r="AN15" s="256">
        <v>14</v>
      </c>
      <c r="AO15" s="67">
        <f aca="true" t="shared" si="3" ref="AO15:AO20">BN15</f>
        <v>2</v>
      </c>
      <c r="AP15" s="256">
        <v>0</v>
      </c>
      <c r="AQ15" s="256">
        <v>0</v>
      </c>
      <c r="AR15" s="256">
        <v>14</v>
      </c>
      <c r="AS15" s="67">
        <f aca="true" t="shared" si="4" ref="AS15:AS20">BO15</f>
        <v>1</v>
      </c>
      <c r="AT15" s="256">
        <v>0</v>
      </c>
      <c r="AU15" s="256">
        <v>0</v>
      </c>
      <c r="AV15" s="256">
        <v>14</v>
      </c>
      <c r="AW15" s="67">
        <f aca="true" t="shared" si="5" ref="AW15:AW20">BP15</f>
        <v>1</v>
      </c>
      <c r="AX15" s="256"/>
      <c r="AY15" s="256"/>
      <c r="AZ15" s="256"/>
      <c r="BA15" s="67">
        <f aca="true" t="shared" si="6" ref="BA15:BA20">BQ15</f>
        <v>0</v>
      </c>
      <c r="BB15" s="256"/>
      <c r="BC15" s="256"/>
      <c r="BD15" s="256"/>
      <c r="BE15" s="67">
        <f aca="true" t="shared" si="7" ref="BE15:BE20">BR15</f>
        <v>0</v>
      </c>
      <c r="BF15" s="256"/>
      <c r="BG15" s="256"/>
      <c r="BH15" s="256"/>
      <c r="BI15" s="67">
        <f aca="true" t="shared" si="8" ref="BI15:BI20">BS15</f>
        <v>0</v>
      </c>
      <c r="BJ15" s="60">
        <f aca="true" t="shared" si="9" ref="BJ15:BJ69">IF(ISERROR(AC15/X15),0,AC15/X15)</f>
        <v>0.5333333333333333</v>
      </c>
      <c r="BK15" s="134">
        <f aca="true" t="shared" si="10" ref="BK15:BK68">IF(ISERROR(SEARCH("в",A15)),"",1)</f>
      </c>
      <c r="BL15" s="85">
        <f aca="true" t="shared" si="11" ref="BL15:BS15">IF(AND(BK15&lt;$CF15,$CE15&lt;&gt;$Y15,BW15=$CF15),BW15+$Y15-$CE15,BW15)</f>
        <v>0</v>
      </c>
      <c r="BM15" s="85">
        <f t="shared" si="11"/>
        <v>0</v>
      </c>
      <c r="BN15" s="85">
        <f t="shared" si="11"/>
        <v>2</v>
      </c>
      <c r="BO15" s="85">
        <f t="shared" si="11"/>
        <v>1</v>
      </c>
      <c r="BP15" s="85">
        <f t="shared" si="11"/>
        <v>1</v>
      </c>
      <c r="BQ15" s="85">
        <f t="shared" si="11"/>
        <v>0</v>
      </c>
      <c r="BR15" s="85">
        <f t="shared" si="11"/>
        <v>0</v>
      </c>
      <c r="BS15" s="85">
        <f t="shared" si="11"/>
        <v>0</v>
      </c>
      <c r="BT15" s="90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24">
        <f>SUM(BW15:CD15)</f>
        <v>4</v>
      </c>
      <c r="CF15" s="241">
        <f aca="true" t="shared" si="12" ref="CF15:CF28">MAX(BW15:CD15)</f>
        <v>2</v>
      </c>
      <c r="CH15" s="71">
        <f>IF(VALUE($D15)=1,1,0)+IF(VALUE($E15)=1,1,0)+IF(VALUE($F15)=1,1,0)+IF(VALUE($G15)=1,1,0)</f>
        <v>0</v>
      </c>
      <c r="CI15" s="71">
        <f>IF(VALUE($D15)=2,1,0)+IF(VALUE($E15)=2,1,0)+IF(VALUE($F15)=2,1,0)+IF(VALUE($G15)=2,1,0)</f>
        <v>0</v>
      </c>
      <c r="CJ15" s="71">
        <f>IF(VALUE($D15)=3,1,0)+IF(VALUE($E15)=3,1,0)+IF(VALUE($F15)=3,1,0)+IF(VALUE($G15)=3,1,0)</f>
        <v>0</v>
      </c>
      <c r="CK15" s="71">
        <f>IF(VALUE($D15)=4,1,0)+IF(VALUE($E15)=4,1,0)+IF(VALUE($F15)=4,1,0)+IF(VALUE($G15)=4,1,0)</f>
        <v>0</v>
      </c>
      <c r="CL15" s="71">
        <f>IF(VALUE($D15)=5,1,0)+IF(VALUE($E15)=5,1,0)+IF(VALUE($F15)=5,1,0)+IF(VALUE($G15)=5,1,0)</f>
        <v>1</v>
      </c>
      <c r="CM15" s="71">
        <f>IF(VALUE($D15)=6,1,0)+IF(VALUE($E15)=6,1,0)+IF(VALUE($F15)=6,1,0)+IF(VALUE($G15)=6,1,0)</f>
        <v>0</v>
      </c>
      <c r="CN15" s="71">
        <f>IF(VALUE($D15)=7,1,0)+IF(VALUE($E15)=7,1,0)+IF(VALUE($F15)=7,1,0)+IF(VALUE($G15)=7,1,0)</f>
        <v>0</v>
      </c>
      <c r="CO15" s="71">
        <f>IF(VALUE($D15)=8,1,0)+IF(VALUE($E15)=8,1,0)+IF(VALUE($F15)=8,1,0)+IF(VALUE($G15)=8,1,0)</f>
        <v>0</v>
      </c>
      <c r="CP15" s="84">
        <f>SUM(CH15:CO15)</f>
        <v>1</v>
      </c>
      <c r="CQ15" s="71">
        <f aca="true" t="shared" si="13" ref="CQ15:CQ38">IF(MID(H15,1,1)="1",1,0)+IF(MID(I15,1,1)="1",1,0)+IF(MID(J15,1,1)="1",1,0)+IF(MID(K15,1,1)="1",1,0)+IF(MID(L15,1,1)="1",1,0)+IF(MID(M15,1,1)="1",1,0)+IF(MID(N15,1,1)="1",1,0)</f>
        <v>0</v>
      </c>
      <c r="CR15" s="71">
        <f aca="true" t="shared" si="14" ref="CR15:CR38">IF(MID(H15,1,1)="2",1,0)+IF(MID(I15,1,1)="2",1,0)+IF(MID(J15,1,1)="2",1,0)+IF(MID(K15,1,1)="2",1,0)+IF(MID(L15,1,1)="2",1,0)+IF(MID(M15,1,1)="2",1,0)+IF(MID(N15,1,1)="2",1,0)</f>
        <v>0</v>
      </c>
      <c r="CS15" s="72">
        <f aca="true" t="shared" si="15" ref="CS15:CS38">IF(MID(H15,1,1)="3",1,0)+IF(MID(I15,1,1)="3",1,0)+IF(MID(J15,1,1)="3",1,0)+IF(MID(K15,1,1)="3",1,0)+IF(MID(L15,1,1)="3",1,0)+IF(MID(M15,1,1)="3",1,0)+IF(MID(N15,1,1)="3",1,0)</f>
        <v>1</v>
      </c>
      <c r="CT15" s="71">
        <f aca="true" t="shared" si="16" ref="CT15:CT38">IF(MID(H15,1,1)="4",1,0)+IF(MID(I15,1,1)="4",1,0)+IF(MID(J15,1,1)="4",1,0)+IF(MID(K15,1,1)="4",1,0)+IF(MID(L15,1,1)="4",1,0)+IF(MID(M15,1,1)="4",1,0)+IF(MID(N15,1,1)="4",1,0)</f>
        <v>1</v>
      </c>
      <c r="CU15" s="71">
        <f aca="true" t="shared" si="17" ref="CU15:CU38">IF(MID(H15,1,1)="5",1,0)+IF(MID(I15,1,1)="5",1,0)+IF(MID(J15,1,1)="5",1,0)+IF(MID(K15,1,1)="5",1,0)+IF(MID(L15,1,1)="5",1,0)+IF(MID(M15,1,1)="5",1,0)+IF(MID(N15,1,1)="5",1,0)</f>
        <v>0</v>
      </c>
      <c r="CV15" s="71">
        <f aca="true" t="shared" si="18" ref="CV15:CV38">IF(MID(H15,1,1)="6",1,0)+IF(MID(I15,1,1)="6",1,0)+IF(MID(J15,1,1)="6",1,0)+IF(MID(K15,1,1)="6",1,0)+IF(MID(L15,1,1)="6",1,0)+IF(MID(M15,1,1)="6",1,0)+IF(MID(N15,1,1)="6",1,0)</f>
        <v>0</v>
      </c>
      <c r="CW15" s="71">
        <f aca="true" t="shared" si="19" ref="CW15:CW38">IF(MID(H15,1,1)="7",1,0)+IF(MID(I15,1,1)="7",1,0)+IF(MID(J15,1,1)="7",1,0)+IF(MID(K15,1,1)="7",1,0)+IF(MID(L15,1,1)="7",1,0)+IF(MID(M15,1,1)="7",1,0)+IF(MID(N15,1,1)="7",1,0)</f>
        <v>0</v>
      </c>
      <c r="CX15" s="71">
        <f aca="true" t="shared" si="20" ref="CX15:CX38">IF(MID(H15,1,1)="8",1,0)+IF(MID(I15,1,1)="8",1,0)+IF(MID(J15,1,1)="8",1,0)+IF(MID(K15,1,1)="8",1,0)+IF(MID(L15,1,1)="8",1,0)+IF(MID(M15,1,1)="8",1,0)+IF(MID(N15,1,1)="8",1,0)</f>
        <v>0</v>
      </c>
      <c r="CY15" s="83">
        <f>SUM(CQ15:CX15)</f>
        <v>2</v>
      </c>
      <c r="DC15" s="63">
        <f>SUM($AD15:$AF15)+SUM($AH15:$AJ15)+SUM($AL15:AN15)+SUM($AP15:AR15)+SUM($AT15:AV15)+SUM($AX15:AZ15)+SUM($BB15:BD15)+SUM($BF15:BH15)</f>
        <v>56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ht="24">
      <c r="A16" s="139" t="s">
        <v>204</v>
      </c>
      <c r="B16" s="129" t="s">
        <v>163</v>
      </c>
      <c r="C16" s="151" t="s">
        <v>128</v>
      </c>
      <c r="D16" s="140">
        <v>1</v>
      </c>
      <c r="E16" s="141"/>
      <c r="F16" s="141"/>
      <c r="G16" s="12"/>
      <c r="H16" s="140">
        <v>2</v>
      </c>
      <c r="I16" s="141"/>
      <c r="J16" s="141"/>
      <c r="K16" s="141"/>
      <c r="L16" s="141"/>
      <c r="M16" s="141"/>
      <c r="N16" s="12"/>
      <c r="O16" s="156"/>
      <c r="P16" s="156"/>
      <c r="Q16" s="140"/>
      <c r="R16" s="141"/>
      <c r="S16" s="141"/>
      <c r="T16" s="141"/>
      <c r="U16" s="141"/>
      <c r="V16" s="141"/>
      <c r="W16" s="12"/>
      <c r="X16" s="8">
        <v>120</v>
      </c>
      <c r="Y16" s="156">
        <f t="shared" si="0"/>
        <v>4</v>
      </c>
      <c r="Z16" s="9">
        <f aca="true" t="shared" si="21" ref="Z16:AB38">AD16*$BL$5+AH16*$BM$5+AL16*$BN$5+AP16*$BO$5+AT16*$BP$5+AX16*$BQ$5+BB16*$BR$5+BF16*$BS$5</f>
        <v>28</v>
      </c>
      <c r="AA16" s="9">
        <f t="shared" si="21"/>
        <v>0</v>
      </c>
      <c r="AB16" s="9">
        <f t="shared" si="21"/>
        <v>28</v>
      </c>
      <c r="AC16" s="9">
        <f aca="true" t="shared" si="22" ref="AC16:AC64">X16-(Z16+AA16+AB16)</f>
        <v>64</v>
      </c>
      <c r="AD16" s="256">
        <v>14</v>
      </c>
      <c r="AE16" s="256"/>
      <c r="AF16" s="256">
        <v>14</v>
      </c>
      <c r="AG16" s="67">
        <f t="shared" si="1"/>
        <v>2</v>
      </c>
      <c r="AH16" s="256">
        <v>14</v>
      </c>
      <c r="AI16" s="256"/>
      <c r="AJ16" s="256">
        <v>14</v>
      </c>
      <c r="AK16" s="67">
        <f t="shared" si="2"/>
        <v>2</v>
      </c>
      <c r="AL16" s="256"/>
      <c r="AM16" s="256"/>
      <c r="AN16" s="256"/>
      <c r="AO16" s="67">
        <f t="shared" si="3"/>
        <v>0</v>
      </c>
      <c r="AP16" s="256"/>
      <c r="AQ16" s="256"/>
      <c r="AR16" s="256"/>
      <c r="AS16" s="67">
        <f t="shared" si="4"/>
        <v>0</v>
      </c>
      <c r="AT16" s="256"/>
      <c r="AU16" s="256"/>
      <c r="AV16" s="256"/>
      <c r="AW16" s="67">
        <f t="shared" si="5"/>
        <v>0</v>
      </c>
      <c r="AX16" s="256"/>
      <c r="AY16" s="256"/>
      <c r="AZ16" s="256"/>
      <c r="BA16" s="67">
        <f t="shared" si="6"/>
        <v>0</v>
      </c>
      <c r="BB16" s="256"/>
      <c r="BC16" s="256"/>
      <c r="BD16" s="256"/>
      <c r="BE16" s="67">
        <f t="shared" si="7"/>
        <v>0</v>
      </c>
      <c r="BF16" s="256"/>
      <c r="BG16" s="256"/>
      <c r="BH16" s="256"/>
      <c r="BI16" s="67">
        <f t="shared" si="8"/>
        <v>0</v>
      </c>
      <c r="BJ16" s="60">
        <f t="shared" si="9"/>
        <v>0.5333333333333333</v>
      </c>
      <c r="BK16" s="134">
        <f t="shared" si="10"/>
      </c>
      <c r="BL16" s="15">
        <f>IF(AND(BK16&lt;$CF16,$CE16&lt;&gt;$Y16,BW16=$CF16),BW16+$Y16-$CE16,BW16)</f>
        <v>2</v>
      </c>
      <c r="BM16" s="15">
        <f aca="true" t="shared" si="23" ref="BM16:BS16">IF(AND(BL16&lt;$CF16,$CE16&lt;&gt;$Y16,BX16=$CF16),BX16+$Y16-$CE16,BX16)</f>
        <v>2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t="shared" si="23"/>
        <v>0</v>
      </c>
      <c r="BT16" s="90">
        <f aca="true" t="shared" si="24" ref="BT16:BT38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24">
        <f aca="true" t="shared" si="25" ref="CE16:CE38">SUM(BW16:CD16)</f>
        <v>4</v>
      </c>
      <c r="CF16" s="241">
        <f t="shared" si="12"/>
        <v>2</v>
      </c>
      <c r="CH16" s="71">
        <f aca="true" t="shared" si="26" ref="CH16:CH64">IF(VALUE($D16)=1,1,0)+IF(VALUE($E16)=1,1,0)+IF(VALUE($F16)=1,1,0)+IF(VALUE($G16)=1,1,0)</f>
        <v>1</v>
      </c>
      <c r="CI16" s="71">
        <f aca="true" t="shared" si="27" ref="CI16:CI64">IF(VALUE($D16)=2,1,0)+IF(VALUE($E16)=2,1,0)+IF(VALUE($F16)=2,1,0)+IF(VALUE($G16)=2,1,0)</f>
        <v>0</v>
      </c>
      <c r="CJ16" s="71">
        <f aca="true" t="shared" si="28" ref="CJ16:CJ64">IF(VALUE($D16)=3,1,0)+IF(VALUE($E16)=3,1,0)+IF(VALUE($F16)=3,1,0)+IF(VALUE($G16)=3,1,0)</f>
        <v>0</v>
      </c>
      <c r="CK16" s="71">
        <f aca="true" t="shared" si="29" ref="CK16:CK64">IF(VALUE($D16)=4,1,0)+IF(VALUE($E16)=4,1,0)+IF(VALUE($F16)=4,1,0)+IF(VALUE($G16)=4,1,0)</f>
        <v>0</v>
      </c>
      <c r="CL16" s="71">
        <f aca="true" t="shared" si="30" ref="CL16:CL64">IF(VALUE($D16)=5,1,0)+IF(VALUE($E16)=5,1,0)+IF(VALUE($F16)=5,1,0)+IF(VALUE($G16)=5,1,0)</f>
        <v>0</v>
      </c>
      <c r="CM16" s="71">
        <f aca="true" t="shared" si="31" ref="CM16:CM64">IF(VALUE($D16)=6,1,0)+IF(VALUE($E16)=6,1,0)+IF(VALUE($F16)=6,1,0)+IF(VALUE($G16)=6,1,0)</f>
        <v>0</v>
      </c>
      <c r="CN16" s="71">
        <f aca="true" t="shared" si="32" ref="CN16:CN64">IF(VALUE($D16)=7,1,0)+IF(VALUE($E16)=7,1,0)+IF(VALUE($F16)=7,1,0)+IF(VALUE($G16)=7,1,0)</f>
        <v>0</v>
      </c>
      <c r="CO16" s="71">
        <f aca="true" t="shared" si="33" ref="CO16:CO64">IF(VALUE($D16)=8,1,0)+IF(VALUE($E16)=8,1,0)+IF(VALUE($F16)=8,1,0)+IF(VALUE($G16)=8,1,0)</f>
        <v>0</v>
      </c>
      <c r="CP16" s="84">
        <f aca="true" t="shared" si="34" ref="CP16:CP38">SUM(CH16:CO16)</f>
        <v>1</v>
      </c>
      <c r="CQ16" s="71">
        <f t="shared" si="13"/>
        <v>0</v>
      </c>
      <c r="CR16" s="71">
        <f t="shared" si="14"/>
        <v>1</v>
      </c>
      <c r="CS16" s="72">
        <f t="shared" si="15"/>
        <v>0</v>
      </c>
      <c r="CT16" s="71">
        <f t="shared" si="16"/>
        <v>0</v>
      </c>
      <c r="CU16" s="71">
        <f t="shared" si="17"/>
        <v>0</v>
      </c>
      <c r="CV16" s="71">
        <f t="shared" si="18"/>
        <v>0</v>
      </c>
      <c r="CW16" s="71">
        <f t="shared" si="19"/>
        <v>0</v>
      </c>
      <c r="CX16" s="71">
        <f t="shared" si="20"/>
        <v>0</v>
      </c>
      <c r="CY16" s="83">
        <f aca="true" t="shared" si="35" ref="CY16:CY38">SUM(CQ16:CX16)</f>
        <v>1</v>
      </c>
      <c r="DC16" s="63">
        <f>SUM($AD16:$AF16)+SUM($AH16:$AJ16)+SUM($AL16:AN16)+SUM($AP16:AR16)+SUM($AT16:AV16)+SUM($AX16:AZ16)+SUM($BB16:BD16)+SUM($BF16:BH16)</f>
        <v>56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12.75">
      <c r="A17" s="139" t="s">
        <v>205</v>
      </c>
      <c r="B17" s="129" t="s">
        <v>148</v>
      </c>
      <c r="C17" s="151" t="s">
        <v>129</v>
      </c>
      <c r="D17" s="140"/>
      <c r="E17" s="141"/>
      <c r="F17" s="141"/>
      <c r="G17" s="12"/>
      <c r="H17" s="141">
        <v>1</v>
      </c>
      <c r="I17" s="141">
        <v>2</v>
      </c>
      <c r="J17" s="141">
        <v>3</v>
      </c>
      <c r="K17" s="141">
        <v>4</v>
      </c>
      <c r="L17" s="141">
        <v>5</v>
      </c>
      <c r="M17" s="141">
        <v>6</v>
      </c>
      <c r="N17" s="141">
        <v>7</v>
      </c>
      <c r="O17" s="156"/>
      <c r="P17" s="156"/>
      <c r="Q17" s="140"/>
      <c r="R17" s="141"/>
      <c r="S17" s="141"/>
      <c r="T17" s="141"/>
      <c r="U17" s="141"/>
      <c r="V17" s="141"/>
      <c r="W17" s="12"/>
      <c r="X17" s="8">
        <v>420</v>
      </c>
      <c r="Y17" s="156">
        <f t="shared" si="0"/>
        <v>14</v>
      </c>
      <c r="Z17" s="9">
        <f t="shared" si="21"/>
        <v>0</v>
      </c>
      <c r="AA17" s="9">
        <f t="shared" si="21"/>
        <v>0</v>
      </c>
      <c r="AB17" s="9">
        <f t="shared" si="21"/>
        <v>196</v>
      </c>
      <c r="AC17" s="9">
        <f t="shared" si="22"/>
        <v>224</v>
      </c>
      <c r="AD17" s="256"/>
      <c r="AE17" s="256"/>
      <c r="AF17" s="256">
        <v>28</v>
      </c>
      <c r="AG17" s="67">
        <f t="shared" si="1"/>
        <v>2</v>
      </c>
      <c r="AH17" s="256"/>
      <c r="AI17" s="256"/>
      <c r="AJ17" s="256">
        <v>28</v>
      </c>
      <c r="AK17" s="67">
        <f t="shared" si="2"/>
        <v>2</v>
      </c>
      <c r="AL17" s="256"/>
      <c r="AM17" s="256"/>
      <c r="AN17" s="256">
        <v>28</v>
      </c>
      <c r="AO17" s="67">
        <f t="shared" si="3"/>
        <v>2</v>
      </c>
      <c r="AP17" s="256"/>
      <c r="AQ17" s="256"/>
      <c r="AR17" s="256">
        <v>28</v>
      </c>
      <c r="AS17" s="67">
        <f t="shared" si="4"/>
        <v>2</v>
      </c>
      <c r="AT17" s="256"/>
      <c r="AU17" s="256"/>
      <c r="AV17" s="256">
        <v>28</v>
      </c>
      <c r="AW17" s="67">
        <f t="shared" si="5"/>
        <v>2</v>
      </c>
      <c r="AX17" s="256"/>
      <c r="AY17" s="256"/>
      <c r="AZ17" s="256">
        <v>28</v>
      </c>
      <c r="BA17" s="67">
        <f t="shared" si="6"/>
        <v>2</v>
      </c>
      <c r="BB17" s="256"/>
      <c r="BC17" s="256"/>
      <c r="BD17" s="256">
        <v>28</v>
      </c>
      <c r="BE17" s="67">
        <f t="shared" si="7"/>
        <v>2</v>
      </c>
      <c r="BF17" s="256"/>
      <c r="BG17" s="256"/>
      <c r="BH17" s="256"/>
      <c r="BI17" s="67">
        <f t="shared" si="8"/>
        <v>0</v>
      </c>
      <c r="BJ17" s="60">
        <f t="shared" si="9"/>
        <v>0.5333333333333333</v>
      </c>
      <c r="BK17" s="134">
        <f t="shared" si="10"/>
      </c>
      <c r="BL17" s="15">
        <f aca="true" t="shared" si="36" ref="BL17:BL64">IF(AND(BK17&lt;$CF17,$CE17&lt;&gt;$Y17,BW17=$CF17),BW17+$Y17-$CE17,BW17)</f>
        <v>2</v>
      </c>
      <c r="BM17" s="15">
        <f aca="true" t="shared" si="37" ref="BM17:BM64">IF(AND(BL17&lt;$CF17,$CE17&lt;&gt;$Y17,BX17=$CF17),BX17+$Y17-$CE17,BX17)</f>
        <v>2</v>
      </c>
      <c r="BN17" s="15">
        <f aca="true" t="shared" si="38" ref="BN17:BN64">IF(AND(BM17&lt;$CF17,$CE17&lt;&gt;$Y17,BY17=$CF17),BY17+$Y17-$CE17,BY17)</f>
        <v>2</v>
      </c>
      <c r="BO17" s="15">
        <f aca="true" t="shared" si="39" ref="BO17:BO64">IF(AND(BN17&lt;$CF17,$CE17&lt;&gt;$Y17,BZ17=$CF17),BZ17+$Y17-$CE17,BZ17)</f>
        <v>2</v>
      </c>
      <c r="BP17" s="15">
        <f aca="true" t="shared" si="40" ref="BP17:BP64">IF(AND(BO17&lt;$CF17,$CE17&lt;&gt;$Y17,CA17=$CF17),CA17+$Y17-$CE17,CA17)</f>
        <v>2</v>
      </c>
      <c r="BQ17" s="15">
        <f aca="true" t="shared" si="41" ref="BQ17:BQ64">IF(AND(BP17&lt;$CF17,$CE17&lt;&gt;$Y17,CB17=$CF17),CB17+$Y17-$CE17,CB17)</f>
        <v>2</v>
      </c>
      <c r="BR17" s="15">
        <f aca="true" t="shared" si="42" ref="BR17:BR64">IF(AND(BQ17&lt;$CF17,$CE17&lt;&gt;$Y17,CC17=$CF17),CC17+$Y17-$CE17,CC17)</f>
        <v>2</v>
      </c>
      <c r="BS17" s="15">
        <f aca="true" t="shared" si="43" ref="BS17:BS64">IF(AND(BR17&lt;$CF17,$CE17&lt;&gt;$Y17,CD17=$CF17),CD17+$Y17-$CE17,CD17)</f>
        <v>0</v>
      </c>
      <c r="BT17" s="90">
        <f t="shared" si="24"/>
        <v>14</v>
      </c>
      <c r="BW17" s="15">
        <f>IF($DC17=0,0,ROUND(4*$Y17*SUM(AD17:AF17)/$DC17,0)/4)</f>
        <v>2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0</v>
      </c>
      <c r="CE17" s="224">
        <f t="shared" si="25"/>
        <v>14</v>
      </c>
      <c r="CF17" s="241">
        <f t="shared" si="12"/>
        <v>2</v>
      </c>
      <c r="CH17" s="71">
        <f t="shared" si="26"/>
        <v>0</v>
      </c>
      <c r="CI17" s="71">
        <f t="shared" si="27"/>
        <v>0</v>
      </c>
      <c r="CJ17" s="71">
        <f t="shared" si="28"/>
        <v>0</v>
      </c>
      <c r="CK17" s="71">
        <f t="shared" si="29"/>
        <v>0</v>
      </c>
      <c r="CL17" s="71">
        <f t="shared" si="30"/>
        <v>0</v>
      </c>
      <c r="CM17" s="71">
        <f t="shared" si="31"/>
        <v>0</v>
      </c>
      <c r="CN17" s="71">
        <f t="shared" si="32"/>
        <v>0</v>
      </c>
      <c r="CO17" s="71">
        <f t="shared" si="33"/>
        <v>0</v>
      </c>
      <c r="CP17" s="84">
        <f t="shared" si="34"/>
        <v>0</v>
      </c>
      <c r="CQ17" s="71">
        <f t="shared" si="13"/>
        <v>1</v>
      </c>
      <c r="CR17" s="71">
        <f t="shared" si="14"/>
        <v>1</v>
      </c>
      <c r="CS17" s="72">
        <f t="shared" si="15"/>
        <v>1</v>
      </c>
      <c r="CT17" s="71">
        <f t="shared" si="16"/>
        <v>1</v>
      </c>
      <c r="CU17" s="71">
        <f t="shared" si="17"/>
        <v>1</v>
      </c>
      <c r="CV17" s="71">
        <f t="shared" si="18"/>
        <v>1</v>
      </c>
      <c r="CW17" s="71">
        <f t="shared" si="19"/>
        <v>1</v>
      </c>
      <c r="CX17" s="71">
        <f t="shared" si="20"/>
        <v>0</v>
      </c>
      <c r="CY17" s="83">
        <f t="shared" si="35"/>
        <v>7</v>
      </c>
      <c r="DC17" s="63">
        <f>SUM($AD17:$AF17)+SUM($AH17:$AJ17)+SUM($AL17:AN17)+SUM($AP17:AR17)+SUM($AT17:AV17)+SUM($AX17:AZ17)+SUM($BB17:BD17)+SUM($BF17:BH17)</f>
        <v>196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12.75">
      <c r="A18" s="139" t="s">
        <v>206</v>
      </c>
      <c r="B18" s="129" t="s">
        <v>143</v>
      </c>
      <c r="C18" s="151" t="s">
        <v>122</v>
      </c>
      <c r="D18" s="140"/>
      <c r="E18" s="141"/>
      <c r="F18" s="141"/>
      <c r="G18" s="12"/>
      <c r="H18" s="140">
        <v>2</v>
      </c>
      <c r="I18" s="141"/>
      <c r="J18" s="141"/>
      <c r="K18" s="141"/>
      <c r="L18" s="141"/>
      <c r="M18" s="141"/>
      <c r="N18" s="12"/>
      <c r="O18" s="156"/>
      <c r="P18" s="156"/>
      <c r="Q18" s="140"/>
      <c r="R18" s="141"/>
      <c r="S18" s="141"/>
      <c r="T18" s="141"/>
      <c r="U18" s="141"/>
      <c r="V18" s="141"/>
      <c r="W18" s="12"/>
      <c r="X18" s="8">
        <v>90</v>
      </c>
      <c r="Y18" s="156">
        <f t="shared" si="0"/>
        <v>3</v>
      </c>
      <c r="Z18" s="9">
        <f t="shared" si="21"/>
        <v>14</v>
      </c>
      <c r="AA18" s="9">
        <f t="shared" si="21"/>
        <v>0</v>
      </c>
      <c r="AB18" s="9">
        <f t="shared" si="21"/>
        <v>14</v>
      </c>
      <c r="AC18" s="9">
        <f t="shared" si="22"/>
        <v>62</v>
      </c>
      <c r="AD18" s="256"/>
      <c r="AE18" s="256"/>
      <c r="AF18" s="256"/>
      <c r="AG18" s="67">
        <f t="shared" si="1"/>
        <v>0</v>
      </c>
      <c r="AH18" s="256">
        <v>14</v>
      </c>
      <c r="AI18" s="256"/>
      <c r="AJ18" s="256">
        <v>14</v>
      </c>
      <c r="AK18" s="67">
        <f t="shared" si="2"/>
        <v>3</v>
      </c>
      <c r="AL18" s="256"/>
      <c r="AM18" s="256"/>
      <c r="AN18" s="256"/>
      <c r="AO18" s="67">
        <f t="shared" si="3"/>
        <v>0</v>
      </c>
      <c r="AP18" s="256"/>
      <c r="AQ18" s="256"/>
      <c r="AR18" s="256"/>
      <c r="AS18" s="67">
        <f t="shared" si="4"/>
        <v>0</v>
      </c>
      <c r="AT18" s="256"/>
      <c r="AU18" s="256"/>
      <c r="AV18" s="256"/>
      <c r="AW18" s="67">
        <f t="shared" si="5"/>
        <v>0</v>
      </c>
      <c r="AX18" s="256"/>
      <c r="AY18" s="256"/>
      <c r="AZ18" s="256"/>
      <c r="BA18" s="67">
        <f t="shared" si="6"/>
        <v>0</v>
      </c>
      <c r="BB18" s="256"/>
      <c r="BC18" s="256"/>
      <c r="BD18" s="256"/>
      <c r="BE18" s="67">
        <f t="shared" si="7"/>
        <v>0</v>
      </c>
      <c r="BF18" s="256"/>
      <c r="BG18" s="256"/>
      <c r="BH18" s="256"/>
      <c r="BI18" s="67">
        <f t="shared" si="8"/>
        <v>0</v>
      </c>
      <c r="BJ18" s="60">
        <f t="shared" si="9"/>
        <v>0.6888888888888889</v>
      </c>
      <c r="BK18" s="134">
        <f t="shared" si="10"/>
      </c>
      <c r="BL18" s="15">
        <f t="shared" si="36"/>
        <v>0</v>
      </c>
      <c r="BM18" s="15">
        <f t="shared" si="37"/>
        <v>3</v>
      </c>
      <c r="BN18" s="15">
        <f t="shared" si="38"/>
        <v>0</v>
      </c>
      <c r="BO18" s="15">
        <f t="shared" si="39"/>
        <v>0</v>
      </c>
      <c r="BP18" s="15">
        <f t="shared" si="40"/>
        <v>0</v>
      </c>
      <c r="BQ18" s="15">
        <f t="shared" si="41"/>
        <v>0</v>
      </c>
      <c r="BR18" s="15">
        <f t="shared" si="42"/>
        <v>0</v>
      </c>
      <c r="BS18" s="15">
        <f t="shared" si="43"/>
        <v>0</v>
      </c>
      <c r="BT18" s="90">
        <f t="shared" si="24"/>
        <v>3</v>
      </c>
      <c r="BW18" s="15">
        <f aca="true" t="shared" si="44" ref="BW18:BW64">IF($DC18=0,0,ROUND(4*$Y18*SUM(AD18:AF18)/$DC18,0)/4)</f>
        <v>0</v>
      </c>
      <c r="BX18" s="15">
        <f aca="true" t="shared" si="45" ref="BX18:BX64">IF($DC18=0,0,ROUND(4*$Y18*SUM(AH18:AJ18)/$DC18,0)/4)</f>
        <v>3</v>
      </c>
      <c r="BY18" s="15">
        <f aca="true" t="shared" si="46" ref="BY18:BY64">IF($DC18=0,0,ROUND(4*$Y18*SUM(AL18:AN18)/$DC18,0)/4)</f>
        <v>0</v>
      </c>
      <c r="BZ18" s="15">
        <f aca="true" t="shared" si="47" ref="BZ18:BZ64">IF($DC18=0,0,ROUND(4*$Y18*SUM(AP18:AR18)/$DC18,0)/4)</f>
        <v>0</v>
      </c>
      <c r="CA18" s="15">
        <f aca="true" t="shared" si="48" ref="CA18:CA64">IF($DC18=0,0,ROUND(4*$Y18*SUM(AT18:AV18)/$DC18,0)/4)</f>
        <v>0</v>
      </c>
      <c r="CB18" s="15">
        <f aca="true" t="shared" si="49" ref="CB18:CB64">IF($DC18=0,0,ROUND(4*$Y18*(SUM(AX18:AZ18))/$DC18,0)/4)</f>
        <v>0</v>
      </c>
      <c r="CC18" s="15">
        <f aca="true" t="shared" si="50" ref="CC18:CC64">IF($DC18=0,0,ROUND(4*$Y18*(SUM(BB18:BD18))/$DC18,0)/4)</f>
        <v>0</v>
      </c>
      <c r="CD18" s="15">
        <f aca="true" t="shared" si="51" ref="CD18:CD64">IF($DC18=0,0,ROUND(4*$Y18*(SUM(BF18:BH18))/$DC18,0)/4)</f>
        <v>0</v>
      </c>
      <c r="CE18" s="224">
        <f t="shared" si="25"/>
        <v>3</v>
      </c>
      <c r="CF18" s="241">
        <f t="shared" si="12"/>
        <v>3</v>
      </c>
      <c r="CH18" s="71">
        <f t="shared" si="26"/>
        <v>0</v>
      </c>
      <c r="CI18" s="71">
        <f t="shared" si="27"/>
        <v>0</v>
      </c>
      <c r="CJ18" s="71">
        <f t="shared" si="28"/>
        <v>0</v>
      </c>
      <c r="CK18" s="71">
        <f t="shared" si="29"/>
        <v>0</v>
      </c>
      <c r="CL18" s="71">
        <f t="shared" si="30"/>
        <v>0</v>
      </c>
      <c r="CM18" s="71">
        <f t="shared" si="31"/>
        <v>0</v>
      </c>
      <c r="CN18" s="71">
        <f t="shared" si="32"/>
        <v>0</v>
      </c>
      <c r="CO18" s="71">
        <f t="shared" si="33"/>
        <v>0</v>
      </c>
      <c r="CP18" s="84">
        <f t="shared" si="34"/>
        <v>0</v>
      </c>
      <c r="CQ18" s="71">
        <f t="shared" si="13"/>
        <v>0</v>
      </c>
      <c r="CR18" s="71">
        <f t="shared" si="14"/>
        <v>1</v>
      </c>
      <c r="CS18" s="72">
        <f t="shared" si="15"/>
        <v>0</v>
      </c>
      <c r="CT18" s="71">
        <f t="shared" si="16"/>
        <v>0</v>
      </c>
      <c r="CU18" s="71">
        <f t="shared" si="17"/>
        <v>0</v>
      </c>
      <c r="CV18" s="71">
        <f t="shared" si="18"/>
        <v>0</v>
      </c>
      <c r="CW18" s="71">
        <f t="shared" si="19"/>
        <v>0</v>
      </c>
      <c r="CX18" s="71">
        <f t="shared" si="20"/>
        <v>0</v>
      </c>
      <c r="CY18" s="83">
        <f t="shared" si="35"/>
        <v>1</v>
      </c>
      <c r="DC18" s="63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4">
      <c r="A19" s="139" t="s">
        <v>207</v>
      </c>
      <c r="B19" s="129" t="s">
        <v>183</v>
      </c>
      <c r="C19" s="151" t="s">
        <v>95</v>
      </c>
      <c r="D19" s="140"/>
      <c r="E19" s="141"/>
      <c r="F19" s="141"/>
      <c r="G19" s="12"/>
      <c r="H19" s="140" t="s">
        <v>133</v>
      </c>
      <c r="I19" s="141"/>
      <c r="J19" s="141"/>
      <c r="K19" s="141"/>
      <c r="L19" s="141"/>
      <c r="M19" s="141"/>
      <c r="N19" s="12"/>
      <c r="O19" s="156"/>
      <c r="P19" s="156"/>
      <c r="Q19" s="140"/>
      <c r="R19" s="141"/>
      <c r="S19" s="141"/>
      <c r="T19" s="141"/>
      <c r="U19" s="141"/>
      <c r="V19" s="141"/>
      <c r="W19" s="12"/>
      <c r="X19" s="8">
        <v>45</v>
      </c>
      <c r="Y19" s="156">
        <f t="shared" si="0"/>
        <v>1.5</v>
      </c>
      <c r="Z19" s="9">
        <f t="shared" si="21"/>
        <v>14</v>
      </c>
      <c r="AA19" s="9">
        <f t="shared" si="21"/>
        <v>0</v>
      </c>
      <c r="AB19" s="9">
        <f t="shared" si="21"/>
        <v>8</v>
      </c>
      <c r="AC19" s="9">
        <f t="shared" si="22"/>
        <v>23</v>
      </c>
      <c r="AD19" s="256">
        <v>14</v>
      </c>
      <c r="AE19" s="256"/>
      <c r="AF19" s="256">
        <v>8</v>
      </c>
      <c r="AG19" s="67">
        <f t="shared" si="1"/>
        <v>1.5</v>
      </c>
      <c r="AH19" s="256"/>
      <c r="AI19" s="256"/>
      <c r="AJ19" s="256"/>
      <c r="AK19" s="67">
        <f t="shared" si="2"/>
        <v>0</v>
      </c>
      <c r="AL19" s="256"/>
      <c r="AM19" s="256"/>
      <c r="AN19" s="256"/>
      <c r="AO19" s="67">
        <f t="shared" si="3"/>
        <v>0</v>
      </c>
      <c r="AP19" s="256"/>
      <c r="AQ19" s="256"/>
      <c r="AR19" s="256"/>
      <c r="AS19" s="67">
        <f t="shared" si="4"/>
        <v>0</v>
      </c>
      <c r="AT19" s="256"/>
      <c r="AU19" s="256"/>
      <c r="AV19" s="256"/>
      <c r="AW19" s="67">
        <f t="shared" si="5"/>
        <v>0</v>
      </c>
      <c r="AX19" s="256"/>
      <c r="AY19" s="256"/>
      <c r="AZ19" s="256"/>
      <c r="BA19" s="67">
        <f t="shared" si="6"/>
        <v>0</v>
      </c>
      <c r="BB19" s="256"/>
      <c r="BC19" s="256"/>
      <c r="BD19" s="256"/>
      <c r="BE19" s="67">
        <f t="shared" si="7"/>
        <v>0</v>
      </c>
      <c r="BF19" s="256"/>
      <c r="BG19" s="256"/>
      <c r="BH19" s="256"/>
      <c r="BI19" s="67">
        <f t="shared" si="8"/>
        <v>0</v>
      </c>
      <c r="BJ19" s="60">
        <f t="shared" si="9"/>
        <v>0.5111111111111111</v>
      </c>
      <c r="BK19" s="134">
        <f t="shared" si="10"/>
      </c>
      <c r="BL19" s="15">
        <f t="shared" si="36"/>
        <v>1.5</v>
      </c>
      <c r="BM19" s="15">
        <f t="shared" si="37"/>
        <v>0</v>
      </c>
      <c r="BN19" s="15">
        <f t="shared" si="38"/>
        <v>0</v>
      </c>
      <c r="BO19" s="15">
        <f t="shared" si="39"/>
        <v>0</v>
      </c>
      <c r="BP19" s="15">
        <f t="shared" si="40"/>
        <v>0</v>
      </c>
      <c r="BQ19" s="15">
        <f t="shared" si="41"/>
        <v>0</v>
      </c>
      <c r="BR19" s="15">
        <f t="shared" si="42"/>
        <v>0</v>
      </c>
      <c r="BS19" s="15">
        <f t="shared" si="43"/>
        <v>0</v>
      </c>
      <c r="BT19" s="90">
        <f t="shared" si="24"/>
        <v>1.5</v>
      </c>
      <c r="BW19" s="15">
        <f t="shared" si="44"/>
        <v>1.5</v>
      </c>
      <c r="BX19" s="15">
        <f t="shared" si="45"/>
        <v>0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224">
        <f t="shared" si="25"/>
        <v>1.5</v>
      </c>
      <c r="CF19" s="241">
        <f t="shared" si="12"/>
        <v>1.5</v>
      </c>
      <c r="CH19" s="71">
        <f t="shared" si="26"/>
        <v>0</v>
      </c>
      <c r="CI19" s="71">
        <f t="shared" si="27"/>
        <v>0</v>
      </c>
      <c r="CJ19" s="71">
        <f t="shared" si="28"/>
        <v>0</v>
      </c>
      <c r="CK19" s="71">
        <f t="shared" si="29"/>
        <v>0</v>
      </c>
      <c r="CL19" s="71">
        <f t="shared" si="30"/>
        <v>0</v>
      </c>
      <c r="CM19" s="71">
        <f t="shared" si="31"/>
        <v>0</v>
      </c>
      <c r="CN19" s="71">
        <f t="shared" si="32"/>
        <v>0</v>
      </c>
      <c r="CO19" s="71">
        <f t="shared" si="33"/>
        <v>0</v>
      </c>
      <c r="CP19" s="84">
        <f t="shared" si="34"/>
        <v>0</v>
      </c>
      <c r="CQ19" s="71">
        <f t="shared" si="13"/>
        <v>1</v>
      </c>
      <c r="CR19" s="71">
        <f t="shared" si="14"/>
        <v>0</v>
      </c>
      <c r="CS19" s="72">
        <f t="shared" si="15"/>
        <v>0</v>
      </c>
      <c r="CT19" s="71">
        <f t="shared" si="16"/>
        <v>0</v>
      </c>
      <c r="CU19" s="71">
        <f t="shared" si="17"/>
        <v>0</v>
      </c>
      <c r="CV19" s="71">
        <f t="shared" si="18"/>
        <v>0</v>
      </c>
      <c r="CW19" s="71">
        <f t="shared" si="19"/>
        <v>0</v>
      </c>
      <c r="CX19" s="71">
        <f t="shared" si="20"/>
        <v>0</v>
      </c>
      <c r="CY19" s="83">
        <f t="shared" si="35"/>
        <v>1</v>
      </c>
      <c r="DC19" s="63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2.75">
      <c r="A20" s="139" t="s">
        <v>208</v>
      </c>
      <c r="B20" s="129" t="s">
        <v>320</v>
      </c>
      <c r="C20" s="151" t="s">
        <v>104</v>
      </c>
      <c r="D20" s="140"/>
      <c r="E20" s="141"/>
      <c r="F20" s="141"/>
      <c r="G20" s="12"/>
      <c r="H20" s="140" t="s">
        <v>321</v>
      </c>
      <c r="I20" s="141"/>
      <c r="J20" s="141"/>
      <c r="K20" s="141"/>
      <c r="L20" s="141"/>
      <c r="M20" s="141"/>
      <c r="N20" s="12"/>
      <c r="O20" s="156"/>
      <c r="P20" s="156"/>
      <c r="Q20" s="140"/>
      <c r="R20" s="141"/>
      <c r="S20" s="141"/>
      <c r="T20" s="141"/>
      <c r="U20" s="141"/>
      <c r="V20" s="141"/>
      <c r="W20" s="12"/>
      <c r="X20" s="8">
        <v>90</v>
      </c>
      <c r="Y20" s="156">
        <f t="shared" si="0"/>
        <v>3</v>
      </c>
      <c r="Z20" s="9">
        <f t="shared" si="21"/>
        <v>14</v>
      </c>
      <c r="AA20" s="9">
        <f t="shared" si="21"/>
        <v>0</v>
      </c>
      <c r="AB20" s="9">
        <f t="shared" si="21"/>
        <v>14</v>
      </c>
      <c r="AC20" s="9">
        <f t="shared" si="22"/>
        <v>62</v>
      </c>
      <c r="AD20" s="256"/>
      <c r="AE20" s="256"/>
      <c r="AF20" s="256"/>
      <c r="AG20" s="67">
        <f t="shared" si="1"/>
        <v>0</v>
      </c>
      <c r="AH20" s="256"/>
      <c r="AI20" s="256"/>
      <c r="AJ20" s="256"/>
      <c r="AK20" s="67">
        <f t="shared" si="2"/>
        <v>0</v>
      </c>
      <c r="AL20" s="256"/>
      <c r="AM20" s="256"/>
      <c r="AN20" s="256"/>
      <c r="AO20" s="67">
        <f t="shared" si="3"/>
        <v>0</v>
      </c>
      <c r="AP20" s="256">
        <v>14</v>
      </c>
      <c r="AQ20" s="256"/>
      <c r="AR20" s="256">
        <v>14</v>
      </c>
      <c r="AS20" s="67">
        <f t="shared" si="4"/>
        <v>3</v>
      </c>
      <c r="AT20" s="256"/>
      <c r="AU20" s="256"/>
      <c r="AV20" s="256"/>
      <c r="AW20" s="67">
        <f t="shared" si="5"/>
        <v>0</v>
      </c>
      <c r="AX20" s="256"/>
      <c r="AY20" s="256"/>
      <c r="AZ20" s="256"/>
      <c r="BA20" s="67">
        <f t="shared" si="6"/>
        <v>0</v>
      </c>
      <c r="BB20" s="256"/>
      <c r="BC20" s="256"/>
      <c r="BD20" s="256"/>
      <c r="BE20" s="67">
        <f t="shared" si="7"/>
        <v>0</v>
      </c>
      <c r="BF20" s="256"/>
      <c r="BG20" s="256"/>
      <c r="BH20" s="256"/>
      <c r="BI20" s="67">
        <f t="shared" si="8"/>
        <v>0</v>
      </c>
      <c r="BJ20" s="60">
        <f t="shared" si="9"/>
        <v>0.6888888888888889</v>
      </c>
      <c r="BK20" s="134">
        <f t="shared" si="10"/>
      </c>
      <c r="BL20" s="15">
        <f t="shared" si="36"/>
        <v>0</v>
      </c>
      <c r="BM20" s="15">
        <f t="shared" si="37"/>
        <v>0</v>
      </c>
      <c r="BN20" s="15">
        <f t="shared" si="38"/>
        <v>0</v>
      </c>
      <c r="BO20" s="15">
        <f t="shared" si="39"/>
        <v>3</v>
      </c>
      <c r="BP20" s="15">
        <f t="shared" si="40"/>
        <v>0</v>
      </c>
      <c r="BQ20" s="15">
        <f t="shared" si="41"/>
        <v>0</v>
      </c>
      <c r="BR20" s="15">
        <f t="shared" si="42"/>
        <v>0</v>
      </c>
      <c r="BS20" s="15">
        <f t="shared" si="43"/>
        <v>0</v>
      </c>
      <c r="BT20" s="90">
        <f t="shared" si="24"/>
        <v>3</v>
      </c>
      <c r="BW20" s="15">
        <f t="shared" si="44"/>
        <v>0</v>
      </c>
      <c r="BX20" s="15">
        <f t="shared" si="45"/>
        <v>0</v>
      </c>
      <c r="BY20" s="15">
        <f t="shared" si="46"/>
        <v>0</v>
      </c>
      <c r="BZ20" s="15">
        <f t="shared" si="47"/>
        <v>3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224">
        <f t="shared" si="25"/>
        <v>3</v>
      </c>
      <c r="CF20" s="241">
        <f t="shared" si="12"/>
        <v>3</v>
      </c>
      <c r="CH20" s="71">
        <f t="shared" si="26"/>
        <v>0</v>
      </c>
      <c r="CI20" s="71">
        <f t="shared" si="27"/>
        <v>0</v>
      </c>
      <c r="CJ20" s="71">
        <f t="shared" si="28"/>
        <v>0</v>
      </c>
      <c r="CK20" s="71">
        <f t="shared" si="29"/>
        <v>0</v>
      </c>
      <c r="CL20" s="71">
        <f t="shared" si="30"/>
        <v>0</v>
      </c>
      <c r="CM20" s="71">
        <f t="shared" si="31"/>
        <v>0</v>
      </c>
      <c r="CN20" s="71">
        <f t="shared" si="32"/>
        <v>0</v>
      </c>
      <c r="CO20" s="71">
        <f t="shared" si="33"/>
        <v>0</v>
      </c>
      <c r="CP20" s="84">
        <f t="shared" si="34"/>
        <v>0</v>
      </c>
      <c r="CQ20" s="71">
        <f t="shared" si="13"/>
        <v>0</v>
      </c>
      <c r="CR20" s="71">
        <f t="shared" si="14"/>
        <v>0</v>
      </c>
      <c r="CS20" s="72">
        <f t="shared" si="15"/>
        <v>0</v>
      </c>
      <c r="CT20" s="71">
        <f t="shared" si="16"/>
        <v>1</v>
      </c>
      <c r="CU20" s="71">
        <f t="shared" si="17"/>
        <v>0</v>
      </c>
      <c r="CV20" s="71">
        <f t="shared" si="18"/>
        <v>0</v>
      </c>
      <c r="CW20" s="71">
        <f t="shared" si="19"/>
        <v>0</v>
      </c>
      <c r="CX20" s="71">
        <f t="shared" si="20"/>
        <v>0</v>
      </c>
      <c r="CY20" s="83">
        <f t="shared" si="35"/>
        <v>1</v>
      </c>
      <c r="DC20" s="63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2.75">
      <c r="A21" s="139" t="s">
        <v>209</v>
      </c>
      <c r="B21" s="129" t="s">
        <v>322</v>
      </c>
      <c r="C21" s="151" t="s">
        <v>88</v>
      </c>
      <c r="D21" s="140"/>
      <c r="E21" s="141"/>
      <c r="F21" s="141"/>
      <c r="G21" s="12"/>
      <c r="H21" s="140" t="s">
        <v>321</v>
      </c>
      <c r="I21" s="141"/>
      <c r="J21" s="141"/>
      <c r="K21" s="141"/>
      <c r="L21" s="141"/>
      <c r="M21" s="141"/>
      <c r="N21" s="12"/>
      <c r="O21" s="156"/>
      <c r="P21" s="156"/>
      <c r="Q21" s="140"/>
      <c r="R21" s="141"/>
      <c r="S21" s="141"/>
      <c r="T21" s="141"/>
      <c r="U21" s="141"/>
      <c r="V21" s="141"/>
      <c r="W21" s="12"/>
      <c r="X21" s="8">
        <v>90</v>
      </c>
      <c r="Y21" s="156">
        <f t="shared" si="0"/>
        <v>3</v>
      </c>
      <c r="Z21" s="9">
        <f t="shared" si="21"/>
        <v>14</v>
      </c>
      <c r="AA21" s="9">
        <f t="shared" si="21"/>
        <v>0</v>
      </c>
      <c r="AB21" s="9">
        <f t="shared" si="21"/>
        <v>14</v>
      </c>
      <c r="AC21" s="9">
        <f t="shared" si="22"/>
        <v>62</v>
      </c>
      <c r="AD21" s="256"/>
      <c r="AE21" s="256"/>
      <c r="AF21" s="256"/>
      <c r="AG21" s="67">
        <f aca="true" t="shared" si="52" ref="AG21:AG26">BL21</f>
        <v>0</v>
      </c>
      <c r="AH21" s="256"/>
      <c r="AI21" s="256"/>
      <c r="AJ21" s="256"/>
      <c r="AK21" s="67">
        <f aca="true" t="shared" si="53" ref="AK21:AK26">BM21</f>
        <v>0</v>
      </c>
      <c r="AL21" s="256"/>
      <c r="AM21" s="256"/>
      <c r="AN21" s="256"/>
      <c r="AO21" s="67">
        <f aca="true" t="shared" si="54" ref="AO21:AO26">BN21</f>
        <v>0</v>
      </c>
      <c r="AP21" s="256">
        <v>14</v>
      </c>
      <c r="AQ21" s="256"/>
      <c r="AR21" s="256">
        <v>14</v>
      </c>
      <c r="AS21" s="67">
        <f aca="true" t="shared" si="55" ref="AS21:AS26">BO21</f>
        <v>3</v>
      </c>
      <c r="AT21" s="256"/>
      <c r="AU21" s="256"/>
      <c r="AV21" s="256"/>
      <c r="AW21" s="67">
        <f aca="true" t="shared" si="56" ref="AW21:AW26">BP21</f>
        <v>0</v>
      </c>
      <c r="AX21" s="256"/>
      <c r="AY21" s="256"/>
      <c r="AZ21" s="256"/>
      <c r="BA21" s="67">
        <f aca="true" t="shared" si="57" ref="BA21:BA26">BQ21</f>
        <v>0</v>
      </c>
      <c r="BB21" s="256"/>
      <c r="BC21" s="256"/>
      <c r="BD21" s="256"/>
      <c r="BE21" s="67">
        <f aca="true" t="shared" si="58" ref="BE21:BE26">BR21</f>
        <v>0</v>
      </c>
      <c r="BF21" s="256"/>
      <c r="BG21" s="256"/>
      <c r="BH21" s="256"/>
      <c r="BI21" s="67">
        <f aca="true" t="shared" si="59" ref="BI21:BI26">BS21</f>
        <v>0</v>
      </c>
      <c r="BJ21" s="60">
        <f t="shared" si="9"/>
        <v>0.6888888888888889</v>
      </c>
      <c r="BK21" s="134">
        <f t="shared" si="10"/>
      </c>
      <c r="BL21" s="15">
        <f t="shared" si="36"/>
        <v>0</v>
      </c>
      <c r="BM21" s="15">
        <f t="shared" si="37"/>
        <v>0</v>
      </c>
      <c r="BN21" s="15">
        <f t="shared" si="38"/>
        <v>0</v>
      </c>
      <c r="BO21" s="15">
        <f t="shared" si="39"/>
        <v>3</v>
      </c>
      <c r="BP21" s="15">
        <f t="shared" si="40"/>
        <v>0</v>
      </c>
      <c r="BQ21" s="15">
        <f t="shared" si="41"/>
        <v>0</v>
      </c>
      <c r="BR21" s="15">
        <f t="shared" si="42"/>
        <v>0</v>
      </c>
      <c r="BS21" s="15">
        <f t="shared" si="43"/>
        <v>0</v>
      </c>
      <c r="BT21" s="90">
        <f t="shared" si="24"/>
        <v>3</v>
      </c>
      <c r="BW21" s="15">
        <f t="shared" si="44"/>
        <v>0</v>
      </c>
      <c r="BX21" s="15">
        <f t="shared" si="45"/>
        <v>0</v>
      </c>
      <c r="BY21" s="15">
        <f t="shared" si="46"/>
        <v>0</v>
      </c>
      <c r="BZ21" s="15">
        <f t="shared" si="47"/>
        <v>3</v>
      </c>
      <c r="CA21" s="15">
        <f t="shared" si="48"/>
        <v>0</v>
      </c>
      <c r="CB21" s="15">
        <f t="shared" si="49"/>
        <v>0</v>
      </c>
      <c r="CC21" s="15">
        <f t="shared" si="50"/>
        <v>0</v>
      </c>
      <c r="CD21" s="15">
        <f t="shared" si="51"/>
        <v>0</v>
      </c>
      <c r="CE21" s="224">
        <f t="shared" si="25"/>
        <v>3</v>
      </c>
      <c r="CF21" s="241">
        <f t="shared" si="12"/>
        <v>3</v>
      </c>
      <c r="CH21" s="459">
        <f t="shared" si="26"/>
        <v>0</v>
      </c>
      <c r="CI21" s="459">
        <f t="shared" si="27"/>
        <v>0</v>
      </c>
      <c r="CJ21" s="459">
        <f t="shared" si="28"/>
        <v>0</v>
      </c>
      <c r="CK21" s="459">
        <f t="shared" si="29"/>
        <v>0</v>
      </c>
      <c r="CL21" s="459">
        <f t="shared" si="30"/>
        <v>0</v>
      </c>
      <c r="CM21" s="459">
        <f t="shared" si="31"/>
        <v>0</v>
      </c>
      <c r="CN21" s="459">
        <f t="shared" si="32"/>
        <v>0</v>
      </c>
      <c r="CO21" s="459">
        <f t="shared" si="33"/>
        <v>0</v>
      </c>
      <c r="CP21" s="460">
        <f t="shared" si="34"/>
        <v>0</v>
      </c>
      <c r="CQ21" s="459">
        <f t="shared" si="13"/>
        <v>0</v>
      </c>
      <c r="CR21" s="459">
        <f t="shared" si="14"/>
        <v>0</v>
      </c>
      <c r="CS21" s="461">
        <f t="shared" si="15"/>
        <v>0</v>
      </c>
      <c r="CT21" s="459">
        <f t="shared" si="16"/>
        <v>1</v>
      </c>
      <c r="CU21" s="459">
        <f t="shared" si="17"/>
        <v>0</v>
      </c>
      <c r="CV21" s="459">
        <f t="shared" si="18"/>
        <v>0</v>
      </c>
      <c r="CW21" s="459">
        <f t="shared" si="19"/>
        <v>0</v>
      </c>
      <c r="CX21" s="459">
        <f t="shared" si="20"/>
        <v>0</v>
      </c>
      <c r="CY21" s="83">
        <f t="shared" si="35"/>
        <v>1</v>
      </c>
      <c r="DC21" s="63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4">
      <c r="A22" s="139" t="s">
        <v>210</v>
      </c>
      <c r="B22" s="129" t="s">
        <v>161</v>
      </c>
      <c r="C22" s="151" t="s">
        <v>316</v>
      </c>
      <c r="D22" s="140"/>
      <c r="E22" s="141"/>
      <c r="F22" s="141"/>
      <c r="G22" s="12"/>
      <c r="H22" s="140">
        <v>5</v>
      </c>
      <c r="I22" s="141"/>
      <c r="J22" s="141"/>
      <c r="K22" s="141"/>
      <c r="L22" s="141"/>
      <c r="M22" s="141"/>
      <c r="N22" s="12"/>
      <c r="O22" s="156"/>
      <c r="P22" s="156"/>
      <c r="Q22" s="140"/>
      <c r="R22" s="141"/>
      <c r="S22" s="141"/>
      <c r="T22" s="141"/>
      <c r="U22" s="141"/>
      <c r="V22" s="141"/>
      <c r="W22" s="12"/>
      <c r="X22" s="8">
        <v>90</v>
      </c>
      <c r="Y22" s="156">
        <f t="shared" si="0"/>
        <v>3</v>
      </c>
      <c r="Z22" s="9">
        <f t="shared" si="21"/>
        <v>14</v>
      </c>
      <c r="AA22" s="9">
        <f t="shared" si="21"/>
        <v>0</v>
      </c>
      <c r="AB22" s="9">
        <f t="shared" si="21"/>
        <v>14</v>
      </c>
      <c r="AC22" s="9">
        <f t="shared" si="22"/>
        <v>62</v>
      </c>
      <c r="AD22" s="256"/>
      <c r="AE22" s="256"/>
      <c r="AF22" s="256"/>
      <c r="AG22" s="67">
        <f t="shared" si="52"/>
        <v>0</v>
      </c>
      <c r="AH22" s="256"/>
      <c r="AI22" s="256"/>
      <c r="AJ22" s="256"/>
      <c r="AK22" s="67">
        <f t="shared" si="53"/>
        <v>0</v>
      </c>
      <c r="AL22" s="256"/>
      <c r="AM22" s="256"/>
      <c r="AN22" s="256"/>
      <c r="AO22" s="67">
        <f t="shared" si="54"/>
        <v>0</v>
      </c>
      <c r="AP22" s="256"/>
      <c r="AQ22" s="256"/>
      <c r="AR22" s="256"/>
      <c r="AS22" s="67">
        <f t="shared" si="55"/>
        <v>0</v>
      </c>
      <c r="AT22" s="256">
        <v>14</v>
      </c>
      <c r="AU22" s="256"/>
      <c r="AV22" s="256">
        <v>14</v>
      </c>
      <c r="AW22" s="67">
        <f t="shared" si="56"/>
        <v>3</v>
      </c>
      <c r="AX22" s="256"/>
      <c r="AY22" s="256"/>
      <c r="AZ22" s="256"/>
      <c r="BA22" s="67">
        <f t="shared" si="57"/>
        <v>0</v>
      </c>
      <c r="BB22" s="256"/>
      <c r="BC22" s="256"/>
      <c r="BD22" s="256"/>
      <c r="BE22" s="67">
        <f t="shared" si="58"/>
        <v>0</v>
      </c>
      <c r="BF22" s="256"/>
      <c r="BG22" s="256"/>
      <c r="BH22" s="256"/>
      <c r="BI22" s="67">
        <f t="shared" si="59"/>
        <v>0</v>
      </c>
      <c r="BJ22" s="60">
        <f t="shared" si="9"/>
        <v>0.6888888888888889</v>
      </c>
      <c r="BK22" s="134">
        <f t="shared" si="10"/>
      </c>
      <c r="BL22" s="15">
        <f t="shared" si="36"/>
        <v>0</v>
      </c>
      <c r="BM22" s="15">
        <f t="shared" si="37"/>
        <v>0</v>
      </c>
      <c r="BN22" s="15">
        <f t="shared" si="38"/>
        <v>0</v>
      </c>
      <c r="BO22" s="15">
        <f t="shared" si="39"/>
        <v>0</v>
      </c>
      <c r="BP22" s="15">
        <f t="shared" si="40"/>
        <v>3</v>
      </c>
      <c r="BQ22" s="15">
        <f t="shared" si="41"/>
        <v>0</v>
      </c>
      <c r="BR22" s="15">
        <f t="shared" si="42"/>
        <v>0</v>
      </c>
      <c r="BS22" s="15">
        <f t="shared" si="43"/>
        <v>0</v>
      </c>
      <c r="BT22" s="90">
        <f t="shared" si="24"/>
        <v>3</v>
      </c>
      <c r="BW22" s="15">
        <f t="shared" si="44"/>
        <v>0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3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224">
        <f t="shared" si="25"/>
        <v>3</v>
      </c>
      <c r="CF22" s="241">
        <f t="shared" si="12"/>
        <v>3</v>
      </c>
      <c r="CH22" s="459">
        <f t="shared" si="26"/>
        <v>0</v>
      </c>
      <c r="CI22" s="459">
        <f t="shared" si="27"/>
        <v>0</v>
      </c>
      <c r="CJ22" s="459">
        <f t="shared" si="28"/>
        <v>0</v>
      </c>
      <c r="CK22" s="459">
        <f t="shared" si="29"/>
        <v>0</v>
      </c>
      <c r="CL22" s="459">
        <f t="shared" si="30"/>
        <v>0</v>
      </c>
      <c r="CM22" s="459">
        <f t="shared" si="31"/>
        <v>0</v>
      </c>
      <c r="CN22" s="459">
        <f t="shared" si="32"/>
        <v>0</v>
      </c>
      <c r="CO22" s="459">
        <f t="shared" si="33"/>
        <v>0</v>
      </c>
      <c r="CP22" s="460">
        <f t="shared" si="34"/>
        <v>0</v>
      </c>
      <c r="CQ22" s="459">
        <f t="shared" si="13"/>
        <v>0</v>
      </c>
      <c r="CR22" s="459">
        <f t="shared" si="14"/>
        <v>0</v>
      </c>
      <c r="CS22" s="461">
        <f t="shared" si="15"/>
        <v>0</v>
      </c>
      <c r="CT22" s="459">
        <f t="shared" si="16"/>
        <v>0</v>
      </c>
      <c r="CU22" s="459">
        <f t="shared" si="17"/>
        <v>1</v>
      </c>
      <c r="CV22" s="459">
        <f t="shared" si="18"/>
        <v>0</v>
      </c>
      <c r="CW22" s="459">
        <f t="shared" si="19"/>
        <v>0</v>
      </c>
      <c r="CX22" s="459">
        <f t="shared" si="20"/>
        <v>0</v>
      </c>
      <c r="CY22" s="83">
        <f t="shared" si="35"/>
        <v>1</v>
      </c>
      <c r="DC22" s="63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12.75">
      <c r="A23" s="139" t="s">
        <v>211</v>
      </c>
      <c r="B23" s="436" t="s">
        <v>323</v>
      </c>
      <c r="C23" s="151" t="s">
        <v>94</v>
      </c>
      <c r="D23" s="437" t="s">
        <v>133</v>
      </c>
      <c r="E23" s="438"/>
      <c r="F23" s="438"/>
      <c r="G23" s="439"/>
      <c r="H23" s="440"/>
      <c r="I23" s="141"/>
      <c r="J23" s="141"/>
      <c r="K23" s="141"/>
      <c r="L23" s="141"/>
      <c r="M23" s="141"/>
      <c r="N23" s="12"/>
      <c r="O23" s="156"/>
      <c r="P23" s="156"/>
      <c r="Q23" s="140"/>
      <c r="R23" s="141"/>
      <c r="S23" s="141"/>
      <c r="T23" s="141"/>
      <c r="U23" s="141"/>
      <c r="V23" s="141"/>
      <c r="W23" s="625">
        <f>SUM(Y15:Y22)+Y26+Y27</f>
        <v>55.5</v>
      </c>
      <c r="X23" s="446">
        <v>120</v>
      </c>
      <c r="Y23" s="162">
        <f t="shared" si="0"/>
        <v>4</v>
      </c>
      <c r="Z23" s="9">
        <f t="shared" si="21"/>
        <v>20</v>
      </c>
      <c r="AA23" s="9">
        <f t="shared" si="21"/>
        <v>0</v>
      </c>
      <c r="AB23" s="9">
        <f t="shared" si="21"/>
        <v>20</v>
      </c>
      <c r="AC23" s="9">
        <f t="shared" si="22"/>
        <v>80</v>
      </c>
      <c r="AD23" s="440">
        <v>20</v>
      </c>
      <c r="AE23" s="448"/>
      <c r="AF23" s="448">
        <v>20</v>
      </c>
      <c r="AG23" s="67">
        <f>BL23</f>
        <v>4</v>
      </c>
      <c r="AH23" s="449"/>
      <c r="AI23" s="449"/>
      <c r="AJ23" s="449"/>
      <c r="AK23" s="67">
        <f>BM23</f>
        <v>0</v>
      </c>
      <c r="AL23" s="449"/>
      <c r="AM23" s="449"/>
      <c r="AN23" s="449"/>
      <c r="AO23" s="67">
        <f>BN23</f>
        <v>0</v>
      </c>
      <c r="AP23" s="449"/>
      <c r="AQ23" s="449"/>
      <c r="AR23" s="449"/>
      <c r="AS23" s="67">
        <f>BO23</f>
        <v>0</v>
      </c>
      <c r="AT23" s="449"/>
      <c r="AU23" s="449"/>
      <c r="AV23" s="449"/>
      <c r="AW23" s="67">
        <f>BP23</f>
        <v>0</v>
      </c>
      <c r="AX23" s="449"/>
      <c r="AY23" s="449"/>
      <c r="AZ23" s="449"/>
      <c r="BA23" s="67">
        <f>BQ23</f>
        <v>0</v>
      </c>
      <c r="BB23" s="449"/>
      <c r="BC23" s="449"/>
      <c r="BD23" s="449"/>
      <c r="BE23" s="67">
        <f t="shared" si="58"/>
        <v>0</v>
      </c>
      <c r="BF23" s="256"/>
      <c r="BG23" s="256"/>
      <c r="BH23" s="256"/>
      <c r="BI23" s="67">
        <f t="shared" si="59"/>
        <v>0</v>
      </c>
      <c r="BJ23" s="60">
        <f t="shared" si="9"/>
        <v>0.6666666666666666</v>
      </c>
      <c r="BK23" s="134">
        <f t="shared" si="10"/>
      </c>
      <c r="BL23" s="15">
        <f t="shared" si="36"/>
        <v>4</v>
      </c>
      <c r="BM23" s="15">
        <f t="shared" si="37"/>
        <v>0</v>
      </c>
      <c r="BN23" s="15">
        <f t="shared" si="38"/>
        <v>0</v>
      </c>
      <c r="BO23" s="15">
        <f t="shared" si="39"/>
        <v>0</v>
      </c>
      <c r="BP23" s="15">
        <f t="shared" si="40"/>
        <v>0</v>
      </c>
      <c r="BQ23" s="15">
        <f t="shared" si="41"/>
        <v>0</v>
      </c>
      <c r="BR23" s="15">
        <f t="shared" si="42"/>
        <v>0</v>
      </c>
      <c r="BS23" s="15">
        <f t="shared" si="43"/>
        <v>0</v>
      </c>
      <c r="BT23" s="90">
        <f t="shared" si="24"/>
        <v>4</v>
      </c>
      <c r="BW23" s="15">
        <f t="shared" si="44"/>
        <v>4</v>
      </c>
      <c r="BX23" s="15">
        <f t="shared" si="45"/>
        <v>0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224">
        <f t="shared" si="25"/>
        <v>4</v>
      </c>
      <c r="CF23" s="241">
        <f t="shared" si="12"/>
        <v>4</v>
      </c>
      <c r="CH23" s="459">
        <f t="shared" si="26"/>
        <v>1</v>
      </c>
      <c r="CI23" s="459">
        <f t="shared" si="27"/>
        <v>0</v>
      </c>
      <c r="CJ23" s="459">
        <f t="shared" si="28"/>
        <v>0</v>
      </c>
      <c r="CK23" s="71">
        <f t="shared" si="29"/>
        <v>0</v>
      </c>
      <c r="CL23" s="459">
        <f t="shared" si="30"/>
        <v>0</v>
      </c>
      <c r="CM23" s="459">
        <f t="shared" si="31"/>
        <v>0</v>
      </c>
      <c r="CN23" s="459">
        <f t="shared" si="32"/>
        <v>0</v>
      </c>
      <c r="CO23" s="459">
        <f t="shared" si="33"/>
        <v>0</v>
      </c>
      <c r="CP23" s="460">
        <f t="shared" si="34"/>
        <v>1</v>
      </c>
      <c r="CQ23" s="459">
        <f t="shared" si="13"/>
        <v>0</v>
      </c>
      <c r="CR23" s="71">
        <f t="shared" si="14"/>
        <v>0</v>
      </c>
      <c r="CS23" s="461">
        <f t="shared" si="15"/>
        <v>0</v>
      </c>
      <c r="CT23" s="459">
        <f t="shared" si="16"/>
        <v>0</v>
      </c>
      <c r="CU23" s="459">
        <f t="shared" si="17"/>
        <v>0</v>
      </c>
      <c r="CV23" s="459">
        <f t="shared" si="18"/>
        <v>0</v>
      </c>
      <c r="CW23" s="459">
        <f t="shared" si="19"/>
        <v>0</v>
      </c>
      <c r="CX23" s="459">
        <f t="shared" si="20"/>
        <v>0</v>
      </c>
      <c r="CY23" s="83">
        <f t="shared" si="35"/>
        <v>0</v>
      </c>
      <c r="DC23" s="63">
        <f>SUM($AD23:$AF23)+SUM($AH23:$AJ23)+SUM($AL23:AN23)+SUM($AP23:AR23)+SUM($AT23:AV23)+SUM($AX23:AZ23)+SUM($BB23:BD23)+SUM($BF23:BH23)</f>
        <v>40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12.75">
      <c r="A24" s="139" t="s">
        <v>212</v>
      </c>
      <c r="B24" s="436" t="s">
        <v>324</v>
      </c>
      <c r="C24" s="151" t="s">
        <v>94</v>
      </c>
      <c r="D24" s="437" t="s">
        <v>133</v>
      </c>
      <c r="E24" s="438"/>
      <c r="F24" s="438"/>
      <c r="G24" s="439"/>
      <c r="H24" s="440"/>
      <c r="I24" s="141"/>
      <c r="J24" s="141"/>
      <c r="K24" s="141"/>
      <c r="L24" s="141"/>
      <c r="M24" s="141"/>
      <c r="N24" s="12"/>
      <c r="O24" s="156"/>
      <c r="P24" s="156"/>
      <c r="Q24" s="140"/>
      <c r="R24" s="141"/>
      <c r="S24" s="141"/>
      <c r="T24" s="141"/>
      <c r="U24" s="141"/>
      <c r="V24" s="141"/>
      <c r="W24" s="12"/>
      <c r="X24" s="446">
        <v>150</v>
      </c>
      <c r="Y24" s="156">
        <f t="shared" si="0"/>
        <v>5</v>
      </c>
      <c r="Z24" s="9">
        <f t="shared" si="21"/>
        <v>22</v>
      </c>
      <c r="AA24" s="9">
        <f t="shared" si="21"/>
        <v>0</v>
      </c>
      <c r="AB24" s="9">
        <f t="shared" si="21"/>
        <v>24</v>
      </c>
      <c r="AC24" s="9">
        <f t="shared" si="22"/>
        <v>104</v>
      </c>
      <c r="AD24" s="440">
        <v>22</v>
      </c>
      <c r="AE24" s="448"/>
      <c r="AF24" s="448">
        <v>24</v>
      </c>
      <c r="AG24" s="67">
        <f t="shared" si="52"/>
        <v>5</v>
      </c>
      <c r="AH24" s="449"/>
      <c r="AI24" s="449"/>
      <c r="AJ24" s="449"/>
      <c r="AK24" s="67">
        <f t="shared" si="53"/>
        <v>0</v>
      </c>
      <c r="AL24" s="449"/>
      <c r="AM24" s="449"/>
      <c r="AN24" s="449"/>
      <c r="AO24" s="67">
        <f t="shared" si="54"/>
        <v>0</v>
      </c>
      <c r="AP24" s="449"/>
      <c r="AQ24" s="449"/>
      <c r="AR24" s="449"/>
      <c r="AS24" s="67">
        <f t="shared" si="55"/>
        <v>0</v>
      </c>
      <c r="AT24" s="449"/>
      <c r="AU24" s="449"/>
      <c r="AV24" s="449"/>
      <c r="AW24" s="67">
        <f t="shared" si="56"/>
        <v>0</v>
      </c>
      <c r="AX24" s="449"/>
      <c r="AY24" s="449"/>
      <c r="AZ24" s="449"/>
      <c r="BA24" s="67">
        <f t="shared" si="57"/>
        <v>0</v>
      </c>
      <c r="BB24" s="449"/>
      <c r="BC24" s="449"/>
      <c r="BD24" s="449"/>
      <c r="BE24" s="67">
        <f t="shared" si="58"/>
        <v>0</v>
      </c>
      <c r="BF24" s="256"/>
      <c r="BG24" s="256"/>
      <c r="BH24" s="256"/>
      <c r="BI24" s="67">
        <f t="shared" si="59"/>
        <v>0</v>
      </c>
      <c r="BJ24" s="60">
        <f t="shared" si="9"/>
        <v>0.6933333333333334</v>
      </c>
      <c r="BK24" s="134">
        <f t="shared" si="10"/>
      </c>
      <c r="BL24" s="15">
        <f t="shared" si="36"/>
        <v>5</v>
      </c>
      <c r="BM24" s="15">
        <f t="shared" si="37"/>
        <v>0</v>
      </c>
      <c r="BN24" s="15">
        <f t="shared" si="38"/>
        <v>0</v>
      </c>
      <c r="BO24" s="15">
        <f t="shared" si="39"/>
        <v>0</v>
      </c>
      <c r="BP24" s="15">
        <f t="shared" si="40"/>
        <v>0</v>
      </c>
      <c r="BQ24" s="15">
        <f t="shared" si="41"/>
        <v>0</v>
      </c>
      <c r="BR24" s="15">
        <f t="shared" si="42"/>
        <v>0</v>
      </c>
      <c r="BS24" s="15">
        <f t="shared" si="43"/>
        <v>0</v>
      </c>
      <c r="BT24" s="90">
        <f t="shared" si="24"/>
        <v>5</v>
      </c>
      <c r="BW24" s="15">
        <f t="shared" si="44"/>
        <v>5</v>
      </c>
      <c r="BX24" s="15">
        <f t="shared" si="45"/>
        <v>0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224">
        <f t="shared" si="25"/>
        <v>5</v>
      </c>
      <c r="CF24" s="241">
        <f t="shared" si="12"/>
        <v>5</v>
      </c>
      <c r="CH24" s="459">
        <f t="shared" si="26"/>
        <v>1</v>
      </c>
      <c r="CI24" s="459">
        <f t="shared" si="27"/>
        <v>0</v>
      </c>
      <c r="CJ24" s="71">
        <f t="shared" si="28"/>
        <v>0</v>
      </c>
      <c r="CK24" s="71">
        <f t="shared" si="29"/>
        <v>0</v>
      </c>
      <c r="CL24" s="71">
        <f t="shared" si="30"/>
        <v>0</v>
      </c>
      <c r="CM24" s="71">
        <f t="shared" si="31"/>
        <v>0</v>
      </c>
      <c r="CN24" s="71">
        <f t="shared" si="32"/>
        <v>0</v>
      </c>
      <c r="CO24" s="71">
        <f t="shared" si="33"/>
        <v>0</v>
      </c>
      <c r="CP24" s="84">
        <f t="shared" si="34"/>
        <v>1</v>
      </c>
      <c r="CQ24" s="71">
        <f t="shared" si="13"/>
        <v>0</v>
      </c>
      <c r="CR24" s="71">
        <f t="shared" si="14"/>
        <v>0</v>
      </c>
      <c r="CS24" s="72">
        <f t="shared" si="15"/>
        <v>0</v>
      </c>
      <c r="CT24" s="71">
        <f t="shared" si="16"/>
        <v>0</v>
      </c>
      <c r="CU24" s="71">
        <f t="shared" si="17"/>
        <v>0</v>
      </c>
      <c r="CV24" s="459">
        <f t="shared" si="18"/>
        <v>0</v>
      </c>
      <c r="CW24" s="71">
        <f t="shared" si="19"/>
        <v>0</v>
      </c>
      <c r="CX24" s="71">
        <f t="shared" si="20"/>
        <v>0</v>
      </c>
      <c r="CY24" s="83">
        <f t="shared" si="35"/>
        <v>0</v>
      </c>
      <c r="DC24" s="63">
        <f>SUM($AD24:$AF24)+SUM($AH24:$AJ24)+SUM($AL24:AN24)+SUM($AP24:AR24)+SUM($AT24:AV24)+SUM($AX24:AZ24)+SUM($BB24:BD24)+SUM($BF24:BH24)</f>
        <v>46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t="12.75">
      <c r="A25" s="139" t="s">
        <v>213</v>
      </c>
      <c r="B25" s="436" t="s">
        <v>325</v>
      </c>
      <c r="C25" s="151" t="s">
        <v>94</v>
      </c>
      <c r="D25" s="437"/>
      <c r="E25" s="438" t="s">
        <v>106</v>
      </c>
      <c r="F25" s="438" t="s">
        <v>280</v>
      </c>
      <c r="G25" s="439" t="s">
        <v>321</v>
      </c>
      <c r="H25" s="440">
        <v>1</v>
      </c>
      <c r="I25" s="141"/>
      <c r="J25" s="141"/>
      <c r="K25" s="141"/>
      <c r="L25" s="141"/>
      <c r="M25" s="141"/>
      <c r="N25" s="12"/>
      <c r="O25" s="156"/>
      <c r="P25" s="156"/>
      <c r="Q25" s="140"/>
      <c r="R25" s="141"/>
      <c r="S25" s="141"/>
      <c r="T25" s="141"/>
      <c r="U25" s="141"/>
      <c r="V25" s="141"/>
      <c r="W25" s="12"/>
      <c r="X25" s="446">
        <v>615</v>
      </c>
      <c r="Y25" s="156">
        <f t="shared" si="0"/>
        <v>20.5</v>
      </c>
      <c r="Z25" s="9">
        <f t="shared" si="21"/>
        <v>62</v>
      </c>
      <c r="AA25" s="9">
        <f t="shared" si="21"/>
        <v>92</v>
      </c>
      <c r="AB25" s="9">
        <f t="shared" si="21"/>
        <v>0</v>
      </c>
      <c r="AC25" s="9">
        <f t="shared" si="22"/>
        <v>461</v>
      </c>
      <c r="AD25" s="440">
        <v>16</v>
      </c>
      <c r="AE25" s="440">
        <v>26</v>
      </c>
      <c r="AF25" s="448"/>
      <c r="AG25" s="67">
        <f t="shared" si="52"/>
        <v>5.5</v>
      </c>
      <c r="AH25" s="440">
        <v>14</v>
      </c>
      <c r="AI25" s="440">
        <v>16</v>
      </c>
      <c r="AJ25" s="448"/>
      <c r="AK25" s="67">
        <f t="shared" si="53"/>
        <v>4</v>
      </c>
      <c r="AL25" s="440">
        <v>16</v>
      </c>
      <c r="AM25" s="440">
        <v>28</v>
      </c>
      <c r="AN25" s="448"/>
      <c r="AO25" s="67">
        <f t="shared" si="54"/>
        <v>6</v>
      </c>
      <c r="AP25" s="440">
        <v>16</v>
      </c>
      <c r="AQ25" s="440">
        <v>22</v>
      </c>
      <c r="AR25" s="448"/>
      <c r="AS25" s="67">
        <f t="shared" si="55"/>
        <v>5</v>
      </c>
      <c r="AT25" s="449"/>
      <c r="AU25" s="449"/>
      <c r="AV25" s="449"/>
      <c r="AW25" s="67">
        <f t="shared" si="56"/>
        <v>0</v>
      </c>
      <c r="AX25" s="449"/>
      <c r="AY25" s="449"/>
      <c r="AZ25" s="449"/>
      <c r="BA25" s="67">
        <f t="shared" si="57"/>
        <v>0</v>
      </c>
      <c r="BB25" s="449"/>
      <c r="BC25" s="449"/>
      <c r="BD25" s="449"/>
      <c r="BE25" s="67">
        <f t="shared" si="58"/>
        <v>0</v>
      </c>
      <c r="BF25" s="256"/>
      <c r="BG25" s="256"/>
      <c r="BH25" s="256"/>
      <c r="BI25" s="67">
        <f t="shared" si="59"/>
        <v>0</v>
      </c>
      <c r="BJ25" s="60">
        <f t="shared" si="9"/>
        <v>0.7495934959349594</v>
      </c>
      <c r="BK25" s="134">
        <f t="shared" si="10"/>
      </c>
      <c r="BL25" s="15">
        <f t="shared" si="36"/>
        <v>5.5</v>
      </c>
      <c r="BM25" s="15">
        <f t="shared" si="37"/>
        <v>4</v>
      </c>
      <c r="BN25" s="15">
        <f t="shared" si="38"/>
        <v>6</v>
      </c>
      <c r="BO25" s="15">
        <f t="shared" si="39"/>
        <v>5</v>
      </c>
      <c r="BP25" s="15">
        <f t="shared" si="40"/>
        <v>0</v>
      </c>
      <c r="BQ25" s="15">
        <f t="shared" si="41"/>
        <v>0</v>
      </c>
      <c r="BR25" s="15">
        <f t="shared" si="42"/>
        <v>0</v>
      </c>
      <c r="BS25" s="15">
        <f t="shared" si="43"/>
        <v>0</v>
      </c>
      <c r="BT25" s="90">
        <f t="shared" si="24"/>
        <v>20.5</v>
      </c>
      <c r="BW25" s="15">
        <f t="shared" si="44"/>
        <v>5.5</v>
      </c>
      <c r="BX25" s="15">
        <f t="shared" si="45"/>
        <v>4</v>
      </c>
      <c r="BY25" s="15">
        <f t="shared" si="46"/>
        <v>5.75</v>
      </c>
      <c r="BZ25" s="15">
        <f t="shared" si="47"/>
        <v>5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224">
        <f t="shared" si="25"/>
        <v>20.25</v>
      </c>
      <c r="CF25" s="241">
        <f t="shared" si="12"/>
        <v>5.75</v>
      </c>
      <c r="CH25" s="71">
        <f t="shared" si="26"/>
        <v>0</v>
      </c>
      <c r="CI25" s="71">
        <f t="shared" si="27"/>
        <v>1</v>
      </c>
      <c r="CJ25" s="71">
        <f t="shared" si="28"/>
        <v>1</v>
      </c>
      <c r="CK25" s="71">
        <f t="shared" si="29"/>
        <v>1</v>
      </c>
      <c r="CL25" s="71">
        <f t="shared" si="30"/>
        <v>0</v>
      </c>
      <c r="CM25" s="71">
        <f t="shared" si="31"/>
        <v>0</v>
      </c>
      <c r="CN25" s="71">
        <f t="shared" si="32"/>
        <v>0</v>
      </c>
      <c r="CO25" s="71">
        <f t="shared" si="33"/>
        <v>0</v>
      </c>
      <c r="CP25" s="84">
        <f t="shared" si="34"/>
        <v>3</v>
      </c>
      <c r="CQ25" s="71">
        <f t="shared" si="13"/>
        <v>1</v>
      </c>
      <c r="CR25" s="71">
        <f t="shared" si="14"/>
        <v>0</v>
      </c>
      <c r="CS25" s="72">
        <f t="shared" si="15"/>
        <v>0</v>
      </c>
      <c r="CT25" s="71">
        <f t="shared" si="16"/>
        <v>0</v>
      </c>
      <c r="CU25" s="71">
        <f t="shared" si="17"/>
        <v>0</v>
      </c>
      <c r="CV25" s="71">
        <f t="shared" si="18"/>
        <v>0</v>
      </c>
      <c r="CW25" s="71">
        <f t="shared" si="19"/>
        <v>0</v>
      </c>
      <c r="CX25" s="71">
        <f t="shared" si="20"/>
        <v>0</v>
      </c>
      <c r="CY25" s="83">
        <f t="shared" si="35"/>
        <v>1</v>
      </c>
      <c r="DC25" s="63">
        <f>SUM($AD25:$AF25)+SUM($AH25:$AJ25)+SUM($AL25:AN25)+SUM($AP25:AR25)+SUM($AT25:AV25)+SUM($AX25:AZ25)+SUM($BB25:BD25)+SUM($BF25:BH25)</f>
        <v>154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12.75">
      <c r="A26" s="139" t="s">
        <v>214</v>
      </c>
      <c r="B26" s="465" t="s">
        <v>326</v>
      </c>
      <c r="C26" s="151" t="s">
        <v>94</v>
      </c>
      <c r="D26" s="437" t="s">
        <v>133</v>
      </c>
      <c r="E26" s="438">
        <v>2</v>
      </c>
      <c r="F26" s="438"/>
      <c r="G26" s="439"/>
      <c r="H26" s="440"/>
      <c r="I26" s="141"/>
      <c r="J26" s="141"/>
      <c r="K26" s="141"/>
      <c r="L26" s="141"/>
      <c r="M26" s="141"/>
      <c r="N26" s="12"/>
      <c r="O26" s="156"/>
      <c r="P26" s="156"/>
      <c r="Q26" s="140"/>
      <c r="R26" s="141"/>
      <c r="S26" s="141"/>
      <c r="T26" s="141"/>
      <c r="U26" s="141"/>
      <c r="V26" s="141"/>
      <c r="W26" s="12"/>
      <c r="X26" s="447">
        <v>300</v>
      </c>
      <c r="Y26" s="156">
        <f t="shared" si="0"/>
        <v>10</v>
      </c>
      <c r="Z26" s="9">
        <f t="shared" si="21"/>
        <v>100</v>
      </c>
      <c r="AA26" s="9">
        <f t="shared" si="21"/>
        <v>0</v>
      </c>
      <c r="AB26" s="9">
        <f t="shared" si="21"/>
        <v>100</v>
      </c>
      <c r="AC26" s="9">
        <f t="shared" si="22"/>
        <v>100</v>
      </c>
      <c r="AD26" s="440">
        <v>50</v>
      </c>
      <c r="AE26" s="448"/>
      <c r="AF26" s="448">
        <v>50</v>
      </c>
      <c r="AG26" s="67">
        <f t="shared" si="52"/>
        <v>5</v>
      </c>
      <c r="AH26" s="440">
        <v>50</v>
      </c>
      <c r="AI26" s="448"/>
      <c r="AJ26" s="448">
        <v>50</v>
      </c>
      <c r="AK26" s="67">
        <f t="shared" si="53"/>
        <v>5</v>
      </c>
      <c r="AL26" s="440"/>
      <c r="AM26" s="448"/>
      <c r="AN26" s="448"/>
      <c r="AO26" s="67">
        <f t="shared" si="54"/>
        <v>0</v>
      </c>
      <c r="AP26" s="440"/>
      <c r="AQ26" s="448"/>
      <c r="AR26" s="448"/>
      <c r="AS26" s="67">
        <f t="shared" si="55"/>
        <v>0</v>
      </c>
      <c r="AT26" s="449"/>
      <c r="AU26" s="449"/>
      <c r="AV26" s="449"/>
      <c r="AW26" s="67">
        <f t="shared" si="56"/>
        <v>0</v>
      </c>
      <c r="AX26" s="449"/>
      <c r="AY26" s="449"/>
      <c r="AZ26" s="449"/>
      <c r="BA26" s="67">
        <f t="shared" si="57"/>
        <v>0</v>
      </c>
      <c r="BB26" s="449"/>
      <c r="BC26" s="449"/>
      <c r="BD26" s="449"/>
      <c r="BE26" s="67">
        <f t="shared" si="58"/>
        <v>0</v>
      </c>
      <c r="BF26" s="256"/>
      <c r="BG26" s="256"/>
      <c r="BH26" s="256"/>
      <c r="BI26" s="67">
        <f t="shared" si="59"/>
        <v>0</v>
      </c>
      <c r="BJ26" s="60">
        <f t="shared" si="9"/>
        <v>0.3333333333333333</v>
      </c>
      <c r="BK26" s="134">
        <f t="shared" si="10"/>
      </c>
      <c r="BL26" s="15">
        <f t="shared" si="36"/>
        <v>5</v>
      </c>
      <c r="BM26" s="15">
        <f t="shared" si="37"/>
        <v>5</v>
      </c>
      <c r="BN26" s="15">
        <f t="shared" si="38"/>
        <v>0</v>
      </c>
      <c r="BO26" s="15">
        <f t="shared" si="39"/>
        <v>0</v>
      </c>
      <c r="BP26" s="15">
        <f t="shared" si="40"/>
        <v>0</v>
      </c>
      <c r="BQ26" s="15">
        <f t="shared" si="41"/>
        <v>0</v>
      </c>
      <c r="BR26" s="15">
        <f t="shared" si="42"/>
        <v>0</v>
      </c>
      <c r="BS26" s="15">
        <f t="shared" si="43"/>
        <v>0</v>
      </c>
      <c r="BT26" s="90">
        <f t="shared" si="24"/>
        <v>10</v>
      </c>
      <c r="BW26" s="15">
        <f t="shared" si="44"/>
        <v>5</v>
      </c>
      <c r="BX26" s="15">
        <f t="shared" si="45"/>
        <v>5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224">
        <f t="shared" si="25"/>
        <v>10</v>
      </c>
      <c r="CF26" s="241">
        <f t="shared" si="12"/>
        <v>5</v>
      </c>
      <c r="CH26" s="71">
        <f t="shared" si="26"/>
        <v>1</v>
      </c>
      <c r="CI26" s="71">
        <f t="shared" si="27"/>
        <v>1</v>
      </c>
      <c r="CJ26" s="71">
        <f t="shared" si="28"/>
        <v>0</v>
      </c>
      <c r="CK26" s="71">
        <f t="shared" si="29"/>
        <v>0</v>
      </c>
      <c r="CL26" s="71">
        <f t="shared" si="30"/>
        <v>0</v>
      </c>
      <c r="CM26" s="71">
        <f t="shared" si="31"/>
        <v>0</v>
      </c>
      <c r="CN26" s="71">
        <f t="shared" si="32"/>
        <v>0</v>
      </c>
      <c r="CO26" s="71">
        <f t="shared" si="33"/>
        <v>0</v>
      </c>
      <c r="CP26" s="84">
        <f t="shared" si="34"/>
        <v>2</v>
      </c>
      <c r="CQ26" s="71">
        <f t="shared" si="13"/>
        <v>0</v>
      </c>
      <c r="CR26" s="71">
        <f t="shared" si="14"/>
        <v>0</v>
      </c>
      <c r="CS26" s="72">
        <f t="shared" si="15"/>
        <v>0</v>
      </c>
      <c r="CT26" s="71">
        <f t="shared" si="16"/>
        <v>0</v>
      </c>
      <c r="CU26" s="71">
        <f t="shared" si="17"/>
        <v>0</v>
      </c>
      <c r="CV26" s="71">
        <f t="shared" si="18"/>
        <v>0</v>
      </c>
      <c r="CW26" s="71">
        <f t="shared" si="19"/>
        <v>0</v>
      </c>
      <c r="CX26" s="71">
        <f t="shared" si="20"/>
        <v>0</v>
      </c>
      <c r="CY26" s="83">
        <f t="shared" si="35"/>
        <v>0</v>
      </c>
      <c r="DC26" s="63">
        <f>SUM($AD26:$AF26)+SUM($AH26:$AJ26)+SUM($AL26:AN26)+SUM($AP26:AR26)+SUM($AT26:AV26)+SUM($AX26:AZ26)+SUM($BB26:BD26)+SUM($BF26:BH26)</f>
        <v>200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12.75">
      <c r="A27" s="139" t="s">
        <v>215</v>
      </c>
      <c r="B27" s="436" t="s">
        <v>327</v>
      </c>
      <c r="C27" s="151" t="s">
        <v>94</v>
      </c>
      <c r="D27" s="437" t="s">
        <v>133</v>
      </c>
      <c r="E27" s="438" t="s">
        <v>106</v>
      </c>
      <c r="F27" s="438"/>
      <c r="G27" s="439"/>
      <c r="H27" s="440"/>
      <c r="I27" s="141"/>
      <c r="J27" s="141"/>
      <c r="K27" s="141"/>
      <c r="L27" s="141"/>
      <c r="M27" s="141"/>
      <c r="N27" s="12"/>
      <c r="O27" s="156"/>
      <c r="P27" s="156"/>
      <c r="Q27" s="140"/>
      <c r="R27" s="141"/>
      <c r="S27" s="141"/>
      <c r="T27" s="141"/>
      <c r="U27" s="141"/>
      <c r="V27" s="141"/>
      <c r="W27" s="12"/>
      <c r="X27" s="447">
        <v>300</v>
      </c>
      <c r="Y27" s="156">
        <f t="shared" si="0"/>
        <v>10</v>
      </c>
      <c r="Z27" s="9">
        <f t="shared" si="21"/>
        <v>68</v>
      </c>
      <c r="AA27" s="9">
        <f t="shared" si="21"/>
        <v>32</v>
      </c>
      <c r="AB27" s="9">
        <f t="shared" si="21"/>
        <v>32</v>
      </c>
      <c r="AC27" s="9">
        <f t="shared" si="22"/>
        <v>168</v>
      </c>
      <c r="AD27" s="440">
        <v>34</v>
      </c>
      <c r="AE27" s="448">
        <v>16</v>
      </c>
      <c r="AF27" s="448">
        <v>16</v>
      </c>
      <c r="AG27" s="67">
        <f>BL27</f>
        <v>5</v>
      </c>
      <c r="AH27" s="440">
        <v>34</v>
      </c>
      <c r="AI27" s="448">
        <v>16</v>
      </c>
      <c r="AJ27" s="448">
        <v>16</v>
      </c>
      <c r="AK27" s="67">
        <f>BM27</f>
        <v>5</v>
      </c>
      <c r="AL27" s="440"/>
      <c r="AM27" s="448"/>
      <c r="AN27" s="448"/>
      <c r="AO27" s="67">
        <f>BN27</f>
        <v>0</v>
      </c>
      <c r="AP27" s="440"/>
      <c r="AQ27" s="448"/>
      <c r="AR27" s="448"/>
      <c r="AS27" s="67">
        <f>BO27</f>
        <v>0</v>
      </c>
      <c r="AT27" s="449"/>
      <c r="AU27" s="449"/>
      <c r="AV27" s="449"/>
      <c r="AW27" s="67">
        <f>BP27</f>
        <v>0</v>
      </c>
      <c r="AX27" s="449"/>
      <c r="AY27" s="449"/>
      <c r="AZ27" s="449"/>
      <c r="BA27" s="67">
        <f>BQ27</f>
        <v>0</v>
      </c>
      <c r="BB27" s="449"/>
      <c r="BC27" s="449"/>
      <c r="BD27" s="449"/>
      <c r="BE27" s="67">
        <f>BR27</f>
        <v>0</v>
      </c>
      <c r="BF27" s="256"/>
      <c r="BG27" s="256"/>
      <c r="BH27" s="256"/>
      <c r="BI27" s="67">
        <f>BS27</f>
        <v>0</v>
      </c>
      <c r="BJ27" s="60">
        <f t="shared" si="9"/>
        <v>0.56</v>
      </c>
      <c r="BK27" s="134">
        <f t="shared" si="10"/>
      </c>
      <c r="BL27" s="15">
        <f t="shared" si="36"/>
        <v>5</v>
      </c>
      <c r="BM27" s="15">
        <f t="shared" si="37"/>
        <v>5</v>
      </c>
      <c r="BN27" s="15">
        <f t="shared" si="38"/>
        <v>0</v>
      </c>
      <c r="BO27" s="15">
        <f t="shared" si="39"/>
        <v>0</v>
      </c>
      <c r="BP27" s="15">
        <f t="shared" si="40"/>
        <v>0</v>
      </c>
      <c r="BQ27" s="15">
        <f t="shared" si="41"/>
        <v>0</v>
      </c>
      <c r="BR27" s="15">
        <f t="shared" si="42"/>
        <v>0</v>
      </c>
      <c r="BS27" s="15">
        <f t="shared" si="43"/>
        <v>0</v>
      </c>
      <c r="BT27" s="90">
        <f t="shared" si="24"/>
        <v>10</v>
      </c>
      <c r="BW27" s="15">
        <f t="shared" si="44"/>
        <v>5</v>
      </c>
      <c r="BX27" s="15">
        <f t="shared" si="45"/>
        <v>5</v>
      </c>
      <c r="BY27" s="15">
        <f t="shared" si="46"/>
        <v>0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224">
        <f t="shared" si="25"/>
        <v>10</v>
      </c>
      <c r="CF27" s="241">
        <f t="shared" si="12"/>
        <v>5</v>
      </c>
      <c r="CH27" s="71">
        <f t="shared" si="26"/>
        <v>1</v>
      </c>
      <c r="CI27" s="71">
        <f t="shared" si="27"/>
        <v>1</v>
      </c>
      <c r="CJ27" s="71">
        <f t="shared" si="28"/>
        <v>0</v>
      </c>
      <c r="CK27" s="71">
        <f t="shared" si="29"/>
        <v>0</v>
      </c>
      <c r="CL27" s="71">
        <f t="shared" si="30"/>
        <v>0</v>
      </c>
      <c r="CM27" s="71">
        <f t="shared" si="31"/>
        <v>0</v>
      </c>
      <c r="CN27" s="71">
        <f t="shared" si="32"/>
        <v>0</v>
      </c>
      <c r="CO27" s="71">
        <f t="shared" si="33"/>
        <v>0</v>
      </c>
      <c r="CP27" s="84">
        <f t="shared" si="34"/>
        <v>2</v>
      </c>
      <c r="CQ27" s="71">
        <f t="shared" si="13"/>
        <v>0</v>
      </c>
      <c r="CR27" s="71">
        <f t="shared" si="14"/>
        <v>0</v>
      </c>
      <c r="CS27" s="72">
        <f t="shared" si="15"/>
        <v>0</v>
      </c>
      <c r="CT27" s="71">
        <f t="shared" si="16"/>
        <v>0</v>
      </c>
      <c r="CU27" s="71">
        <f t="shared" si="17"/>
        <v>0</v>
      </c>
      <c r="CV27" s="71">
        <f t="shared" si="18"/>
        <v>0</v>
      </c>
      <c r="CW27" s="71">
        <f t="shared" si="19"/>
        <v>0</v>
      </c>
      <c r="CX27" s="71">
        <f t="shared" si="20"/>
        <v>0</v>
      </c>
      <c r="CY27" s="83">
        <f t="shared" si="35"/>
        <v>0</v>
      </c>
      <c r="DC27" s="63">
        <f>SUM($AD27:$AF27)+SUM($AH27:$AJ27)+SUM($AL27:AN27)+SUM($AP27:AR27)+SUM($AT27:AV27)+SUM($AX27:AZ27)+SUM($BB27:BD27)+SUM($BF27:BH27)</f>
        <v>132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2.75">
      <c r="A28" s="139" t="s">
        <v>216</v>
      </c>
      <c r="B28" s="436" t="s">
        <v>328</v>
      </c>
      <c r="C28" s="151" t="s">
        <v>94</v>
      </c>
      <c r="D28" s="437" t="s">
        <v>106</v>
      </c>
      <c r="E28" s="438"/>
      <c r="F28" s="438"/>
      <c r="G28" s="439"/>
      <c r="H28" s="440"/>
      <c r="I28" s="141"/>
      <c r="J28" s="141"/>
      <c r="K28" s="141"/>
      <c r="L28" s="141"/>
      <c r="M28" s="141"/>
      <c r="N28" s="12"/>
      <c r="O28" s="156"/>
      <c r="P28" s="156"/>
      <c r="Q28" s="140"/>
      <c r="R28" s="141"/>
      <c r="S28" s="141"/>
      <c r="T28" s="141"/>
      <c r="U28" s="141"/>
      <c r="V28" s="141"/>
      <c r="W28" s="12"/>
      <c r="X28" s="447">
        <v>90</v>
      </c>
      <c r="Y28" s="156">
        <f t="shared" si="0"/>
        <v>3</v>
      </c>
      <c r="Z28" s="9">
        <f t="shared" si="21"/>
        <v>12</v>
      </c>
      <c r="AA28" s="9">
        <f t="shared" si="21"/>
        <v>14</v>
      </c>
      <c r="AB28" s="9">
        <f t="shared" si="21"/>
        <v>0</v>
      </c>
      <c r="AC28" s="9">
        <f t="shared" si="22"/>
        <v>64</v>
      </c>
      <c r="AD28" s="256"/>
      <c r="AE28" s="256"/>
      <c r="AF28" s="256"/>
      <c r="AG28" s="67">
        <f>BL28</f>
        <v>0</v>
      </c>
      <c r="AH28" s="440">
        <v>12</v>
      </c>
      <c r="AI28" s="448">
        <v>14</v>
      </c>
      <c r="AJ28" s="448"/>
      <c r="AK28" s="67">
        <f>BM28</f>
        <v>3</v>
      </c>
      <c r="AL28" s="440"/>
      <c r="AM28" s="448"/>
      <c r="AN28" s="448"/>
      <c r="AO28" s="67">
        <f>BN28</f>
        <v>0</v>
      </c>
      <c r="AP28" s="440"/>
      <c r="AQ28" s="448"/>
      <c r="AR28" s="448"/>
      <c r="AS28" s="67">
        <f>BO28</f>
        <v>0</v>
      </c>
      <c r="AT28" s="449"/>
      <c r="AU28" s="449"/>
      <c r="AV28" s="449"/>
      <c r="AW28" s="67">
        <f>BP28</f>
        <v>0</v>
      </c>
      <c r="AX28" s="449"/>
      <c r="AY28" s="449"/>
      <c r="AZ28" s="449"/>
      <c r="BA28" s="67">
        <f>BQ28</f>
        <v>0</v>
      </c>
      <c r="BB28" s="449"/>
      <c r="BC28" s="449"/>
      <c r="BD28" s="449"/>
      <c r="BE28" s="67">
        <f>BR28</f>
        <v>0</v>
      </c>
      <c r="BF28" s="256"/>
      <c r="BG28" s="256"/>
      <c r="BH28" s="256"/>
      <c r="BI28" s="67">
        <f>BS28</f>
        <v>0</v>
      </c>
      <c r="BJ28" s="60">
        <f t="shared" si="9"/>
        <v>0.7111111111111111</v>
      </c>
      <c r="BK28" s="134">
        <f t="shared" si="10"/>
      </c>
      <c r="BL28" s="15">
        <f t="shared" si="36"/>
        <v>0</v>
      </c>
      <c r="BM28" s="15">
        <f t="shared" si="37"/>
        <v>3</v>
      </c>
      <c r="BN28" s="15">
        <f t="shared" si="38"/>
        <v>0</v>
      </c>
      <c r="BO28" s="15">
        <f t="shared" si="39"/>
        <v>0</v>
      </c>
      <c r="BP28" s="15">
        <f t="shared" si="40"/>
        <v>0</v>
      </c>
      <c r="BQ28" s="15">
        <f t="shared" si="41"/>
        <v>0</v>
      </c>
      <c r="BR28" s="15">
        <f t="shared" si="42"/>
        <v>0</v>
      </c>
      <c r="BS28" s="15">
        <f t="shared" si="43"/>
        <v>0</v>
      </c>
      <c r="BT28" s="90">
        <f t="shared" si="24"/>
        <v>3</v>
      </c>
      <c r="BW28" s="15">
        <f t="shared" si="44"/>
        <v>0</v>
      </c>
      <c r="BX28" s="15">
        <f t="shared" si="45"/>
        <v>3</v>
      </c>
      <c r="BY28" s="15">
        <f t="shared" si="46"/>
        <v>0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224">
        <f t="shared" si="25"/>
        <v>3</v>
      </c>
      <c r="CF28" s="241">
        <f t="shared" si="12"/>
        <v>3</v>
      </c>
      <c r="CH28" s="71">
        <f t="shared" si="26"/>
        <v>0</v>
      </c>
      <c r="CI28" s="71">
        <f t="shared" si="27"/>
        <v>1</v>
      </c>
      <c r="CJ28" s="71">
        <f t="shared" si="28"/>
        <v>0</v>
      </c>
      <c r="CK28" s="71">
        <f t="shared" si="29"/>
        <v>0</v>
      </c>
      <c r="CL28" s="71">
        <f t="shared" si="30"/>
        <v>0</v>
      </c>
      <c r="CM28" s="71">
        <f t="shared" si="31"/>
        <v>0</v>
      </c>
      <c r="CN28" s="71">
        <f t="shared" si="32"/>
        <v>0</v>
      </c>
      <c r="CO28" s="71">
        <f t="shared" si="33"/>
        <v>0</v>
      </c>
      <c r="CP28" s="84">
        <f t="shared" si="34"/>
        <v>1</v>
      </c>
      <c r="CQ28" s="71">
        <f t="shared" si="13"/>
        <v>0</v>
      </c>
      <c r="CR28" s="71">
        <f t="shared" si="14"/>
        <v>0</v>
      </c>
      <c r="CS28" s="72">
        <f t="shared" si="15"/>
        <v>0</v>
      </c>
      <c r="CT28" s="71">
        <f t="shared" si="16"/>
        <v>0</v>
      </c>
      <c r="CU28" s="71">
        <f t="shared" si="17"/>
        <v>0</v>
      </c>
      <c r="CV28" s="71">
        <f t="shared" si="18"/>
        <v>0</v>
      </c>
      <c r="CW28" s="71">
        <f t="shared" si="19"/>
        <v>0</v>
      </c>
      <c r="CX28" s="71">
        <f t="shared" si="20"/>
        <v>0</v>
      </c>
      <c r="CY28" s="83">
        <f t="shared" si="35"/>
        <v>0</v>
      </c>
      <c r="DC28" s="63">
        <f>SUM($AD28:$AF28)+SUM($AH28:$AJ28)+SUM($AL28:AN28)+SUM($AP28:AR28)+SUM($AT28:AV28)+SUM($AX28:AZ28)+SUM($BB28:BD28)+SUM($BF28:BH28)</f>
        <v>26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12.75">
      <c r="A29" s="139" t="s">
        <v>217</v>
      </c>
      <c r="B29" s="436" t="s">
        <v>329</v>
      </c>
      <c r="C29" s="151" t="s">
        <v>94</v>
      </c>
      <c r="D29" s="441"/>
      <c r="E29" s="442"/>
      <c r="F29" s="442"/>
      <c r="G29" s="443"/>
      <c r="H29" s="440">
        <v>2</v>
      </c>
      <c r="I29" s="141"/>
      <c r="J29" s="141"/>
      <c r="K29" s="141"/>
      <c r="L29" s="141"/>
      <c r="M29" s="141"/>
      <c r="N29" s="12"/>
      <c r="O29" s="156"/>
      <c r="P29" s="156"/>
      <c r="Q29" s="140"/>
      <c r="R29" s="141"/>
      <c r="S29" s="141"/>
      <c r="T29" s="141"/>
      <c r="U29" s="141"/>
      <c r="V29" s="141"/>
      <c r="W29" s="12"/>
      <c r="X29" s="447">
        <v>90</v>
      </c>
      <c r="Y29" s="156">
        <f t="shared" si="0"/>
        <v>3</v>
      </c>
      <c r="Z29" s="9">
        <f t="shared" si="21"/>
        <v>10</v>
      </c>
      <c r="AA29" s="9">
        <f t="shared" si="21"/>
        <v>14</v>
      </c>
      <c r="AB29" s="9">
        <f t="shared" si="21"/>
        <v>0</v>
      </c>
      <c r="AC29" s="9">
        <f t="shared" si="22"/>
        <v>66</v>
      </c>
      <c r="AD29" s="256"/>
      <c r="AE29" s="256"/>
      <c r="AF29" s="256"/>
      <c r="AG29" s="67">
        <f aca="true" t="shared" si="60" ref="AG29:AG37">BL29</f>
        <v>0</v>
      </c>
      <c r="AH29" s="440">
        <v>10</v>
      </c>
      <c r="AI29" s="448">
        <v>14</v>
      </c>
      <c r="AJ29" s="448"/>
      <c r="AK29" s="67">
        <f aca="true" t="shared" si="61" ref="AK29:AK37">BM29</f>
        <v>3</v>
      </c>
      <c r="AL29" s="440"/>
      <c r="AM29" s="448"/>
      <c r="AN29" s="448"/>
      <c r="AO29" s="67">
        <f aca="true" t="shared" si="62" ref="AO29:AO37">BN29</f>
        <v>0</v>
      </c>
      <c r="AP29" s="440"/>
      <c r="AQ29" s="448"/>
      <c r="AR29" s="448"/>
      <c r="AS29" s="67">
        <f aca="true" t="shared" si="63" ref="AS29:AS37">BO29</f>
        <v>0</v>
      </c>
      <c r="AT29" s="449"/>
      <c r="AU29" s="449"/>
      <c r="AV29" s="449"/>
      <c r="AW29" s="67">
        <f aca="true" t="shared" si="64" ref="AW29:AW37">BP29</f>
        <v>0</v>
      </c>
      <c r="AX29" s="449"/>
      <c r="AY29" s="449"/>
      <c r="AZ29" s="449"/>
      <c r="BA29" s="67">
        <f aca="true" t="shared" si="65" ref="BA29:BA37">BQ29</f>
        <v>0</v>
      </c>
      <c r="BB29" s="449"/>
      <c r="BC29" s="449"/>
      <c r="BD29" s="449"/>
      <c r="BE29" s="67">
        <f aca="true" t="shared" si="66" ref="BE29:BE37">BR29</f>
        <v>0</v>
      </c>
      <c r="BF29" s="256"/>
      <c r="BG29" s="256"/>
      <c r="BH29" s="256"/>
      <c r="BI29" s="67">
        <f aca="true" t="shared" si="67" ref="BI29:BI37">BS29</f>
        <v>0</v>
      </c>
      <c r="BJ29" s="60">
        <f t="shared" si="9"/>
        <v>0.7333333333333333</v>
      </c>
      <c r="BK29" s="134">
        <f t="shared" si="10"/>
      </c>
      <c r="BL29" s="15">
        <f t="shared" si="36"/>
        <v>0</v>
      </c>
      <c r="BM29" s="15">
        <f t="shared" si="37"/>
        <v>3</v>
      </c>
      <c r="BN29" s="15">
        <f t="shared" si="38"/>
        <v>0</v>
      </c>
      <c r="BO29" s="15">
        <f t="shared" si="39"/>
        <v>0</v>
      </c>
      <c r="BP29" s="15">
        <f t="shared" si="40"/>
        <v>0</v>
      </c>
      <c r="BQ29" s="15">
        <f t="shared" si="41"/>
        <v>0</v>
      </c>
      <c r="BR29" s="15">
        <f t="shared" si="42"/>
        <v>0</v>
      </c>
      <c r="BS29" s="15">
        <f t="shared" si="43"/>
        <v>0</v>
      </c>
      <c r="BT29" s="90">
        <f aca="true" t="shared" si="68" ref="BT29:BT37">SUM(BL29:BS29)</f>
        <v>3</v>
      </c>
      <c r="BW29" s="15">
        <f t="shared" si="44"/>
        <v>0</v>
      </c>
      <c r="BX29" s="15">
        <f t="shared" si="45"/>
        <v>3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0</v>
      </c>
      <c r="CC29" s="15">
        <f t="shared" si="50"/>
        <v>0</v>
      </c>
      <c r="CD29" s="15">
        <f t="shared" si="51"/>
        <v>0</v>
      </c>
      <c r="CE29" s="224">
        <f aca="true" t="shared" si="69" ref="CE29:CE37">SUM(BW29:CD29)</f>
        <v>3</v>
      </c>
      <c r="CF29" s="241">
        <f aca="true" t="shared" si="70" ref="CF29:CF37">MAX(BW29:CD29)</f>
        <v>3</v>
      </c>
      <c r="CH29" s="71">
        <f t="shared" si="26"/>
        <v>0</v>
      </c>
      <c r="CI29" s="71">
        <f t="shared" si="27"/>
        <v>0</v>
      </c>
      <c r="CJ29" s="71">
        <f t="shared" si="28"/>
        <v>0</v>
      </c>
      <c r="CK29" s="71">
        <f t="shared" si="29"/>
        <v>0</v>
      </c>
      <c r="CL29" s="71">
        <f t="shared" si="30"/>
        <v>0</v>
      </c>
      <c r="CM29" s="71">
        <f t="shared" si="31"/>
        <v>0</v>
      </c>
      <c r="CN29" s="71">
        <f t="shared" si="32"/>
        <v>0</v>
      </c>
      <c r="CO29" s="71">
        <f t="shared" si="33"/>
        <v>0</v>
      </c>
      <c r="CP29" s="84">
        <f aca="true" t="shared" si="71" ref="CP29:CP37">SUM(CH29:CO29)</f>
        <v>0</v>
      </c>
      <c r="CQ29" s="71">
        <f t="shared" si="13"/>
        <v>0</v>
      </c>
      <c r="CR29" s="71">
        <f t="shared" si="14"/>
        <v>1</v>
      </c>
      <c r="CS29" s="72">
        <f t="shared" si="15"/>
        <v>0</v>
      </c>
      <c r="CT29" s="71">
        <f t="shared" si="16"/>
        <v>0</v>
      </c>
      <c r="CU29" s="71">
        <f t="shared" si="17"/>
        <v>0</v>
      </c>
      <c r="CV29" s="71">
        <f t="shared" si="18"/>
        <v>0</v>
      </c>
      <c r="CW29" s="71">
        <f t="shared" si="19"/>
        <v>0</v>
      </c>
      <c r="CX29" s="71">
        <f t="shared" si="20"/>
        <v>0</v>
      </c>
      <c r="CY29" s="83">
        <f aca="true" t="shared" si="72" ref="CY29:CY37">SUM(CQ29:CX29)</f>
        <v>1</v>
      </c>
      <c r="DC29" s="63">
        <f>SUM($AD29:$AF29)+SUM($AH29:$AJ29)+SUM($AL29:AN29)+SUM($AP29:AR29)+SUM($AT29:AV29)+SUM($AX29:AZ29)+SUM($BB29:BD29)+SUM($BF29:BH29)</f>
        <v>24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t="12.75">
      <c r="A30" s="139" t="s">
        <v>218</v>
      </c>
      <c r="B30" s="436" t="s">
        <v>330</v>
      </c>
      <c r="C30" s="151" t="s">
        <v>94</v>
      </c>
      <c r="D30" s="441">
        <v>2</v>
      </c>
      <c r="E30" s="442"/>
      <c r="F30" s="442"/>
      <c r="G30" s="443"/>
      <c r="H30" s="440"/>
      <c r="I30" s="141"/>
      <c r="J30" s="141"/>
      <c r="K30" s="141"/>
      <c r="L30" s="141"/>
      <c r="M30" s="141"/>
      <c r="N30" s="12"/>
      <c r="O30" s="156"/>
      <c r="P30" s="156"/>
      <c r="Q30" s="140"/>
      <c r="R30" s="141"/>
      <c r="S30" s="141"/>
      <c r="T30" s="141"/>
      <c r="U30" s="141"/>
      <c r="V30" s="141"/>
      <c r="W30" s="12"/>
      <c r="X30" s="447">
        <v>90</v>
      </c>
      <c r="Y30" s="156">
        <f t="shared" si="0"/>
        <v>3</v>
      </c>
      <c r="Z30" s="9">
        <f t="shared" si="21"/>
        <v>12</v>
      </c>
      <c r="AA30" s="9">
        <f t="shared" si="21"/>
        <v>14</v>
      </c>
      <c r="AB30" s="9">
        <f t="shared" si="21"/>
        <v>0</v>
      </c>
      <c r="AC30" s="9">
        <f t="shared" si="22"/>
        <v>64</v>
      </c>
      <c r="AD30" s="256"/>
      <c r="AE30" s="256"/>
      <c r="AF30" s="256"/>
      <c r="AG30" s="67">
        <f t="shared" si="60"/>
        <v>0</v>
      </c>
      <c r="AH30" s="440">
        <v>12</v>
      </c>
      <c r="AI30" s="448">
        <v>14</v>
      </c>
      <c r="AJ30" s="448"/>
      <c r="AK30" s="67">
        <f t="shared" si="61"/>
        <v>3</v>
      </c>
      <c r="AL30" s="440"/>
      <c r="AM30" s="448"/>
      <c r="AN30" s="448"/>
      <c r="AO30" s="67">
        <f t="shared" si="62"/>
        <v>0</v>
      </c>
      <c r="AP30" s="440"/>
      <c r="AQ30" s="448"/>
      <c r="AR30" s="448"/>
      <c r="AS30" s="67">
        <f t="shared" si="63"/>
        <v>0</v>
      </c>
      <c r="AT30" s="449"/>
      <c r="AU30" s="449"/>
      <c r="AV30" s="449"/>
      <c r="AW30" s="67">
        <f t="shared" si="64"/>
        <v>0</v>
      </c>
      <c r="AX30" s="449"/>
      <c r="AY30" s="449"/>
      <c r="AZ30" s="449"/>
      <c r="BA30" s="67">
        <f t="shared" si="65"/>
        <v>0</v>
      </c>
      <c r="BB30" s="449"/>
      <c r="BC30" s="449"/>
      <c r="BD30" s="449"/>
      <c r="BE30" s="67">
        <f t="shared" si="66"/>
        <v>0</v>
      </c>
      <c r="BF30" s="256"/>
      <c r="BG30" s="256"/>
      <c r="BH30" s="256"/>
      <c r="BI30" s="67">
        <f t="shared" si="67"/>
        <v>0</v>
      </c>
      <c r="BJ30" s="60">
        <f t="shared" si="9"/>
        <v>0.7111111111111111</v>
      </c>
      <c r="BK30" s="134">
        <f t="shared" si="10"/>
      </c>
      <c r="BL30" s="15">
        <f t="shared" si="36"/>
        <v>0</v>
      </c>
      <c r="BM30" s="15">
        <f t="shared" si="37"/>
        <v>3</v>
      </c>
      <c r="BN30" s="15">
        <f t="shared" si="38"/>
        <v>0</v>
      </c>
      <c r="BO30" s="15">
        <f t="shared" si="39"/>
        <v>0</v>
      </c>
      <c r="BP30" s="15">
        <f t="shared" si="40"/>
        <v>0</v>
      </c>
      <c r="BQ30" s="15">
        <f t="shared" si="41"/>
        <v>0</v>
      </c>
      <c r="BR30" s="15">
        <f t="shared" si="42"/>
        <v>0</v>
      </c>
      <c r="BS30" s="15">
        <f t="shared" si="43"/>
        <v>0</v>
      </c>
      <c r="BT30" s="90">
        <f t="shared" si="68"/>
        <v>3</v>
      </c>
      <c r="BW30" s="15">
        <f t="shared" si="44"/>
        <v>0</v>
      </c>
      <c r="BX30" s="15">
        <f t="shared" si="45"/>
        <v>3</v>
      </c>
      <c r="BY30" s="15">
        <f t="shared" si="46"/>
        <v>0</v>
      </c>
      <c r="BZ30" s="15">
        <f t="shared" si="47"/>
        <v>0</v>
      </c>
      <c r="CA30" s="15">
        <f t="shared" si="48"/>
        <v>0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224">
        <f t="shared" si="69"/>
        <v>3</v>
      </c>
      <c r="CF30" s="241">
        <f t="shared" si="70"/>
        <v>3</v>
      </c>
      <c r="CH30" s="71">
        <f t="shared" si="26"/>
        <v>0</v>
      </c>
      <c r="CI30" s="71">
        <f t="shared" si="27"/>
        <v>1</v>
      </c>
      <c r="CJ30" s="71">
        <f t="shared" si="28"/>
        <v>0</v>
      </c>
      <c r="CK30" s="71">
        <f t="shared" si="29"/>
        <v>0</v>
      </c>
      <c r="CL30" s="71">
        <f t="shared" si="30"/>
        <v>0</v>
      </c>
      <c r="CM30" s="71">
        <f t="shared" si="31"/>
        <v>0</v>
      </c>
      <c r="CN30" s="71">
        <f t="shared" si="32"/>
        <v>0</v>
      </c>
      <c r="CO30" s="71">
        <f t="shared" si="33"/>
        <v>0</v>
      </c>
      <c r="CP30" s="84">
        <f t="shared" si="71"/>
        <v>1</v>
      </c>
      <c r="CQ30" s="71">
        <f t="shared" si="13"/>
        <v>0</v>
      </c>
      <c r="CR30" s="71">
        <f t="shared" si="14"/>
        <v>0</v>
      </c>
      <c r="CS30" s="72">
        <f t="shared" si="15"/>
        <v>0</v>
      </c>
      <c r="CT30" s="71">
        <f t="shared" si="16"/>
        <v>0</v>
      </c>
      <c r="CU30" s="71">
        <f t="shared" si="17"/>
        <v>0</v>
      </c>
      <c r="CV30" s="71">
        <f t="shared" si="18"/>
        <v>0</v>
      </c>
      <c r="CW30" s="71">
        <f t="shared" si="19"/>
        <v>0</v>
      </c>
      <c r="CX30" s="71">
        <f t="shared" si="20"/>
        <v>0</v>
      </c>
      <c r="CY30" s="83">
        <f t="shared" si="72"/>
        <v>0</v>
      </c>
      <c r="DC30" s="63">
        <f>SUM($AD30:$AF30)+SUM($AH30:$AJ30)+SUM($AL30:AN30)+SUM($AP30:AR30)+SUM($AT30:AV30)+SUM($AX30:AZ30)+SUM($BB30:BD30)+SUM($BF30:BH30)</f>
        <v>26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12.75">
      <c r="A31" s="139" t="s">
        <v>219</v>
      </c>
      <c r="B31" s="436" t="s">
        <v>331</v>
      </c>
      <c r="C31" s="151" t="s">
        <v>94</v>
      </c>
      <c r="D31" s="441">
        <v>3</v>
      </c>
      <c r="E31" s="442"/>
      <c r="F31" s="442"/>
      <c r="G31" s="443"/>
      <c r="H31" s="440"/>
      <c r="I31" s="141"/>
      <c r="J31" s="141"/>
      <c r="K31" s="141"/>
      <c r="L31" s="141"/>
      <c r="M31" s="141"/>
      <c r="N31" s="12"/>
      <c r="O31" s="156"/>
      <c r="P31" s="156"/>
      <c r="Q31" s="140"/>
      <c r="R31" s="141"/>
      <c r="S31" s="141"/>
      <c r="T31" s="141"/>
      <c r="U31" s="141"/>
      <c r="V31" s="141"/>
      <c r="W31" s="12"/>
      <c r="X31" s="447">
        <v>150</v>
      </c>
      <c r="Y31" s="156">
        <f t="shared" si="0"/>
        <v>5</v>
      </c>
      <c r="Z31" s="9">
        <f t="shared" si="21"/>
        <v>14</v>
      </c>
      <c r="AA31" s="9">
        <f t="shared" si="21"/>
        <v>28</v>
      </c>
      <c r="AB31" s="9">
        <f t="shared" si="21"/>
        <v>0</v>
      </c>
      <c r="AC31" s="9">
        <f t="shared" si="22"/>
        <v>108</v>
      </c>
      <c r="AD31" s="256"/>
      <c r="AE31" s="256"/>
      <c r="AF31" s="256"/>
      <c r="AG31" s="67">
        <f t="shared" si="60"/>
        <v>0</v>
      </c>
      <c r="AH31" s="256"/>
      <c r="AI31" s="256"/>
      <c r="AJ31" s="256"/>
      <c r="AK31" s="67">
        <f t="shared" si="61"/>
        <v>0</v>
      </c>
      <c r="AL31" s="440">
        <v>14</v>
      </c>
      <c r="AM31" s="448">
        <v>28</v>
      </c>
      <c r="AN31" s="448"/>
      <c r="AO31" s="67">
        <f t="shared" si="62"/>
        <v>5</v>
      </c>
      <c r="AP31" s="440"/>
      <c r="AQ31" s="448"/>
      <c r="AR31" s="448"/>
      <c r="AS31" s="67">
        <f t="shared" si="63"/>
        <v>0</v>
      </c>
      <c r="AT31" s="449"/>
      <c r="AU31" s="449"/>
      <c r="AV31" s="449"/>
      <c r="AW31" s="67">
        <f t="shared" si="64"/>
        <v>0</v>
      </c>
      <c r="AX31" s="449"/>
      <c r="AY31" s="449"/>
      <c r="AZ31" s="449"/>
      <c r="BA31" s="67">
        <f t="shared" si="65"/>
        <v>0</v>
      </c>
      <c r="BB31" s="449"/>
      <c r="BC31" s="449"/>
      <c r="BD31" s="449"/>
      <c r="BE31" s="67">
        <f t="shared" si="66"/>
        <v>0</v>
      </c>
      <c r="BF31" s="256"/>
      <c r="BG31" s="256"/>
      <c r="BH31" s="256"/>
      <c r="BI31" s="67">
        <f t="shared" si="67"/>
        <v>0</v>
      </c>
      <c r="BJ31" s="60">
        <f t="shared" si="9"/>
        <v>0.72</v>
      </c>
      <c r="BK31" s="134">
        <f t="shared" si="10"/>
      </c>
      <c r="BL31" s="15">
        <f t="shared" si="36"/>
        <v>0</v>
      </c>
      <c r="BM31" s="15">
        <f t="shared" si="37"/>
        <v>0</v>
      </c>
      <c r="BN31" s="15">
        <f t="shared" si="38"/>
        <v>5</v>
      </c>
      <c r="BO31" s="15">
        <f t="shared" si="39"/>
        <v>0</v>
      </c>
      <c r="BP31" s="15">
        <f t="shared" si="40"/>
        <v>0</v>
      </c>
      <c r="BQ31" s="15">
        <f t="shared" si="41"/>
        <v>0</v>
      </c>
      <c r="BR31" s="15">
        <f t="shared" si="42"/>
        <v>0</v>
      </c>
      <c r="BS31" s="15">
        <f t="shared" si="43"/>
        <v>0</v>
      </c>
      <c r="BT31" s="90">
        <f t="shared" si="68"/>
        <v>5</v>
      </c>
      <c r="BW31" s="15">
        <f t="shared" si="44"/>
        <v>0</v>
      </c>
      <c r="BX31" s="15">
        <f t="shared" si="45"/>
        <v>0</v>
      </c>
      <c r="BY31" s="15">
        <f t="shared" si="46"/>
        <v>5</v>
      </c>
      <c r="BZ31" s="15">
        <f t="shared" si="47"/>
        <v>0</v>
      </c>
      <c r="CA31" s="15">
        <f t="shared" si="48"/>
        <v>0</v>
      </c>
      <c r="CB31" s="15">
        <f t="shared" si="49"/>
        <v>0</v>
      </c>
      <c r="CC31" s="15">
        <f t="shared" si="50"/>
        <v>0</v>
      </c>
      <c r="CD31" s="15">
        <f t="shared" si="51"/>
        <v>0</v>
      </c>
      <c r="CE31" s="224">
        <f t="shared" si="69"/>
        <v>5</v>
      </c>
      <c r="CF31" s="241">
        <f t="shared" si="70"/>
        <v>5</v>
      </c>
      <c r="CH31" s="71">
        <f t="shared" si="26"/>
        <v>0</v>
      </c>
      <c r="CI31" s="71">
        <f t="shared" si="27"/>
        <v>0</v>
      </c>
      <c r="CJ31" s="71">
        <f t="shared" si="28"/>
        <v>1</v>
      </c>
      <c r="CK31" s="71">
        <f t="shared" si="29"/>
        <v>0</v>
      </c>
      <c r="CL31" s="71">
        <f t="shared" si="30"/>
        <v>0</v>
      </c>
      <c r="CM31" s="71">
        <f t="shared" si="31"/>
        <v>0</v>
      </c>
      <c r="CN31" s="71">
        <f t="shared" si="32"/>
        <v>0</v>
      </c>
      <c r="CO31" s="71">
        <f t="shared" si="33"/>
        <v>0</v>
      </c>
      <c r="CP31" s="84">
        <f t="shared" si="71"/>
        <v>1</v>
      </c>
      <c r="CQ31" s="71">
        <f t="shared" si="13"/>
        <v>0</v>
      </c>
      <c r="CR31" s="71">
        <f t="shared" si="14"/>
        <v>0</v>
      </c>
      <c r="CS31" s="72">
        <f t="shared" si="15"/>
        <v>0</v>
      </c>
      <c r="CT31" s="71">
        <f t="shared" si="16"/>
        <v>0</v>
      </c>
      <c r="CU31" s="71">
        <f t="shared" si="17"/>
        <v>0</v>
      </c>
      <c r="CV31" s="71">
        <f t="shared" si="18"/>
        <v>0</v>
      </c>
      <c r="CW31" s="71">
        <f t="shared" si="19"/>
        <v>0</v>
      </c>
      <c r="CX31" s="71">
        <f t="shared" si="20"/>
        <v>0</v>
      </c>
      <c r="CY31" s="83">
        <f t="shared" si="72"/>
        <v>0</v>
      </c>
      <c r="DC31" s="63">
        <f>SUM($AD31:$AF31)+SUM($AH31:$AJ31)+SUM($AL31:AN31)+SUM($AP31:AR31)+SUM($AT31:AV31)+SUM($AX31:AZ31)+SUM($BB31:BD31)+SUM($BF31:BH31)</f>
        <v>42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t="24">
      <c r="A32" s="139" t="s">
        <v>220</v>
      </c>
      <c r="B32" s="436" t="s">
        <v>332</v>
      </c>
      <c r="C32" s="151" t="s">
        <v>94</v>
      </c>
      <c r="D32" s="441">
        <v>3</v>
      </c>
      <c r="E32" s="442"/>
      <c r="F32" s="442"/>
      <c r="G32" s="443"/>
      <c r="H32" s="440"/>
      <c r="I32" s="141"/>
      <c r="J32" s="141"/>
      <c r="K32" s="141"/>
      <c r="L32" s="141"/>
      <c r="M32" s="141"/>
      <c r="N32" s="12"/>
      <c r="O32" s="156"/>
      <c r="P32" s="156"/>
      <c r="Q32" s="140"/>
      <c r="R32" s="141"/>
      <c r="S32" s="141"/>
      <c r="T32" s="141"/>
      <c r="U32" s="141"/>
      <c r="V32" s="141"/>
      <c r="W32" s="12"/>
      <c r="X32" s="447">
        <v>120</v>
      </c>
      <c r="Y32" s="156">
        <f t="shared" si="0"/>
        <v>4</v>
      </c>
      <c r="Z32" s="9">
        <f t="shared" si="21"/>
        <v>14</v>
      </c>
      <c r="AA32" s="9">
        <f t="shared" si="21"/>
        <v>0</v>
      </c>
      <c r="AB32" s="9">
        <f t="shared" si="21"/>
        <v>16</v>
      </c>
      <c r="AC32" s="9">
        <f t="shared" si="22"/>
        <v>90</v>
      </c>
      <c r="AD32" s="256"/>
      <c r="AE32" s="256"/>
      <c r="AF32" s="256"/>
      <c r="AG32" s="67">
        <f t="shared" si="60"/>
        <v>0</v>
      </c>
      <c r="AH32" s="256"/>
      <c r="AI32" s="256"/>
      <c r="AJ32" s="256"/>
      <c r="AK32" s="67">
        <f t="shared" si="61"/>
        <v>0</v>
      </c>
      <c r="AL32" s="440">
        <v>14</v>
      </c>
      <c r="AM32" s="448"/>
      <c r="AN32" s="448">
        <v>16</v>
      </c>
      <c r="AO32" s="67">
        <f t="shared" si="62"/>
        <v>4</v>
      </c>
      <c r="AP32" s="440"/>
      <c r="AQ32" s="448"/>
      <c r="AR32" s="448"/>
      <c r="AS32" s="67">
        <f t="shared" si="63"/>
        <v>0</v>
      </c>
      <c r="AT32" s="449"/>
      <c r="AU32" s="449"/>
      <c r="AV32" s="449"/>
      <c r="AW32" s="67">
        <f t="shared" si="64"/>
        <v>0</v>
      </c>
      <c r="AX32" s="449"/>
      <c r="AY32" s="449"/>
      <c r="AZ32" s="449"/>
      <c r="BA32" s="67">
        <f t="shared" si="65"/>
        <v>0</v>
      </c>
      <c r="BB32" s="449"/>
      <c r="BC32" s="449"/>
      <c r="BD32" s="449"/>
      <c r="BE32" s="67">
        <f t="shared" si="66"/>
        <v>0</v>
      </c>
      <c r="BF32" s="256"/>
      <c r="BG32" s="256"/>
      <c r="BH32" s="256"/>
      <c r="BI32" s="67">
        <f t="shared" si="67"/>
        <v>0</v>
      </c>
      <c r="BJ32" s="60">
        <f t="shared" si="9"/>
        <v>0.75</v>
      </c>
      <c r="BK32" s="134">
        <f t="shared" si="10"/>
      </c>
      <c r="BL32" s="15">
        <f t="shared" si="36"/>
        <v>0</v>
      </c>
      <c r="BM32" s="15">
        <f t="shared" si="37"/>
        <v>0</v>
      </c>
      <c r="BN32" s="15">
        <f t="shared" si="38"/>
        <v>4</v>
      </c>
      <c r="BO32" s="15">
        <f t="shared" si="39"/>
        <v>0</v>
      </c>
      <c r="BP32" s="15">
        <f t="shared" si="40"/>
        <v>0</v>
      </c>
      <c r="BQ32" s="15">
        <f t="shared" si="41"/>
        <v>0</v>
      </c>
      <c r="BR32" s="15">
        <f t="shared" si="42"/>
        <v>0</v>
      </c>
      <c r="BS32" s="15">
        <f t="shared" si="43"/>
        <v>0</v>
      </c>
      <c r="BT32" s="90">
        <f t="shared" si="68"/>
        <v>4</v>
      </c>
      <c r="BW32" s="15">
        <f t="shared" si="44"/>
        <v>0</v>
      </c>
      <c r="BX32" s="15">
        <f t="shared" si="45"/>
        <v>0</v>
      </c>
      <c r="BY32" s="15">
        <f t="shared" si="46"/>
        <v>4</v>
      </c>
      <c r="BZ32" s="15">
        <f t="shared" si="47"/>
        <v>0</v>
      </c>
      <c r="CA32" s="15">
        <f t="shared" si="48"/>
        <v>0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224">
        <f t="shared" si="69"/>
        <v>4</v>
      </c>
      <c r="CF32" s="241">
        <f t="shared" si="70"/>
        <v>4</v>
      </c>
      <c r="CH32" s="71">
        <f t="shared" si="26"/>
        <v>0</v>
      </c>
      <c r="CI32" s="71">
        <f t="shared" si="27"/>
        <v>0</v>
      </c>
      <c r="CJ32" s="71">
        <f t="shared" si="28"/>
        <v>1</v>
      </c>
      <c r="CK32" s="71">
        <f t="shared" si="29"/>
        <v>0</v>
      </c>
      <c r="CL32" s="71">
        <f t="shared" si="30"/>
        <v>0</v>
      </c>
      <c r="CM32" s="71">
        <f t="shared" si="31"/>
        <v>0</v>
      </c>
      <c r="CN32" s="71">
        <f t="shared" si="32"/>
        <v>0</v>
      </c>
      <c r="CO32" s="71">
        <f t="shared" si="33"/>
        <v>0</v>
      </c>
      <c r="CP32" s="84">
        <f t="shared" si="71"/>
        <v>1</v>
      </c>
      <c r="CQ32" s="71">
        <f t="shared" si="13"/>
        <v>0</v>
      </c>
      <c r="CR32" s="71">
        <f t="shared" si="14"/>
        <v>0</v>
      </c>
      <c r="CS32" s="72">
        <f t="shared" si="15"/>
        <v>0</v>
      </c>
      <c r="CT32" s="71">
        <f t="shared" si="16"/>
        <v>0</v>
      </c>
      <c r="CU32" s="71">
        <f t="shared" si="17"/>
        <v>0</v>
      </c>
      <c r="CV32" s="71">
        <f t="shared" si="18"/>
        <v>0</v>
      </c>
      <c r="CW32" s="71">
        <f t="shared" si="19"/>
        <v>0</v>
      </c>
      <c r="CX32" s="71">
        <f t="shared" si="20"/>
        <v>0</v>
      </c>
      <c r="CY32" s="83">
        <f t="shared" si="72"/>
        <v>0</v>
      </c>
      <c r="DC32" s="63">
        <f>SUM($AD32:$AF32)+SUM($AH32:$AJ32)+SUM($AL32:AN32)+SUM($AP32:AR32)+SUM($AT32:AV32)+SUM($AX32:AZ32)+SUM($BB32:BD32)+SUM($BF32:BH32)</f>
        <v>30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12.75">
      <c r="A33" s="139" t="s">
        <v>221</v>
      </c>
      <c r="B33" s="436" t="s">
        <v>333</v>
      </c>
      <c r="C33" s="151" t="s">
        <v>94</v>
      </c>
      <c r="D33" s="441">
        <v>4</v>
      </c>
      <c r="E33" s="442"/>
      <c r="F33" s="442"/>
      <c r="G33" s="443"/>
      <c r="H33" s="440"/>
      <c r="I33" s="141"/>
      <c r="J33" s="141"/>
      <c r="K33" s="141"/>
      <c r="L33" s="141"/>
      <c r="M33" s="141"/>
      <c r="N33" s="12"/>
      <c r="O33" s="156"/>
      <c r="P33" s="156"/>
      <c r="Q33" s="140"/>
      <c r="R33" s="141"/>
      <c r="S33" s="141"/>
      <c r="T33" s="141"/>
      <c r="U33" s="141"/>
      <c r="V33" s="141"/>
      <c r="W33" s="12"/>
      <c r="X33" s="447">
        <v>150</v>
      </c>
      <c r="Y33" s="156">
        <f t="shared" si="0"/>
        <v>5</v>
      </c>
      <c r="Z33" s="9">
        <f t="shared" si="21"/>
        <v>14</v>
      </c>
      <c r="AA33" s="9">
        <f t="shared" si="21"/>
        <v>24</v>
      </c>
      <c r="AB33" s="9">
        <f t="shared" si="21"/>
        <v>0</v>
      </c>
      <c r="AC33" s="9">
        <f t="shared" si="22"/>
        <v>112</v>
      </c>
      <c r="AD33" s="256"/>
      <c r="AE33" s="256"/>
      <c r="AF33" s="256"/>
      <c r="AG33" s="67">
        <f t="shared" si="60"/>
        <v>0</v>
      </c>
      <c r="AH33" s="256"/>
      <c r="AI33" s="256"/>
      <c r="AJ33" s="256"/>
      <c r="AK33" s="67">
        <f t="shared" si="61"/>
        <v>0</v>
      </c>
      <c r="AL33" s="256"/>
      <c r="AM33" s="256"/>
      <c r="AN33" s="256"/>
      <c r="AO33" s="67">
        <f t="shared" si="62"/>
        <v>0</v>
      </c>
      <c r="AP33" s="440">
        <v>14</v>
      </c>
      <c r="AQ33" s="448">
        <v>24</v>
      </c>
      <c r="AR33" s="448"/>
      <c r="AS33" s="67">
        <f t="shared" si="63"/>
        <v>5</v>
      </c>
      <c r="AT33" s="449"/>
      <c r="AU33" s="449"/>
      <c r="AV33" s="449"/>
      <c r="AW33" s="67">
        <f t="shared" si="64"/>
        <v>0</v>
      </c>
      <c r="AX33" s="449"/>
      <c r="AY33" s="449"/>
      <c r="AZ33" s="449"/>
      <c r="BA33" s="67">
        <f t="shared" si="65"/>
        <v>0</v>
      </c>
      <c r="BB33" s="449"/>
      <c r="BC33" s="449"/>
      <c r="BD33" s="449"/>
      <c r="BE33" s="67">
        <f t="shared" si="66"/>
        <v>0</v>
      </c>
      <c r="BF33" s="256"/>
      <c r="BG33" s="256"/>
      <c r="BH33" s="256"/>
      <c r="BI33" s="67">
        <f t="shared" si="67"/>
        <v>0</v>
      </c>
      <c r="BJ33" s="60">
        <f t="shared" si="9"/>
        <v>0.7466666666666667</v>
      </c>
      <c r="BK33" s="134">
        <f t="shared" si="10"/>
      </c>
      <c r="BL33" s="15">
        <f t="shared" si="36"/>
        <v>0</v>
      </c>
      <c r="BM33" s="15">
        <f t="shared" si="37"/>
        <v>0</v>
      </c>
      <c r="BN33" s="15">
        <f t="shared" si="38"/>
        <v>0</v>
      </c>
      <c r="BO33" s="15">
        <f t="shared" si="39"/>
        <v>5</v>
      </c>
      <c r="BP33" s="15">
        <f t="shared" si="40"/>
        <v>0</v>
      </c>
      <c r="BQ33" s="15">
        <f t="shared" si="41"/>
        <v>0</v>
      </c>
      <c r="BR33" s="15">
        <f t="shared" si="42"/>
        <v>0</v>
      </c>
      <c r="BS33" s="15">
        <f t="shared" si="43"/>
        <v>0</v>
      </c>
      <c r="BT33" s="90">
        <f t="shared" si="68"/>
        <v>5</v>
      </c>
      <c r="BW33" s="15">
        <f t="shared" si="44"/>
        <v>0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224">
        <f t="shared" si="69"/>
        <v>5</v>
      </c>
      <c r="CF33" s="241">
        <f t="shared" si="70"/>
        <v>5</v>
      </c>
      <c r="CH33" s="71">
        <f t="shared" si="26"/>
        <v>0</v>
      </c>
      <c r="CI33" s="71">
        <f t="shared" si="27"/>
        <v>0</v>
      </c>
      <c r="CJ33" s="71">
        <f t="shared" si="28"/>
        <v>0</v>
      </c>
      <c r="CK33" s="71">
        <f t="shared" si="29"/>
        <v>1</v>
      </c>
      <c r="CL33" s="71">
        <f t="shared" si="30"/>
        <v>0</v>
      </c>
      <c r="CM33" s="71">
        <f t="shared" si="31"/>
        <v>0</v>
      </c>
      <c r="CN33" s="71">
        <f t="shared" si="32"/>
        <v>0</v>
      </c>
      <c r="CO33" s="71">
        <f t="shared" si="33"/>
        <v>0</v>
      </c>
      <c r="CP33" s="84">
        <f t="shared" si="71"/>
        <v>1</v>
      </c>
      <c r="CQ33" s="71">
        <f t="shared" si="13"/>
        <v>0</v>
      </c>
      <c r="CR33" s="71">
        <f t="shared" si="14"/>
        <v>0</v>
      </c>
      <c r="CS33" s="72">
        <f t="shared" si="15"/>
        <v>0</v>
      </c>
      <c r="CT33" s="71">
        <f t="shared" si="16"/>
        <v>0</v>
      </c>
      <c r="CU33" s="71">
        <f t="shared" si="17"/>
        <v>0</v>
      </c>
      <c r="CV33" s="71">
        <f t="shared" si="18"/>
        <v>0</v>
      </c>
      <c r="CW33" s="71">
        <f t="shared" si="19"/>
        <v>0</v>
      </c>
      <c r="CX33" s="71">
        <f t="shared" si="20"/>
        <v>0</v>
      </c>
      <c r="CY33" s="83">
        <f t="shared" si="72"/>
        <v>0</v>
      </c>
      <c r="DC33" s="63">
        <f>SUM($AD33:$AF33)+SUM($AH33:$AJ33)+SUM($AL33:AN33)+SUM($AP33:AR33)+SUM($AT33:AV33)+SUM($AX33:AZ33)+SUM($BB33:BD33)+SUM($BF33:BH33)</f>
        <v>38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12.75">
      <c r="A34" s="139" t="s">
        <v>222</v>
      </c>
      <c r="B34" s="436" t="s">
        <v>334</v>
      </c>
      <c r="C34" s="151" t="s">
        <v>94</v>
      </c>
      <c r="D34" s="437" t="s">
        <v>335</v>
      </c>
      <c r="E34" s="438"/>
      <c r="F34" s="442"/>
      <c r="G34" s="443"/>
      <c r="H34" s="440"/>
      <c r="I34" s="141"/>
      <c r="J34" s="141"/>
      <c r="K34" s="141"/>
      <c r="L34" s="141"/>
      <c r="M34" s="141"/>
      <c r="N34" s="12"/>
      <c r="O34" s="156"/>
      <c r="P34" s="156"/>
      <c r="Q34" s="140"/>
      <c r="R34" s="141"/>
      <c r="S34" s="141"/>
      <c r="T34" s="141"/>
      <c r="U34" s="141"/>
      <c r="V34" s="141"/>
      <c r="W34" s="12"/>
      <c r="X34" s="447">
        <v>180</v>
      </c>
      <c r="Y34" s="156">
        <f t="shared" si="0"/>
        <v>6</v>
      </c>
      <c r="Z34" s="9">
        <f t="shared" si="21"/>
        <v>16</v>
      </c>
      <c r="AA34" s="9">
        <f t="shared" si="21"/>
        <v>30</v>
      </c>
      <c r="AB34" s="9">
        <f t="shared" si="21"/>
        <v>0</v>
      </c>
      <c r="AC34" s="9">
        <f t="shared" si="22"/>
        <v>134</v>
      </c>
      <c r="AD34" s="256"/>
      <c r="AE34" s="256"/>
      <c r="AF34" s="256"/>
      <c r="AG34" s="67">
        <f t="shared" si="60"/>
        <v>0</v>
      </c>
      <c r="AH34" s="256"/>
      <c r="AI34" s="256"/>
      <c r="AJ34" s="256"/>
      <c r="AK34" s="67">
        <f t="shared" si="61"/>
        <v>0</v>
      </c>
      <c r="AL34" s="256"/>
      <c r="AM34" s="256"/>
      <c r="AN34" s="256"/>
      <c r="AO34" s="67">
        <f t="shared" si="62"/>
        <v>0</v>
      </c>
      <c r="AP34" s="256"/>
      <c r="AQ34" s="256"/>
      <c r="AR34" s="256"/>
      <c r="AS34" s="67">
        <f t="shared" si="63"/>
        <v>0</v>
      </c>
      <c r="AT34" s="440">
        <v>16</v>
      </c>
      <c r="AU34" s="448">
        <v>30</v>
      </c>
      <c r="AV34" s="448"/>
      <c r="AW34" s="67">
        <f t="shared" si="64"/>
        <v>6</v>
      </c>
      <c r="AX34" s="449"/>
      <c r="AY34" s="449"/>
      <c r="AZ34" s="449"/>
      <c r="BA34" s="67">
        <f t="shared" si="65"/>
        <v>0</v>
      </c>
      <c r="BB34" s="449"/>
      <c r="BC34" s="449"/>
      <c r="BD34" s="449"/>
      <c r="BE34" s="67">
        <f t="shared" si="66"/>
        <v>0</v>
      </c>
      <c r="BF34" s="256"/>
      <c r="BG34" s="256"/>
      <c r="BH34" s="256"/>
      <c r="BI34" s="67">
        <f t="shared" si="67"/>
        <v>0</v>
      </c>
      <c r="BJ34" s="60">
        <f t="shared" si="9"/>
        <v>0.7444444444444445</v>
      </c>
      <c r="BK34" s="134">
        <f t="shared" si="10"/>
      </c>
      <c r="BL34" s="15">
        <f t="shared" si="36"/>
        <v>0</v>
      </c>
      <c r="BM34" s="15">
        <f t="shared" si="37"/>
        <v>0</v>
      </c>
      <c r="BN34" s="15">
        <f t="shared" si="38"/>
        <v>0</v>
      </c>
      <c r="BO34" s="15">
        <f t="shared" si="39"/>
        <v>0</v>
      </c>
      <c r="BP34" s="15">
        <f t="shared" si="40"/>
        <v>6</v>
      </c>
      <c r="BQ34" s="15">
        <f t="shared" si="41"/>
        <v>0</v>
      </c>
      <c r="BR34" s="15">
        <f t="shared" si="42"/>
        <v>0</v>
      </c>
      <c r="BS34" s="15">
        <f t="shared" si="43"/>
        <v>0</v>
      </c>
      <c r="BT34" s="90">
        <f t="shared" si="68"/>
        <v>6</v>
      </c>
      <c r="BW34" s="15">
        <f t="shared" si="44"/>
        <v>0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6</v>
      </c>
      <c r="CB34" s="15">
        <f t="shared" si="49"/>
        <v>0</v>
      </c>
      <c r="CC34" s="15">
        <f t="shared" si="50"/>
        <v>0</v>
      </c>
      <c r="CD34" s="15">
        <f t="shared" si="51"/>
        <v>0</v>
      </c>
      <c r="CE34" s="224">
        <f t="shared" si="69"/>
        <v>6</v>
      </c>
      <c r="CF34" s="241">
        <f t="shared" si="70"/>
        <v>6</v>
      </c>
      <c r="CH34" s="71">
        <f t="shared" si="26"/>
        <v>0</v>
      </c>
      <c r="CI34" s="71">
        <f t="shared" si="27"/>
        <v>0</v>
      </c>
      <c r="CJ34" s="71">
        <f t="shared" si="28"/>
        <v>0</v>
      </c>
      <c r="CK34" s="71">
        <f t="shared" si="29"/>
        <v>0</v>
      </c>
      <c r="CL34" s="71">
        <f t="shared" si="30"/>
        <v>1</v>
      </c>
      <c r="CM34" s="71">
        <f t="shared" si="31"/>
        <v>0</v>
      </c>
      <c r="CN34" s="71">
        <f t="shared" si="32"/>
        <v>0</v>
      </c>
      <c r="CO34" s="71">
        <f t="shared" si="33"/>
        <v>0</v>
      </c>
      <c r="CP34" s="84">
        <f t="shared" si="71"/>
        <v>1</v>
      </c>
      <c r="CQ34" s="71">
        <f t="shared" si="13"/>
        <v>0</v>
      </c>
      <c r="CR34" s="71">
        <f t="shared" si="14"/>
        <v>0</v>
      </c>
      <c r="CS34" s="72">
        <f t="shared" si="15"/>
        <v>0</v>
      </c>
      <c r="CT34" s="71">
        <f t="shared" si="16"/>
        <v>0</v>
      </c>
      <c r="CU34" s="71">
        <f t="shared" si="17"/>
        <v>0</v>
      </c>
      <c r="CV34" s="71">
        <f t="shared" si="18"/>
        <v>0</v>
      </c>
      <c r="CW34" s="71">
        <f t="shared" si="19"/>
        <v>0</v>
      </c>
      <c r="CX34" s="71">
        <f t="shared" si="20"/>
        <v>0</v>
      </c>
      <c r="CY34" s="83">
        <f t="shared" si="72"/>
        <v>0</v>
      </c>
      <c r="DC34" s="63">
        <f>SUM($AD34:$AF34)+SUM($AH34:$AJ34)+SUM($AL34:AN34)+SUM($AP34:AR34)+SUM($AT34:AV34)+SUM($AX34:AZ34)+SUM($BB34:BD34)+SUM($BF34:BH34)</f>
        <v>46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12.75">
      <c r="A35" s="139" t="s">
        <v>223</v>
      </c>
      <c r="B35" s="436" t="s">
        <v>336</v>
      </c>
      <c r="C35" s="151" t="s">
        <v>94</v>
      </c>
      <c r="D35" s="441">
        <v>5</v>
      </c>
      <c r="E35" s="442"/>
      <c r="F35" s="442"/>
      <c r="G35" s="443"/>
      <c r="H35" s="440"/>
      <c r="I35" s="141"/>
      <c r="J35" s="141"/>
      <c r="K35" s="141"/>
      <c r="L35" s="141"/>
      <c r="M35" s="141"/>
      <c r="N35" s="12"/>
      <c r="O35" s="156"/>
      <c r="P35" s="156"/>
      <c r="Q35" s="140"/>
      <c r="R35" s="141"/>
      <c r="S35" s="141"/>
      <c r="T35" s="141"/>
      <c r="U35" s="141"/>
      <c r="V35" s="141"/>
      <c r="W35" s="12"/>
      <c r="X35" s="447">
        <v>210</v>
      </c>
      <c r="Y35" s="156">
        <f t="shared" si="0"/>
        <v>7</v>
      </c>
      <c r="Z35" s="9">
        <f t="shared" si="21"/>
        <v>18</v>
      </c>
      <c r="AA35" s="9">
        <f t="shared" si="21"/>
        <v>34</v>
      </c>
      <c r="AB35" s="9">
        <f t="shared" si="21"/>
        <v>0</v>
      </c>
      <c r="AC35" s="9">
        <f t="shared" si="22"/>
        <v>158</v>
      </c>
      <c r="AD35" s="256"/>
      <c r="AE35" s="256"/>
      <c r="AF35" s="256"/>
      <c r="AG35" s="67">
        <f t="shared" si="60"/>
        <v>0</v>
      </c>
      <c r="AH35" s="256"/>
      <c r="AI35" s="256"/>
      <c r="AJ35" s="256"/>
      <c r="AK35" s="67">
        <f t="shared" si="61"/>
        <v>0</v>
      </c>
      <c r="AL35" s="256"/>
      <c r="AM35" s="256"/>
      <c r="AN35" s="256"/>
      <c r="AO35" s="67">
        <f t="shared" si="62"/>
        <v>0</v>
      </c>
      <c r="AP35" s="256"/>
      <c r="AQ35" s="256"/>
      <c r="AR35" s="256"/>
      <c r="AS35" s="67">
        <f t="shared" si="63"/>
        <v>0</v>
      </c>
      <c r="AT35" s="440">
        <v>18</v>
      </c>
      <c r="AU35" s="448">
        <v>34</v>
      </c>
      <c r="AV35" s="448"/>
      <c r="AW35" s="67">
        <f t="shared" si="64"/>
        <v>7</v>
      </c>
      <c r="AX35" s="449"/>
      <c r="AY35" s="449"/>
      <c r="AZ35" s="449"/>
      <c r="BA35" s="67">
        <f t="shared" si="65"/>
        <v>0</v>
      </c>
      <c r="BB35" s="449"/>
      <c r="BC35" s="449"/>
      <c r="BD35" s="449"/>
      <c r="BE35" s="67">
        <f t="shared" si="66"/>
        <v>0</v>
      </c>
      <c r="BF35" s="256"/>
      <c r="BG35" s="256"/>
      <c r="BH35" s="256"/>
      <c r="BI35" s="67">
        <f t="shared" si="67"/>
        <v>0</v>
      </c>
      <c r="BJ35" s="60">
        <f t="shared" si="9"/>
        <v>0.7523809523809524</v>
      </c>
      <c r="BK35" s="134">
        <f t="shared" si="10"/>
      </c>
      <c r="BL35" s="15">
        <f t="shared" si="36"/>
        <v>0</v>
      </c>
      <c r="BM35" s="15">
        <f t="shared" si="37"/>
        <v>0</v>
      </c>
      <c r="BN35" s="15">
        <f t="shared" si="38"/>
        <v>0</v>
      </c>
      <c r="BO35" s="15">
        <f t="shared" si="39"/>
        <v>0</v>
      </c>
      <c r="BP35" s="15">
        <f t="shared" si="40"/>
        <v>7</v>
      </c>
      <c r="BQ35" s="15">
        <f t="shared" si="41"/>
        <v>0</v>
      </c>
      <c r="BR35" s="15">
        <f t="shared" si="42"/>
        <v>0</v>
      </c>
      <c r="BS35" s="15">
        <f t="shared" si="43"/>
        <v>0</v>
      </c>
      <c r="BT35" s="90">
        <f t="shared" si="68"/>
        <v>7</v>
      </c>
      <c r="BW35" s="15">
        <f t="shared" si="44"/>
        <v>0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7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224">
        <f t="shared" si="69"/>
        <v>7</v>
      </c>
      <c r="CF35" s="241">
        <f t="shared" si="70"/>
        <v>7</v>
      </c>
      <c r="CH35" s="71">
        <f t="shared" si="26"/>
        <v>0</v>
      </c>
      <c r="CI35" s="71">
        <f t="shared" si="27"/>
        <v>0</v>
      </c>
      <c r="CJ35" s="71">
        <f t="shared" si="28"/>
        <v>0</v>
      </c>
      <c r="CK35" s="71">
        <f t="shared" si="29"/>
        <v>0</v>
      </c>
      <c r="CL35" s="71">
        <f t="shared" si="30"/>
        <v>1</v>
      </c>
      <c r="CM35" s="71">
        <f t="shared" si="31"/>
        <v>0</v>
      </c>
      <c r="CN35" s="71">
        <f t="shared" si="32"/>
        <v>0</v>
      </c>
      <c r="CO35" s="71">
        <f t="shared" si="33"/>
        <v>0</v>
      </c>
      <c r="CP35" s="84">
        <f t="shared" si="71"/>
        <v>1</v>
      </c>
      <c r="CQ35" s="71">
        <f t="shared" si="13"/>
        <v>0</v>
      </c>
      <c r="CR35" s="71">
        <f t="shared" si="14"/>
        <v>0</v>
      </c>
      <c r="CS35" s="72">
        <f t="shared" si="15"/>
        <v>0</v>
      </c>
      <c r="CT35" s="71">
        <f t="shared" si="16"/>
        <v>0</v>
      </c>
      <c r="CU35" s="71">
        <f t="shared" si="17"/>
        <v>0</v>
      </c>
      <c r="CV35" s="71">
        <f t="shared" si="18"/>
        <v>0</v>
      </c>
      <c r="CW35" s="71">
        <f t="shared" si="19"/>
        <v>0</v>
      </c>
      <c r="CX35" s="71">
        <f t="shared" si="20"/>
        <v>0</v>
      </c>
      <c r="CY35" s="83">
        <f t="shared" si="72"/>
        <v>0</v>
      </c>
      <c r="DC35" s="63">
        <f>SUM($AD35:$AF35)+SUM($AH35:$AJ35)+SUM($AL35:AN35)+SUM($AP35:AR35)+SUM($AT35:AV35)+SUM($AX35:AZ35)+SUM($BB35:BD35)+SUM($BF35:BH35)</f>
        <v>52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24">
      <c r="A36" s="139" t="s">
        <v>224</v>
      </c>
      <c r="B36" s="436" t="s">
        <v>337</v>
      </c>
      <c r="C36" s="151" t="s">
        <v>94</v>
      </c>
      <c r="D36" s="441">
        <v>6</v>
      </c>
      <c r="E36" s="442"/>
      <c r="F36" s="442"/>
      <c r="G36" s="443"/>
      <c r="H36" s="440"/>
      <c r="I36" s="141"/>
      <c r="J36" s="141"/>
      <c r="K36" s="141"/>
      <c r="L36" s="141"/>
      <c r="M36" s="141"/>
      <c r="N36" s="12"/>
      <c r="O36" s="156"/>
      <c r="P36" s="156"/>
      <c r="Q36" s="140"/>
      <c r="R36" s="141"/>
      <c r="S36" s="141"/>
      <c r="T36" s="141"/>
      <c r="U36" s="141"/>
      <c r="V36" s="141"/>
      <c r="W36" s="12"/>
      <c r="X36" s="447">
        <v>165</v>
      </c>
      <c r="Y36" s="156">
        <f t="shared" si="0"/>
        <v>5.5</v>
      </c>
      <c r="Z36" s="9">
        <f t="shared" si="21"/>
        <v>14</v>
      </c>
      <c r="AA36" s="9">
        <f t="shared" si="21"/>
        <v>28</v>
      </c>
      <c r="AB36" s="9">
        <f t="shared" si="21"/>
        <v>0</v>
      </c>
      <c r="AC36" s="9">
        <f t="shared" si="22"/>
        <v>123</v>
      </c>
      <c r="AD36" s="256"/>
      <c r="AE36" s="256"/>
      <c r="AF36" s="256"/>
      <c r="AG36" s="67">
        <f t="shared" si="60"/>
        <v>0</v>
      </c>
      <c r="AH36" s="256"/>
      <c r="AI36" s="256"/>
      <c r="AJ36" s="256"/>
      <c r="AK36" s="67">
        <f t="shared" si="61"/>
        <v>0</v>
      </c>
      <c r="AL36" s="256"/>
      <c r="AM36" s="256"/>
      <c r="AN36" s="256"/>
      <c r="AO36" s="67">
        <f t="shared" si="62"/>
        <v>0</v>
      </c>
      <c r="AP36" s="256"/>
      <c r="AQ36" s="256"/>
      <c r="AR36" s="256"/>
      <c r="AS36" s="67">
        <f t="shared" si="63"/>
        <v>0</v>
      </c>
      <c r="AT36" s="256"/>
      <c r="AU36" s="256"/>
      <c r="AV36" s="256"/>
      <c r="AW36" s="67">
        <f t="shared" si="64"/>
        <v>0</v>
      </c>
      <c r="AX36" s="450">
        <v>14</v>
      </c>
      <c r="AY36" s="448">
        <v>28</v>
      </c>
      <c r="AZ36" s="448"/>
      <c r="BA36" s="67">
        <f t="shared" si="65"/>
        <v>5.5</v>
      </c>
      <c r="BB36" s="449"/>
      <c r="BC36" s="449"/>
      <c r="BD36" s="449"/>
      <c r="BE36" s="67">
        <f t="shared" si="66"/>
        <v>0</v>
      </c>
      <c r="BF36" s="256"/>
      <c r="BG36" s="256"/>
      <c r="BH36" s="256"/>
      <c r="BI36" s="67">
        <f t="shared" si="67"/>
        <v>0</v>
      </c>
      <c r="BJ36" s="60">
        <f t="shared" si="9"/>
        <v>0.7454545454545455</v>
      </c>
      <c r="BK36" s="134">
        <f t="shared" si="10"/>
      </c>
      <c r="BL36" s="15">
        <f t="shared" si="36"/>
        <v>0</v>
      </c>
      <c r="BM36" s="15">
        <f t="shared" si="37"/>
        <v>0</v>
      </c>
      <c r="BN36" s="15">
        <f t="shared" si="38"/>
        <v>0</v>
      </c>
      <c r="BO36" s="15">
        <f t="shared" si="39"/>
        <v>0</v>
      </c>
      <c r="BP36" s="15">
        <f t="shared" si="40"/>
        <v>0</v>
      </c>
      <c r="BQ36" s="15">
        <f t="shared" si="41"/>
        <v>5.5</v>
      </c>
      <c r="BR36" s="15">
        <f t="shared" si="42"/>
        <v>0</v>
      </c>
      <c r="BS36" s="15">
        <f t="shared" si="43"/>
        <v>0</v>
      </c>
      <c r="BT36" s="90">
        <f t="shared" si="68"/>
        <v>5.5</v>
      </c>
      <c r="BW36" s="15">
        <f t="shared" si="44"/>
        <v>0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5.5</v>
      </c>
      <c r="CC36" s="15">
        <f t="shared" si="50"/>
        <v>0</v>
      </c>
      <c r="CD36" s="15">
        <f t="shared" si="51"/>
        <v>0</v>
      </c>
      <c r="CE36" s="224">
        <f t="shared" si="69"/>
        <v>5.5</v>
      </c>
      <c r="CF36" s="241">
        <f t="shared" si="70"/>
        <v>5.5</v>
      </c>
      <c r="CH36" s="71">
        <f t="shared" si="26"/>
        <v>0</v>
      </c>
      <c r="CI36" s="71">
        <f t="shared" si="27"/>
        <v>0</v>
      </c>
      <c r="CJ36" s="71">
        <f t="shared" si="28"/>
        <v>0</v>
      </c>
      <c r="CK36" s="71">
        <f t="shared" si="29"/>
        <v>0</v>
      </c>
      <c r="CL36" s="71">
        <f t="shared" si="30"/>
        <v>0</v>
      </c>
      <c r="CM36" s="71">
        <f t="shared" si="31"/>
        <v>1</v>
      </c>
      <c r="CN36" s="71">
        <f t="shared" si="32"/>
        <v>0</v>
      </c>
      <c r="CO36" s="71">
        <f t="shared" si="33"/>
        <v>0</v>
      </c>
      <c r="CP36" s="84">
        <f t="shared" si="71"/>
        <v>1</v>
      </c>
      <c r="CQ36" s="71">
        <f t="shared" si="13"/>
        <v>0</v>
      </c>
      <c r="CR36" s="71">
        <f t="shared" si="14"/>
        <v>0</v>
      </c>
      <c r="CS36" s="72">
        <f t="shared" si="15"/>
        <v>0</v>
      </c>
      <c r="CT36" s="71">
        <f t="shared" si="16"/>
        <v>0</v>
      </c>
      <c r="CU36" s="71">
        <f t="shared" si="17"/>
        <v>0</v>
      </c>
      <c r="CV36" s="71">
        <f t="shared" si="18"/>
        <v>0</v>
      </c>
      <c r="CW36" s="71">
        <f t="shared" si="19"/>
        <v>0</v>
      </c>
      <c r="CX36" s="71">
        <f t="shared" si="20"/>
        <v>0</v>
      </c>
      <c r="CY36" s="83">
        <f t="shared" si="72"/>
        <v>0</v>
      </c>
      <c r="DC36" s="63">
        <f>SUM($AD36:$AF36)+SUM($AH36:$AJ36)+SUM($AL36:AN36)+SUM($AP36:AR36)+SUM($AT36:AV36)+SUM($AX36:AZ36)+SUM($BB36:BD36)+SUM($BF36:BH36)</f>
        <v>42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t="24">
      <c r="A37" s="139" t="s">
        <v>225</v>
      </c>
      <c r="B37" s="436" t="s">
        <v>317</v>
      </c>
      <c r="C37" s="151" t="s">
        <v>94</v>
      </c>
      <c r="D37" s="437" t="s">
        <v>338</v>
      </c>
      <c r="E37" s="442"/>
      <c r="F37" s="442"/>
      <c r="G37" s="443"/>
      <c r="H37" s="440"/>
      <c r="I37" s="141"/>
      <c r="J37" s="141"/>
      <c r="K37" s="141"/>
      <c r="L37" s="141"/>
      <c r="M37" s="141"/>
      <c r="N37" s="12"/>
      <c r="O37" s="156"/>
      <c r="P37" s="156"/>
      <c r="Q37" s="140"/>
      <c r="R37" s="141"/>
      <c r="S37" s="141"/>
      <c r="T37" s="141"/>
      <c r="U37" s="141"/>
      <c r="V37" s="141"/>
      <c r="W37" s="12"/>
      <c r="X37" s="447">
        <v>120</v>
      </c>
      <c r="Y37" s="156">
        <f t="shared" si="0"/>
        <v>4</v>
      </c>
      <c r="Z37" s="9">
        <f t="shared" si="21"/>
        <v>14</v>
      </c>
      <c r="AA37" s="9">
        <f t="shared" si="21"/>
        <v>16</v>
      </c>
      <c r="AB37" s="9">
        <f t="shared" si="21"/>
        <v>0</v>
      </c>
      <c r="AC37" s="9">
        <f t="shared" si="22"/>
        <v>90</v>
      </c>
      <c r="AD37" s="256"/>
      <c r="AE37" s="256"/>
      <c r="AF37" s="256"/>
      <c r="AG37" s="67">
        <f t="shared" si="60"/>
        <v>0</v>
      </c>
      <c r="AH37" s="256"/>
      <c r="AI37" s="256"/>
      <c r="AJ37" s="256"/>
      <c r="AK37" s="67">
        <f t="shared" si="61"/>
        <v>0</v>
      </c>
      <c r="AL37" s="256"/>
      <c r="AM37" s="256"/>
      <c r="AN37" s="256"/>
      <c r="AO37" s="67">
        <f t="shared" si="62"/>
        <v>0</v>
      </c>
      <c r="AP37" s="256"/>
      <c r="AQ37" s="256"/>
      <c r="AR37" s="256"/>
      <c r="AS37" s="67">
        <f t="shared" si="63"/>
        <v>0</v>
      </c>
      <c r="AT37" s="256"/>
      <c r="AU37" s="256"/>
      <c r="AV37" s="256"/>
      <c r="AW37" s="67">
        <f t="shared" si="64"/>
        <v>0</v>
      </c>
      <c r="AX37" s="450">
        <v>14</v>
      </c>
      <c r="AY37" s="448">
        <v>16</v>
      </c>
      <c r="AZ37" s="448"/>
      <c r="BA37" s="67">
        <f t="shared" si="65"/>
        <v>4</v>
      </c>
      <c r="BB37" s="449"/>
      <c r="BC37" s="449"/>
      <c r="BD37" s="449"/>
      <c r="BE37" s="67">
        <f t="shared" si="66"/>
        <v>0</v>
      </c>
      <c r="BF37" s="256"/>
      <c r="BG37" s="256"/>
      <c r="BH37" s="256"/>
      <c r="BI37" s="67">
        <f t="shared" si="67"/>
        <v>0</v>
      </c>
      <c r="BJ37" s="60">
        <f t="shared" si="9"/>
        <v>0.75</v>
      </c>
      <c r="BK37" s="134">
        <f t="shared" si="10"/>
      </c>
      <c r="BL37" s="15">
        <f t="shared" si="36"/>
        <v>0</v>
      </c>
      <c r="BM37" s="15">
        <f t="shared" si="37"/>
        <v>0</v>
      </c>
      <c r="BN37" s="15">
        <f t="shared" si="38"/>
        <v>0</v>
      </c>
      <c r="BO37" s="15">
        <f t="shared" si="39"/>
        <v>0</v>
      </c>
      <c r="BP37" s="15">
        <f t="shared" si="40"/>
        <v>0</v>
      </c>
      <c r="BQ37" s="15">
        <f t="shared" si="41"/>
        <v>4</v>
      </c>
      <c r="BR37" s="15">
        <f t="shared" si="42"/>
        <v>0</v>
      </c>
      <c r="BS37" s="15">
        <f t="shared" si="43"/>
        <v>0</v>
      </c>
      <c r="BT37" s="90">
        <f t="shared" si="68"/>
        <v>4</v>
      </c>
      <c r="BW37" s="15">
        <f t="shared" si="44"/>
        <v>0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4</v>
      </c>
      <c r="CC37" s="15">
        <f t="shared" si="50"/>
        <v>0</v>
      </c>
      <c r="CD37" s="15">
        <f t="shared" si="51"/>
        <v>0</v>
      </c>
      <c r="CE37" s="224">
        <f t="shared" si="69"/>
        <v>4</v>
      </c>
      <c r="CF37" s="241">
        <f t="shared" si="70"/>
        <v>4</v>
      </c>
      <c r="CH37" s="71">
        <f t="shared" si="26"/>
        <v>0</v>
      </c>
      <c r="CI37" s="71">
        <f t="shared" si="27"/>
        <v>0</v>
      </c>
      <c r="CJ37" s="71">
        <f t="shared" si="28"/>
        <v>0</v>
      </c>
      <c r="CK37" s="71">
        <f t="shared" si="29"/>
        <v>0</v>
      </c>
      <c r="CL37" s="71">
        <f t="shared" si="30"/>
        <v>0</v>
      </c>
      <c r="CM37" s="71">
        <f t="shared" si="31"/>
        <v>1</v>
      </c>
      <c r="CN37" s="71">
        <f t="shared" si="32"/>
        <v>0</v>
      </c>
      <c r="CO37" s="71">
        <f t="shared" si="33"/>
        <v>0</v>
      </c>
      <c r="CP37" s="84">
        <f t="shared" si="71"/>
        <v>1</v>
      </c>
      <c r="CQ37" s="71">
        <f t="shared" si="13"/>
        <v>0</v>
      </c>
      <c r="CR37" s="71">
        <f t="shared" si="14"/>
        <v>0</v>
      </c>
      <c r="CS37" s="72">
        <f t="shared" si="15"/>
        <v>0</v>
      </c>
      <c r="CT37" s="71">
        <f t="shared" si="16"/>
        <v>0</v>
      </c>
      <c r="CU37" s="71">
        <f t="shared" si="17"/>
        <v>0</v>
      </c>
      <c r="CV37" s="71">
        <f t="shared" si="18"/>
        <v>0</v>
      </c>
      <c r="CW37" s="71">
        <f t="shared" si="19"/>
        <v>0</v>
      </c>
      <c r="CX37" s="71">
        <f t="shared" si="20"/>
        <v>0</v>
      </c>
      <c r="CY37" s="83">
        <f t="shared" si="72"/>
        <v>0</v>
      </c>
      <c r="DC37" s="63">
        <f>SUM($AD37:$AF37)+SUM($AH37:$AJ37)+SUM($AL37:AN37)+SUM($AP37:AR37)+SUM($AT37:AV37)+SUM($AX37:AZ37)+SUM($BB37:BD37)+SUM($BF37:BH37)</f>
        <v>30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24">
      <c r="A38" s="139" t="s">
        <v>226</v>
      </c>
      <c r="B38" s="436" t="s">
        <v>339</v>
      </c>
      <c r="C38" s="151" t="s">
        <v>94</v>
      </c>
      <c r="D38" s="441">
        <v>6</v>
      </c>
      <c r="E38" s="442">
        <v>7</v>
      </c>
      <c r="F38" s="442"/>
      <c r="G38" s="443"/>
      <c r="H38" s="440"/>
      <c r="I38" s="141"/>
      <c r="J38" s="141"/>
      <c r="K38" s="141"/>
      <c r="L38" s="141"/>
      <c r="M38" s="141"/>
      <c r="N38" s="12"/>
      <c r="O38" s="156"/>
      <c r="P38" s="156"/>
      <c r="Q38" s="140"/>
      <c r="R38" s="141"/>
      <c r="S38" s="141"/>
      <c r="T38" s="141"/>
      <c r="U38" s="141"/>
      <c r="V38" s="141"/>
      <c r="W38" s="12"/>
      <c r="X38" s="447">
        <v>180</v>
      </c>
      <c r="Y38" s="156">
        <f t="shared" si="0"/>
        <v>6</v>
      </c>
      <c r="Z38" s="9">
        <f t="shared" si="21"/>
        <v>28</v>
      </c>
      <c r="AA38" s="9">
        <f t="shared" si="21"/>
        <v>28</v>
      </c>
      <c r="AB38" s="9">
        <f t="shared" si="21"/>
        <v>0</v>
      </c>
      <c r="AC38" s="9">
        <f t="shared" si="22"/>
        <v>124</v>
      </c>
      <c r="AD38" s="256"/>
      <c r="AE38" s="256"/>
      <c r="AF38" s="256"/>
      <c r="AG38" s="67">
        <f aca="true" t="shared" si="73" ref="AG38:AG64">BL38</f>
        <v>0</v>
      </c>
      <c r="AH38" s="256"/>
      <c r="AI38" s="256"/>
      <c r="AJ38" s="256"/>
      <c r="AK38" s="67">
        <f aca="true" t="shared" si="74" ref="AK38:AK64">BM38</f>
        <v>0</v>
      </c>
      <c r="AL38" s="256"/>
      <c r="AM38" s="256"/>
      <c r="AN38" s="256"/>
      <c r="AO38" s="67">
        <f aca="true" t="shared" si="75" ref="AO38:AO64">BN38</f>
        <v>0</v>
      </c>
      <c r="AP38" s="256"/>
      <c r="AQ38" s="256"/>
      <c r="AR38" s="256"/>
      <c r="AS38" s="67">
        <f aca="true" t="shared" si="76" ref="AS38:AS64">BO38</f>
        <v>0</v>
      </c>
      <c r="AT38" s="256"/>
      <c r="AU38" s="256"/>
      <c r="AV38" s="256"/>
      <c r="AW38" s="67">
        <f aca="true" t="shared" si="77" ref="AW38:AW64">BP38</f>
        <v>0</v>
      </c>
      <c r="AX38" s="450">
        <v>14</v>
      </c>
      <c r="AY38" s="448">
        <v>14</v>
      </c>
      <c r="AZ38" s="448"/>
      <c r="BA38" s="67">
        <f aca="true" t="shared" si="78" ref="BA38:BA64">BQ38</f>
        <v>3</v>
      </c>
      <c r="BB38" s="440">
        <v>14</v>
      </c>
      <c r="BC38" s="448">
        <v>14</v>
      </c>
      <c r="BD38" s="448"/>
      <c r="BE38" s="67">
        <f aca="true" t="shared" si="79" ref="BE38:BE64">BR38</f>
        <v>3</v>
      </c>
      <c r="BF38" s="256"/>
      <c r="BG38" s="256"/>
      <c r="BH38" s="256"/>
      <c r="BI38" s="67">
        <f aca="true" t="shared" si="80" ref="BI38:BI64">BS38</f>
        <v>0</v>
      </c>
      <c r="BJ38" s="60">
        <f t="shared" si="9"/>
        <v>0.6888888888888889</v>
      </c>
      <c r="BK38" s="134">
        <f t="shared" si="10"/>
      </c>
      <c r="BL38" s="15">
        <f t="shared" si="36"/>
        <v>0</v>
      </c>
      <c r="BM38" s="15">
        <f t="shared" si="37"/>
        <v>0</v>
      </c>
      <c r="BN38" s="15">
        <f t="shared" si="38"/>
        <v>0</v>
      </c>
      <c r="BO38" s="15">
        <f t="shared" si="39"/>
        <v>0</v>
      </c>
      <c r="BP38" s="15">
        <f t="shared" si="40"/>
        <v>0</v>
      </c>
      <c r="BQ38" s="15">
        <f t="shared" si="41"/>
        <v>3</v>
      </c>
      <c r="BR38" s="15">
        <f t="shared" si="42"/>
        <v>3</v>
      </c>
      <c r="BS38" s="15">
        <f t="shared" si="43"/>
        <v>0</v>
      </c>
      <c r="BT38" s="90">
        <f t="shared" si="24"/>
        <v>6</v>
      </c>
      <c r="BW38" s="15">
        <f t="shared" si="44"/>
        <v>0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3</v>
      </c>
      <c r="CC38" s="15">
        <f t="shared" si="50"/>
        <v>3</v>
      </c>
      <c r="CD38" s="15">
        <f t="shared" si="51"/>
        <v>0</v>
      </c>
      <c r="CE38" s="224">
        <f t="shared" si="25"/>
        <v>6</v>
      </c>
      <c r="CF38" s="241">
        <f aca="true" t="shared" si="81" ref="CF38:CF68">MAX(BW38:CD38)</f>
        <v>3</v>
      </c>
      <c r="CH38" s="71">
        <f t="shared" si="26"/>
        <v>0</v>
      </c>
      <c r="CI38" s="71">
        <f t="shared" si="27"/>
        <v>0</v>
      </c>
      <c r="CJ38" s="71">
        <f t="shared" si="28"/>
        <v>0</v>
      </c>
      <c r="CK38" s="71">
        <f t="shared" si="29"/>
        <v>0</v>
      </c>
      <c r="CL38" s="71">
        <f t="shared" si="30"/>
        <v>0</v>
      </c>
      <c r="CM38" s="71">
        <f t="shared" si="31"/>
        <v>1</v>
      </c>
      <c r="CN38" s="71">
        <f t="shared" si="32"/>
        <v>1</v>
      </c>
      <c r="CO38" s="71">
        <f t="shared" si="33"/>
        <v>0</v>
      </c>
      <c r="CP38" s="84">
        <f t="shared" si="34"/>
        <v>2</v>
      </c>
      <c r="CQ38" s="71">
        <f t="shared" si="13"/>
        <v>0</v>
      </c>
      <c r="CR38" s="71">
        <f t="shared" si="14"/>
        <v>0</v>
      </c>
      <c r="CS38" s="72">
        <f t="shared" si="15"/>
        <v>0</v>
      </c>
      <c r="CT38" s="71">
        <f t="shared" si="16"/>
        <v>0</v>
      </c>
      <c r="CU38" s="71">
        <f t="shared" si="17"/>
        <v>0</v>
      </c>
      <c r="CV38" s="71">
        <f t="shared" si="18"/>
        <v>0</v>
      </c>
      <c r="CW38" s="71">
        <f t="shared" si="19"/>
        <v>0</v>
      </c>
      <c r="CX38" s="71">
        <f t="shared" si="20"/>
        <v>0</v>
      </c>
      <c r="CY38" s="83">
        <f t="shared" si="35"/>
        <v>0</v>
      </c>
      <c r="DC38" s="63">
        <f>SUM($AD38:$AF38)+SUM($AH38:$AJ38)+SUM($AL38:AN38)+SUM($AP38:AR38)+SUM($AT38:AV38)+SUM($AX38:AZ38)+SUM($BB38:BD38)+SUM($BF38:BH38)</f>
        <v>56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12.75">
      <c r="A39" s="139" t="s">
        <v>227</v>
      </c>
      <c r="B39" s="436" t="s">
        <v>340</v>
      </c>
      <c r="C39" s="151" t="s">
        <v>94</v>
      </c>
      <c r="D39" s="441">
        <v>7</v>
      </c>
      <c r="E39" s="442"/>
      <c r="F39" s="444"/>
      <c r="G39" s="445"/>
      <c r="H39" s="440"/>
      <c r="I39" s="141"/>
      <c r="J39" s="141"/>
      <c r="K39" s="141"/>
      <c r="L39" s="141"/>
      <c r="M39" s="141"/>
      <c r="N39" s="12"/>
      <c r="O39" s="156"/>
      <c r="P39" s="156"/>
      <c r="Q39" s="140"/>
      <c r="R39" s="141"/>
      <c r="S39" s="141"/>
      <c r="T39" s="141"/>
      <c r="U39" s="141"/>
      <c r="V39" s="141"/>
      <c r="W39" s="12"/>
      <c r="X39" s="447">
        <v>120</v>
      </c>
      <c r="Y39" s="156">
        <f aca="true" t="shared" si="82" ref="Y39:Y64">CEILING(X39/$BR$7,0.25)</f>
        <v>4</v>
      </c>
      <c r="Z39" s="9">
        <f aca="true" t="shared" si="83" ref="Z39:Z64">AD39*$BL$5+AH39*$BM$5+AL39*$BN$5+AP39*$BO$5+AT39*$BP$5+AX39*$BQ$5+BB39*$BR$5+BF39*$BS$5</f>
        <v>12</v>
      </c>
      <c r="AA39" s="9">
        <f aca="true" t="shared" si="84" ref="AA39:AA64">AE39*$BL$5+AI39*$BM$5+AM39*$BN$5+AQ39*$BO$5+AU39*$BP$5+AY39*$BQ$5+BC39*$BR$5+BG39*$BS$5</f>
        <v>18</v>
      </c>
      <c r="AB39" s="9">
        <f aca="true" t="shared" si="85" ref="AB39:AB64">AF39*$BL$5+AJ39*$BM$5+AN39*$BN$5+AR39*$BO$5+AV39*$BP$5+AZ39*$BQ$5+BD39*$BR$5+BH39*$BS$5</f>
        <v>0</v>
      </c>
      <c r="AC39" s="9">
        <f t="shared" si="22"/>
        <v>90</v>
      </c>
      <c r="AD39" s="256"/>
      <c r="AE39" s="256"/>
      <c r="AF39" s="256"/>
      <c r="AG39" s="67">
        <f t="shared" si="73"/>
        <v>0</v>
      </c>
      <c r="AH39" s="256"/>
      <c r="AI39" s="256"/>
      <c r="AJ39" s="256"/>
      <c r="AK39" s="67">
        <f t="shared" si="74"/>
        <v>0</v>
      </c>
      <c r="AL39" s="256"/>
      <c r="AM39" s="256"/>
      <c r="AN39" s="256"/>
      <c r="AO39" s="67">
        <f t="shared" si="75"/>
        <v>0</v>
      </c>
      <c r="AP39" s="256"/>
      <c r="AQ39" s="256"/>
      <c r="AR39" s="256"/>
      <c r="AS39" s="67">
        <f t="shared" si="76"/>
        <v>0</v>
      </c>
      <c r="AT39" s="256"/>
      <c r="AU39" s="256"/>
      <c r="AV39" s="256"/>
      <c r="AW39" s="67">
        <f t="shared" si="77"/>
        <v>0</v>
      </c>
      <c r="AX39" s="256"/>
      <c r="AY39" s="256"/>
      <c r="AZ39" s="256"/>
      <c r="BA39" s="67">
        <f t="shared" si="78"/>
        <v>0</v>
      </c>
      <c r="BB39" s="440">
        <v>12</v>
      </c>
      <c r="BC39" s="448">
        <v>18</v>
      </c>
      <c r="BD39" s="448"/>
      <c r="BE39" s="67">
        <f t="shared" si="79"/>
        <v>4</v>
      </c>
      <c r="BF39" s="256"/>
      <c r="BG39" s="256"/>
      <c r="BH39" s="256"/>
      <c r="BI39" s="67">
        <f t="shared" si="80"/>
        <v>0</v>
      </c>
      <c r="BJ39" s="60">
        <f aca="true" t="shared" si="86" ref="BJ39:BJ64">IF(ISERROR(AC39/X39),0,AC39/X39)</f>
        <v>0.75</v>
      </c>
      <c r="BK39" s="134">
        <f aca="true" t="shared" si="87" ref="BK39:BK64">IF(ISERROR(SEARCH("в",A39)),"",1)</f>
      </c>
      <c r="BL39" s="15">
        <f t="shared" si="36"/>
        <v>0</v>
      </c>
      <c r="BM39" s="15">
        <f t="shared" si="37"/>
        <v>0</v>
      </c>
      <c r="BN39" s="15">
        <f t="shared" si="38"/>
        <v>0</v>
      </c>
      <c r="BO39" s="15">
        <f t="shared" si="39"/>
        <v>0</v>
      </c>
      <c r="BP39" s="15">
        <f t="shared" si="40"/>
        <v>0</v>
      </c>
      <c r="BQ39" s="15">
        <f t="shared" si="41"/>
        <v>0</v>
      </c>
      <c r="BR39" s="15">
        <f t="shared" si="42"/>
        <v>4</v>
      </c>
      <c r="BS39" s="15">
        <f t="shared" si="43"/>
        <v>0</v>
      </c>
      <c r="BT39" s="90">
        <f aca="true" t="shared" si="88" ref="BT39:BT64">SUM(BL39:BS39)</f>
        <v>4</v>
      </c>
      <c r="BW39" s="15">
        <f t="shared" si="44"/>
        <v>0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4</v>
      </c>
      <c r="CD39" s="15">
        <f t="shared" si="51"/>
        <v>0</v>
      </c>
      <c r="CE39" s="224">
        <f aca="true" t="shared" si="89" ref="CE39:CE64">SUM(BW39:CD39)</f>
        <v>4</v>
      </c>
      <c r="CF39" s="241">
        <f t="shared" si="81"/>
        <v>4</v>
      </c>
      <c r="CH39" s="71">
        <f t="shared" si="26"/>
        <v>0</v>
      </c>
      <c r="CI39" s="71">
        <f t="shared" si="27"/>
        <v>0</v>
      </c>
      <c r="CJ39" s="71">
        <f t="shared" si="28"/>
        <v>0</v>
      </c>
      <c r="CK39" s="71">
        <f t="shared" si="29"/>
        <v>0</v>
      </c>
      <c r="CL39" s="71">
        <f t="shared" si="30"/>
        <v>0</v>
      </c>
      <c r="CM39" s="71">
        <f t="shared" si="31"/>
        <v>0</v>
      </c>
      <c r="CN39" s="71">
        <f t="shared" si="32"/>
        <v>1</v>
      </c>
      <c r="CO39" s="71">
        <f t="shared" si="33"/>
        <v>0</v>
      </c>
      <c r="CP39" s="84">
        <f aca="true" t="shared" si="90" ref="CP39:CP64">SUM(CH39:CO39)</f>
        <v>1</v>
      </c>
      <c r="CQ39" s="71">
        <f aca="true" t="shared" si="91" ref="CQ39:CQ64">IF(MID(H39,1,1)="1",1,0)+IF(MID(I39,1,1)="1",1,0)+IF(MID(J39,1,1)="1",1,0)+IF(MID(K39,1,1)="1",1,0)+IF(MID(L39,1,1)="1",1,0)+IF(MID(M39,1,1)="1",1,0)+IF(MID(N39,1,1)="1",1,0)</f>
        <v>0</v>
      </c>
      <c r="CR39" s="71">
        <f aca="true" t="shared" si="92" ref="CR39:CR64">IF(MID(H39,1,1)="2",1,0)+IF(MID(I39,1,1)="2",1,0)+IF(MID(J39,1,1)="2",1,0)+IF(MID(K39,1,1)="2",1,0)+IF(MID(L39,1,1)="2",1,0)+IF(MID(M39,1,1)="2",1,0)+IF(MID(N39,1,1)="2",1,0)</f>
        <v>0</v>
      </c>
      <c r="CS39" s="72">
        <f aca="true" t="shared" si="93" ref="CS39:CS64">IF(MID(H39,1,1)="3",1,0)+IF(MID(I39,1,1)="3",1,0)+IF(MID(J39,1,1)="3",1,0)+IF(MID(K39,1,1)="3",1,0)+IF(MID(L39,1,1)="3",1,0)+IF(MID(M39,1,1)="3",1,0)+IF(MID(N39,1,1)="3",1,0)</f>
        <v>0</v>
      </c>
      <c r="CT39" s="71">
        <f aca="true" t="shared" si="94" ref="CT39:CT64">IF(MID(H39,1,1)="4",1,0)+IF(MID(I39,1,1)="4",1,0)+IF(MID(J39,1,1)="4",1,0)+IF(MID(K39,1,1)="4",1,0)+IF(MID(L39,1,1)="4",1,0)+IF(MID(M39,1,1)="4",1,0)+IF(MID(N39,1,1)="4",1,0)</f>
        <v>0</v>
      </c>
      <c r="CU39" s="71">
        <f aca="true" t="shared" si="95" ref="CU39:CU64">IF(MID(H39,1,1)="5",1,0)+IF(MID(I39,1,1)="5",1,0)+IF(MID(J39,1,1)="5",1,0)+IF(MID(K39,1,1)="5",1,0)+IF(MID(L39,1,1)="5",1,0)+IF(MID(M39,1,1)="5",1,0)+IF(MID(N39,1,1)="5",1,0)</f>
        <v>0</v>
      </c>
      <c r="CV39" s="71">
        <f aca="true" t="shared" si="96" ref="CV39:CV64">IF(MID(H39,1,1)="6",1,0)+IF(MID(I39,1,1)="6",1,0)+IF(MID(J39,1,1)="6",1,0)+IF(MID(K39,1,1)="6",1,0)+IF(MID(L39,1,1)="6",1,0)+IF(MID(M39,1,1)="6",1,0)+IF(MID(N39,1,1)="6",1,0)</f>
        <v>0</v>
      </c>
      <c r="CW39" s="71">
        <f aca="true" t="shared" si="97" ref="CW39:CW64">IF(MID(H39,1,1)="7",1,0)+IF(MID(I39,1,1)="7",1,0)+IF(MID(J39,1,1)="7",1,0)+IF(MID(K39,1,1)="7",1,0)+IF(MID(L39,1,1)="7",1,0)+IF(MID(M39,1,1)="7",1,0)+IF(MID(N39,1,1)="7",1,0)</f>
        <v>0</v>
      </c>
      <c r="CX39" s="71">
        <f aca="true" t="shared" si="98" ref="CX39:CX64">IF(MID(H39,1,1)="8",1,0)+IF(MID(I39,1,1)="8",1,0)+IF(MID(J39,1,1)="8",1,0)+IF(MID(K39,1,1)="8",1,0)+IF(MID(L39,1,1)="8",1,0)+IF(MID(M39,1,1)="8",1,0)+IF(MID(N39,1,1)="8",1,0)</f>
        <v>0</v>
      </c>
      <c r="CY39" s="83">
        <f aca="true" t="shared" si="99" ref="CY39:CY64">SUM(CQ39:CX39)</f>
        <v>0</v>
      </c>
      <c r="DC39" s="63">
        <f>SUM($AD39:$AF39)+SUM($AH39:$AJ39)+SUM($AL39:AN39)+SUM($AP39:AR39)+SUM($AT39:AV39)+SUM($AX39:AZ39)+SUM($BB39:BD39)+SUM($BF39:BH39)</f>
        <v>30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12.75" hidden="1">
      <c r="A40" s="139" t="s">
        <v>228</v>
      </c>
      <c r="B40" s="129"/>
      <c r="C40" s="151"/>
      <c r="D40" s="140"/>
      <c r="E40" s="141"/>
      <c r="F40" s="141"/>
      <c r="G40" s="12"/>
      <c r="H40" s="140"/>
      <c r="I40" s="141"/>
      <c r="J40" s="141"/>
      <c r="K40" s="141"/>
      <c r="L40" s="141"/>
      <c r="M40" s="141"/>
      <c r="N40" s="12"/>
      <c r="O40" s="156"/>
      <c r="P40" s="156"/>
      <c r="Q40" s="140"/>
      <c r="R40" s="141"/>
      <c r="S40" s="141"/>
      <c r="T40" s="141"/>
      <c r="U40" s="141"/>
      <c r="V40" s="141"/>
      <c r="W40" s="12"/>
      <c r="X40" s="8"/>
      <c r="Y40" s="156">
        <f t="shared" si="82"/>
        <v>0</v>
      </c>
      <c r="Z40" s="9">
        <f t="shared" si="83"/>
        <v>0</v>
      </c>
      <c r="AA40" s="9">
        <f t="shared" si="84"/>
        <v>0</v>
      </c>
      <c r="AB40" s="9">
        <f t="shared" si="85"/>
        <v>0</v>
      </c>
      <c r="AC40" s="9">
        <f t="shared" si="22"/>
        <v>0</v>
      </c>
      <c r="AD40" s="256"/>
      <c r="AE40" s="256"/>
      <c r="AF40" s="256"/>
      <c r="AG40" s="67">
        <f t="shared" si="73"/>
        <v>0</v>
      </c>
      <c r="AH40" s="256"/>
      <c r="AI40" s="256"/>
      <c r="AJ40" s="256"/>
      <c r="AK40" s="67">
        <f t="shared" si="74"/>
        <v>0</v>
      </c>
      <c r="AL40" s="256"/>
      <c r="AM40" s="256"/>
      <c r="AN40" s="256"/>
      <c r="AO40" s="67">
        <f t="shared" si="75"/>
        <v>0</v>
      </c>
      <c r="AP40" s="256"/>
      <c r="AQ40" s="256"/>
      <c r="AR40" s="256"/>
      <c r="AS40" s="67">
        <f t="shared" si="76"/>
        <v>0</v>
      </c>
      <c r="AT40" s="256"/>
      <c r="AU40" s="256"/>
      <c r="AV40" s="256"/>
      <c r="AW40" s="67">
        <f t="shared" si="77"/>
        <v>0</v>
      </c>
      <c r="AX40" s="256"/>
      <c r="AY40" s="256"/>
      <c r="AZ40" s="256"/>
      <c r="BA40" s="67">
        <f t="shared" si="78"/>
        <v>0</v>
      </c>
      <c r="BB40" s="256"/>
      <c r="BC40" s="256"/>
      <c r="BD40" s="256"/>
      <c r="BE40" s="67">
        <f t="shared" si="79"/>
        <v>0</v>
      </c>
      <c r="BF40" s="256"/>
      <c r="BG40" s="256"/>
      <c r="BH40" s="256"/>
      <c r="BI40" s="67">
        <f t="shared" si="80"/>
        <v>0</v>
      </c>
      <c r="BJ40" s="60">
        <f t="shared" si="86"/>
        <v>0</v>
      </c>
      <c r="BK40" s="134">
        <f t="shared" si="87"/>
      </c>
      <c r="BL40" s="15">
        <f t="shared" si="36"/>
        <v>0</v>
      </c>
      <c r="BM40" s="15">
        <f t="shared" si="37"/>
        <v>0</v>
      </c>
      <c r="BN40" s="15">
        <f t="shared" si="38"/>
        <v>0</v>
      </c>
      <c r="BO40" s="15">
        <f t="shared" si="39"/>
        <v>0</v>
      </c>
      <c r="BP40" s="15">
        <f t="shared" si="40"/>
        <v>0</v>
      </c>
      <c r="BQ40" s="15">
        <f t="shared" si="41"/>
        <v>0</v>
      </c>
      <c r="BR40" s="15">
        <f t="shared" si="42"/>
        <v>0</v>
      </c>
      <c r="BS40" s="15">
        <f t="shared" si="43"/>
        <v>0</v>
      </c>
      <c r="BT40" s="90">
        <f t="shared" si="88"/>
        <v>0</v>
      </c>
      <c r="BW40" s="15">
        <f t="shared" si="44"/>
        <v>0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0</v>
      </c>
      <c r="CE40" s="224">
        <f t="shared" si="89"/>
        <v>0</v>
      </c>
      <c r="CF40" s="241">
        <f t="shared" si="81"/>
        <v>0</v>
      </c>
      <c r="CH40" s="71">
        <f t="shared" si="26"/>
        <v>0</v>
      </c>
      <c r="CI40" s="71">
        <f t="shared" si="27"/>
        <v>0</v>
      </c>
      <c r="CJ40" s="71">
        <f t="shared" si="28"/>
        <v>0</v>
      </c>
      <c r="CK40" s="71">
        <f t="shared" si="29"/>
        <v>0</v>
      </c>
      <c r="CL40" s="71">
        <f t="shared" si="30"/>
        <v>0</v>
      </c>
      <c r="CM40" s="71">
        <f t="shared" si="31"/>
        <v>0</v>
      </c>
      <c r="CN40" s="71">
        <f t="shared" si="32"/>
        <v>0</v>
      </c>
      <c r="CO40" s="71">
        <f t="shared" si="33"/>
        <v>0</v>
      </c>
      <c r="CP40" s="84">
        <f t="shared" si="90"/>
        <v>0</v>
      </c>
      <c r="CQ40" s="71">
        <f t="shared" si="91"/>
        <v>0</v>
      </c>
      <c r="CR40" s="71">
        <f t="shared" si="92"/>
        <v>0</v>
      </c>
      <c r="CS40" s="72">
        <f t="shared" si="93"/>
        <v>0</v>
      </c>
      <c r="CT40" s="71">
        <f t="shared" si="94"/>
        <v>0</v>
      </c>
      <c r="CU40" s="71">
        <f t="shared" si="95"/>
        <v>0</v>
      </c>
      <c r="CV40" s="71">
        <f t="shared" si="96"/>
        <v>0</v>
      </c>
      <c r="CW40" s="71">
        <f t="shared" si="97"/>
        <v>0</v>
      </c>
      <c r="CX40" s="71">
        <f t="shared" si="98"/>
        <v>0</v>
      </c>
      <c r="CY40" s="83">
        <f t="shared" si="99"/>
        <v>0</v>
      </c>
      <c r="DC40" s="6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t="12.75" hidden="1">
      <c r="A41" s="139" t="s">
        <v>229</v>
      </c>
      <c r="B41" s="129"/>
      <c r="C41" s="151"/>
      <c r="D41" s="140"/>
      <c r="E41" s="141"/>
      <c r="F41" s="141"/>
      <c r="G41" s="12"/>
      <c r="H41" s="140"/>
      <c r="I41" s="141"/>
      <c r="J41" s="141"/>
      <c r="K41" s="141"/>
      <c r="L41" s="141"/>
      <c r="M41" s="141"/>
      <c r="N41" s="12"/>
      <c r="O41" s="156"/>
      <c r="P41" s="156"/>
      <c r="Q41" s="140"/>
      <c r="R41" s="141"/>
      <c r="S41" s="141"/>
      <c r="T41" s="141"/>
      <c r="U41" s="141"/>
      <c r="V41" s="141"/>
      <c r="W41" s="12"/>
      <c r="X41" s="8"/>
      <c r="Y41" s="156">
        <f t="shared" si="82"/>
        <v>0</v>
      </c>
      <c r="Z41" s="9">
        <f t="shared" si="83"/>
        <v>0</v>
      </c>
      <c r="AA41" s="9">
        <f t="shared" si="84"/>
        <v>0</v>
      </c>
      <c r="AB41" s="9">
        <f t="shared" si="85"/>
        <v>0</v>
      </c>
      <c r="AC41" s="9">
        <f t="shared" si="22"/>
        <v>0</v>
      </c>
      <c r="AD41" s="256"/>
      <c r="AE41" s="256"/>
      <c r="AF41" s="256"/>
      <c r="AG41" s="67">
        <f t="shared" si="73"/>
        <v>0</v>
      </c>
      <c r="AH41" s="256"/>
      <c r="AI41" s="256"/>
      <c r="AJ41" s="256"/>
      <c r="AK41" s="67">
        <f t="shared" si="74"/>
        <v>0</v>
      </c>
      <c r="AL41" s="256"/>
      <c r="AM41" s="256"/>
      <c r="AN41" s="256"/>
      <c r="AO41" s="67">
        <f t="shared" si="75"/>
        <v>0</v>
      </c>
      <c r="AP41" s="256"/>
      <c r="AQ41" s="256"/>
      <c r="AR41" s="256"/>
      <c r="AS41" s="67">
        <f t="shared" si="76"/>
        <v>0</v>
      </c>
      <c r="AT41" s="256"/>
      <c r="AU41" s="256"/>
      <c r="AV41" s="256"/>
      <c r="AW41" s="67">
        <f t="shared" si="77"/>
        <v>0</v>
      </c>
      <c r="AX41" s="256"/>
      <c r="AY41" s="256"/>
      <c r="AZ41" s="256"/>
      <c r="BA41" s="67">
        <f t="shared" si="78"/>
        <v>0</v>
      </c>
      <c r="BB41" s="256"/>
      <c r="BC41" s="256"/>
      <c r="BD41" s="256"/>
      <c r="BE41" s="67">
        <f t="shared" si="79"/>
        <v>0</v>
      </c>
      <c r="BF41" s="256"/>
      <c r="BG41" s="256"/>
      <c r="BH41" s="256"/>
      <c r="BI41" s="67">
        <f t="shared" si="80"/>
        <v>0</v>
      </c>
      <c r="BJ41" s="60">
        <f t="shared" si="86"/>
        <v>0</v>
      </c>
      <c r="BK41" s="134">
        <f t="shared" si="87"/>
      </c>
      <c r="BL41" s="15">
        <f t="shared" si="36"/>
        <v>0</v>
      </c>
      <c r="BM41" s="15">
        <f t="shared" si="37"/>
        <v>0</v>
      </c>
      <c r="BN41" s="15">
        <f t="shared" si="38"/>
        <v>0</v>
      </c>
      <c r="BO41" s="15">
        <f t="shared" si="39"/>
        <v>0</v>
      </c>
      <c r="BP41" s="15">
        <f t="shared" si="40"/>
        <v>0</v>
      </c>
      <c r="BQ41" s="15">
        <f t="shared" si="41"/>
        <v>0</v>
      </c>
      <c r="BR41" s="15">
        <f t="shared" si="42"/>
        <v>0</v>
      </c>
      <c r="BS41" s="15">
        <f t="shared" si="43"/>
        <v>0</v>
      </c>
      <c r="BT41" s="90">
        <f t="shared" si="88"/>
        <v>0</v>
      </c>
      <c r="BW41" s="15">
        <f t="shared" si="44"/>
        <v>0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0</v>
      </c>
      <c r="CE41" s="224">
        <f t="shared" si="89"/>
        <v>0</v>
      </c>
      <c r="CF41" s="241">
        <f t="shared" si="81"/>
        <v>0</v>
      </c>
      <c r="CH41" s="71">
        <f t="shared" si="26"/>
        <v>0</v>
      </c>
      <c r="CI41" s="71">
        <f t="shared" si="27"/>
        <v>0</v>
      </c>
      <c r="CJ41" s="71">
        <f t="shared" si="28"/>
        <v>0</v>
      </c>
      <c r="CK41" s="71">
        <f t="shared" si="29"/>
        <v>0</v>
      </c>
      <c r="CL41" s="71">
        <f t="shared" si="30"/>
        <v>0</v>
      </c>
      <c r="CM41" s="71">
        <f t="shared" si="31"/>
        <v>0</v>
      </c>
      <c r="CN41" s="71">
        <f t="shared" si="32"/>
        <v>0</v>
      </c>
      <c r="CO41" s="71">
        <f t="shared" si="33"/>
        <v>0</v>
      </c>
      <c r="CP41" s="84">
        <f t="shared" si="90"/>
        <v>0</v>
      </c>
      <c r="CQ41" s="71">
        <f t="shared" si="91"/>
        <v>0</v>
      </c>
      <c r="CR41" s="71">
        <f t="shared" si="92"/>
        <v>0</v>
      </c>
      <c r="CS41" s="72">
        <f t="shared" si="93"/>
        <v>0</v>
      </c>
      <c r="CT41" s="71">
        <f t="shared" si="94"/>
        <v>0</v>
      </c>
      <c r="CU41" s="71">
        <f t="shared" si="95"/>
        <v>0</v>
      </c>
      <c r="CV41" s="71">
        <f t="shared" si="96"/>
        <v>0</v>
      </c>
      <c r="CW41" s="71">
        <f t="shared" si="97"/>
        <v>0</v>
      </c>
      <c r="CX41" s="71">
        <f t="shared" si="98"/>
        <v>0</v>
      </c>
      <c r="CY41" s="83">
        <f t="shared" si="99"/>
        <v>0</v>
      </c>
      <c r="DC41" s="6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12.75" hidden="1">
      <c r="A42" s="139" t="s">
        <v>230</v>
      </c>
      <c r="B42" s="129"/>
      <c r="C42" s="151"/>
      <c r="D42" s="140"/>
      <c r="E42" s="141"/>
      <c r="F42" s="141"/>
      <c r="G42" s="12"/>
      <c r="H42" s="140"/>
      <c r="I42" s="141"/>
      <c r="J42" s="141"/>
      <c r="K42" s="141"/>
      <c r="L42" s="141"/>
      <c r="M42" s="141"/>
      <c r="N42" s="12"/>
      <c r="O42" s="156"/>
      <c r="P42" s="156"/>
      <c r="Q42" s="140"/>
      <c r="R42" s="141"/>
      <c r="S42" s="141"/>
      <c r="T42" s="141"/>
      <c r="U42" s="141"/>
      <c r="V42" s="141"/>
      <c r="W42" s="12"/>
      <c r="X42" s="8"/>
      <c r="Y42" s="156">
        <f t="shared" si="82"/>
        <v>0</v>
      </c>
      <c r="Z42" s="9">
        <f t="shared" si="83"/>
        <v>0</v>
      </c>
      <c r="AA42" s="9">
        <f t="shared" si="84"/>
        <v>0</v>
      </c>
      <c r="AB42" s="9">
        <f t="shared" si="85"/>
        <v>0</v>
      </c>
      <c r="AC42" s="9">
        <f t="shared" si="22"/>
        <v>0</v>
      </c>
      <c r="AD42" s="256"/>
      <c r="AE42" s="256"/>
      <c r="AF42" s="256"/>
      <c r="AG42" s="67">
        <f t="shared" si="73"/>
        <v>0</v>
      </c>
      <c r="AH42" s="256"/>
      <c r="AI42" s="256"/>
      <c r="AJ42" s="256"/>
      <c r="AK42" s="67">
        <f t="shared" si="74"/>
        <v>0</v>
      </c>
      <c r="AL42" s="256"/>
      <c r="AM42" s="256"/>
      <c r="AN42" s="256"/>
      <c r="AO42" s="67">
        <f t="shared" si="75"/>
        <v>0</v>
      </c>
      <c r="AP42" s="256"/>
      <c r="AQ42" s="256"/>
      <c r="AR42" s="256"/>
      <c r="AS42" s="67">
        <f t="shared" si="76"/>
        <v>0</v>
      </c>
      <c r="AT42" s="256"/>
      <c r="AU42" s="256"/>
      <c r="AV42" s="256"/>
      <c r="AW42" s="67">
        <f t="shared" si="77"/>
        <v>0</v>
      </c>
      <c r="AX42" s="256"/>
      <c r="AY42" s="256"/>
      <c r="AZ42" s="256"/>
      <c r="BA42" s="67">
        <f t="shared" si="78"/>
        <v>0</v>
      </c>
      <c r="BB42" s="256"/>
      <c r="BC42" s="256"/>
      <c r="BD42" s="256"/>
      <c r="BE42" s="67">
        <f t="shared" si="79"/>
        <v>0</v>
      </c>
      <c r="BF42" s="256"/>
      <c r="BG42" s="256"/>
      <c r="BH42" s="256"/>
      <c r="BI42" s="67">
        <f t="shared" si="80"/>
        <v>0</v>
      </c>
      <c r="BJ42" s="60">
        <f t="shared" si="86"/>
        <v>0</v>
      </c>
      <c r="BK42" s="134">
        <f t="shared" si="87"/>
      </c>
      <c r="BL42" s="15">
        <f t="shared" si="36"/>
        <v>0</v>
      </c>
      <c r="BM42" s="15">
        <f t="shared" si="37"/>
        <v>0</v>
      </c>
      <c r="BN42" s="15">
        <f t="shared" si="38"/>
        <v>0</v>
      </c>
      <c r="BO42" s="15">
        <f t="shared" si="39"/>
        <v>0</v>
      </c>
      <c r="BP42" s="15">
        <f t="shared" si="40"/>
        <v>0</v>
      </c>
      <c r="BQ42" s="15">
        <f t="shared" si="41"/>
        <v>0</v>
      </c>
      <c r="BR42" s="15">
        <f t="shared" si="42"/>
        <v>0</v>
      </c>
      <c r="BS42" s="15">
        <f t="shared" si="43"/>
        <v>0</v>
      </c>
      <c r="BT42" s="90">
        <f t="shared" si="88"/>
        <v>0</v>
      </c>
      <c r="BW42" s="15">
        <f t="shared" si="44"/>
        <v>0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224">
        <f t="shared" si="89"/>
        <v>0</v>
      </c>
      <c r="CF42" s="241">
        <f t="shared" si="81"/>
        <v>0</v>
      </c>
      <c r="CH42" s="71">
        <f t="shared" si="26"/>
        <v>0</v>
      </c>
      <c r="CI42" s="71">
        <f t="shared" si="27"/>
        <v>0</v>
      </c>
      <c r="CJ42" s="71">
        <f t="shared" si="28"/>
        <v>0</v>
      </c>
      <c r="CK42" s="71">
        <f t="shared" si="29"/>
        <v>0</v>
      </c>
      <c r="CL42" s="71">
        <f t="shared" si="30"/>
        <v>0</v>
      </c>
      <c r="CM42" s="71">
        <f t="shared" si="31"/>
        <v>0</v>
      </c>
      <c r="CN42" s="71">
        <f t="shared" si="32"/>
        <v>0</v>
      </c>
      <c r="CO42" s="71">
        <f t="shared" si="33"/>
        <v>0</v>
      </c>
      <c r="CP42" s="84">
        <f t="shared" si="90"/>
        <v>0</v>
      </c>
      <c r="CQ42" s="71">
        <f t="shared" si="91"/>
        <v>0</v>
      </c>
      <c r="CR42" s="71">
        <f t="shared" si="92"/>
        <v>0</v>
      </c>
      <c r="CS42" s="72">
        <f t="shared" si="93"/>
        <v>0</v>
      </c>
      <c r="CT42" s="71">
        <f t="shared" si="94"/>
        <v>0</v>
      </c>
      <c r="CU42" s="71">
        <f t="shared" si="95"/>
        <v>0</v>
      </c>
      <c r="CV42" s="71">
        <f t="shared" si="96"/>
        <v>0</v>
      </c>
      <c r="CW42" s="71">
        <f t="shared" si="97"/>
        <v>0</v>
      </c>
      <c r="CX42" s="71">
        <f t="shared" si="98"/>
        <v>0</v>
      </c>
      <c r="CY42" s="83">
        <f t="shared" si="99"/>
        <v>0</v>
      </c>
      <c r="DC42" s="6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t="12.75" hidden="1">
      <c r="A43" s="139" t="s">
        <v>231</v>
      </c>
      <c r="B43" s="129"/>
      <c r="C43" s="151"/>
      <c r="D43" s="140"/>
      <c r="E43" s="141"/>
      <c r="F43" s="141"/>
      <c r="G43" s="12"/>
      <c r="H43" s="140"/>
      <c r="I43" s="141"/>
      <c r="J43" s="141"/>
      <c r="K43" s="141"/>
      <c r="L43" s="141"/>
      <c r="M43" s="141"/>
      <c r="N43" s="12"/>
      <c r="O43" s="156"/>
      <c r="P43" s="156"/>
      <c r="Q43" s="140"/>
      <c r="R43" s="141"/>
      <c r="S43" s="141"/>
      <c r="T43" s="141"/>
      <c r="U43" s="141"/>
      <c r="V43" s="141"/>
      <c r="W43" s="12"/>
      <c r="X43" s="8"/>
      <c r="Y43" s="156">
        <f t="shared" si="82"/>
        <v>0</v>
      </c>
      <c r="Z43" s="9">
        <f t="shared" si="83"/>
        <v>0</v>
      </c>
      <c r="AA43" s="9">
        <f t="shared" si="84"/>
        <v>0</v>
      </c>
      <c r="AB43" s="9">
        <f t="shared" si="85"/>
        <v>0</v>
      </c>
      <c r="AC43" s="9">
        <f t="shared" si="22"/>
        <v>0</v>
      </c>
      <c r="AD43" s="256"/>
      <c r="AE43" s="256"/>
      <c r="AF43" s="256"/>
      <c r="AG43" s="67">
        <f t="shared" si="73"/>
        <v>0</v>
      </c>
      <c r="AH43" s="256"/>
      <c r="AI43" s="256"/>
      <c r="AJ43" s="256"/>
      <c r="AK43" s="67">
        <f t="shared" si="74"/>
        <v>0</v>
      </c>
      <c r="AL43" s="256"/>
      <c r="AM43" s="256"/>
      <c r="AN43" s="256"/>
      <c r="AO43" s="67">
        <f t="shared" si="75"/>
        <v>0</v>
      </c>
      <c r="AP43" s="256"/>
      <c r="AQ43" s="256"/>
      <c r="AR43" s="256"/>
      <c r="AS43" s="67">
        <f t="shared" si="76"/>
        <v>0</v>
      </c>
      <c r="AT43" s="256"/>
      <c r="AU43" s="256"/>
      <c r="AV43" s="256"/>
      <c r="AW43" s="67">
        <f t="shared" si="77"/>
        <v>0</v>
      </c>
      <c r="AX43" s="256"/>
      <c r="AY43" s="256"/>
      <c r="AZ43" s="256"/>
      <c r="BA43" s="67">
        <f t="shared" si="78"/>
        <v>0</v>
      </c>
      <c r="BB43" s="256"/>
      <c r="BC43" s="256"/>
      <c r="BD43" s="256"/>
      <c r="BE43" s="67">
        <f t="shared" si="79"/>
        <v>0</v>
      </c>
      <c r="BF43" s="256"/>
      <c r="BG43" s="256"/>
      <c r="BH43" s="256"/>
      <c r="BI43" s="67">
        <f t="shared" si="80"/>
        <v>0</v>
      </c>
      <c r="BJ43" s="60">
        <f t="shared" si="86"/>
        <v>0</v>
      </c>
      <c r="BK43" s="134">
        <f t="shared" si="87"/>
      </c>
      <c r="BL43" s="15">
        <f t="shared" si="36"/>
        <v>0</v>
      </c>
      <c r="BM43" s="15">
        <f t="shared" si="37"/>
        <v>0</v>
      </c>
      <c r="BN43" s="15">
        <f t="shared" si="38"/>
        <v>0</v>
      </c>
      <c r="BO43" s="15">
        <f t="shared" si="39"/>
        <v>0</v>
      </c>
      <c r="BP43" s="15">
        <f t="shared" si="40"/>
        <v>0</v>
      </c>
      <c r="BQ43" s="15">
        <f t="shared" si="41"/>
        <v>0</v>
      </c>
      <c r="BR43" s="15">
        <f t="shared" si="42"/>
        <v>0</v>
      </c>
      <c r="BS43" s="15">
        <f t="shared" si="43"/>
        <v>0</v>
      </c>
      <c r="BT43" s="90">
        <f t="shared" si="88"/>
        <v>0</v>
      </c>
      <c r="BW43" s="15">
        <f t="shared" si="44"/>
        <v>0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224">
        <f t="shared" si="89"/>
        <v>0</v>
      </c>
      <c r="CF43" s="241">
        <f t="shared" si="81"/>
        <v>0</v>
      </c>
      <c r="CH43" s="71">
        <f t="shared" si="26"/>
        <v>0</v>
      </c>
      <c r="CI43" s="71">
        <f t="shared" si="27"/>
        <v>0</v>
      </c>
      <c r="CJ43" s="71">
        <f t="shared" si="28"/>
        <v>0</v>
      </c>
      <c r="CK43" s="71">
        <f t="shared" si="29"/>
        <v>0</v>
      </c>
      <c r="CL43" s="71">
        <f t="shared" si="30"/>
        <v>0</v>
      </c>
      <c r="CM43" s="71">
        <f t="shared" si="31"/>
        <v>0</v>
      </c>
      <c r="CN43" s="71">
        <f t="shared" si="32"/>
        <v>0</v>
      </c>
      <c r="CO43" s="71">
        <f t="shared" si="33"/>
        <v>0</v>
      </c>
      <c r="CP43" s="84">
        <f t="shared" si="90"/>
        <v>0</v>
      </c>
      <c r="CQ43" s="71">
        <f t="shared" si="91"/>
        <v>0</v>
      </c>
      <c r="CR43" s="71">
        <f t="shared" si="92"/>
        <v>0</v>
      </c>
      <c r="CS43" s="72">
        <f t="shared" si="93"/>
        <v>0</v>
      </c>
      <c r="CT43" s="71">
        <f t="shared" si="94"/>
        <v>0</v>
      </c>
      <c r="CU43" s="71">
        <f t="shared" si="95"/>
        <v>0</v>
      </c>
      <c r="CV43" s="71">
        <f t="shared" si="96"/>
        <v>0</v>
      </c>
      <c r="CW43" s="71">
        <f t="shared" si="97"/>
        <v>0</v>
      </c>
      <c r="CX43" s="71">
        <f t="shared" si="98"/>
        <v>0</v>
      </c>
      <c r="CY43" s="83">
        <f t="shared" si="99"/>
        <v>0</v>
      </c>
      <c r="DC43" s="6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12.75" hidden="1">
      <c r="A44" s="139" t="s">
        <v>232</v>
      </c>
      <c r="B44" s="129"/>
      <c r="C44" s="151"/>
      <c r="D44" s="140"/>
      <c r="E44" s="141"/>
      <c r="F44" s="141"/>
      <c r="G44" s="12"/>
      <c r="H44" s="140"/>
      <c r="I44" s="141"/>
      <c r="J44" s="141"/>
      <c r="K44" s="141"/>
      <c r="L44" s="141"/>
      <c r="M44" s="141"/>
      <c r="N44" s="12"/>
      <c r="O44" s="156"/>
      <c r="P44" s="156"/>
      <c r="Q44" s="140"/>
      <c r="R44" s="141"/>
      <c r="S44" s="141"/>
      <c r="T44" s="141"/>
      <c r="U44" s="141"/>
      <c r="V44" s="141"/>
      <c r="W44" s="12"/>
      <c r="X44" s="8"/>
      <c r="Y44" s="156">
        <f t="shared" si="82"/>
        <v>0</v>
      </c>
      <c r="Z44" s="9">
        <f t="shared" si="83"/>
        <v>0</v>
      </c>
      <c r="AA44" s="9">
        <f t="shared" si="84"/>
        <v>0</v>
      </c>
      <c r="AB44" s="9">
        <f t="shared" si="85"/>
        <v>0</v>
      </c>
      <c r="AC44" s="9">
        <f t="shared" si="22"/>
        <v>0</v>
      </c>
      <c r="AD44" s="256"/>
      <c r="AE44" s="256"/>
      <c r="AF44" s="256"/>
      <c r="AG44" s="67">
        <f t="shared" si="73"/>
        <v>0</v>
      </c>
      <c r="AH44" s="256"/>
      <c r="AI44" s="256"/>
      <c r="AJ44" s="256"/>
      <c r="AK44" s="67">
        <f t="shared" si="74"/>
        <v>0</v>
      </c>
      <c r="AL44" s="256"/>
      <c r="AM44" s="256"/>
      <c r="AN44" s="256"/>
      <c r="AO44" s="67">
        <f t="shared" si="75"/>
        <v>0</v>
      </c>
      <c r="AP44" s="256"/>
      <c r="AQ44" s="256"/>
      <c r="AR44" s="256"/>
      <c r="AS44" s="67">
        <f t="shared" si="76"/>
        <v>0</v>
      </c>
      <c r="AT44" s="256"/>
      <c r="AU44" s="256"/>
      <c r="AV44" s="256"/>
      <c r="AW44" s="67">
        <f t="shared" si="77"/>
        <v>0</v>
      </c>
      <c r="AX44" s="256"/>
      <c r="AY44" s="256"/>
      <c r="AZ44" s="256"/>
      <c r="BA44" s="67">
        <f t="shared" si="78"/>
        <v>0</v>
      </c>
      <c r="BB44" s="256"/>
      <c r="BC44" s="256"/>
      <c r="BD44" s="256"/>
      <c r="BE44" s="67">
        <f t="shared" si="79"/>
        <v>0</v>
      </c>
      <c r="BF44" s="256"/>
      <c r="BG44" s="256"/>
      <c r="BH44" s="256"/>
      <c r="BI44" s="67">
        <f t="shared" si="80"/>
        <v>0</v>
      </c>
      <c r="BJ44" s="60">
        <f t="shared" si="86"/>
        <v>0</v>
      </c>
      <c r="BK44" s="134">
        <f t="shared" si="87"/>
      </c>
      <c r="BL44" s="15">
        <f t="shared" si="36"/>
        <v>0</v>
      </c>
      <c r="BM44" s="15">
        <f t="shared" si="37"/>
        <v>0</v>
      </c>
      <c r="BN44" s="15">
        <f t="shared" si="38"/>
        <v>0</v>
      </c>
      <c r="BO44" s="15">
        <f t="shared" si="39"/>
        <v>0</v>
      </c>
      <c r="BP44" s="15">
        <f t="shared" si="40"/>
        <v>0</v>
      </c>
      <c r="BQ44" s="15">
        <f t="shared" si="41"/>
        <v>0</v>
      </c>
      <c r="BR44" s="15">
        <f t="shared" si="42"/>
        <v>0</v>
      </c>
      <c r="BS44" s="15">
        <f t="shared" si="43"/>
        <v>0</v>
      </c>
      <c r="BT44" s="90">
        <f t="shared" si="88"/>
        <v>0</v>
      </c>
      <c r="BW44" s="15">
        <f t="shared" si="44"/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224">
        <f t="shared" si="89"/>
        <v>0</v>
      </c>
      <c r="CF44" s="241">
        <f t="shared" si="81"/>
        <v>0</v>
      </c>
      <c r="CH44" s="71">
        <f t="shared" si="26"/>
        <v>0</v>
      </c>
      <c r="CI44" s="71">
        <f t="shared" si="27"/>
        <v>0</v>
      </c>
      <c r="CJ44" s="71">
        <f t="shared" si="28"/>
        <v>0</v>
      </c>
      <c r="CK44" s="71">
        <f t="shared" si="29"/>
        <v>0</v>
      </c>
      <c r="CL44" s="71">
        <f t="shared" si="30"/>
        <v>0</v>
      </c>
      <c r="CM44" s="71">
        <f t="shared" si="31"/>
        <v>0</v>
      </c>
      <c r="CN44" s="71">
        <f t="shared" si="32"/>
        <v>0</v>
      </c>
      <c r="CO44" s="71">
        <f t="shared" si="33"/>
        <v>0</v>
      </c>
      <c r="CP44" s="84">
        <f t="shared" si="90"/>
        <v>0</v>
      </c>
      <c r="CQ44" s="71">
        <f t="shared" si="91"/>
        <v>0</v>
      </c>
      <c r="CR44" s="71">
        <f t="shared" si="92"/>
        <v>0</v>
      </c>
      <c r="CS44" s="72">
        <f t="shared" si="93"/>
        <v>0</v>
      </c>
      <c r="CT44" s="71">
        <f t="shared" si="94"/>
        <v>0</v>
      </c>
      <c r="CU44" s="71">
        <f t="shared" si="95"/>
        <v>0</v>
      </c>
      <c r="CV44" s="71">
        <f t="shared" si="96"/>
        <v>0</v>
      </c>
      <c r="CW44" s="71">
        <f t="shared" si="97"/>
        <v>0</v>
      </c>
      <c r="CX44" s="71">
        <f t="shared" si="98"/>
        <v>0</v>
      </c>
      <c r="CY44" s="83">
        <f t="shared" si="99"/>
        <v>0</v>
      </c>
      <c r="DC44" s="6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t="12.75" hidden="1">
      <c r="A45" s="139" t="s">
        <v>233</v>
      </c>
      <c r="B45" s="129"/>
      <c r="C45" s="151"/>
      <c r="D45" s="140"/>
      <c r="E45" s="141"/>
      <c r="F45" s="141"/>
      <c r="G45" s="12"/>
      <c r="H45" s="140"/>
      <c r="I45" s="141"/>
      <c r="J45" s="141"/>
      <c r="K45" s="141"/>
      <c r="L45" s="141"/>
      <c r="M45" s="141"/>
      <c r="N45" s="12"/>
      <c r="O45" s="156"/>
      <c r="P45" s="156"/>
      <c r="Q45" s="140"/>
      <c r="R45" s="141"/>
      <c r="S45" s="141"/>
      <c r="T45" s="141"/>
      <c r="U45" s="141"/>
      <c r="V45" s="141"/>
      <c r="W45" s="12"/>
      <c r="X45" s="8"/>
      <c r="Y45" s="156">
        <f t="shared" si="82"/>
        <v>0</v>
      </c>
      <c r="Z45" s="9">
        <f t="shared" si="83"/>
        <v>0</v>
      </c>
      <c r="AA45" s="9">
        <f t="shared" si="84"/>
        <v>0</v>
      </c>
      <c r="AB45" s="9">
        <f t="shared" si="85"/>
        <v>0</v>
      </c>
      <c r="AC45" s="9">
        <f t="shared" si="22"/>
        <v>0</v>
      </c>
      <c r="AD45" s="256"/>
      <c r="AE45" s="256"/>
      <c r="AF45" s="256"/>
      <c r="AG45" s="67">
        <f t="shared" si="73"/>
        <v>0</v>
      </c>
      <c r="AH45" s="256"/>
      <c r="AI45" s="256"/>
      <c r="AJ45" s="256"/>
      <c r="AK45" s="67">
        <f t="shared" si="74"/>
        <v>0</v>
      </c>
      <c r="AL45" s="256"/>
      <c r="AM45" s="256"/>
      <c r="AN45" s="256"/>
      <c r="AO45" s="67">
        <f t="shared" si="75"/>
        <v>0</v>
      </c>
      <c r="AP45" s="256"/>
      <c r="AQ45" s="256"/>
      <c r="AR45" s="256"/>
      <c r="AS45" s="67">
        <f t="shared" si="76"/>
        <v>0</v>
      </c>
      <c r="AT45" s="256"/>
      <c r="AU45" s="256"/>
      <c r="AV45" s="256"/>
      <c r="AW45" s="67">
        <f t="shared" si="77"/>
        <v>0</v>
      </c>
      <c r="AX45" s="256"/>
      <c r="AY45" s="256"/>
      <c r="AZ45" s="256"/>
      <c r="BA45" s="67">
        <f t="shared" si="78"/>
        <v>0</v>
      </c>
      <c r="BB45" s="256"/>
      <c r="BC45" s="256"/>
      <c r="BD45" s="256"/>
      <c r="BE45" s="67">
        <f t="shared" si="79"/>
        <v>0</v>
      </c>
      <c r="BF45" s="256"/>
      <c r="BG45" s="256"/>
      <c r="BH45" s="256"/>
      <c r="BI45" s="67">
        <f t="shared" si="80"/>
        <v>0</v>
      </c>
      <c r="BJ45" s="60">
        <f t="shared" si="86"/>
        <v>0</v>
      </c>
      <c r="BK45" s="134">
        <f t="shared" si="87"/>
      </c>
      <c r="BL45" s="15">
        <f t="shared" si="36"/>
        <v>0</v>
      </c>
      <c r="BM45" s="15">
        <f t="shared" si="37"/>
        <v>0</v>
      </c>
      <c r="BN45" s="15">
        <f t="shared" si="38"/>
        <v>0</v>
      </c>
      <c r="BO45" s="15">
        <f t="shared" si="39"/>
        <v>0</v>
      </c>
      <c r="BP45" s="15">
        <f t="shared" si="40"/>
        <v>0</v>
      </c>
      <c r="BQ45" s="15">
        <f t="shared" si="41"/>
        <v>0</v>
      </c>
      <c r="BR45" s="15">
        <f t="shared" si="42"/>
        <v>0</v>
      </c>
      <c r="BS45" s="15">
        <f t="shared" si="43"/>
        <v>0</v>
      </c>
      <c r="BT45" s="90">
        <f t="shared" si="88"/>
        <v>0</v>
      </c>
      <c r="BW45" s="15">
        <f t="shared" si="44"/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224">
        <f t="shared" si="89"/>
        <v>0</v>
      </c>
      <c r="CF45" s="241">
        <f t="shared" si="81"/>
        <v>0</v>
      </c>
      <c r="CH45" s="71">
        <f t="shared" si="26"/>
        <v>0</v>
      </c>
      <c r="CI45" s="71">
        <f t="shared" si="27"/>
        <v>0</v>
      </c>
      <c r="CJ45" s="71">
        <f t="shared" si="28"/>
        <v>0</v>
      </c>
      <c r="CK45" s="71">
        <f t="shared" si="29"/>
        <v>0</v>
      </c>
      <c r="CL45" s="71">
        <f t="shared" si="30"/>
        <v>0</v>
      </c>
      <c r="CM45" s="71">
        <f t="shared" si="31"/>
        <v>0</v>
      </c>
      <c r="CN45" s="71">
        <f t="shared" si="32"/>
        <v>0</v>
      </c>
      <c r="CO45" s="71">
        <f t="shared" si="33"/>
        <v>0</v>
      </c>
      <c r="CP45" s="84">
        <f t="shared" si="90"/>
        <v>0</v>
      </c>
      <c r="CQ45" s="71">
        <f t="shared" si="91"/>
        <v>0</v>
      </c>
      <c r="CR45" s="71">
        <f t="shared" si="92"/>
        <v>0</v>
      </c>
      <c r="CS45" s="72">
        <f t="shared" si="93"/>
        <v>0</v>
      </c>
      <c r="CT45" s="71">
        <f t="shared" si="94"/>
        <v>0</v>
      </c>
      <c r="CU45" s="71">
        <f t="shared" si="95"/>
        <v>0</v>
      </c>
      <c r="CV45" s="71">
        <f t="shared" si="96"/>
        <v>0</v>
      </c>
      <c r="CW45" s="71">
        <f t="shared" si="97"/>
        <v>0</v>
      </c>
      <c r="CX45" s="71">
        <f t="shared" si="98"/>
        <v>0</v>
      </c>
      <c r="CY45" s="83">
        <f t="shared" si="99"/>
        <v>0</v>
      </c>
      <c r="DC45" s="6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t="12.75" hidden="1">
      <c r="A46" s="139" t="s">
        <v>234</v>
      </c>
      <c r="B46" s="129"/>
      <c r="C46" s="151"/>
      <c r="D46" s="140"/>
      <c r="E46" s="141"/>
      <c r="F46" s="141"/>
      <c r="G46" s="12"/>
      <c r="H46" s="140"/>
      <c r="I46" s="141"/>
      <c r="J46" s="141"/>
      <c r="K46" s="141"/>
      <c r="L46" s="141"/>
      <c r="M46" s="141"/>
      <c r="N46" s="12"/>
      <c r="O46" s="156"/>
      <c r="P46" s="156"/>
      <c r="Q46" s="140"/>
      <c r="R46" s="141"/>
      <c r="S46" s="141"/>
      <c r="T46" s="141"/>
      <c r="U46" s="141"/>
      <c r="V46" s="141"/>
      <c r="W46" s="12"/>
      <c r="X46" s="8"/>
      <c r="Y46" s="156">
        <f t="shared" si="82"/>
        <v>0</v>
      </c>
      <c r="Z46" s="9">
        <f t="shared" si="83"/>
        <v>0</v>
      </c>
      <c r="AA46" s="9">
        <f t="shared" si="84"/>
        <v>0</v>
      </c>
      <c r="AB46" s="9">
        <f t="shared" si="85"/>
        <v>0</v>
      </c>
      <c r="AC46" s="9">
        <f t="shared" si="22"/>
        <v>0</v>
      </c>
      <c r="AD46" s="256"/>
      <c r="AE46" s="256"/>
      <c r="AF46" s="256"/>
      <c r="AG46" s="67">
        <f t="shared" si="73"/>
        <v>0</v>
      </c>
      <c r="AH46" s="256"/>
      <c r="AI46" s="256"/>
      <c r="AJ46" s="256"/>
      <c r="AK46" s="67">
        <f t="shared" si="74"/>
        <v>0</v>
      </c>
      <c r="AL46" s="256"/>
      <c r="AM46" s="256"/>
      <c r="AN46" s="256"/>
      <c r="AO46" s="67">
        <f t="shared" si="75"/>
        <v>0</v>
      </c>
      <c r="AP46" s="256"/>
      <c r="AQ46" s="256"/>
      <c r="AR46" s="256"/>
      <c r="AS46" s="67">
        <f t="shared" si="76"/>
        <v>0</v>
      </c>
      <c r="AT46" s="256"/>
      <c r="AU46" s="256"/>
      <c r="AV46" s="256"/>
      <c r="AW46" s="67">
        <f t="shared" si="77"/>
        <v>0</v>
      </c>
      <c r="AX46" s="256"/>
      <c r="AY46" s="256"/>
      <c r="AZ46" s="256"/>
      <c r="BA46" s="67">
        <f t="shared" si="78"/>
        <v>0</v>
      </c>
      <c r="BB46" s="256"/>
      <c r="BC46" s="256"/>
      <c r="BD46" s="256"/>
      <c r="BE46" s="67">
        <f t="shared" si="79"/>
        <v>0</v>
      </c>
      <c r="BF46" s="256"/>
      <c r="BG46" s="256"/>
      <c r="BH46" s="256"/>
      <c r="BI46" s="67">
        <f t="shared" si="80"/>
        <v>0</v>
      </c>
      <c r="BJ46" s="60">
        <f t="shared" si="86"/>
        <v>0</v>
      </c>
      <c r="BK46" s="134">
        <f t="shared" si="87"/>
      </c>
      <c r="BL46" s="15">
        <f t="shared" si="36"/>
        <v>0</v>
      </c>
      <c r="BM46" s="15">
        <f t="shared" si="37"/>
        <v>0</v>
      </c>
      <c r="BN46" s="15">
        <f t="shared" si="38"/>
        <v>0</v>
      </c>
      <c r="BO46" s="15">
        <f t="shared" si="39"/>
        <v>0</v>
      </c>
      <c r="BP46" s="15">
        <f t="shared" si="40"/>
        <v>0</v>
      </c>
      <c r="BQ46" s="15">
        <f t="shared" si="41"/>
        <v>0</v>
      </c>
      <c r="BR46" s="15">
        <f t="shared" si="42"/>
        <v>0</v>
      </c>
      <c r="BS46" s="15">
        <f t="shared" si="43"/>
        <v>0</v>
      </c>
      <c r="BT46" s="90">
        <f t="shared" si="88"/>
        <v>0</v>
      </c>
      <c r="BW46" s="15">
        <f t="shared" si="44"/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224">
        <f t="shared" si="89"/>
        <v>0</v>
      </c>
      <c r="CF46" s="241">
        <f t="shared" si="81"/>
        <v>0</v>
      </c>
      <c r="CH46" s="71">
        <f t="shared" si="26"/>
        <v>0</v>
      </c>
      <c r="CI46" s="71">
        <f t="shared" si="27"/>
        <v>0</v>
      </c>
      <c r="CJ46" s="71">
        <f t="shared" si="28"/>
        <v>0</v>
      </c>
      <c r="CK46" s="71">
        <f t="shared" si="29"/>
        <v>0</v>
      </c>
      <c r="CL46" s="71">
        <f t="shared" si="30"/>
        <v>0</v>
      </c>
      <c r="CM46" s="71">
        <f t="shared" si="31"/>
        <v>0</v>
      </c>
      <c r="CN46" s="71">
        <f t="shared" si="32"/>
        <v>0</v>
      </c>
      <c r="CO46" s="71">
        <f t="shared" si="33"/>
        <v>0</v>
      </c>
      <c r="CP46" s="84">
        <f t="shared" si="90"/>
        <v>0</v>
      </c>
      <c r="CQ46" s="71">
        <f t="shared" si="91"/>
        <v>0</v>
      </c>
      <c r="CR46" s="71">
        <f t="shared" si="92"/>
        <v>0</v>
      </c>
      <c r="CS46" s="72">
        <f t="shared" si="93"/>
        <v>0</v>
      </c>
      <c r="CT46" s="71">
        <f t="shared" si="94"/>
        <v>0</v>
      </c>
      <c r="CU46" s="71">
        <f t="shared" si="95"/>
        <v>0</v>
      </c>
      <c r="CV46" s="71">
        <f t="shared" si="96"/>
        <v>0</v>
      </c>
      <c r="CW46" s="71">
        <f t="shared" si="97"/>
        <v>0</v>
      </c>
      <c r="CX46" s="71">
        <f t="shared" si="98"/>
        <v>0</v>
      </c>
      <c r="CY46" s="83">
        <f t="shared" si="99"/>
        <v>0</v>
      </c>
      <c r="DC46" s="6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t="12.75" hidden="1">
      <c r="A47" s="139" t="s">
        <v>235</v>
      </c>
      <c r="B47" s="129"/>
      <c r="C47" s="151"/>
      <c r="D47" s="140"/>
      <c r="E47" s="141"/>
      <c r="F47" s="141"/>
      <c r="G47" s="12"/>
      <c r="H47" s="140"/>
      <c r="I47" s="141"/>
      <c r="J47" s="141"/>
      <c r="K47" s="141"/>
      <c r="L47" s="141"/>
      <c r="M47" s="141"/>
      <c r="N47" s="12"/>
      <c r="O47" s="156"/>
      <c r="P47" s="156"/>
      <c r="Q47" s="140"/>
      <c r="R47" s="141"/>
      <c r="S47" s="141"/>
      <c r="T47" s="141"/>
      <c r="U47" s="141"/>
      <c r="V47" s="141"/>
      <c r="W47" s="12"/>
      <c r="X47" s="8"/>
      <c r="Y47" s="156">
        <f t="shared" si="82"/>
        <v>0</v>
      </c>
      <c r="Z47" s="9">
        <f t="shared" si="83"/>
        <v>0</v>
      </c>
      <c r="AA47" s="9">
        <f t="shared" si="84"/>
        <v>0</v>
      </c>
      <c r="AB47" s="9">
        <f t="shared" si="85"/>
        <v>0</v>
      </c>
      <c r="AC47" s="9">
        <f t="shared" si="22"/>
        <v>0</v>
      </c>
      <c r="AD47" s="256"/>
      <c r="AE47" s="256"/>
      <c r="AF47" s="256"/>
      <c r="AG47" s="67">
        <f t="shared" si="73"/>
        <v>0</v>
      </c>
      <c r="AH47" s="256"/>
      <c r="AI47" s="256"/>
      <c r="AJ47" s="256"/>
      <c r="AK47" s="67">
        <f t="shared" si="74"/>
        <v>0</v>
      </c>
      <c r="AL47" s="256"/>
      <c r="AM47" s="256"/>
      <c r="AN47" s="256"/>
      <c r="AO47" s="67">
        <f t="shared" si="75"/>
        <v>0</v>
      </c>
      <c r="AP47" s="256"/>
      <c r="AQ47" s="256"/>
      <c r="AR47" s="256"/>
      <c r="AS47" s="67">
        <f t="shared" si="76"/>
        <v>0</v>
      </c>
      <c r="AT47" s="256"/>
      <c r="AU47" s="256"/>
      <c r="AV47" s="256"/>
      <c r="AW47" s="67">
        <f t="shared" si="77"/>
        <v>0</v>
      </c>
      <c r="AX47" s="256"/>
      <c r="AY47" s="256"/>
      <c r="AZ47" s="256"/>
      <c r="BA47" s="67">
        <f t="shared" si="78"/>
        <v>0</v>
      </c>
      <c r="BB47" s="256"/>
      <c r="BC47" s="256"/>
      <c r="BD47" s="256"/>
      <c r="BE47" s="67">
        <f t="shared" si="79"/>
        <v>0</v>
      </c>
      <c r="BF47" s="256"/>
      <c r="BG47" s="256"/>
      <c r="BH47" s="256"/>
      <c r="BI47" s="67">
        <f t="shared" si="80"/>
        <v>0</v>
      </c>
      <c r="BJ47" s="60">
        <f t="shared" si="86"/>
        <v>0</v>
      </c>
      <c r="BK47" s="134">
        <f t="shared" si="87"/>
      </c>
      <c r="BL47" s="15">
        <f t="shared" si="36"/>
        <v>0</v>
      </c>
      <c r="BM47" s="15">
        <f t="shared" si="37"/>
        <v>0</v>
      </c>
      <c r="BN47" s="15">
        <f t="shared" si="38"/>
        <v>0</v>
      </c>
      <c r="BO47" s="15">
        <f t="shared" si="39"/>
        <v>0</v>
      </c>
      <c r="BP47" s="15">
        <f t="shared" si="40"/>
        <v>0</v>
      </c>
      <c r="BQ47" s="15">
        <f t="shared" si="41"/>
        <v>0</v>
      </c>
      <c r="BR47" s="15">
        <f t="shared" si="42"/>
        <v>0</v>
      </c>
      <c r="BS47" s="15">
        <f t="shared" si="43"/>
        <v>0</v>
      </c>
      <c r="BT47" s="90">
        <f t="shared" si="88"/>
        <v>0</v>
      </c>
      <c r="BW47" s="15">
        <f t="shared" si="44"/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224">
        <f t="shared" si="89"/>
        <v>0</v>
      </c>
      <c r="CF47" s="241">
        <f t="shared" si="81"/>
        <v>0</v>
      </c>
      <c r="CH47" s="71">
        <f t="shared" si="26"/>
        <v>0</v>
      </c>
      <c r="CI47" s="71">
        <f t="shared" si="27"/>
        <v>0</v>
      </c>
      <c r="CJ47" s="71">
        <f t="shared" si="28"/>
        <v>0</v>
      </c>
      <c r="CK47" s="71">
        <f t="shared" si="29"/>
        <v>0</v>
      </c>
      <c r="CL47" s="71">
        <f t="shared" si="30"/>
        <v>0</v>
      </c>
      <c r="CM47" s="71">
        <f t="shared" si="31"/>
        <v>0</v>
      </c>
      <c r="CN47" s="71">
        <f t="shared" si="32"/>
        <v>0</v>
      </c>
      <c r="CO47" s="71">
        <f t="shared" si="33"/>
        <v>0</v>
      </c>
      <c r="CP47" s="84">
        <f t="shared" si="90"/>
        <v>0</v>
      </c>
      <c r="CQ47" s="71">
        <f t="shared" si="91"/>
        <v>0</v>
      </c>
      <c r="CR47" s="71">
        <f t="shared" si="92"/>
        <v>0</v>
      </c>
      <c r="CS47" s="72">
        <f t="shared" si="93"/>
        <v>0</v>
      </c>
      <c r="CT47" s="71">
        <f t="shared" si="94"/>
        <v>0</v>
      </c>
      <c r="CU47" s="71">
        <f t="shared" si="95"/>
        <v>0</v>
      </c>
      <c r="CV47" s="71">
        <f t="shared" si="96"/>
        <v>0</v>
      </c>
      <c r="CW47" s="71">
        <f t="shared" si="97"/>
        <v>0</v>
      </c>
      <c r="CX47" s="71">
        <f t="shared" si="98"/>
        <v>0</v>
      </c>
      <c r="CY47" s="83">
        <f t="shared" si="99"/>
        <v>0</v>
      </c>
      <c r="DC47" s="6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t="12.75" hidden="1">
      <c r="A48" s="139" t="s">
        <v>236</v>
      </c>
      <c r="B48" s="129"/>
      <c r="C48" s="151"/>
      <c r="D48" s="140"/>
      <c r="E48" s="141"/>
      <c r="F48" s="141"/>
      <c r="G48" s="12"/>
      <c r="H48" s="140"/>
      <c r="I48" s="141"/>
      <c r="J48" s="141"/>
      <c r="K48" s="141"/>
      <c r="L48" s="141"/>
      <c r="M48" s="141"/>
      <c r="N48" s="12"/>
      <c r="O48" s="156"/>
      <c r="P48" s="156"/>
      <c r="Q48" s="140"/>
      <c r="R48" s="141"/>
      <c r="S48" s="141"/>
      <c r="T48" s="141"/>
      <c r="U48" s="141"/>
      <c r="V48" s="141"/>
      <c r="W48" s="12"/>
      <c r="X48" s="8"/>
      <c r="Y48" s="156">
        <f t="shared" si="82"/>
        <v>0</v>
      </c>
      <c r="Z48" s="9">
        <f t="shared" si="83"/>
        <v>0</v>
      </c>
      <c r="AA48" s="9">
        <f t="shared" si="84"/>
        <v>0</v>
      </c>
      <c r="AB48" s="9">
        <f t="shared" si="85"/>
        <v>0</v>
      </c>
      <c r="AC48" s="9">
        <f t="shared" si="22"/>
        <v>0</v>
      </c>
      <c r="AD48" s="256"/>
      <c r="AE48" s="256"/>
      <c r="AF48" s="256"/>
      <c r="AG48" s="67">
        <f t="shared" si="73"/>
        <v>0</v>
      </c>
      <c r="AH48" s="256"/>
      <c r="AI48" s="256"/>
      <c r="AJ48" s="256"/>
      <c r="AK48" s="67">
        <f t="shared" si="74"/>
        <v>0</v>
      </c>
      <c r="AL48" s="256"/>
      <c r="AM48" s="256"/>
      <c r="AN48" s="256"/>
      <c r="AO48" s="67">
        <f t="shared" si="75"/>
        <v>0</v>
      </c>
      <c r="AP48" s="256"/>
      <c r="AQ48" s="256"/>
      <c r="AR48" s="256"/>
      <c r="AS48" s="67">
        <f t="shared" si="76"/>
        <v>0</v>
      </c>
      <c r="AT48" s="256"/>
      <c r="AU48" s="256"/>
      <c r="AV48" s="256"/>
      <c r="AW48" s="67">
        <f t="shared" si="77"/>
        <v>0</v>
      </c>
      <c r="AX48" s="256"/>
      <c r="AY48" s="256"/>
      <c r="AZ48" s="256"/>
      <c r="BA48" s="67">
        <f t="shared" si="78"/>
        <v>0</v>
      </c>
      <c r="BB48" s="256"/>
      <c r="BC48" s="256"/>
      <c r="BD48" s="256"/>
      <c r="BE48" s="67">
        <f t="shared" si="79"/>
        <v>0</v>
      </c>
      <c r="BF48" s="256"/>
      <c r="BG48" s="256"/>
      <c r="BH48" s="256"/>
      <c r="BI48" s="67">
        <f t="shared" si="80"/>
        <v>0</v>
      </c>
      <c r="BJ48" s="60">
        <f t="shared" si="86"/>
        <v>0</v>
      </c>
      <c r="BK48" s="134">
        <f t="shared" si="87"/>
      </c>
      <c r="BL48" s="15">
        <f t="shared" si="36"/>
        <v>0</v>
      </c>
      <c r="BM48" s="15">
        <f t="shared" si="37"/>
        <v>0</v>
      </c>
      <c r="BN48" s="15">
        <f t="shared" si="38"/>
        <v>0</v>
      </c>
      <c r="BO48" s="15">
        <f t="shared" si="39"/>
        <v>0</v>
      </c>
      <c r="BP48" s="15">
        <f t="shared" si="40"/>
        <v>0</v>
      </c>
      <c r="BQ48" s="15">
        <f t="shared" si="41"/>
        <v>0</v>
      </c>
      <c r="BR48" s="15">
        <f t="shared" si="42"/>
        <v>0</v>
      </c>
      <c r="BS48" s="15">
        <f t="shared" si="43"/>
        <v>0</v>
      </c>
      <c r="BT48" s="90">
        <f t="shared" si="88"/>
        <v>0</v>
      </c>
      <c r="BW48" s="15">
        <f t="shared" si="44"/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224">
        <f t="shared" si="89"/>
        <v>0</v>
      </c>
      <c r="CF48" s="241">
        <f t="shared" si="81"/>
        <v>0</v>
      </c>
      <c r="CH48" s="71">
        <f t="shared" si="26"/>
        <v>0</v>
      </c>
      <c r="CI48" s="71">
        <f t="shared" si="27"/>
        <v>0</v>
      </c>
      <c r="CJ48" s="71">
        <f t="shared" si="28"/>
        <v>0</v>
      </c>
      <c r="CK48" s="71">
        <f t="shared" si="29"/>
        <v>0</v>
      </c>
      <c r="CL48" s="71">
        <f t="shared" si="30"/>
        <v>0</v>
      </c>
      <c r="CM48" s="71">
        <f t="shared" si="31"/>
        <v>0</v>
      </c>
      <c r="CN48" s="71">
        <f t="shared" si="32"/>
        <v>0</v>
      </c>
      <c r="CO48" s="71">
        <f t="shared" si="33"/>
        <v>0</v>
      </c>
      <c r="CP48" s="84">
        <f t="shared" si="90"/>
        <v>0</v>
      </c>
      <c r="CQ48" s="71">
        <f t="shared" si="91"/>
        <v>0</v>
      </c>
      <c r="CR48" s="71">
        <f t="shared" si="92"/>
        <v>0</v>
      </c>
      <c r="CS48" s="72">
        <f t="shared" si="93"/>
        <v>0</v>
      </c>
      <c r="CT48" s="71">
        <f t="shared" si="94"/>
        <v>0</v>
      </c>
      <c r="CU48" s="71">
        <f t="shared" si="95"/>
        <v>0</v>
      </c>
      <c r="CV48" s="71">
        <f t="shared" si="96"/>
        <v>0</v>
      </c>
      <c r="CW48" s="71">
        <f t="shared" si="97"/>
        <v>0</v>
      </c>
      <c r="CX48" s="71">
        <f t="shared" si="98"/>
        <v>0</v>
      </c>
      <c r="CY48" s="83">
        <f t="shared" si="99"/>
        <v>0</v>
      </c>
      <c r="DC48" s="6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75" hidden="1">
      <c r="A49" s="139" t="s">
        <v>237</v>
      </c>
      <c r="B49" s="129"/>
      <c r="C49" s="151"/>
      <c r="D49" s="140"/>
      <c r="E49" s="141"/>
      <c r="F49" s="141"/>
      <c r="G49" s="12"/>
      <c r="H49" s="140"/>
      <c r="I49" s="141"/>
      <c r="J49" s="141"/>
      <c r="K49" s="141"/>
      <c r="L49" s="141"/>
      <c r="M49" s="141"/>
      <c r="N49" s="12"/>
      <c r="O49" s="156"/>
      <c r="P49" s="156"/>
      <c r="Q49" s="140"/>
      <c r="R49" s="141"/>
      <c r="S49" s="141"/>
      <c r="T49" s="141"/>
      <c r="U49" s="141"/>
      <c r="V49" s="141"/>
      <c r="W49" s="12"/>
      <c r="X49" s="8"/>
      <c r="Y49" s="156">
        <f t="shared" si="82"/>
        <v>0</v>
      </c>
      <c r="Z49" s="9">
        <f t="shared" si="83"/>
        <v>0</v>
      </c>
      <c r="AA49" s="9">
        <f t="shared" si="84"/>
        <v>0</v>
      </c>
      <c r="AB49" s="9">
        <f t="shared" si="85"/>
        <v>0</v>
      </c>
      <c r="AC49" s="9">
        <f t="shared" si="22"/>
        <v>0</v>
      </c>
      <c r="AD49" s="256"/>
      <c r="AE49" s="256"/>
      <c r="AF49" s="256"/>
      <c r="AG49" s="67">
        <f t="shared" si="73"/>
        <v>0</v>
      </c>
      <c r="AH49" s="256"/>
      <c r="AI49" s="256"/>
      <c r="AJ49" s="256"/>
      <c r="AK49" s="67">
        <f t="shared" si="74"/>
        <v>0</v>
      </c>
      <c r="AL49" s="256"/>
      <c r="AM49" s="256"/>
      <c r="AN49" s="256"/>
      <c r="AO49" s="67">
        <f t="shared" si="75"/>
        <v>0</v>
      </c>
      <c r="AP49" s="256"/>
      <c r="AQ49" s="256"/>
      <c r="AR49" s="256"/>
      <c r="AS49" s="67">
        <f t="shared" si="76"/>
        <v>0</v>
      </c>
      <c r="AT49" s="256"/>
      <c r="AU49" s="256"/>
      <c r="AV49" s="256"/>
      <c r="AW49" s="67">
        <f t="shared" si="77"/>
        <v>0</v>
      </c>
      <c r="AX49" s="256"/>
      <c r="AY49" s="256"/>
      <c r="AZ49" s="256"/>
      <c r="BA49" s="67">
        <f t="shared" si="78"/>
        <v>0</v>
      </c>
      <c r="BB49" s="256"/>
      <c r="BC49" s="256"/>
      <c r="BD49" s="256"/>
      <c r="BE49" s="67">
        <f t="shared" si="79"/>
        <v>0</v>
      </c>
      <c r="BF49" s="256"/>
      <c r="BG49" s="256"/>
      <c r="BH49" s="256"/>
      <c r="BI49" s="67">
        <f t="shared" si="80"/>
        <v>0</v>
      </c>
      <c r="BJ49" s="60">
        <f t="shared" si="86"/>
        <v>0</v>
      </c>
      <c r="BK49" s="134">
        <f t="shared" si="87"/>
      </c>
      <c r="BL49" s="15">
        <f t="shared" si="36"/>
        <v>0</v>
      </c>
      <c r="BM49" s="15">
        <f t="shared" si="37"/>
        <v>0</v>
      </c>
      <c r="BN49" s="15">
        <f t="shared" si="38"/>
        <v>0</v>
      </c>
      <c r="BO49" s="15">
        <f t="shared" si="39"/>
        <v>0</v>
      </c>
      <c r="BP49" s="15">
        <f t="shared" si="40"/>
        <v>0</v>
      </c>
      <c r="BQ49" s="15">
        <f t="shared" si="41"/>
        <v>0</v>
      </c>
      <c r="BR49" s="15">
        <f t="shared" si="42"/>
        <v>0</v>
      </c>
      <c r="BS49" s="15">
        <f t="shared" si="43"/>
        <v>0</v>
      </c>
      <c r="BT49" s="90">
        <f t="shared" si="88"/>
        <v>0</v>
      </c>
      <c r="BW49" s="15">
        <f t="shared" si="44"/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224">
        <f t="shared" si="89"/>
        <v>0</v>
      </c>
      <c r="CF49" s="241">
        <f t="shared" si="81"/>
        <v>0</v>
      </c>
      <c r="CH49" s="71">
        <f t="shared" si="26"/>
        <v>0</v>
      </c>
      <c r="CI49" s="71">
        <f t="shared" si="27"/>
        <v>0</v>
      </c>
      <c r="CJ49" s="71">
        <f t="shared" si="28"/>
        <v>0</v>
      </c>
      <c r="CK49" s="71">
        <f t="shared" si="29"/>
        <v>0</v>
      </c>
      <c r="CL49" s="71">
        <f t="shared" si="30"/>
        <v>0</v>
      </c>
      <c r="CM49" s="71">
        <f t="shared" si="31"/>
        <v>0</v>
      </c>
      <c r="CN49" s="71">
        <f t="shared" si="32"/>
        <v>0</v>
      </c>
      <c r="CO49" s="71">
        <f t="shared" si="33"/>
        <v>0</v>
      </c>
      <c r="CP49" s="84">
        <f t="shared" si="90"/>
        <v>0</v>
      </c>
      <c r="CQ49" s="71">
        <f t="shared" si="91"/>
        <v>0</v>
      </c>
      <c r="CR49" s="71">
        <f t="shared" si="92"/>
        <v>0</v>
      </c>
      <c r="CS49" s="72">
        <f t="shared" si="93"/>
        <v>0</v>
      </c>
      <c r="CT49" s="71">
        <f t="shared" si="94"/>
        <v>0</v>
      </c>
      <c r="CU49" s="71">
        <f t="shared" si="95"/>
        <v>0</v>
      </c>
      <c r="CV49" s="71">
        <f t="shared" si="96"/>
        <v>0</v>
      </c>
      <c r="CW49" s="71">
        <f t="shared" si="97"/>
        <v>0</v>
      </c>
      <c r="CX49" s="71">
        <f t="shared" si="98"/>
        <v>0</v>
      </c>
      <c r="CY49" s="83">
        <f t="shared" si="99"/>
        <v>0</v>
      </c>
      <c r="DC49" s="6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75" hidden="1">
      <c r="A50" s="139" t="s">
        <v>238</v>
      </c>
      <c r="B50" s="129"/>
      <c r="C50" s="151"/>
      <c r="D50" s="140"/>
      <c r="E50" s="141"/>
      <c r="F50" s="141"/>
      <c r="G50" s="12"/>
      <c r="H50" s="140"/>
      <c r="I50" s="141"/>
      <c r="J50" s="141"/>
      <c r="K50" s="141"/>
      <c r="L50" s="141"/>
      <c r="M50" s="141"/>
      <c r="N50" s="12"/>
      <c r="O50" s="156"/>
      <c r="P50" s="156"/>
      <c r="Q50" s="140"/>
      <c r="R50" s="141"/>
      <c r="S50" s="141"/>
      <c r="T50" s="141"/>
      <c r="U50" s="141"/>
      <c r="V50" s="141"/>
      <c r="W50" s="12"/>
      <c r="X50" s="8"/>
      <c r="Y50" s="156">
        <f t="shared" si="82"/>
        <v>0</v>
      </c>
      <c r="Z50" s="9">
        <f t="shared" si="83"/>
        <v>0</v>
      </c>
      <c r="AA50" s="9">
        <f t="shared" si="84"/>
        <v>0</v>
      </c>
      <c r="AB50" s="9">
        <f t="shared" si="85"/>
        <v>0</v>
      </c>
      <c r="AC50" s="9">
        <f t="shared" si="22"/>
        <v>0</v>
      </c>
      <c r="AD50" s="256"/>
      <c r="AE50" s="256"/>
      <c r="AF50" s="256"/>
      <c r="AG50" s="67">
        <f t="shared" si="73"/>
        <v>0</v>
      </c>
      <c r="AH50" s="256"/>
      <c r="AI50" s="256"/>
      <c r="AJ50" s="256"/>
      <c r="AK50" s="67">
        <f t="shared" si="74"/>
        <v>0</v>
      </c>
      <c r="AL50" s="256"/>
      <c r="AM50" s="256"/>
      <c r="AN50" s="256"/>
      <c r="AO50" s="67">
        <f t="shared" si="75"/>
        <v>0</v>
      </c>
      <c r="AP50" s="256"/>
      <c r="AQ50" s="256"/>
      <c r="AR50" s="256"/>
      <c r="AS50" s="67">
        <f t="shared" si="76"/>
        <v>0</v>
      </c>
      <c r="AT50" s="256"/>
      <c r="AU50" s="256"/>
      <c r="AV50" s="256"/>
      <c r="AW50" s="67">
        <f t="shared" si="77"/>
        <v>0</v>
      </c>
      <c r="AX50" s="256"/>
      <c r="AY50" s="256"/>
      <c r="AZ50" s="256"/>
      <c r="BA50" s="67">
        <f t="shared" si="78"/>
        <v>0</v>
      </c>
      <c r="BB50" s="256"/>
      <c r="BC50" s="256"/>
      <c r="BD50" s="256"/>
      <c r="BE50" s="67">
        <f t="shared" si="79"/>
        <v>0</v>
      </c>
      <c r="BF50" s="256"/>
      <c r="BG50" s="256"/>
      <c r="BH50" s="256"/>
      <c r="BI50" s="67">
        <f t="shared" si="80"/>
        <v>0</v>
      </c>
      <c r="BJ50" s="60">
        <f t="shared" si="86"/>
        <v>0</v>
      </c>
      <c r="BK50" s="134">
        <f t="shared" si="87"/>
      </c>
      <c r="BL50" s="15">
        <f t="shared" si="36"/>
        <v>0</v>
      </c>
      <c r="BM50" s="15">
        <f t="shared" si="37"/>
        <v>0</v>
      </c>
      <c r="BN50" s="15">
        <f t="shared" si="38"/>
        <v>0</v>
      </c>
      <c r="BO50" s="15">
        <f t="shared" si="39"/>
        <v>0</v>
      </c>
      <c r="BP50" s="15">
        <f t="shared" si="40"/>
        <v>0</v>
      </c>
      <c r="BQ50" s="15">
        <f t="shared" si="41"/>
        <v>0</v>
      </c>
      <c r="BR50" s="15">
        <f t="shared" si="42"/>
        <v>0</v>
      </c>
      <c r="BS50" s="15">
        <f t="shared" si="43"/>
        <v>0</v>
      </c>
      <c r="BT50" s="90">
        <f t="shared" si="88"/>
        <v>0</v>
      </c>
      <c r="BW50" s="15">
        <f t="shared" si="44"/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224">
        <f t="shared" si="89"/>
        <v>0</v>
      </c>
      <c r="CF50" s="241">
        <f t="shared" si="81"/>
        <v>0</v>
      </c>
      <c r="CH50" s="71">
        <f t="shared" si="26"/>
        <v>0</v>
      </c>
      <c r="CI50" s="71">
        <f t="shared" si="27"/>
        <v>0</v>
      </c>
      <c r="CJ50" s="71">
        <f t="shared" si="28"/>
        <v>0</v>
      </c>
      <c r="CK50" s="71">
        <f t="shared" si="29"/>
        <v>0</v>
      </c>
      <c r="CL50" s="71">
        <f t="shared" si="30"/>
        <v>0</v>
      </c>
      <c r="CM50" s="71">
        <f t="shared" si="31"/>
        <v>0</v>
      </c>
      <c r="CN50" s="71">
        <f t="shared" si="32"/>
        <v>0</v>
      </c>
      <c r="CO50" s="71">
        <f t="shared" si="33"/>
        <v>0</v>
      </c>
      <c r="CP50" s="84">
        <f t="shared" si="90"/>
        <v>0</v>
      </c>
      <c r="CQ50" s="71">
        <f t="shared" si="91"/>
        <v>0</v>
      </c>
      <c r="CR50" s="71">
        <f t="shared" si="92"/>
        <v>0</v>
      </c>
      <c r="CS50" s="72">
        <f t="shared" si="93"/>
        <v>0</v>
      </c>
      <c r="CT50" s="71">
        <f t="shared" si="94"/>
        <v>0</v>
      </c>
      <c r="CU50" s="71">
        <f t="shared" si="95"/>
        <v>0</v>
      </c>
      <c r="CV50" s="71">
        <f t="shared" si="96"/>
        <v>0</v>
      </c>
      <c r="CW50" s="71">
        <f t="shared" si="97"/>
        <v>0</v>
      </c>
      <c r="CX50" s="71">
        <f t="shared" si="98"/>
        <v>0</v>
      </c>
      <c r="CY50" s="83">
        <f t="shared" si="99"/>
        <v>0</v>
      </c>
      <c r="DC50" s="6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75" hidden="1">
      <c r="A51" s="139" t="s">
        <v>239</v>
      </c>
      <c r="B51" s="129"/>
      <c r="C51" s="151"/>
      <c r="D51" s="140"/>
      <c r="E51" s="141"/>
      <c r="F51" s="141"/>
      <c r="G51" s="12"/>
      <c r="H51" s="140"/>
      <c r="I51" s="141"/>
      <c r="J51" s="141"/>
      <c r="K51" s="141"/>
      <c r="L51" s="141"/>
      <c r="M51" s="141"/>
      <c r="N51" s="12"/>
      <c r="O51" s="156"/>
      <c r="P51" s="156"/>
      <c r="Q51" s="140"/>
      <c r="R51" s="141"/>
      <c r="S51" s="141"/>
      <c r="T51" s="141"/>
      <c r="U51" s="141"/>
      <c r="V51" s="141"/>
      <c r="W51" s="12"/>
      <c r="X51" s="8"/>
      <c r="Y51" s="156">
        <f t="shared" si="82"/>
        <v>0</v>
      </c>
      <c r="Z51" s="9">
        <f t="shared" si="83"/>
        <v>0</v>
      </c>
      <c r="AA51" s="9">
        <f t="shared" si="84"/>
        <v>0</v>
      </c>
      <c r="AB51" s="9">
        <f t="shared" si="85"/>
        <v>0</v>
      </c>
      <c r="AC51" s="9">
        <f t="shared" si="22"/>
        <v>0</v>
      </c>
      <c r="AD51" s="256"/>
      <c r="AE51" s="256"/>
      <c r="AF51" s="256"/>
      <c r="AG51" s="67">
        <f t="shared" si="73"/>
        <v>0</v>
      </c>
      <c r="AH51" s="256"/>
      <c r="AI51" s="256"/>
      <c r="AJ51" s="256"/>
      <c r="AK51" s="67">
        <f t="shared" si="74"/>
        <v>0</v>
      </c>
      <c r="AL51" s="256"/>
      <c r="AM51" s="256"/>
      <c r="AN51" s="256"/>
      <c r="AO51" s="67">
        <f t="shared" si="75"/>
        <v>0</v>
      </c>
      <c r="AP51" s="256"/>
      <c r="AQ51" s="256"/>
      <c r="AR51" s="256"/>
      <c r="AS51" s="67">
        <f t="shared" si="76"/>
        <v>0</v>
      </c>
      <c r="AT51" s="256"/>
      <c r="AU51" s="256"/>
      <c r="AV51" s="256"/>
      <c r="AW51" s="67">
        <f t="shared" si="77"/>
        <v>0</v>
      </c>
      <c r="AX51" s="256"/>
      <c r="AY51" s="256"/>
      <c r="AZ51" s="256"/>
      <c r="BA51" s="67">
        <f t="shared" si="78"/>
        <v>0</v>
      </c>
      <c r="BB51" s="256"/>
      <c r="BC51" s="256"/>
      <c r="BD51" s="256"/>
      <c r="BE51" s="67">
        <f t="shared" si="79"/>
        <v>0</v>
      </c>
      <c r="BF51" s="256"/>
      <c r="BG51" s="256"/>
      <c r="BH51" s="256"/>
      <c r="BI51" s="67">
        <f t="shared" si="80"/>
        <v>0</v>
      </c>
      <c r="BJ51" s="60">
        <f t="shared" si="86"/>
        <v>0</v>
      </c>
      <c r="BK51" s="134">
        <f t="shared" si="87"/>
      </c>
      <c r="BL51" s="15">
        <f t="shared" si="36"/>
        <v>0</v>
      </c>
      <c r="BM51" s="15">
        <f t="shared" si="37"/>
        <v>0</v>
      </c>
      <c r="BN51" s="15">
        <f t="shared" si="38"/>
        <v>0</v>
      </c>
      <c r="BO51" s="15">
        <f t="shared" si="39"/>
        <v>0</v>
      </c>
      <c r="BP51" s="15">
        <f t="shared" si="40"/>
        <v>0</v>
      </c>
      <c r="BQ51" s="15">
        <f t="shared" si="41"/>
        <v>0</v>
      </c>
      <c r="BR51" s="15">
        <f t="shared" si="42"/>
        <v>0</v>
      </c>
      <c r="BS51" s="15">
        <f t="shared" si="43"/>
        <v>0</v>
      </c>
      <c r="BT51" s="90">
        <f t="shared" si="88"/>
        <v>0</v>
      </c>
      <c r="BW51" s="15">
        <f t="shared" si="44"/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224">
        <f t="shared" si="89"/>
        <v>0</v>
      </c>
      <c r="CF51" s="241">
        <f t="shared" si="81"/>
        <v>0</v>
      </c>
      <c r="CH51" s="71">
        <f t="shared" si="26"/>
        <v>0</v>
      </c>
      <c r="CI51" s="71">
        <f t="shared" si="27"/>
        <v>0</v>
      </c>
      <c r="CJ51" s="71">
        <f t="shared" si="28"/>
        <v>0</v>
      </c>
      <c r="CK51" s="71">
        <f t="shared" si="29"/>
        <v>0</v>
      </c>
      <c r="CL51" s="71">
        <f t="shared" si="30"/>
        <v>0</v>
      </c>
      <c r="CM51" s="71">
        <f t="shared" si="31"/>
        <v>0</v>
      </c>
      <c r="CN51" s="71">
        <f t="shared" si="32"/>
        <v>0</v>
      </c>
      <c r="CO51" s="71">
        <f t="shared" si="33"/>
        <v>0</v>
      </c>
      <c r="CP51" s="84">
        <f t="shared" si="90"/>
        <v>0</v>
      </c>
      <c r="CQ51" s="71">
        <f t="shared" si="91"/>
        <v>0</v>
      </c>
      <c r="CR51" s="71">
        <f t="shared" si="92"/>
        <v>0</v>
      </c>
      <c r="CS51" s="72">
        <f t="shared" si="93"/>
        <v>0</v>
      </c>
      <c r="CT51" s="71">
        <f t="shared" si="94"/>
        <v>0</v>
      </c>
      <c r="CU51" s="71">
        <f t="shared" si="95"/>
        <v>0</v>
      </c>
      <c r="CV51" s="71">
        <f t="shared" si="96"/>
        <v>0</v>
      </c>
      <c r="CW51" s="71">
        <f t="shared" si="97"/>
        <v>0</v>
      </c>
      <c r="CX51" s="71">
        <f t="shared" si="98"/>
        <v>0</v>
      </c>
      <c r="CY51" s="83">
        <f t="shared" si="99"/>
        <v>0</v>
      </c>
      <c r="DC51" s="6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75" hidden="1">
      <c r="A52" s="139" t="s">
        <v>240</v>
      </c>
      <c r="B52" s="129"/>
      <c r="C52" s="151"/>
      <c r="D52" s="140"/>
      <c r="E52" s="141"/>
      <c r="F52" s="141"/>
      <c r="G52" s="12"/>
      <c r="H52" s="140"/>
      <c r="I52" s="141"/>
      <c r="J52" s="141"/>
      <c r="K52" s="141"/>
      <c r="L52" s="141"/>
      <c r="M52" s="141"/>
      <c r="N52" s="12"/>
      <c r="O52" s="156"/>
      <c r="P52" s="156"/>
      <c r="Q52" s="140"/>
      <c r="R52" s="141"/>
      <c r="S52" s="141"/>
      <c r="T52" s="141"/>
      <c r="U52" s="141"/>
      <c r="V52" s="141"/>
      <c r="W52" s="12"/>
      <c r="X52" s="8"/>
      <c r="Y52" s="156">
        <f t="shared" si="82"/>
        <v>0</v>
      </c>
      <c r="Z52" s="9">
        <f t="shared" si="83"/>
        <v>0</v>
      </c>
      <c r="AA52" s="9">
        <f t="shared" si="84"/>
        <v>0</v>
      </c>
      <c r="AB52" s="9">
        <f t="shared" si="85"/>
        <v>0</v>
      </c>
      <c r="AC52" s="9">
        <f t="shared" si="22"/>
        <v>0</v>
      </c>
      <c r="AD52" s="256"/>
      <c r="AE52" s="256"/>
      <c r="AF52" s="256"/>
      <c r="AG52" s="67">
        <f t="shared" si="73"/>
        <v>0</v>
      </c>
      <c r="AH52" s="256"/>
      <c r="AI52" s="256"/>
      <c r="AJ52" s="256"/>
      <c r="AK52" s="67">
        <f t="shared" si="74"/>
        <v>0</v>
      </c>
      <c r="AL52" s="256"/>
      <c r="AM52" s="256"/>
      <c r="AN52" s="256"/>
      <c r="AO52" s="67">
        <f t="shared" si="75"/>
        <v>0</v>
      </c>
      <c r="AP52" s="256"/>
      <c r="AQ52" s="256"/>
      <c r="AR52" s="256"/>
      <c r="AS52" s="67">
        <f t="shared" si="76"/>
        <v>0</v>
      </c>
      <c r="AT52" s="256"/>
      <c r="AU52" s="256"/>
      <c r="AV52" s="256"/>
      <c r="AW52" s="67">
        <f t="shared" si="77"/>
        <v>0</v>
      </c>
      <c r="AX52" s="256"/>
      <c r="AY52" s="256"/>
      <c r="AZ52" s="256"/>
      <c r="BA52" s="67">
        <f t="shared" si="78"/>
        <v>0</v>
      </c>
      <c r="BB52" s="256"/>
      <c r="BC52" s="256"/>
      <c r="BD52" s="256"/>
      <c r="BE52" s="67">
        <f t="shared" si="79"/>
        <v>0</v>
      </c>
      <c r="BF52" s="256"/>
      <c r="BG52" s="256"/>
      <c r="BH52" s="256"/>
      <c r="BI52" s="67">
        <f t="shared" si="80"/>
        <v>0</v>
      </c>
      <c r="BJ52" s="60">
        <f t="shared" si="86"/>
        <v>0</v>
      </c>
      <c r="BK52" s="134">
        <f t="shared" si="87"/>
      </c>
      <c r="BL52" s="15">
        <f t="shared" si="36"/>
        <v>0</v>
      </c>
      <c r="BM52" s="15">
        <f t="shared" si="37"/>
        <v>0</v>
      </c>
      <c r="BN52" s="15">
        <f t="shared" si="38"/>
        <v>0</v>
      </c>
      <c r="BO52" s="15">
        <f t="shared" si="39"/>
        <v>0</v>
      </c>
      <c r="BP52" s="15">
        <f t="shared" si="40"/>
        <v>0</v>
      </c>
      <c r="BQ52" s="15">
        <f t="shared" si="41"/>
        <v>0</v>
      </c>
      <c r="BR52" s="15">
        <f t="shared" si="42"/>
        <v>0</v>
      </c>
      <c r="BS52" s="15">
        <f t="shared" si="43"/>
        <v>0</v>
      </c>
      <c r="BT52" s="90">
        <f t="shared" si="88"/>
        <v>0</v>
      </c>
      <c r="BW52" s="15">
        <f t="shared" si="44"/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224">
        <f t="shared" si="89"/>
        <v>0</v>
      </c>
      <c r="CF52" s="241">
        <f t="shared" si="81"/>
        <v>0</v>
      </c>
      <c r="CH52" s="71">
        <f t="shared" si="26"/>
        <v>0</v>
      </c>
      <c r="CI52" s="71">
        <f t="shared" si="27"/>
        <v>0</v>
      </c>
      <c r="CJ52" s="71">
        <f t="shared" si="28"/>
        <v>0</v>
      </c>
      <c r="CK52" s="71">
        <f t="shared" si="29"/>
        <v>0</v>
      </c>
      <c r="CL52" s="71">
        <f t="shared" si="30"/>
        <v>0</v>
      </c>
      <c r="CM52" s="71">
        <f t="shared" si="31"/>
        <v>0</v>
      </c>
      <c r="CN52" s="71">
        <f t="shared" si="32"/>
        <v>0</v>
      </c>
      <c r="CO52" s="71">
        <f t="shared" si="33"/>
        <v>0</v>
      </c>
      <c r="CP52" s="84">
        <f t="shared" si="90"/>
        <v>0</v>
      </c>
      <c r="CQ52" s="71">
        <f t="shared" si="91"/>
        <v>0</v>
      </c>
      <c r="CR52" s="71">
        <f t="shared" si="92"/>
        <v>0</v>
      </c>
      <c r="CS52" s="72">
        <f t="shared" si="93"/>
        <v>0</v>
      </c>
      <c r="CT52" s="71">
        <f t="shared" si="94"/>
        <v>0</v>
      </c>
      <c r="CU52" s="71">
        <f t="shared" si="95"/>
        <v>0</v>
      </c>
      <c r="CV52" s="71">
        <f t="shared" si="96"/>
        <v>0</v>
      </c>
      <c r="CW52" s="71">
        <f t="shared" si="97"/>
        <v>0</v>
      </c>
      <c r="CX52" s="71">
        <f t="shared" si="98"/>
        <v>0</v>
      </c>
      <c r="CY52" s="83">
        <f t="shared" si="99"/>
        <v>0</v>
      </c>
      <c r="DC52" s="6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75" hidden="1">
      <c r="A53" s="139" t="s">
        <v>241</v>
      </c>
      <c r="B53" s="129"/>
      <c r="C53" s="151"/>
      <c r="D53" s="140"/>
      <c r="E53" s="141"/>
      <c r="F53" s="141"/>
      <c r="G53" s="12"/>
      <c r="H53" s="140"/>
      <c r="I53" s="141"/>
      <c r="J53" s="141"/>
      <c r="K53" s="141"/>
      <c r="L53" s="141"/>
      <c r="M53" s="141"/>
      <c r="N53" s="12"/>
      <c r="O53" s="156"/>
      <c r="P53" s="156"/>
      <c r="Q53" s="140"/>
      <c r="R53" s="141"/>
      <c r="S53" s="141"/>
      <c r="T53" s="141"/>
      <c r="U53" s="141"/>
      <c r="V53" s="141"/>
      <c r="W53" s="12"/>
      <c r="X53" s="8"/>
      <c r="Y53" s="156">
        <f t="shared" si="82"/>
        <v>0</v>
      </c>
      <c r="Z53" s="9">
        <f t="shared" si="83"/>
        <v>0</v>
      </c>
      <c r="AA53" s="9">
        <f t="shared" si="84"/>
        <v>0</v>
      </c>
      <c r="AB53" s="9">
        <f t="shared" si="85"/>
        <v>0</v>
      </c>
      <c r="AC53" s="9">
        <f t="shared" si="22"/>
        <v>0</v>
      </c>
      <c r="AD53" s="256"/>
      <c r="AE53" s="256"/>
      <c r="AF53" s="256"/>
      <c r="AG53" s="67">
        <f t="shared" si="73"/>
        <v>0</v>
      </c>
      <c r="AH53" s="256"/>
      <c r="AI53" s="256"/>
      <c r="AJ53" s="256"/>
      <c r="AK53" s="67">
        <f t="shared" si="74"/>
        <v>0</v>
      </c>
      <c r="AL53" s="256"/>
      <c r="AM53" s="256"/>
      <c r="AN53" s="256"/>
      <c r="AO53" s="67">
        <f t="shared" si="75"/>
        <v>0</v>
      </c>
      <c r="AP53" s="256"/>
      <c r="AQ53" s="256"/>
      <c r="AR53" s="256"/>
      <c r="AS53" s="67">
        <f t="shared" si="76"/>
        <v>0</v>
      </c>
      <c r="AT53" s="256"/>
      <c r="AU53" s="256"/>
      <c r="AV53" s="256"/>
      <c r="AW53" s="67">
        <f t="shared" si="77"/>
        <v>0</v>
      </c>
      <c r="AX53" s="256"/>
      <c r="AY53" s="256"/>
      <c r="AZ53" s="256"/>
      <c r="BA53" s="67">
        <f t="shared" si="78"/>
        <v>0</v>
      </c>
      <c r="BB53" s="256"/>
      <c r="BC53" s="256"/>
      <c r="BD53" s="256"/>
      <c r="BE53" s="67">
        <f t="shared" si="79"/>
        <v>0</v>
      </c>
      <c r="BF53" s="256"/>
      <c r="BG53" s="256"/>
      <c r="BH53" s="256"/>
      <c r="BI53" s="67">
        <f t="shared" si="80"/>
        <v>0</v>
      </c>
      <c r="BJ53" s="60">
        <f t="shared" si="86"/>
        <v>0</v>
      </c>
      <c r="BK53" s="134">
        <f t="shared" si="87"/>
      </c>
      <c r="BL53" s="15">
        <f t="shared" si="36"/>
        <v>0</v>
      </c>
      <c r="BM53" s="15">
        <f t="shared" si="37"/>
        <v>0</v>
      </c>
      <c r="BN53" s="15">
        <f t="shared" si="38"/>
        <v>0</v>
      </c>
      <c r="BO53" s="15">
        <f t="shared" si="39"/>
        <v>0</v>
      </c>
      <c r="BP53" s="15">
        <f t="shared" si="40"/>
        <v>0</v>
      </c>
      <c r="BQ53" s="15">
        <f t="shared" si="41"/>
        <v>0</v>
      </c>
      <c r="BR53" s="15">
        <f t="shared" si="42"/>
        <v>0</v>
      </c>
      <c r="BS53" s="15">
        <f t="shared" si="43"/>
        <v>0</v>
      </c>
      <c r="BT53" s="90">
        <f t="shared" si="88"/>
        <v>0</v>
      </c>
      <c r="BW53" s="15">
        <f t="shared" si="44"/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224">
        <f t="shared" si="89"/>
        <v>0</v>
      </c>
      <c r="CF53" s="241">
        <f t="shared" si="81"/>
        <v>0</v>
      </c>
      <c r="CH53" s="71">
        <f t="shared" si="26"/>
        <v>0</v>
      </c>
      <c r="CI53" s="71">
        <f t="shared" si="27"/>
        <v>0</v>
      </c>
      <c r="CJ53" s="71">
        <f t="shared" si="28"/>
        <v>0</v>
      </c>
      <c r="CK53" s="71">
        <f t="shared" si="29"/>
        <v>0</v>
      </c>
      <c r="CL53" s="71">
        <f t="shared" si="30"/>
        <v>0</v>
      </c>
      <c r="CM53" s="71">
        <f t="shared" si="31"/>
        <v>0</v>
      </c>
      <c r="CN53" s="71">
        <f t="shared" si="32"/>
        <v>0</v>
      </c>
      <c r="CO53" s="71">
        <f t="shared" si="33"/>
        <v>0</v>
      </c>
      <c r="CP53" s="84">
        <f t="shared" si="90"/>
        <v>0</v>
      </c>
      <c r="CQ53" s="71">
        <f t="shared" si="91"/>
        <v>0</v>
      </c>
      <c r="CR53" s="71">
        <f t="shared" si="92"/>
        <v>0</v>
      </c>
      <c r="CS53" s="72">
        <f t="shared" si="93"/>
        <v>0</v>
      </c>
      <c r="CT53" s="71">
        <f t="shared" si="94"/>
        <v>0</v>
      </c>
      <c r="CU53" s="71">
        <f t="shared" si="95"/>
        <v>0</v>
      </c>
      <c r="CV53" s="71">
        <f t="shared" si="96"/>
        <v>0</v>
      </c>
      <c r="CW53" s="71">
        <f t="shared" si="97"/>
        <v>0</v>
      </c>
      <c r="CX53" s="71">
        <f t="shared" si="98"/>
        <v>0</v>
      </c>
      <c r="CY53" s="83">
        <f t="shared" si="99"/>
        <v>0</v>
      </c>
      <c r="DC53" s="6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75" hidden="1">
      <c r="A54" s="139" t="s">
        <v>242</v>
      </c>
      <c r="B54" s="129"/>
      <c r="C54" s="151"/>
      <c r="D54" s="140"/>
      <c r="E54" s="141"/>
      <c r="F54" s="141"/>
      <c r="G54" s="12"/>
      <c r="H54" s="140"/>
      <c r="I54" s="141"/>
      <c r="J54" s="141"/>
      <c r="K54" s="141"/>
      <c r="L54" s="141"/>
      <c r="M54" s="141"/>
      <c r="N54" s="12"/>
      <c r="O54" s="156"/>
      <c r="P54" s="156"/>
      <c r="Q54" s="140"/>
      <c r="R54" s="141"/>
      <c r="S54" s="141"/>
      <c r="T54" s="141"/>
      <c r="U54" s="141"/>
      <c r="V54" s="141"/>
      <c r="W54" s="12"/>
      <c r="X54" s="8"/>
      <c r="Y54" s="156">
        <f t="shared" si="82"/>
        <v>0</v>
      </c>
      <c r="Z54" s="9">
        <f t="shared" si="83"/>
        <v>0</v>
      </c>
      <c r="AA54" s="9">
        <f t="shared" si="84"/>
        <v>0</v>
      </c>
      <c r="AB54" s="9">
        <f t="shared" si="85"/>
        <v>0</v>
      </c>
      <c r="AC54" s="9">
        <f t="shared" si="22"/>
        <v>0</v>
      </c>
      <c r="AD54" s="256"/>
      <c r="AE54" s="256"/>
      <c r="AF54" s="256"/>
      <c r="AG54" s="67">
        <f t="shared" si="73"/>
        <v>0</v>
      </c>
      <c r="AH54" s="256"/>
      <c r="AI54" s="256"/>
      <c r="AJ54" s="256"/>
      <c r="AK54" s="67">
        <f t="shared" si="74"/>
        <v>0</v>
      </c>
      <c r="AL54" s="256"/>
      <c r="AM54" s="256"/>
      <c r="AN54" s="256"/>
      <c r="AO54" s="67">
        <f t="shared" si="75"/>
        <v>0</v>
      </c>
      <c r="AP54" s="256"/>
      <c r="AQ54" s="256"/>
      <c r="AR54" s="256"/>
      <c r="AS54" s="67">
        <f t="shared" si="76"/>
        <v>0</v>
      </c>
      <c r="AT54" s="256"/>
      <c r="AU54" s="256"/>
      <c r="AV54" s="256"/>
      <c r="AW54" s="67">
        <f t="shared" si="77"/>
        <v>0</v>
      </c>
      <c r="AX54" s="256"/>
      <c r="AY54" s="256"/>
      <c r="AZ54" s="256"/>
      <c r="BA54" s="67">
        <f t="shared" si="78"/>
        <v>0</v>
      </c>
      <c r="BB54" s="256"/>
      <c r="BC54" s="256"/>
      <c r="BD54" s="256"/>
      <c r="BE54" s="67">
        <f t="shared" si="79"/>
        <v>0</v>
      </c>
      <c r="BF54" s="256"/>
      <c r="BG54" s="256"/>
      <c r="BH54" s="256"/>
      <c r="BI54" s="67">
        <f t="shared" si="80"/>
        <v>0</v>
      </c>
      <c r="BJ54" s="60">
        <f t="shared" si="86"/>
        <v>0</v>
      </c>
      <c r="BK54" s="134">
        <f t="shared" si="87"/>
      </c>
      <c r="BL54" s="15">
        <f t="shared" si="36"/>
        <v>0</v>
      </c>
      <c r="BM54" s="15">
        <f t="shared" si="37"/>
        <v>0</v>
      </c>
      <c r="BN54" s="15">
        <f t="shared" si="38"/>
        <v>0</v>
      </c>
      <c r="BO54" s="15">
        <f t="shared" si="39"/>
        <v>0</v>
      </c>
      <c r="BP54" s="15">
        <f t="shared" si="40"/>
        <v>0</v>
      </c>
      <c r="BQ54" s="15">
        <f t="shared" si="41"/>
        <v>0</v>
      </c>
      <c r="BR54" s="15">
        <f t="shared" si="42"/>
        <v>0</v>
      </c>
      <c r="BS54" s="15">
        <f t="shared" si="43"/>
        <v>0</v>
      </c>
      <c r="BT54" s="90">
        <f t="shared" si="88"/>
        <v>0</v>
      </c>
      <c r="BW54" s="15">
        <f t="shared" si="44"/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224">
        <f t="shared" si="89"/>
        <v>0</v>
      </c>
      <c r="CF54" s="241">
        <f t="shared" si="81"/>
        <v>0</v>
      </c>
      <c r="CH54" s="71">
        <f t="shared" si="26"/>
        <v>0</v>
      </c>
      <c r="CI54" s="71">
        <f t="shared" si="27"/>
        <v>0</v>
      </c>
      <c r="CJ54" s="71">
        <f t="shared" si="28"/>
        <v>0</v>
      </c>
      <c r="CK54" s="71">
        <f t="shared" si="29"/>
        <v>0</v>
      </c>
      <c r="CL54" s="71">
        <f t="shared" si="30"/>
        <v>0</v>
      </c>
      <c r="CM54" s="71">
        <f t="shared" si="31"/>
        <v>0</v>
      </c>
      <c r="CN54" s="71">
        <f t="shared" si="32"/>
        <v>0</v>
      </c>
      <c r="CO54" s="71">
        <f t="shared" si="33"/>
        <v>0</v>
      </c>
      <c r="CP54" s="84">
        <f t="shared" si="90"/>
        <v>0</v>
      </c>
      <c r="CQ54" s="71">
        <f t="shared" si="91"/>
        <v>0</v>
      </c>
      <c r="CR54" s="71">
        <f t="shared" si="92"/>
        <v>0</v>
      </c>
      <c r="CS54" s="72">
        <f t="shared" si="93"/>
        <v>0</v>
      </c>
      <c r="CT54" s="71">
        <f t="shared" si="94"/>
        <v>0</v>
      </c>
      <c r="CU54" s="71">
        <f t="shared" si="95"/>
        <v>0</v>
      </c>
      <c r="CV54" s="71">
        <f t="shared" si="96"/>
        <v>0</v>
      </c>
      <c r="CW54" s="71">
        <f t="shared" si="97"/>
        <v>0</v>
      </c>
      <c r="CX54" s="71">
        <f t="shared" si="98"/>
        <v>0</v>
      </c>
      <c r="CY54" s="83">
        <f t="shared" si="99"/>
        <v>0</v>
      </c>
      <c r="DC54" s="6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75" hidden="1">
      <c r="A55" s="139" t="s">
        <v>243</v>
      </c>
      <c r="B55" s="129"/>
      <c r="C55" s="151"/>
      <c r="D55" s="140"/>
      <c r="E55" s="141"/>
      <c r="F55" s="141"/>
      <c r="G55" s="12"/>
      <c r="H55" s="140"/>
      <c r="I55" s="141"/>
      <c r="J55" s="141"/>
      <c r="K55" s="141"/>
      <c r="L55" s="141"/>
      <c r="M55" s="141"/>
      <c r="N55" s="12"/>
      <c r="O55" s="156"/>
      <c r="P55" s="156"/>
      <c r="Q55" s="140"/>
      <c r="R55" s="141"/>
      <c r="S55" s="141"/>
      <c r="T55" s="141"/>
      <c r="U55" s="141"/>
      <c r="V55" s="141"/>
      <c r="W55" s="12"/>
      <c r="X55" s="8"/>
      <c r="Y55" s="156">
        <f t="shared" si="82"/>
        <v>0</v>
      </c>
      <c r="Z55" s="9">
        <f t="shared" si="83"/>
        <v>0</v>
      </c>
      <c r="AA55" s="9">
        <f t="shared" si="84"/>
        <v>0</v>
      </c>
      <c r="AB55" s="9">
        <f t="shared" si="85"/>
        <v>0</v>
      </c>
      <c r="AC55" s="9">
        <f t="shared" si="22"/>
        <v>0</v>
      </c>
      <c r="AD55" s="256"/>
      <c r="AE55" s="256"/>
      <c r="AF55" s="256"/>
      <c r="AG55" s="67">
        <f t="shared" si="73"/>
        <v>0</v>
      </c>
      <c r="AH55" s="256"/>
      <c r="AI55" s="256"/>
      <c r="AJ55" s="256"/>
      <c r="AK55" s="67">
        <f t="shared" si="74"/>
        <v>0</v>
      </c>
      <c r="AL55" s="256"/>
      <c r="AM55" s="256"/>
      <c r="AN55" s="256"/>
      <c r="AO55" s="67">
        <f t="shared" si="75"/>
        <v>0</v>
      </c>
      <c r="AP55" s="256"/>
      <c r="AQ55" s="256"/>
      <c r="AR55" s="256"/>
      <c r="AS55" s="67">
        <f t="shared" si="76"/>
        <v>0</v>
      </c>
      <c r="AT55" s="256"/>
      <c r="AU55" s="256"/>
      <c r="AV55" s="256"/>
      <c r="AW55" s="67">
        <f t="shared" si="77"/>
        <v>0</v>
      </c>
      <c r="AX55" s="256"/>
      <c r="AY55" s="256"/>
      <c r="AZ55" s="256"/>
      <c r="BA55" s="67">
        <f t="shared" si="78"/>
        <v>0</v>
      </c>
      <c r="BB55" s="256"/>
      <c r="BC55" s="256"/>
      <c r="BD55" s="256"/>
      <c r="BE55" s="67">
        <f t="shared" si="79"/>
        <v>0</v>
      </c>
      <c r="BF55" s="256"/>
      <c r="BG55" s="256"/>
      <c r="BH55" s="256"/>
      <c r="BI55" s="67">
        <f t="shared" si="80"/>
        <v>0</v>
      </c>
      <c r="BJ55" s="60">
        <f t="shared" si="86"/>
        <v>0</v>
      </c>
      <c r="BK55" s="134">
        <f t="shared" si="87"/>
      </c>
      <c r="BL55" s="15">
        <f t="shared" si="36"/>
        <v>0</v>
      </c>
      <c r="BM55" s="15">
        <f t="shared" si="37"/>
        <v>0</v>
      </c>
      <c r="BN55" s="15">
        <f t="shared" si="38"/>
        <v>0</v>
      </c>
      <c r="BO55" s="15">
        <f t="shared" si="39"/>
        <v>0</v>
      </c>
      <c r="BP55" s="15">
        <f t="shared" si="40"/>
        <v>0</v>
      </c>
      <c r="BQ55" s="15">
        <f t="shared" si="41"/>
        <v>0</v>
      </c>
      <c r="BR55" s="15">
        <f t="shared" si="42"/>
        <v>0</v>
      </c>
      <c r="BS55" s="15">
        <f t="shared" si="43"/>
        <v>0</v>
      </c>
      <c r="BT55" s="90">
        <f t="shared" si="88"/>
        <v>0</v>
      </c>
      <c r="BW55" s="15">
        <f t="shared" si="44"/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224">
        <f t="shared" si="89"/>
        <v>0</v>
      </c>
      <c r="CF55" s="241">
        <f t="shared" si="81"/>
        <v>0</v>
      </c>
      <c r="CH55" s="71">
        <f t="shared" si="26"/>
        <v>0</v>
      </c>
      <c r="CI55" s="71">
        <f t="shared" si="27"/>
        <v>0</v>
      </c>
      <c r="CJ55" s="71">
        <f t="shared" si="28"/>
        <v>0</v>
      </c>
      <c r="CK55" s="71">
        <f t="shared" si="29"/>
        <v>0</v>
      </c>
      <c r="CL55" s="71">
        <f t="shared" si="30"/>
        <v>0</v>
      </c>
      <c r="CM55" s="71">
        <f t="shared" si="31"/>
        <v>0</v>
      </c>
      <c r="CN55" s="71">
        <f t="shared" si="32"/>
        <v>0</v>
      </c>
      <c r="CO55" s="71">
        <f t="shared" si="33"/>
        <v>0</v>
      </c>
      <c r="CP55" s="84">
        <f t="shared" si="90"/>
        <v>0</v>
      </c>
      <c r="CQ55" s="71">
        <f t="shared" si="91"/>
        <v>0</v>
      </c>
      <c r="CR55" s="71">
        <f t="shared" si="92"/>
        <v>0</v>
      </c>
      <c r="CS55" s="72">
        <f t="shared" si="93"/>
        <v>0</v>
      </c>
      <c r="CT55" s="71">
        <f t="shared" si="94"/>
        <v>0</v>
      </c>
      <c r="CU55" s="71">
        <f t="shared" si="95"/>
        <v>0</v>
      </c>
      <c r="CV55" s="71">
        <f t="shared" si="96"/>
        <v>0</v>
      </c>
      <c r="CW55" s="71">
        <f t="shared" si="97"/>
        <v>0</v>
      </c>
      <c r="CX55" s="71">
        <f t="shared" si="98"/>
        <v>0</v>
      </c>
      <c r="CY55" s="83">
        <f t="shared" si="99"/>
        <v>0</v>
      </c>
      <c r="DC55" s="6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75" hidden="1">
      <c r="A56" s="139" t="s">
        <v>244</v>
      </c>
      <c r="B56" s="129"/>
      <c r="C56" s="151"/>
      <c r="D56" s="140"/>
      <c r="E56" s="141"/>
      <c r="F56" s="141"/>
      <c r="G56" s="12"/>
      <c r="H56" s="140"/>
      <c r="I56" s="141"/>
      <c r="J56" s="141"/>
      <c r="K56" s="141"/>
      <c r="L56" s="141"/>
      <c r="M56" s="141"/>
      <c r="N56" s="12"/>
      <c r="O56" s="156"/>
      <c r="P56" s="156"/>
      <c r="Q56" s="140"/>
      <c r="R56" s="141"/>
      <c r="S56" s="141"/>
      <c r="T56" s="141"/>
      <c r="U56" s="141"/>
      <c r="V56" s="141"/>
      <c r="W56" s="12"/>
      <c r="X56" s="8"/>
      <c r="Y56" s="156">
        <f t="shared" si="82"/>
        <v>0</v>
      </c>
      <c r="Z56" s="9">
        <f t="shared" si="83"/>
        <v>0</v>
      </c>
      <c r="AA56" s="9">
        <f t="shared" si="84"/>
        <v>0</v>
      </c>
      <c r="AB56" s="9">
        <f t="shared" si="85"/>
        <v>0</v>
      </c>
      <c r="AC56" s="9">
        <f t="shared" si="22"/>
        <v>0</v>
      </c>
      <c r="AD56" s="256"/>
      <c r="AE56" s="256"/>
      <c r="AF56" s="256"/>
      <c r="AG56" s="67">
        <f t="shared" si="73"/>
        <v>0</v>
      </c>
      <c r="AH56" s="256"/>
      <c r="AI56" s="256"/>
      <c r="AJ56" s="256"/>
      <c r="AK56" s="67">
        <f t="shared" si="74"/>
        <v>0</v>
      </c>
      <c r="AL56" s="256"/>
      <c r="AM56" s="256"/>
      <c r="AN56" s="256"/>
      <c r="AO56" s="67">
        <f t="shared" si="75"/>
        <v>0</v>
      </c>
      <c r="AP56" s="256"/>
      <c r="AQ56" s="256"/>
      <c r="AR56" s="256"/>
      <c r="AS56" s="67">
        <f t="shared" si="76"/>
        <v>0</v>
      </c>
      <c r="AT56" s="256"/>
      <c r="AU56" s="256"/>
      <c r="AV56" s="256"/>
      <c r="AW56" s="67">
        <f t="shared" si="77"/>
        <v>0</v>
      </c>
      <c r="AX56" s="256"/>
      <c r="AY56" s="256"/>
      <c r="AZ56" s="256"/>
      <c r="BA56" s="67">
        <f t="shared" si="78"/>
        <v>0</v>
      </c>
      <c r="BB56" s="256"/>
      <c r="BC56" s="256"/>
      <c r="BD56" s="256"/>
      <c r="BE56" s="67">
        <f t="shared" si="79"/>
        <v>0</v>
      </c>
      <c r="BF56" s="256"/>
      <c r="BG56" s="256"/>
      <c r="BH56" s="256"/>
      <c r="BI56" s="67">
        <f t="shared" si="80"/>
        <v>0</v>
      </c>
      <c r="BJ56" s="60">
        <f t="shared" si="86"/>
        <v>0</v>
      </c>
      <c r="BK56" s="134">
        <f t="shared" si="87"/>
      </c>
      <c r="BL56" s="15">
        <f t="shared" si="36"/>
        <v>0</v>
      </c>
      <c r="BM56" s="15">
        <f t="shared" si="37"/>
        <v>0</v>
      </c>
      <c r="BN56" s="15">
        <f t="shared" si="38"/>
        <v>0</v>
      </c>
      <c r="BO56" s="15">
        <f t="shared" si="39"/>
        <v>0</v>
      </c>
      <c r="BP56" s="15">
        <f t="shared" si="40"/>
        <v>0</v>
      </c>
      <c r="BQ56" s="15">
        <f t="shared" si="41"/>
        <v>0</v>
      </c>
      <c r="BR56" s="15">
        <f t="shared" si="42"/>
        <v>0</v>
      </c>
      <c r="BS56" s="15">
        <f t="shared" si="43"/>
        <v>0</v>
      </c>
      <c r="BT56" s="90">
        <f t="shared" si="88"/>
        <v>0</v>
      </c>
      <c r="BW56" s="15">
        <f t="shared" si="44"/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224">
        <f t="shared" si="89"/>
        <v>0</v>
      </c>
      <c r="CF56" s="241">
        <f t="shared" si="81"/>
        <v>0</v>
      </c>
      <c r="CH56" s="71">
        <f t="shared" si="26"/>
        <v>0</v>
      </c>
      <c r="CI56" s="71">
        <f t="shared" si="27"/>
        <v>0</v>
      </c>
      <c r="CJ56" s="71">
        <f t="shared" si="28"/>
        <v>0</v>
      </c>
      <c r="CK56" s="71">
        <f t="shared" si="29"/>
        <v>0</v>
      </c>
      <c r="CL56" s="71">
        <f t="shared" si="30"/>
        <v>0</v>
      </c>
      <c r="CM56" s="71">
        <f t="shared" si="31"/>
        <v>0</v>
      </c>
      <c r="CN56" s="71">
        <f t="shared" si="32"/>
        <v>0</v>
      </c>
      <c r="CO56" s="71">
        <f t="shared" si="33"/>
        <v>0</v>
      </c>
      <c r="CP56" s="84">
        <f t="shared" si="90"/>
        <v>0</v>
      </c>
      <c r="CQ56" s="71">
        <f t="shared" si="91"/>
        <v>0</v>
      </c>
      <c r="CR56" s="71">
        <f t="shared" si="92"/>
        <v>0</v>
      </c>
      <c r="CS56" s="72">
        <f t="shared" si="93"/>
        <v>0</v>
      </c>
      <c r="CT56" s="71">
        <f t="shared" si="94"/>
        <v>0</v>
      </c>
      <c r="CU56" s="71">
        <f t="shared" si="95"/>
        <v>0</v>
      </c>
      <c r="CV56" s="71">
        <f t="shared" si="96"/>
        <v>0</v>
      </c>
      <c r="CW56" s="71">
        <f t="shared" si="97"/>
        <v>0</v>
      </c>
      <c r="CX56" s="71">
        <f t="shared" si="98"/>
        <v>0</v>
      </c>
      <c r="CY56" s="83">
        <f t="shared" si="99"/>
        <v>0</v>
      </c>
      <c r="DC56" s="6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75" hidden="1">
      <c r="A57" s="139" t="s">
        <v>245</v>
      </c>
      <c r="B57" s="129"/>
      <c r="C57" s="151"/>
      <c r="D57" s="140"/>
      <c r="E57" s="141"/>
      <c r="F57" s="141"/>
      <c r="G57" s="12"/>
      <c r="H57" s="140"/>
      <c r="I57" s="141"/>
      <c r="J57" s="141"/>
      <c r="K57" s="141"/>
      <c r="L57" s="141"/>
      <c r="M57" s="141"/>
      <c r="N57" s="12"/>
      <c r="O57" s="156"/>
      <c r="P57" s="156"/>
      <c r="Q57" s="140"/>
      <c r="R57" s="141"/>
      <c r="S57" s="141"/>
      <c r="T57" s="141"/>
      <c r="U57" s="141"/>
      <c r="V57" s="141"/>
      <c r="W57" s="12"/>
      <c r="X57" s="8"/>
      <c r="Y57" s="156">
        <f t="shared" si="82"/>
        <v>0</v>
      </c>
      <c r="Z57" s="9">
        <f t="shared" si="83"/>
        <v>0</v>
      </c>
      <c r="AA57" s="9">
        <f t="shared" si="84"/>
        <v>0</v>
      </c>
      <c r="AB57" s="9">
        <f t="shared" si="85"/>
        <v>0</v>
      </c>
      <c r="AC57" s="9">
        <f t="shared" si="22"/>
        <v>0</v>
      </c>
      <c r="AD57" s="256"/>
      <c r="AE57" s="256"/>
      <c r="AF57" s="256"/>
      <c r="AG57" s="67">
        <f t="shared" si="73"/>
        <v>0</v>
      </c>
      <c r="AH57" s="256"/>
      <c r="AI57" s="256"/>
      <c r="AJ57" s="256"/>
      <c r="AK57" s="67">
        <f t="shared" si="74"/>
        <v>0</v>
      </c>
      <c r="AL57" s="256"/>
      <c r="AM57" s="256"/>
      <c r="AN57" s="256"/>
      <c r="AO57" s="67">
        <f t="shared" si="75"/>
        <v>0</v>
      </c>
      <c r="AP57" s="256"/>
      <c r="AQ57" s="256"/>
      <c r="AR57" s="256"/>
      <c r="AS57" s="67">
        <f t="shared" si="76"/>
        <v>0</v>
      </c>
      <c r="AT57" s="256"/>
      <c r="AU57" s="256"/>
      <c r="AV57" s="256"/>
      <c r="AW57" s="67">
        <f t="shared" si="77"/>
        <v>0</v>
      </c>
      <c r="AX57" s="256"/>
      <c r="AY57" s="256"/>
      <c r="AZ57" s="256"/>
      <c r="BA57" s="67">
        <f t="shared" si="78"/>
        <v>0</v>
      </c>
      <c r="BB57" s="256"/>
      <c r="BC57" s="256"/>
      <c r="BD57" s="256"/>
      <c r="BE57" s="67">
        <f t="shared" si="79"/>
        <v>0</v>
      </c>
      <c r="BF57" s="256"/>
      <c r="BG57" s="256"/>
      <c r="BH57" s="256"/>
      <c r="BI57" s="67">
        <f t="shared" si="80"/>
        <v>0</v>
      </c>
      <c r="BJ57" s="60">
        <f t="shared" si="86"/>
        <v>0</v>
      </c>
      <c r="BK57" s="134">
        <f t="shared" si="87"/>
      </c>
      <c r="BL57" s="15">
        <f t="shared" si="36"/>
        <v>0</v>
      </c>
      <c r="BM57" s="15">
        <f t="shared" si="37"/>
        <v>0</v>
      </c>
      <c r="BN57" s="15">
        <f t="shared" si="38"/>
        <v>0</v>
      </c>
      <c r="BO57" s="15">
        <f t="shared" si="39"/>
        <v>0</v>
      </c>
      <c r="BP57" s="15">
        <f t="shared" si="40"/>
        <v>0</v>
      </c>
      <c r="BQ57" s="15">
        <f t="shared" si="41"/>
        <v>0</v>
      </c>
      <c r="BR57" s="15">
        <f t="shared" si="42"/>
        <v>0</v>
      </c>
      <c r="BS57" s="15">
        <f t="shared" si="43"/>
        <v>0</v>
      </c>
      <c r="BT57" s="90">
        <f t="shared" si="88"/>
        <v>0</v>
      </c>
      <c r="BW57" s="15">
        <f t="shared" si="44"/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224">
        <f t="shared" si="89"/>
        <v>0</v>
      </c>
      <c r="CF57" s="241">
        <f t="shared" si="81"/>
        <v>0</v>
      </c>
      <c r="CH57" s="71">
        <f t="shared" si="26"/>
        <v>0</v>
      </c>
      <c r="CI57" s="71">
        <f t="shared" si="27"/>
        <v>0</v>
      </c>
      <c r="CJ57" s="71">
        <f t="shared" si="28"/>
        <v>0</v>
      </c>
      <c r="CK57" s="71">
        <f t="shared" si="29"/>
        <v>0</v>
      </c>
      <c r="CL57" s="71">
        <f t="shared" si="30"/>
        <v>0</v>
      </c>
      <c r="CM57" s="71">
        <f t="shared" si="31"/>
        <v>0</v>
      </c>
      <c r="CN57" s="71">
        <f t="shared" si="32"/>
        <v>0</v>
      </c>
      <c r="CO57" s="71">
        <f t="shared" si="33"/>
        <v>0</v>
      </c>
      <c r="CP57" s="84">
        <f t="shared" si="90"/>
        <v>0</v>
      </c>
      <c r="CQ57" s="71">
        <f t="shared" si="91"/>
        <v>0</v>
      </c>
      <c r="CR57" s="71">
        <f t="shared" si="92"/>
        <v>0</v>
      </c>
      <c r="CS57" s="72">
        <f t="shared" si="93"/>
        <v>0</v>
      </c>
      <c r="CT57" s="71">
        <f t="shared" si="94"/>
        <v>0</v>
      </c>
      <c r="CU57" s="71">
        <f t="shared" si="95"/>
        <v>0</v>
      </c>
      <c r="CV57" s="71">
        <f t="shared" si="96"/>
        <v>0</v>
      </c>
      <c r="CW57" s="71">
        <f t="shared" si="97"/>
        <v>0</v>
      </c>
      <c r="CX57" s="71">
        <f t="shared" si="98"/>
        <v>0</v>
      </c>
      <c r="CY57" s="83">
        <f t="shared" si="99"/>
        <v>0</v>
      </c>
      <c r="DC57" s="6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75" hidden="1">
      <c r="A58" s="139" t="s">
        <v>246</v>
      </c>
      <c r="B58" s="129"/>
      <c r="C58" s="151"/>
      <c r="D58" s="140"/>
      <c r="E58" s="141"/>
      <c r="F58" s="141"/>
      <c r="G58" s="12"/>
      <c r="H58" s="140"/>
      <c r="I58" s="141"/>
      <c r="J58" s="141"/>
      <c r="K58" s="141"/>
      <c r="L58" s="141"/>
      <c r="M58" s="141"/>
      <c r="N58" s="12"/>
      <c r="O58" s="156"/>
      <c r="P58" s="156"/>
      <c r="Q58" s="140"/>
      <c r="R58" s="141"/>
      <c r="S58" s="141"/>
      <c r="T58" s="141"/>
      <c r="U58" s="141"/>
      <c r="V58" s="141"/>
      <c r="W58" s="12"/>
      <c r="X58" s="8"/>
      <c r="Y58" s="156">
        <f t="shared" si="82"/>
        <v>0</v>
      </c>
      <c r="Z58" s="9">
        <f t="shared" si="83"/>
        <v>0</v>
      </c>
      <c r="AA58" s="9">
        <f t="shared" si="84"/>
        <v>0</v>
      </c>
      <c r="AB58" s="9">
        <f t="shared" si="85"/>
        <v>0</v>
      </c>
      <c r="AC58" s="9">
        <f t="shared" si="22"/>
        <v>0</v>
      </c>
      <c r="AD58" s="256"/>
      <c r="AE58" s="256"/>
      <c r="AF58" s="256"/>
      <c r="AG58" s="67">
        <f t="shared" si="73"/>
        <v>0</v>
      </c>
      <c r="AH58" s="256"/>
      <c r="AI58" s="256"/>
      <c r="AJ58" s="256"/>
      <c r="AK58" s="67">
        <f t="shared" si="74"/>
        <v>0</v>
      </c>
      <c r="AL58" s="256"/>
      <c r="AM58" s="256"/>
      <c r="AN58" s="256"/>
      <c r="AO58" s="67">
        <f t="shared" si="75"/>
        <v>0</v>
      </c>
      <c r="AP58" s="256"/>
      <c r="AQ58" s="256"/>
      <c r="AR58" s="256"/>
      <c r="AS58" s="67">
        <f t="shared" si="76"/>
        <v>0</v>
      </c>
      <c r="AT58" s="256"/>
      <c r="AU58" s="256"/>
      <c r="AV58" s="256"/>
      <c r="AW58" s="67">
        <f t="shared" si="77"/>
        <v>0</v>
      </c>
      <c r="AX58" s="256"/>
      <c r="AY58" s="256"/>
      <c r="AZ58" s="256"/>
      <c r="BA58" s="67">
        <f t="shared" si="78"/>
        <v>0</v>
      </c>
      <c r="BB58" s="256"/>
      <c r="BC58" s="256"/>
      <c r="BD58" s="256"/>
      <c r="BE58" s="67">
        <f t="shared" si="79"/>
        <v>0</v>
      </c>
      <c r="BF58" s="256"/>
      <c r="BG58" s="256"/>
      <c r="BH58" s="256"/>
      <c r="BI58" s="67">
        <f t="shared" si="80"/>
        <v>0</v>
      </c>
      <c r="BJ58" s="60">
        <f t="shared" si="86"/>
        <v>0</v>
      </c>
      <c r="BK58" s="134">
        <f t="shared" si="87"/>
      </c>
      <c r="BL58" s="15">
        <f t="shared" si="36"/>
        <v>0</v>
      </c>
      <c r="BM58" s="15">
        <f t="shared" si="37"/>
        <v>0</v>
      </c>
      <c r="BN58" s="15">
        <f t="shared" si="38"/>
        <v>0</v>
      </c>
      <c r="BO58" s="15">
        <f t="shared" si="39"/>
        <v>0</v>
      </c>
      <c r="BP58" s="15">
        <f t="shared" si="40"/>
        <v>0</v>
      </c>
      <c r="BQ58" s="15">
        <f t="shared" si="41"/>
        <v>0</v>
      </c>
      <c r="BR58" s="15">
        <f t="shared" si="42"/>
        <v>0</v>
      </c>
      <c r="BS58" s="15">
        <f t="shared" si="43"/>
        <v>0</v>
      </c>
      <c r="BT58" s="90">
        <f t="shared" si="88"/>
        <v>0</v>
      </c>
      <c r="BW58" s="15">
        <f t="shared" si="44"/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224">
        <f t="shared" si="89"/>
        <v>0</v>
      </c>
      <c r="CF58" s="241">
        <f t="shared" si="81"/>
        <v>0</v>
      </c>
      <c r="CH58" s="71">
        <f t="shared" si="26"/>
        <v>0</v>
      </c>
      <c r="CI58" s="71">
        <f t="shared" si="27"/>
        <v>0</v>
      </c>
      <c r="CJ58" s="71">
        <f t="shared" si="28"/>
        <v>0</v>
      </c>
      <c r="CK58" s="71">
        <f t="shared" si="29"/>
        <v>0</v>
      </c>
      <c r="CL58" s="71">
        <f t="shared" si="30"/>
        <v>0</v>
      </c>
      <c r="CM58" s="71">
        <f t="shared" si="31"/>
        <v>0</v>
      </c>
      <c r="CN58" s="71">
        <f t="shared" si="32"/>
        <v>0</v>
      </c>
      <c r="CO58" s="71">
        <f t="shared" si="33"/>
        <v>0</v>
      </c>
      <c r="CP58" s="84">
        <f t="shared" si="90"/>
        <v>0</v>
      </c>
      <c r="CQ58" s="71">
        <f t="shared" si="91"/>
        <v>0</v>
      </c>
      <c r="CR58" s="71">
        <f t="shared" si="92"/>
        <v>0</v>
      </c>
      <c r="CS58" s="72">
        <f t="shared" si="93"/>
        <v>0</v>
      </c>
      <c r="CT58" s="71">
        <f t="shared" si="94"/>
        <v>0</v>
      </c>
      <c r="CU58" s="71">
        <f t="shared" si="95"/>
        <v>0</v>
      </c>
      <c r="CV58" s="71">
        <f t="shared" si="96"/>
        <v>0</v>
      </c>
      <c r="CW58" s="71">
        <f t="shared" si="97"/>
        <v>0</v>
      </c>
      <c r="CX58" s="71">
        <f t="shared" si="98"/>
        <v>0</v>
      </c>
      <c r="CY58" s="83">
        <f t="shared" si="99"/>
        <v>0</v>
      </c>
      <c r="DC58" s="6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75" hidden="1">
      <c r="A59" s="139" t="s">
        <v>247</v>
      </c>
      <c r="B59" s="129"/>
      <c r="C59" s="151"/>
      <c r="D59" s="140"/>
      <c r="E59" s="141"/>
      <c r="F59" s="141"/>
      <c r="G59" s="12"/>
      <c r="H59" s="140"/>
      <c r="I59" s="141"/>
      <c r="J59" s="141"/>
      <c r="K59" s="141"/>
      <c r="L59" s="141"/>
      <c r="M59" s="141"/>
      <c r="N59" s="12"/>
      <c r="O59" s="156"/>
      <c r="P59" s="156"/>
      <c r="Q59" s="140"/>
      <c r="R59" s="141"/>
      <c r="S59" s="141"/>
      <c r="T59" s="141"/>
      <c r="U59" s="141"/>
      <c r="V59" s="141"/>
      <c r="W59" s="12"/>
      <c r="X59" s="8"/>
      <c r="Y59" s="156">
        <f t="shared" si="82"/>
        <v>0</v>
      </c>
      <c r="Z59" s="9">
        <f t="shared" si="83"/>
        <v>0</v>
      </c>
      <c r="AA59" s="9">
        <f t="shared" si="84"/>
        <v>0</v>
      </c>
      <c r="AB59" s="9">
        <f t="shared" si="85"/>
        <v>0</v>
      </c>
      <c r="AC59" s="9">
        <f t="shared" si="22"/>
        <v>0</v>
      </c>
      <c r="AD59" s="256"/>
      <c r="AE59" s="256"/>
      <c r="AF59" s="256"/>
      <c r="AG59" s="67">
        <f t="shared" si="73"/>
        <v>0</v>
      </c>
      <c r="AH59" s="256"/>
      <c r="AI59" s="256"/>
      <c r="AJ59" s="256"/>
      <c r="AK59" s="67">
        <f t="shared" si="74"/>
        <v>0</v>
      </c>
      <c r="AL59" s="256"/>
      <c r="AM59" s="256"/>
      <c r="AN59" s="256"/>
      <c r="AO59" s="67">
        <f t="shared" si="75"/>
        <v>0</v>
      </c>
      <c r="AP59" s="256"/>
      <c r="AQ59" s="256"/>
      <c r="AR59" s="256"/>
      <c r="AS59" s="67">
        <f t="shared" si="76"/>
        <v>0</v>
      </c>
      <c r="AT59" s="256"/>
      <c r="AU59" s="256"/>
      <c r="AV59" s="256"/>
      <c r="AW59" s="67">
        <f t="shared" si="77"/>
        <v>0</v>
      </c>
      <c r="AX59" s="256"/>
      <c r="AY59" s="256"/>
      <c r="AZ59" s="256"/>
      <c r="BA59" s="67">
        <f t="shared" si="78"/>
        <v>0</v>
      </c>
      <c r="BB59" s="256"/>
      <c r="BC59" s="256"/>
      <c r="BD59" s="256"/>
      <c r="BE59" s="67">
        <f t="shared" si="79"/>
        <v>0</v>
      </c>
      <c r="BF59" s="256"/>
      <c r="BG59" s="256"/>
      <c r="BH59" s="256"/>
      <c r="BI59" s="67">
        <f t="shared" si="80"/>
        <v>0</v>
      </c>
      <c r="BJ59" s="60">
        <f t="shared" si="86"/>
        <v>0</v>
      </c>
      <c r="BK59" s="134">
        <f t="shared" si="87"/>
      </c>
      <c r="BL59" s="15">
        <f t="shared" si="36"/>
        <v>0</v>
      </c>
      <c r="BM59" s="15">
        <f t="shared" si="37"/>
        <v>0</v>
      </c>
      <c r="BN59" s="15">
        <f t="shared" si="38"/>
        <v>0</v>
      </c>
      <c r="BO59" s="15">
        <f t="shared" si="39"/>
        <v>0</v>
      </c>
      <c r="BP59" s="15">
        <f t="shared" si="40"/>
        <v>0</v>
      </c>
      <c r="BQ59" s="15">
        <f t="shared" si="41"/>
        <v>0</v>
      </c>
      <c r="BR59" s="15">
        <f t="shared" si="42"/>
        <v>0</v>
      </c>
      <c r="BS59" s="15">
        <f t="shared" si="43"/>
        <v>0</v>
      </c>
      <c r="BT59" s="90">
        <f t="shared" si="88"/>
        <v>0</v>
      </c>
      <c r="BW59" s="15">
        <f t="shared" si="44"/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224">
        <f t="shared" si="89"/>
        <v>0</v>
      </c>
      <c r="CF59" s="241">
        <f t="shared" si="81"/>
        <v>0</v>
      </c>
      <c r="CH59" s="71">
        <f t="shared" si="26"/>
        <v>0</v>
      </c>
      <c r="CI59" s="71">
        <f t="shared" si="27"/>
        <v>0</v>
      </c>
      <c r="CJ59" s="71">
        <f t="shared" si="28"/>
        <v>0</v>
      </c>
      <c r="CK59" s="71">
        <f t="shared" si="29"/>
        <v>0</v>
      </c>
      <c r="CL59" s="71">
        <f t="shared" si="30"/>
        <v>0</v>
      </c>
      <c r="CM59" s="71">
        <f t="shared" si="31"/>
        <v>0</v>
      </c>
      <c r="CN59" s="71">
        <f t="shared" si="32"/>
        <v>0</v>
      </c>
      <c r="CO59" s="71">
        <f t="shared" si="33"/>
        <v>0</v>
      </c>
      <c r="CP59" s="84">
        <f t="shared" si="90"/>
        <v>0</v>
      </c>
      <c r="CQ59" s="71">
        <f t="shared" si="91"/>
        <v>0</v>
      </c>
      <c r="CR59" s="71">
        <f t="shared" si="92"/>
        <v>0</v>
      </c>
      <c r="CS59" s="72">
        <f t="shared" si="93"/>
        <v>0</v>
      </c>
      <c r="CT59" s="71">
        <f t="shared" si="94"/>
        <v>0</v>
      </c>
      <c r="CU59" s="71">
        <f t="shared" si="95"/>
        <v>0</v>
      </c>
      <c r="CV59" s="71">
        <f t="shared" si="96"/>
        <v>0</v>
      </c>
      <c r="CW59" s="71">
        <f t="shared" si="97"/>
        <v>0</v>
      </c>
      <c r="CX59" s="71">
        <f t="shared" si="98"/>
        <v>0</v>
      </c>
      <c r="CY59" s="83">
        <f t="shared" si="99"/>
        <v>0</v>
      </c>
      <c r="DC59" s="6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75" hidden="1">
      <c r="A60" s="139" t="s">
        <v>248</v>
      </c>
      <c r="B60" s="129"/>
      <c r="C60" s="151"/>
      <c r="D60" s="140"/>
      <c r="E60" s="141"/>
      <c r="F60" s="141"/>
      <c r="G60" s="12"/>
      <c r="H60" s="140"/>
      <c r="I60" s="141"/>
      <c r="J60" s="141"/>
      <c r="K60" s="141"/>
      <c r="L60" s="141"/>
      <c r="M60" s="141"/>
      <c r="N60" s="12"/>
      <c r="O60" s="156"/>
      <c r="P60" s="156"/>
      <c r="Q60" s="140"/>
      <c r="R60" s="141"/>
      <c r="S60" s="141"/>
      <c r="T60" s="141"/>
      <c r="U60" s="141"/>
      <c r="V60" s="141"/>
      <c r="W60" s="12"/>
      <c r="X60" s="8"/>
      <c r="Y60" s="156">
        <f t="shared" si="82"/>
        <v>0</v>
      </c>
      <c r="Z60" s="9">
        <f t="shared" si="83"/>
        <v>0</v>
      </c>
      <c r="AA60" s="9">
        <f t="shared" si="84"/>
        <v>0</v>
      </c>
      <c r="AB60" s="9">
        <f t="shared" si="85"/>
        <v>0</v>
      </c>
      <c r="AC60" s="9">
        <f t="shared" si="22"/>
        <v>0</v>
      </c>
      <c r="AD60" s="256"/>
      <c r="AE60" s="256"/>
      <c r="AF60" s="256"/>
      <c r="AG60" s="67">
        <f t="shared" si="73"/>
        <v>0</v>
      </c>
      <c r="AH60" s="256"/>
      <c r="AI60" s="256"/>
      <c r="AJ60" s="256"/>
      <c r="AK60" s="67">
        <f t="shared" si="74"/>
        <v>0</v>
      </c>
      <c r="AL60" s="256"/>
      <c r="AM60" s="256"/>
      <c r="AN60" s="256"/>
      <c r="AO60" s="67">
        <f t="shared" si="75"/>
        <v>0</v>
      </c>
      <c r="AP60" s="256"/>
      <c r="AQ60" s="256"/>
      <c r="AR60" s="256"/>
      <c r="AS60" s="67">
        <f t="shared" si="76"/>
        <v>0</v>
      </c>
      <c r="AT60" s="256"/>
      <c r="AU60" s="256"/>
      <c r="AV60" s="256"/>
      <c r="AW60" s="67">
        <f t="shared" si="77"/>
        <v>0</v>
      </c>
      <c r="AX60" s="256"/>
      <c r="AY60" s="256"/>
      <c r="AZ60" s="256"/>
      <c r="BA60" s="67">
        <f t="shared" si="78"/>
        <v>0</v>
      </c>
      <c r="BB60" s="256"/>
      <c r="BC60" s="256"/>
      <c r="BD60" s="256"/>
      <c r="BE60" s="67">
        <f t="shared" si="79"/>
        <v>0</v>
      </c>
      <c r="BF60" s="256"/>
      <c r="BG60" s="256"/>
      <c r="BH60" s="256"/>
      <c r="BI60" s="67">
        <f t="shared" si="80"/>
        <v>0</v>
      </c>
      <c r="BJ60" s="60">
        <f t="shared" si="86"/>
        <v>0</v>
      </c>
      <c r="BK60" s="134">
        <f t="shared" si="87"/>
      </c>
      <c r="BL60" s="15">
        <f t="shared" si="36"/>
        <v>0</v>
      </c>
      <c r="BM60" s="15">
        <f t="shared" si="37"/>
        <v>0</v>
      </c>
      <c r="BN60" s="15">
        <f t="shared" si="38"/>
        <v>0</v>
      </c>
      <c r="BO60" s="15">
        <f t="shared" si="39"/>
        <v>0</v>
      </c>
      <c r="BP60" s="15">
        <f t="shared" si="40"/>
        <v>0</v>
      </c>
      <c r="BQ60" s="15">
        <f t="shared" si="41"/>
        <v>0</v>
      </c>
      <c r="BR60" s="15">
        <f t="shared" si="42"/>
        <v>0</v>
      </c>
      <c r="BS60" s="15">
        <f t="shared" si="43"/>
        <v>0</v>
      </c>
      <c r="BT60" s="90">
        <f t="shared" si="88"/>
        <v>0</v>
      </c>
      <c r="BW60" s="15">
        <f t="shared" si="44"/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224">
        <f t="shared" si="89"/>
        <v>0</v>
      </c>
      <c r="CF60" s="241">
        <f t="shared" si="81"/>
        <v>0</v>
      </c>
      <c r="CH60" s="71">
        <f t="shared" si="26"/>
        <v>0</v>
      </c>
      <c r="CI60" s="71">
        <f t="shared" si="27"/>
        <v>0</v>
      </c>
      <c r="CJ60" s="71">
        <f t="shared" si="28"/>
        <v>0</v>
      </c>
      <c r="CK60" s="71">
        <f t="shared" si="29"/>
        <v>0</v>
      </c>
      <c r="CL60" s="71">
        <f t="shared" si="30"/>
        <v>0</v>
      </c>
      <c r="CM60" s="71">
        <f t="shared" si="31"/>
        <v>0</v>
      </c>
      <c r="CN60" s="71">
        <f t="shared" si="32"/>
        <v>0</v>
      </c>
      <c r="CO60" s="71">
        <f t="shared" si="33"/>
        <v>0</v>
      </c>
      <c r="CP60" s="84">
        <f t="shared" si="90"/>
        <v>0</v>
      </c>
      <c r="CQ60" s="71">
        <f t="shared" si="91"/>
        <v>0</v>
      </c>
      <c r="CR60" s="71">
        <f t="shared" si="92"/>
        <v>0</v>
      </c>
      <c r="CS60" s="72">
        <f t="shared" si="93"/>
        <v>0</v>
      </c>
      <c r="CT60" s="71">
        <f t="shared" si="94"/>
        <v>0</v>
      </c>
      <c r="CU60" s="71">
        <f t="shared" si="95"/>
        <v>0</v>
      </c>
      <c r="CV60" s="71">
        <f t="shared" si="96"/>
        <v>0</v>
      </c>
      <c r="CW60" s="71">
        <f t="shared" si="97"/>
        <v>0</v>
      </c>
      <c r="CX60" s="71">
        <f t="shared" si="98"/>
        <v>0</v>
      </c>
      <c r="CY60" s="83">
        <f t="shared" si="99"/>
        <v>0</v>
      </c>
      <c r="DC60" s="6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75" hidden="1">
      <c r="A61" s="139" t="s">
        <v>249</v>
      </c>
      <c r="B61" s="129"/>
      <c r="C61" s="151"/>
      <c r="D61" s="140"/>
      <c r="E61" s="141"/>
      <c r="F61" s="141"/>
      <c r="G61" s="12"/>
      <c r="H61" s="140"/>
      <c r="I61" s="141"/>
      <c r="J61" s="141"/>
      <c r="K61" s="141"/>
      <c r="L61" s="141"/>
      <c r="M61" s="141"/>
      <c r="N61" s="12"/>
      <c r="O61" s="156"/>
      <c r="P61" s="156"/>
      <c r="Q61" s="140"/>
      <c r="R61" s="141"/>
      <c r="S61" s="141"/>
      <c r="T61" s="141"/>
      <c r="U61" s="141"/>
      <c r="V61" s="141"/>
      <c r="W61" s="12"/>
      <c r="X61" s="8"/>
      <c r="Y61" s="156">
        <f t="shared" si="82"/>
        <v>0</v>
      </c>
      <c r="Z61" s="9">
        <f t="shared" si="83"/>
        <v>0</v>
      </c>
      <c r="AA61" s="9">
        <f t="shared" si="84"/>
        <v>0</v>
      </c>
      <c r="AB61" s="9">
        <f t="shared" si="85"/>
        <v>0</v>
      </c>
      <c r="AC61" s="9">
        <f t="shared" si="22"/>
        <v>0</v>
      </c>
      <c r="AD61" s="256"/>
      <c r="AE61" s="256"/>
      <c r="AF61" s="256"/>
      <c r="AG61" s="67">
        <f t="shared" si="73"/>
        <v>0</v>
      </c>
      <c r="AH61" s="256"/>
      <c r="AI61" s="256"/>
      <c r="AJ61" s="256"/>
      <c r="AK61" s="67">
        <f t="shared" si="74"/>
        <v>0</v>
      </c>
      <c r="AL61" s="256"/>
      <c r="AM61" s="256"/>
      <c r="AN61" s="256"/>
      <c r="AO61" s="67">
        <f t="shared" si="75"/>
        <v>0</v>
      </c>
      <c r="AP61" s="256"/>
      <c r="AQ61" s="256"/>
      <c r="AR61" s="256"/>
      <c r="AS61" s="67">
        <f t="shared" si="76"/>
        <v>0</v>
      </c>
      <c r="AT61" s="256"/>
      <c r="AU61" s="256"/>
      <c r="AV61" s="256"/>
      <c r="AW61" s="67">
        <f t="shared" si="77"/>
        <v>0</v>
      </c>
      <c r="AX61" s="256"/>
      <c r="AY61" s="256"/>
      <c r="AZ61" s="256"/>
      <c r="BA61" s="67">
        <f t="shared" si="78"/>
        <v>0</v>
      </c>
      <c r="BB61" s="256"/>
      <c r="BC61" s="256"/>
      <c r="BD61" s="256"/>
      <c r="BE61" s="67">
        <f t="shared" si="79"/>
        <v>0</v>
      </c>
      <c r="BF61" s="256"/>
      <c r="BG61" s="256"/>
      <c r="BH61" s="256"/>
      <c r="BI61" s="67">
        <f t="shared" si="80"/>
        <v>0</v>
      </c>
      <c r="BJ61" s="60">
        <f t="shared" si="86"/>
        <v>0</v>
      </c>
      <c r="BK61" s="134">
        <f t="shared" si="87"/>
      </c>
      <c r="BL61" s="15">
        <f t="shared" si="36"/>
        <v>0</v>
      </c>
      <c r="BM61" s="15">
        <f t="shared" si="37"/>
        <v>0</v>
      </c>
      <c r="BN61" s="15">
        <f t="shared" si="38"/>
        <v>0</v>
      </c>
      <c r="BO61" s="15">
        <f t="shared" si="39"/>
        <v>0</v>
      </c>
      <c r="BP61" s="15">
        <f t="shared" si="40"/>
        <v>0</v>
      </c>
      <c r="BQ61" s="15">
        <f t="shared" si="41"/>
        <v>0</v>
      </c>
      <c r="BR61" s="15">
        <f t="shared" si="42"/>
        <v>0</v>
      </c>
      <c r="BS61" s="15">
        <f t="shared" si="43"/>
        <v>0</v>
      </c>
      <c r="BT61" s="90">
        <f t="shared" si="88"/>
        <v>0</v>
      </c>
      <c r="BW61" s="15">
        <f t="shared" si="44"/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224">
        <f t="shared" si="89"/>
        <v>0</v>
      </c>
      <c r="CF61" s="241">
        <f t="shared" si="81"/>
        <v>0</v>
      </c>
      <c r="CH61" s="71">
        <f t="shared" si="26"/>
        <v>0</v>
      </c>
      <c r="CI61" s="71">
        <f t="shared" si="27"/>
        <v>0</v>
      </c>
      <c r="CJ61" s="71">
        <f t="shared" si="28"/>
        <v>0</v>
      </c>
      <c r="CK61" s="71">
        <f t="shared" si="29"/>
        <v>0</v>
      </c>
      <c r="CL61" s="71">
        <f t="shared" si="30"/>
        <v>0</v>
      </c>
      <c r="CM61" s="71">
        <f t="shared" si="31"/>
        <v>0</v>
      </c>
      <c r="CN61" s="71">
        <f t="shared" si="32"/>
        <v>0</v>
      </c>
      <c r="CO61" s="71">
        <f t="shared" si="33"/>
        <v>0</v>
      </c>
      <c r="CP61" s="84">
        <f t="shared" si="90"/>
        <v>0</v>
      </c>
      <c r="CQ61" s="71">
        <f t="shared" si="91"/>
        <v>0</v>
      </c>
      <c r="CR61" s="71">
        <f t="shared" si="92"/>
        <v>0</v>
      </c>
      <c r="CS61" s="72">
        <f t="shared" si="93"/>
        <v>0</v>
      </c>
      <c r="CT61" s="71">
        <f t="shared" si="94"/>
        <v>0</v>
      </c>
      <c r="CU61" s="71">
        <f t="shared" si="95"/>
        <v>0</v>
      </c>
      <c r="CV61" s="71">
        <f t="shared" si="96"/>
        <v>0</v>
      </c>
      <c r="CW61" s="71">
        <f t="shared" si="97"/>
        <v>0</v>
      </c>
      <c r="CX61" s="71">
        <f t="shared" si="98"/>
        <v>0</v>
      </c>
      <c r="CY61" s="83">
        <f t="shared" si="99"/>
        <v>0</v>
      </c>
      <c r="DC61" s="6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75" hidden="1">
      <c r="A62" s="139" t="s">
        <v>250</v>
      </c>
      <c r="B62" s="129"/>
      <c r="C62" s="151"/>
      <c r="D62" s="140"/>
      <c r="E62" s="141"/>
      <c r="F62" s="141"/>
      <c r="G62" s="12"/>
      <c r="H62" s="140"/>
      <c r="I62" s="141"/>
      <c r="J62" s="141"/>
      <c r="K62" s="141"/>
      <c r="L62" s="141"/>
      <c r="M62" s="141"/>
      <c r="N62" s="12"/>
      <c r="O62" s="156"/>
      <c r="P62" s="156"/>
      <c r="Q62" s="140"/>
      <c r="R62" s="141"/>
      <c r="S62" s="141"/>
      <c r="T62" s="141"/>
      <c r="U62" s="141"/>
      <c r="V62" s="141"/>
      <c r="W62" s="12"/>
      <c r="X62" s="8"/>
      <c r="Y62" s="156">
        <f t="shared" si="82"/>
        <v>0</v>
      </c>
      <c r="Z62" s="9">
        <f t="shared" si="83"/>
        <v>0</v>
      </c>
      <c r="AA62" s="9">
        <f t="shared" si="84"/>
        <v>0</v>
      </c>
      <c r="AB62" s="9">
        <f t="shared" si="85"/>
        <v>0</v>
      </c>
      <c r="AC62" s="9">
        <f t="shared" si="22"/>
        <v>0</v>
      </c>
      <c r="AD62" s="256"/>
      <c r="AE62" s="256"/>
      <c r="AF62" s="256"/>
      <c r="AG62" s="67">
        <f t="shared" si="73"/>
        <v>0</v>
      </c>
      <c r="AH62" s="256"/>
      <c r="AI62" s="256"/>
      <c r="AJ62" s="256"/>
      <c r="AK62" s="67">
        <f t="shared" si="74"/>
        <v>0</v>
      </c>
      <c r="AL62" s="256"/>
      <c r="AM62" s="256"/>
      <c r="AN62" s="256"/>
      <c r="AO62" s="67">
        <f t="shared" si="75"/>
        <v>0</v>
      </c>
      <c r="AP62" s="256"/>
      <c r="AQ62" s="256"/>
      <c r="AR62" s="256"/>
      <c r="AS62" s="67">
        <f t="shared" si="76"/>
        <v>0</v>
      </c>
      <c r="AT62" s="256"/>
      <c r="AU62" s="256"/>
      <c r="AV62" s="256"/>
      <c r="AW62" s="67">
        <f t="shared" si="77"/>
        <v>0</v>
      </c>
      <c r="AX62" s="256"/>
      <c r="AY62" s="256"/>
      <c r="AZ62" s="256"/>
      <c r="BA62" s="67">
        <f t="shared" si="78"/>
        <v>0</v>
      </c>
      <c r="BB62" s="256"/>
      <c r="BC62" s="256"/>
      <c r="BD62" s="256"/>
      <c r="BE62" s="67">
        <f t="shared" si="79"/>
        <v>0</v>
      </c>
      <c r="BF62" s="256"/>
      <c r="BG62" s="256"/>
      <c r="BH62" s="256"/>
      <c r="BI62" s="67">
        <f t="shared" si="80"/>
        <v>0</v>
      </c>
      <c r="BJ62" s="60">
        <f t="shared" si="86"/>
        <v>0</v>
      </c>
      <c r="BK62" s="134">
        <f t="shared" si="87"/>
      </c>
      <c r="BL62" s="15">
        <f t="shared" si="36"/>
        <v>0</v>
      </c>
      <c r="BM62" s="15">
        <f t="shared" si="37"/>
        <v>0</v>
      </c>
      <c r="BN62" s="15">
        <f t="shared" si="38"/>
        <v>0</v>
      </c>
      <c r="BO62" s="15">
        <f t="shared" si="39"/>
        <v>0</v>
      </c>
      <c r="BP62" s="15">
        <f t="shared" si="40"/>
        <v>0</v>
      </c>
      <c r="BQ62" s="15">
        <f t="shared" si="41"/>
        <v>0</v>
      </c>
      <c r="BR62" s="15">
        <f t="shared" si="42"/>
        <v>0</v>
      </c>
      <c r="BS62" s="15">
        <f t="shared" si="43"/>
        <v>0</v>
      </c>
      <c r="BT62" s="90">
        <f t="shared" si="88"/>
        <v>0</v>
      </c>
      <c r="BW62" s="15">
        <f t="shared" si="44"/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224">
        <f t="shared" si="89"/>
        <v>0</v>
      </c>
      <c r="CF62" s="241">
        <f t="shared" si="81"/>
        <v>0</v>
      </c>
      <c r="CH62" s="71">
        <f t="shared" si="26"/>
        <v>0</v>
      </c>
      <c r="CI62" s="71">
        <f t="shared" si="27"/>
        <v>0</v>
      </c>
      <c r="CJ62" s="71">
        <f t="shared" si="28"/>
        <v>0</v>
      </c>
      <c r="CK62" s="71">
        <f t="shared" si="29"/>
        <v>0</v>
      </c>
      <c r="CL62" s="71">
        <f t="shared" si="30"/>
        <v>0</v>
      </c>
      <c r="CM62" s="71">
        <f t="shared" si="31"/>
        <v>0</v>
      </c>
      <c r="CN62" s="71">
        <f t="shared" si="32"/>
        <v>0</v>
      </c>
      <c r="CO62" s="71">
        <f t="shared" si="33"/>
        <v>0</v>
      </c>
      <c r="CP62" s="84">
        <f t="shared" si="90"/>
        <v>0</v>
      </c>
      <c r="CQ62" s="71">
        <f t="shared" si="91"/>
        <v>0</v>
      </c>
      <c r="CR62" s="71">
        <f t="shared" si="92"/>
        <v>0</v>
      </c>
      <c r="CS62" s="72">
        <f t="shared" si="93"/>
        <v>0</v>
      </c>
      <c r="CT62" s="71">
        <f t="shared" si="94"/>
        <v>0</v>
      </c>
      <c r="CU62" s="71">
        <f t="shared" si="95"/>
        <v>0</v>
      </c>
      <c r="CV62" s="71">
        <f t="shared" si="96"/>
        <v>0</v>
      </c>
      <c r="CW62" s="71">
        <f t="shared" si="97"/>
        <v>0</v>
      </c>
      <c r="CX62" s="71">
        <f t="shared" si="98"/>
        <v>0</v>
      </c>
      <c r="CY62" s="83">
        <f t="shared" si="99"/>
        <v>0</v>
      </c>
      <c r="DC62" s="6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75" hidden="1">
      <c r="A63" s="139" t="s">
        <v>251</v>
      </c>
      <c r="B63" s="129"/>
      <c r="C63" s="151"/>
      <c r="D63" s="140"/>
      <c r="E63" s="141"/>
      <c r="F63" s="141"/>
      <c r="G63" s="12"/>
      <c r="H63" s="140"/>
      <c r="I63" s="141"/>
      <c r="J63" s="141"/>
      <c r="K63" s="141"/>
      <c r="L63" s="141"/>
      <c r="M63" s="141"/>
      <c r="N63" s="12"/>
      <c r="O63" s="156"/>
      <c r="P63" s="156"/>
      <c r="Q63" s="140"/>
      <c r="R63" s="141"/>
      <c r="S63" s="141"/>
      <c r="T63" s="141"/>
      <c r="U63" s="141"/>
      <c r="V63" s="141"/>
      <c r="W63" s="12"/>
      <c r="X63" s="8"/>
      <c r="Y63" s="156">
        <f t="shared" si="82"/>
        <v>0</v>
      </c>
      <c r="Z63" s="9">
        <f t="shared" si="83"/>
        <v>0</v>
      </c>
      <c r="AA63" s="9">
        <f t="shared" si="84"/>
        <v>0</v>
      </c>
      <c r="AB63" s="9">
        <f t="shared" si="85"/>
        <v>0</v>
      </c>
      <c r="AC63" s="9">
        <f t="shared" si="22"/>
        <v>0</v>
      </c>
      <c r="AD63" s="256"/>
      <c r="AE63" s="256"/>
      <c r="AF63" s="256"/>
      <c r="AG63" s="67">
        <f t="shared" si="73"/>
        <v>0</v>
      </c>
      <c r="AH63" s="256"/>
      <c r="AI63" s="256"/>
      <c r="AJ63" s="256"/>
      <c r="AK63" s="67">
        <f t="shared" si="74"/>
        <v>0</v>
      </c>
      <c r="AL63" s="256"/>
      <c r="AM63" s="256"/>
      <c r="AN63" s="256"/>
      <c r="AO63" s="67">
        <f t="shared" si="75"/>
        <v>0</v>
      </c>
      <c r="AP63" s="256"/>
      <c r="AQ63" s="256"/>
      <c r="AR63" s="256"/>
      <c r="AS63" s="67">
        <f t="shared" si="76"/>
        <v>0</v>
      </c>
      <c r="AT63" s="256"/>
      <c r="AU63" s="256"/>
      <c r="AV63" s="256"/>
      <c r="AW63" s="67">
        <f t="shared" si="77"/>
        <v>0</v>
      </c>
      <c r="AX63" s="256"/>
      <c r="AY63" s="256"/>
      <c r="AZ63" s="256"/>
      <c r="BA63" s="67">
        <f t="shared" si="78"/>
        <v>0</v>
      </c>
      <c r="BB63" s="256"/>
      <c r="BC63" s="256"/>
      <c r="BD63" s="256"/>
      <c r="BE63" s="67">
        <f t="shared" si="79"/>
        <v>0</v>
      </c>
      <c r="BF63" s="256"/>
      <c r="BG63" s="256"/>
      <c r="BH63" s="256"/>
      <c r="BI63" s="67">
        <f t="shared" si="80"/>
        <v>0</v>
      </c>
      <c r="BJ63" s="60">
        <f t="shared" si="86"/>
        <v>0</v>
      </c>
      <c r="BK63" s="134">
        <f t="shared" si="87"/>
      </c>
      <c r="BL63" s="15">
        <f t="shared" si="36"/>
        <v>0</v>
      </c>
      <c r="BM63" s="15">
        <f t="shared" si="37"/>
        <v>0</v>
      </c>
      <c r="BN63" s="15">
        <f t="shared" si="38"/>
        <v>0</v>
      </c>
      <c r="BO63" s="15">
        <f t="shared" si="39"/>
        <v>0</v>
      </c>
      <c r="BP63" s="15">
        <f t="shared" si="40"/>
        <v>0</v>
      </c>
      <c r="BQ63" s="15">
        <f t="shared" si="41"/>
        <v>0</v>
      </c>
      <c r="BR63" s="15">
        <f t="shared" si="42"/>
        <v>0</v>
      </c>
      <c r="BS63" s="15">
        <f t="shared" si="43"/>
        <v>0</v>
      </c>
      <c r="BT63" s="90">
        <f t="shared" si="88"/>
        <v>0</v>
      </c>
      <c r="BW63" s="15">
        <f t="shared" si="44"/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224">
        <f t="shared" si="89"/>
        <v>0</v>
      </c>
      <c r="CF63" s="241">
        <f t="shared" si="81"/>
        <v>0</v>
      </c>
      <c r="CH63" s="71">
        <f t="shared" si="26"/>
        <v>0</v>
      </c>
      <c r="CI63" s="71">
        <f t="shared" si="27"/>
        <v>0</v>
      </c>
      <c r="CJ63" s="71">
        <f t="shared" si="28"/>
        <v>0</v>
      </c>
      <c r="CK63" s="71">
        <f t="shared" si="29"/>
        <v>0</v>
      </c>
      <c r="CL63" s="71">
        <f t="shared" si="30"/>
        <v>0</v>
      </c>
      <c r="CM63" s="71">
        <f t="shared" si="31"/>
        <v>0</v>
      </c>
      <c r="CN63" s="71">
        <f t="shared" si="32"/>
        <v>0</v>
      </c>
      <c r="CO63" s="71">
        <f t="shared" si="33"/>
        <v>0</v>
      </c>
      <c r="CP63" s="84">
        <f t="shared" si="90"/>
        <v>0</v>
      </c>
      <c r="CQ63" s="71">
        <f t="shared" si="91"/>
        <v>0</v>
      </c>
      <c r="CR63" s="71">
        <f t="shared" si="92"/>
        <v>0</v>
      </c>
      <c r="CS63" s="72">
        <f t="shared" si="93"/>
        <v>0</v>
      </c>
      <c r="CT63" s="71">
        <f t="shared" si="94"/>
        <v>0</v>
      </c>
      <c r="CU63" s="71">
        <f t="shared" si="95"/>
        <v>0</v>
      </c>
      <c r="CV63" s="71">
        <f t="shared" si="96"/>
        <v>0</v>
      </c>
      <c r="CW63" s="71">
        <f t="shared" si="97"/>
        <v>0</v>
      </c>
      <c r="CX63" s="71">
        <f t="shared" si="98"/>
        <v>0</v>
      </c>
      <c r="CY63" s="83">
        <f t="shared" si="99"/>
        <v>0</v>
      </c>
      <c r="DC63" s="6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75" hidden="1">
      <c r="A64" s="139" t="s">
        <v>252</v>
      </c>
      <c r="B64" s="129"/>
      <c r="C64" s="151"/>
      <c r="D64" s="140"/>
      <c r="E64" s="141"/>
      <c r="F64" s="141"/>
      <c r="G64" s="12"/>
      <c r="H64" s="140"/>
      <c r="I64" s="141"/>
      <c r="J64" s="141"/>
      <c r="K64" s="141"/>
      <c r="L64" s="141"/>
      <c r="M64" s="141"/>
      <c r="N64" s="12"/>
      <c r="O64" s="156"/>
      <c r="P64" s="156"/>
      <c r="Q64" s="140"/>
      <c r="R64" s="141"/>
      <c r="S64" s="141"/>
      <c r="T64" s="141"/>
      <c r="U64" s="141"/>
      <c r="V64" s="141"/>
      <c r="W64" s="12"/>
      <c r="X64" s="8"/>
      <c r="Y64" s="156">
        <f t="shared" si="82"/>
        <v>0</v>
      </c>
      <c r="Z64" s="9">
        <f t="shared" si="83"/>
        <v>0</v>
      </c>
      <c r="AA64" s="9">
        <f t="shared" si="84"/>
        <v>0</v>
      </c>
      <c r="AB64" s="9">
        <f t="shared" si="85"/>
        <v>0</v>
      </c>
      <c r="AC64" s="9">
        <f t="shared" si="22"/>
        <v>0</v>
      </c>
      <c r="AD64" s="256"/>
      <c r="AE64" s="256"/>
      <c r="AF64" s="256"/>
      <c r="AG64" s="67">
        <f t="shared" si="73"/>
        <v>0</v>
      </c>
      <c r="AH64" s="256"/>
      <c r="AI64" s="256"/>
      <c r="AJ64" s="256"/>
      <c r="AK64" s="67">
        <f t="shared" si="74"/>
        <v>0</v>
      </c>
      <c r="AL64" s="256"/>
      <c r="AM64" s="256"/>
      <c r="AN64" s="256"/>
      <c r="AO64" s="67">
        <f t="shared" si="75"/>
        <v>0</v>
      </c>
      <c r="AP64" s="256"/>
      <c r="AQ64" s="256"/>
      <c r="AR64" s="256"/>
      <c r="AS64" s="67">
        <f t="shared" si="76"/>
        <v>0</v>
      </c>
      <c r="AT64" s="256"/>
      <c r="AU64" s="256"/>
      <c r="AV64" s="256"/>
      <c r="AW64" s="67">
        <f t="shared" si="77"/>
        <v>0</v>
      </c>
      <c r="AX64" s="256"/>
      <c r="AY64" s="256"/>
      <c r="AZ64" s="256"/>
      <c r="BA64" s="67">
        <f t="shared" si="78"/>
        <v>0</v>
      </c>
      <c r="BB64" s="256"/>
      <c r="BC64" s="256"/>
      <c r="BD64" s="256"/>
      <c r="BE64" s="67">
        <f t="shared" si="79"/>
        <v>0</v>
      </c>
      <c r="BF64" s="256"/>
      <c r="BG64" s="256"/>
      <c r="BH64" s="256"/>
      <c r="BI64" s="67">
        <f t="shared" si="80"/>
        <v>0</v>
      </c>
      <c r="BJ64" s="60">
        <f t="shared" si="86"/>
        <v>0</v>
      </c>
      <c r="BK64" s="134">
        <f t="shared" si="87"/>
      </c>
      <c r="BL64" s="15">
        <f t="shared" si="36"/>
        <v>0</v>
      </c>
      <c r="BM64" s="15">
        <f t="shared" si="37"/>
        <v>0</v>
      </c>
      <c r="BN64" s="15">
        <f t="shared" si="38"/>
        <v>0</v>
      </c>
      <c r="BO64" s="15">
        <f t="shared" si="39"/>
        <v>0</v>
      </c>
      <c r="BP64" s="15">
        <f t="shared" si="40"/>
        <v>0</v>
      </c>
      <c r="BQ64" s="15">
        <f t="shared" si="41"/>
        <v>0</v>
      </c>
      <c r="BR64" s="15">
        <f t="shared" si="42"/>
        <v>0</v>
      </c>
      <c r="BS64" s="15">
        <f t="shared" si="43"/>
        <v>0</v>
      </c>
      <c r="BT64" s="90">
        <f t="shared" si="88"/>
        <v>0</v>
      </c>
      <c r="BW64" s="15">
        <f t="shared" si="44"/>
        <v>0</v>
      </c>
      <c r="BX64" s="15">
        <f t="shared" si="45"/>
        <v>0</v>
      </c>
      <c r="BY64" s="15">
        <f t="shared" si="46"/>
        <v>0</v>
      </c>
      <c r="BZ64" s="15">
        <f t="shared" si="47"/>
        <v>0</v>
      </c>
      <c r="CA64" s="15">
        <f t="shared" si="48"/>
        <v>0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224">
        <f t="shared" si="89"/>
        <v>0</v>
      </c>
      <c r="CF64" s="241">
        <f t="shared" si="81"/>
        <v>0</v>
      </c>
      <c r="CH64" s="71">
        <f t="shared" si="26"/>
        <v>0</v>
      </c>
      <c r="CI64" s="71">
        <f t="shared" si="27"/>
        <v>0</v>
      </c>
      <c r="CJ64" s="71">
        <f t="shared" si="28"/>
        <v>0</v>
      </c>
      <c r="CK64" s="71">
        <f t="shared" si="29"/>
        <v>0</v>
      </c>
      <c r="CL64" s="71">
        <f t="shared" si="30"/>
        <v>0</v>
      </c>
      <c r="CM64" s="71">
        <f t="shared" si="31"/>
        <v>0</v>
      </c>
      <c r="CN64" s="71">
        <f t="shared" si="32"/>
        <v>0</v>
      </c>
      <c r="CO64" s="71">
        <f t="shared" si="33"/>
        <v>0</v>
      </c>
      <c r="CP64" s="84">
        <f t="shared" si="90"/>
        <v>0</v>
      </c>
      <c r="CQ64" s="71">
        <f t="shared" si="91"/>
        <v>0</v>
      </c>
      <c r="CR64" s="71">
        <f t="shared" si="92"/>
        <v>0</v>
      </c>
      <c r="CS64" s="72">
        <f t="shared" si="93"/>
        <v>0</v>
      </c>
      <c r="CT64" s="71">
        <f t="shared" si="94"/>
        <v>0</v>
      </c>
      <c r="CU64" s="71">
        <f t="shared" si="95"/>
        <v>0</v>
      </c>
      <c r="CV64" s="71">
        <f t="shared" si="96"/>
        <v>0</v>
      </c>
      <c r="CW64" s="71">
        <f t="shared" si="97"/>
        <v>0</v>
      </c>
      <c r="CX64" s="71">
        <f t="shared" si="98"/>
        <v>0</v>
      </c>
      <c r="CY64" s="83">
        <f t="shared" si="99"/>
        <v>0</v>
      </c>
      <c r="DC64" s="6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75">
      <c r="A65" s="202" t="s">
        <v>25</v>
      </c>
      <c r="B65" s="129" t="s">
        <v>178</v>
      </c>
      <c r="C65" s="151" t="s">
        <v>100</v>
      </c>
      <c r="D65" s="140"/>
      <c r="E65" s="141"/>
      <c r="F65" s="141"/>
      <c r="G65" s="12"/>
      <c r="H65" s="140">
        <v>2</v>
      </c>
      <c r="I65" s="141">
        <v>4</v>
      </c>
      <c r="J65" s="141">
        <v>6</v>
      </c>
      <c r="K65" s="141"/>
      <c r="L65" s="141"/>
      <c r="M65" s="141"/>
      <c r="N65" s="12"/>
      <c r="O65" s="156"/>
      <c r="P65" s="156"/>
      <c r="Q65" s="140"/>
      <c r="R65" s="141"/>
      <c r="S65" s="141"/>
      <c r="T65" s="141"/>
      <c r="U65" s="141"/>
      <c r="V65" s="141"/>
      <c r="W65" s="12"/>
      <c r="X65" s="8"/>
      <c r="Y65" s="8"/>
      <c r="Z65" s="8"/>
      <c r="AA65" s="8"/>
      <c r="AB65" s="8"/>
      <c r="AC65" s="8"/>
      <c r="AD65" s="256"/>
      <c r="AE65" s="256"/>
      <c r="AF65" s="256"/>
      <c r="AG65" s="296"/>
      <c r="AH65" s="256"/>
      <c r="AI65" s="256"/>
      <c r="AJ65" s="256">
        <v>28</v>
      </c>
      <c r="AK65" s="296"/>
      <c r="AL65" s="256"/>
      <c r="AM65" s="256"/>
      <c r="AN65" s="256">
        <v>28</v>
      </c>
      <c r="AO65" s="296"/>
      <c r="AP65" s="256"/>
      <c r="AQ65" s="256"/>
      <c r="AR65" s="256">
        <v>28</v>
      </c>
      <c r="AS65" s="296"/>
      <c r="AT65" s="256"/>
      <c r="AU65" s="256"/>
      <c r="AV65" s="256">
        <v>28</v>
      </c>
      <c r="AW65" s="296"/>
      <c r="AX65" s="256"/>
      <c r="AY65" s="256"/>
      <c r="AZ65" s="256">
        <v>28</v>
      </c>
      <c r="BA65" s="296"/>
      <c r="BB65" s="256"/>
      <c r="BC65" s="256"/>
      <c r="BD65" s="256"/>
      <c r="BE65" s="296"/>
      <c r="BF65" s="256"/>
      <c r="BG65" s="256"/>
      <c r="BH65" s="256"/>
      <c r="BI65" s="296"/>
      <c r="BJ65" s="60">
        <f t="shared" si="9"/>
        <v>0</v>
      </c>
      <c r="BK65" s="134">
        <f t="shared" si="10"/>
      </c>
      <c r="BL65" s="42"/>
      <c r="BM65" s="42"/>
      <c r="BN65" s="42"/>
      <c r="BO65" s="42"/>
      <c r="BP65" s="42"/>
      <c r="BQ65" s="42"/>
      <c r="BR65" s="42"/>
      <c r="BS65" s="42"/>
      <c r="BT65" s="97"/>
      <c r="BW65" s="42"/>
      <c r="BX65" s="42"/>
      <c r="BY65" s="42"/>
      <c r="BZ65" s="42"/>
      <c r="CA65" s="42"/>
      <c r="CB65" s="42"/>
      <c r="CC65" s="42"/>
      <c r="CD65" s="42"/>
      <c r="CE65" s="224"/>
      <c r="CF65" s="241">
        <f t="shared" si="81"/>
        <v>0</v>
      </c>
      <c r="CH65" s="71"/>
      <c r="CI65" s="71"/>
      <c r="CJ65" s="71"/>
      <c r="CK65" s="71"/>
      <c r="CL65" s="71"/>
      <c r="CM65" s="71"/>
      <c r="CN65" s="71"/>
      <c r="CO65" s="71"/>
      <c r="CQ65" s="71"/>
      <c r="CR65" s="71"/>
      <c r="CS65" s="72"/>
      <c r="CT65" s="71"/>
      <c r="CU65" s="71"/>
      <c r="CV65" s="71"/>
      <c r="CW65" s="71"/>
      <c r="CX65" s="71"/>
      <c r="DC65" s="63">
        <f>SUM($AD65:$AF65)+SUM($AH65:$AJ65)+SUM($AL65:AN65)+SUM($AP65:AR65)+SUM($AT65:AV65)+SUM($AX65:AZ65)+SUM($BB65:BD65)+SUM($BF65:BH65)</f>
        <v>140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75">
      <c r="A66" s="202" t="s">
        <v>25</v>
      </c>
      <c r="B66" s="129" t="s">
        <v>179</v>
      </c>
      <c r="C66" s="151" t="s">
        <v>100</v>
      </c>
      <c r="D66" s="140"/>
      <c r="E66" s="141"/>
      <c r="F66" s="141"/>
      <c r="G66" s="12"/>
      <c r="H66" s="140"/>
      <c r="I66" s="141"/>
      <c r="J66" s="141"/>
      <c r="K66" s="141"/>
      <c r="L66" s="141"/>
      <c r="M66" s="141"/>
      <c r="N66" s="12"/>
      <c r="O66" s="156"/>
      <c r="P66" s="156"/>
      <c r="Q66" s="140"/>
      <c r="R66" s="141"/>
      <c r="S66" s="141"/>
      <c r="T66" s="141"/>
      <c r="U66" s="141"/>
      <c r="V66" s="141"/>
      <c r="W66" s="12"/>
      <c r="X66" s="8"/>
      <c r="Y66" s="8"/>
      <c r="Z66" s="8"/>
      <c r="AA66" s="8"/>
      <c r="AB66" s="8"/>
      <c r="AC66" s="8"/>
      <c r="AD66" s="256"/>
      <c r="AE66" s="256"/>
      <c r="AF66" s="256"/>
      <c r="AG66" s="296"/>
      <c r="AH66" s="256"/>
      <c r="AI66" s="256"/>
      <c r="AJ66" s="256"/>
      <c r="AK66" s="296"/>
      <c r="AL66" s="256"/>
      <c r="AM66" s="256"/>
      <c r="AN66" s="256"/>
      <c r="AO66" s="296"/>
      <c r="AP66" s="256"/>
      <c r="AQ66" s="256"/>
      <c r="AR66" s="256"/>
      <c r="AS66" s="296"/>
      <c r="AT66" s="256"/>
      <c r="AU66" s="256"/>
      <c r="AV66" s="256"/>
      <c r="AW66" s="296"/>
      <c r="AX66" s="256"/>
      <c r="AY66" s="256"/>
      <c r="AZ66" s="256"/>
      <c r="BA66" s="296"/>
      <c r="BB66" s="256"/>
      <c r="BC66" s="256"/>
      <c r="BD66" s="256"/>
      <c r="BE66" s="296"/>
      <c r="BF66" s="256"/>
      <c r="BG66" s="256"/>
      <c r="BH66" s="256"/>
      <c r="BI66" s="296"/>
      <c r="BJ66" s="60">
        <f t="shared" si="9"/>
        <v>0</v>
      </c>
      <c r="BK66" s="134">
        <f t="shared" si="10"/>
      </c>
      <c r="BL66" s="42"/>
      <c r="BM66" s="42"/>
      <c r="BN66" s="42"/>
      <c r="BO66" s="42"/>
      <c r="BP66" s="42"/>
      <c r="BQ66" s="42"/>
      <c r="BR66" s="42"/>
      <c r="BS66" s="42"/>
      <c r="BT66" s="97"/>
      <c r="BW66" s="42"/>
      <c r="BX66" s="42"/>
      <c r="BY66" s="42"/>
      <c r="BZ66" s="42"/>
      <c r="CA66" s="42"/>
      <c r="CB66" s="42"/>
      <c r="CC66" s="42"/>
      <c r="CD66" s="42"/>
      <c r="CE66" s="224"/>
      <c r="CF66" s="241">
        <f t="shared" si="81"/>
        <v>0</v>
      </c>
      <c r="CH66" s="71"/>
      <c r="CI66" s="71"/>
      <c r="CJ66" s="71"/>
      <c r="CK66" s="71"/>
      <c r="CL66" s="71"/>
      <c r="CM66" s="71"/>
      <c r="CN66" s="71"/>
      <c r="CO66" s="71"/>
      <c r="CQ66" s="71"/>
      <c r="CR66" s="71"/>
      <c r="CS66" s="72"/>
      <c r="CT66" s="71"/>
      <c r="CU66" s="71"/>
      <c r="CV66" s="71"/>
      <c r="CW66" s="71"/>
      <c r="CX66" s="71"/>
      <c r="DC66" s="6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16" s="2" customFormat="1" ht="11.25" hidden="1">
      <c r="A67" s="202" t="s">
        <v>25</v>
      </c>
      <c r="B67" s="129"/>
      <c r="C67" s="151" t="s">
        <v>100</v>
      </c>
      <c r="D67" s="140"/>
      <c r="E67" s="141"/>
      <c r="F67" s="141"/>
      <c r="G67" s="12"/>
      <c r="H67" s="140"/>
      <c r="I67" s="141"/>
      <c r="J67" s="141"/>
      <c r="K67" s="141"/>
      <c r="L67" s="141"/>
      <c r="M67" s="141"/>
      <c r="N67" s="12"/>
      <c r="O67" s="156"/>
      <c r="P67" s="156"/>
      <c r="Q67" s="140"/>
      <c r="R67" s="141"/>
      <c r="S67" s="141"/>
      <c r="T67" s="141"/>
      <c r="U67" s="141"/>
      <c r="V67" s="141"/>
      <c r="W67" s="12"/>
      <c r="X67" s="8"/>
      <c r="Y67" s="8"/>
      <c r="Z67" s="8"/>
      <c r="AA67" s="8"/>
      <c r="AB67" s="8"/>
      <c r="AC67" s="8"/>
      <c r="AD67" s="256"/>
      <c r="AE67" s="256"/>
      <c r="AF67" s="256"/>
      <c r="AG67" s="296"/>
      <c r="AH67" s="256"/>
      <c r="AI67" s="256"/>
      <c r="AJ67" s="256"/>
      <c r="AK67" s="296"/>
      <c r="AL67" s="256"/>
      <c r="AM67" s="256"/>
      <c r="AN67" s="256"/>
      <c r="AO67" s="296"/>
      <c r="AP67" s="256"/>
      <c r="AQ67" s="256"/>
      <c r="AR67" s="256"/>
      <c r="AS67" s="296"/>
      <c r="AT67" s="256"/>
      <c r="AU67" s="256"/>
      <c r="AV67" s="256"/>
      <c r="AW67" s="296"/>
      <c r="AX67" s="256"/>
      <c r="AY67" s="256"/>
      <c r="AZ67" s="256"/>
      <c r="BA67" s="296"/>
      <c r="BB67" s="256"/>
      <c r="BC67" s="256"/>
      <c r="BD67" s="256"/>
      <c r="BE67" s="296"/>
      <c r="BF67" s="256"/>
      <c r="BG67" s="256"/>
      <c r="BH67" s="256"/>
      <c r="BI67" s="296"/>
      <c r="BJ67" s="60">
        <f t="shared" si="9"/>
        <v>0</v>
      </c>
      <c r="BK67" s="134">
        <f t="shared" si="10"/>
      </c>
      <c r="BL67" s="42"/>
      <c r="BM67" s="42"/>
      <c r="BN67" s="42"/>
      <c r="BO67" s="42"/>
      <c r="BP67" s="42"/>
      <c r="BQ67" s="42"/>
      <c r="BR67" s="42"/>
      <c r="BS67" s="42"/>
      <c r="BT67" s="97"/>
      <c r="BW67" s="42"/>
      <c r="BX67" s="42"/>
      <c r="BY67" s="42"/>
      <c r="BZ67" s="42"/>
      <c r="CA67" s="42"/>
      <c r="CB67" s="42"/>
      <c r="CC67" s="42"/>
      <c r="CD67" s="42"/>
      <c r="CE67" s="224"/>
      <c r="CF67" s="241">
        <f t="shared" si="81"/>
        <v>0</v>
      </c>
      <c r="CH67" s="71"/>
      <c r="CI67" s="71"/>
      <c r="CJ67" s="71"/>
      <c r="CK67" s="71"/>
      <c r="CL67" s="71"/>
      <c r="CM67" s="71"/>
      <c r="CN67" s="71"/>
      <c r="CO67" s="71"/>
      <c r="CQ67" s="71"/>
      <c r="CR67" s="71"/>
      <c r="CS67" s="72"/>
      <c r="CT67" s="71"/>
      <c r="CU67" s="71"/>
      <c r="CV67" s="71"/>
      <c r="CW67" s="71"/>
      <c r="CX67" s="71"/>
      <c r="DC67" s="63">
        <f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4"/>
    </row>
    <row r="68" spans="1:116" s="2" customFormat="1" ht="11.25" hidden="1">
      <c r="A68" s="202" t="s">
        <v>25</v>
      </c>
      <c r="B68" s="129"/>
      <c r="C68" s="151" t="s">
        <v>100</v>
      </c>
      <c r="D68" s="140"/>
      <c r="E68" s="141"/>
      <c r="F68" s="141"/>
      <c r="G68" s="12"/>
      <c r="H68" s="140"/>
      <c r="I68" s="141"/>
      <c r="J68" s="141"/>
      <c r="K68" s="141"/>
      <c r="L68" s="141"/>
      <c r="M68" s="141"/>
      <c r="N68" s="12"/>
      <c r="O68" s="156"/>
      <c r="P68" s="156"/>
      <c r="Q68" s="140"/>
      <c r="R68" s="141"/>
      <c r="S68" s="141"/>
      <c r="T68" s="141"/>
      <c r="U68" s="141"/>
      <c r="V68" s="141"/>
      <c r="W68" s="12"/>
      <c r="X68" s="8"/>
      <c r="Y68" s="8"/>
      <c r="Z68" s="8"/>
      <c r="AA68" s="8"/>
      <c r="AB68" s="8"/>
      <c r="AC68" s="8"/>
      <c r="AD68" s="256"/>
      <c r="AE68" s="256"/>
      <c r="AF68" s="256"/>
      <c r="AG68" s="296"/>
      <c r="AH68" s="256"/>
      <c r="AI68" s="256"/>
      <c r="AJ68" s="256"/>
      <c r="AK68" s="296"/>
      <c r="AL68" s="256"/>
      <c r="AM68" s="256"/>
      <c r="AN68" s="256"/>
      <c r="AO68" s="296"/>
      <c r="AP68" s="256"/>
      <c r="AQ68" s="256"/>
      <c r="AR68" s="256"/>
      <c r="AS68" s="296"/>
      <c r="AT68" s="256"/>
      <c r="AU68" s="256"/>
      <c r="AV68" s="256"/>
      <c r="AW68" s="296"/>
      <c r="AX68" s="256"/>
      <c r="AY68" s="256"/>
      <c r="AZ68" s="256"/>
      <c r="BA68" s="296"/>
      <c r="BB68" s="256"/>
      <c r="BC68" s="256"/>
      <c r="BD68" s="256"/>
      <c r="BE68" s="296"/>
      <c r="BF68" s="256"/>
      <c r="BG68" s="256"/>
      <c r="BH68" s="256"/>
      <c r="BI68" s="296"/>
      <c r="BJ68" s="60">
        <f t="shared" si="9"/>
        <v>0</v>
      </c>
      <c r="BK68" s="134">
        <f t="shared" si="10"/>
      </c>
      <c r="BL68" s="42"/>
      <c r="BM68" s="42"/>
      <c r="BN68" s="42"/>
      <c r="BO68" s="42"/>
      <c r="BP68" s="42"/>
      <c r="BQ68" s="42"/>
      <c r="BR68" s="42"/>
      <c r="BS68" s="42"/>
      <c r="BT68" s="97"/>
      <c r="BW68" s="42"/>
      <c r="BX68" s="42"/>
      <c r="BY68" s="42"/>
      <c r="BZ68" s="42"/>
      <c r="CA68" s="42"/>
      <c r="CB68" s="42"/>
      <c r="CC68" s="42"/>
      <c r="CD68" s="42"/>
      <c r="CE68" s="224"/>
      <c r="CF68" s="241">
        <f t="shared" si="81"/>
        <v>0</v>
      </c>
      <c r="CH68" s="71"/>
      <c r="CI68" s="71"/>
      <c r="CJ68" s="71"/>
      <c r="CK68" s="71"/>
      <c r="CL68" s="71"/>
      <c r="CM68" s="71"/>
      <c r="CN68" s="71"/>
      <c r="CO68" s="71"/>
      <c r="CQ68" s="71"/>
      <c r="CR68" s="71"/>
      <c r="CS68" s="72"/>
      <c r="CT68" s="71"/>
      <c r="CU68" s="71"/>
      <c r="CV68" s="71"/>
      <c r="CW68" s="71"/>
      <c r="CX68" s="71"/>
      <c r="DC68" s="63">
        <f>SUM($AD68:$AD68)+SUM($AH68:$AH68)+SUM($AL68:$AL68)+SUM($AP68:$AP68)+SUM($AT68:$AT68)+SUM($AX68:$AX68)+SUM($BB68:$BB68)+SUM($BF68:$BF68)</f>
        <v>0</v>
      </c>
      <c r="DD68" s="95"/>
      <c r="DE68" s="95"/>
      <c r="DF68" s="95"/>
      <c r="DG68" s="95"/>
      <c r="DH68" s="95"/>
      <c r="DI68" s="95"/>
      <c r="DJ68" s="95"/>
      <c r="DK68" s="95"/>
      <c r="DL68" s="64"/>
    </row>
    <row r="69" spans="1:125" s="21" customFormat="1" ht="14.25" customHeight="1">
      <c r="A69" s="202" t="s">
        <v>25</v>
      </c>
      <c r="B69" s="297" t="s">
        <v>282</v>
      </c>
      <c r="C69" s="203"/>
      <c r="D69" s="204"/>
      <c r="E69" s="204"/>
      <c r="F69" s="204"/>
      <c r="G69" s="204"/>
      <c r="H69" s="204"/>
      <c r="I69" s="205"/>
      <c r="J69" s="205"/>
      <c r="K69" s="204"/>
      <c r="L69" s="204"/>
      <c r="M69" s="204"/>
      <c r="N69" s="204"/>
      <c r="O69" s="191"/>
      <c r="P69" s="191"/>
      <c r="Q69" s="204"/>
      <c r="R69" s="204"/>
      <c r="S69" s="204"/>
      <c r="T69" s="205"/>
      <c r="U69" s="205"/>
      <c r="V69" s="205"/>
      <c r="W69" s="212"/>
      <c r="X69" s="35">
        <f aca="true" t="shared" si="100" ref="X69:AC69">SUMIF($A15:$A64,"&gt;'#'",X15:X64)</f>
        <v>4215</v>
      </c>
      <c r="Y69" s="35">
        <f t="shared" si="100"/>
        <v>140.5</v>
      </c>
      <c r="Z69" s="36">
        <f t="shared" si="100"/>
        <v>562</v>
      </c>
      <c r="AA69" s="36">
        <f t="shared" si="100"/>
        <v>372</v>
      </c>
      <c r="AB69" s="36">
        <f t="shared" si="100"/>
        <v>522</v>
      </c>
      <c r="AC69" s="36">
        <f t="shared" si="100"/>
        <v>2759</v>
      </c>
      <c r="AD69" s="249">
        <f>SUM(AD15:AD64)</f>
        <v>170</v>
      </c>
      <c r="AE69" s="249">
        <f>SUM(AE15:AE64)</f>
        <v>42</v>
      </c>
      <c r="AF69" s="249">
        <f>SUM(AF15:AF64)</f>
        <v>160</v>
      </c>
      <c r="AG69" s="248">
        <f aca="true" t="shared" si="101" ref="AG69:BI69">SUM(AG15:AG64)</f>
        <v>30</v>
      </c>
      <c r="AH69" s="249">
        <f t="shared" si="101"/>
        <v>160</v>
      </c>
      <c r="AI69" s="249">
        <f>SUM(AI15:AI64)</f>
        <v>74</v>
      </c>
      <c r="AJ69" s="249">
        <f>SUM(AJ15:AJ64)</f>
        <v>122</v>
      </c>
      <c r="AK69" s="248">
        <f t="shared" si="101"/>
        <v>30</v>
      </c>
      <c r="AL69" s="249">
        <f t="shared" si="101"/>
        <v>58</v>
      </c>
      <c r="AM69" s="249">
        <f>SUM(AM15:AM64)</f>
        <v>56</v>
      </c>
      <c r="AN69" s="249">
        <f>SUM(AN15:AN64)</f>
        <v>58</v>
      </c>
      <c r="AO69" s="248">
        <f t="shared" si="101"/>
        <v>19</v>
      </c>
      <c r="AP69" s="249">
        <f t="shared" si="101"/>
        <v>58</v>
      </c>
      <c r="AQ69" s="249">
        <f>SUM(AQ15:AQ64)</f>
        <v>46</v>
      </c>
      <c r="AR69" s="249">
        <f>SUM(AR15:AR64)</f>
        <v>70</v>
      </c>
      <c r="AS69" s="248">
        <f t="shared" si="101"/>
        <v>19</v>
      </c>
      <c r="AT69" s="249">
        <f t="shared" si="101"/>
        <v>48</v>
      </c>
      <c r="AU69" s="249">
        <f>SUM(AU15:AU64)</f>
        <v>64</v>
      </c>
      <c r="AV69" s="249">
        <f>SUM(AV15:AV64)</f>
        <v>56</v>
      </c>
      <c r="AW69" s="248">
        <f t="shared" si="101"/>
        <v>19</v>
      </c>
      <c r="AX69" s="249">
        <f t="shared" si="101"/>
        <v>42</v>
      </c>
      <c r="AY69" s="249">
        <f>SUM(AY15:AY64)</f>
        <v>58</v>
      </c>
      <c r="AZ69" s="249">
        <f>SUM(AZ15:AZ64)</f>
        <v>28</v>
      </c>
      <c r="BA69" s="248">
        <f t="shared" si="101"/>
        <v>14.5</v>
      </c>
      <c r="BB69" s="249">
        <f t="shared" si="101"/>
        <v>26</v>
      </c>
      <c r="BC69" s="249">
        <f>SUM(BC15:BC64)</f>
        <v>32</v>
      </c>
      <c r="BD69" s="249">
        <f>SUM(BD15:BD64)</f>
        <v>28</v>
      </c>
      <c r="BE69" s="248">
        <f t="shared" si="101"/>
        <v>9</v>
      </c>
      <c r="BF69" s="249">
        <f t="shared" si="101"/>
        <v>0</v>
      </c>
      <c r="BG69" s="249">
        <f>SUM(BG15:BG64)</f>
        <v>0</v>
      </c>
      <c r="BH69" s="249">
        <f>SUM(BH15:BH64)</f>
        <v>0</v>
      </c>
      <c r="BI69" s="248">
        <f t="shared" si="101"/>
        <v>0</v>
      </c>
      <c r="BJ69" s="61">
        <f t="shared" si="9"/>
        <v>0.6545670225385528</v>
      </c>
      <c r="BK69" s="47"/>
      <c r="BL69" s="82">
        <f>SUM(BL15:BL68)</f>
        <v>30</v>
      </c>
      <c r="BM69" s="82">
        <f aca="true" t="shared" si="102" ref="BM69:BT69">SUM(BM15:BM68)</f>
        <v>30</v>
      </c>
      <c r="BN69" s="82">
        <f t="shared" si="102"/>
        <v>19</v>
      </c>
      <c r="BO69" s="82">
        <f t="shared" si="102"/>
        <v>19</v>
      </c>
      <c r="BP69" s="82">
        <f t="shared" si="102"/>
        <v>19</v>
      </c>
      <c r="BQ69" s="82">
        <f t="shared" si="102"/>
        <v>14.5</v>
      </c>
      <c r="BR69" s="82">
        <f t="shared" si="102"/>
        <v>9</v>
      </c>
      <c r="BS69" s="82">
        <f t="shared" si="102"/>
        <v>0</v>
      </c>
      <c r="BT69" s="90">
        <f t="shared" si="102"/>
        <v>140.5</v>
      </c>
      <c r="BW69" s="37">
        <f>SUM(BW15:BW68)</f>
        <v>30</v>
      </c>
      <c r="BX69" s="37">
        <f aca="true" t="shared" si="103" ref="BX69:CE69">SUM(BX15:BX68)</f>
        <v>30</v>
      </c>
      <c r="BY69" s="37">
        <f t="shared" si="103"/>
        <v>18.75</v>
      </c>
      <c r="BZ69" s="37">
        <f t="shared" si="103"/>
        <v>19</v>
      </c>
      <c r="CA69" s="37">
        <f t="shared" si="103"/>
        <v>19</v>
      </c>
      <c r="CB69" s="37">
        <f t="shared" si="103"/>
        <v>14.5</v>
      </c>
      <c r="CC69" s="37">
        <f t="shared" si="103"/>
        <v>9</v>
      </c>
      <c r="CD69" s="37">
        <f t="shared" si="103"/>
        <v>0</v>
      </c>
      <c r="CE69" s="225">
        <f t="shared" si="103"/>
        <v>140.25</v>
      </c>
      <c r="CF69" s="242"/>
      <c r="CG69" s="24" t="s">
        <v>34</v>
      </c>
      <c r="CH69" s="74">
        <f>SUM(CH15:CH68)</f>
        <v>5</v>
      </c>
      <c r="CI69" s="74">
        <f aca="true" t="shared" si="104" ref="CI69:CO69">SUM(CI15:CI68)</f>
        <v>5</v>
      </c>
      <c r="CJ69" s="74">
        <f t="shared" si="104"/>
        <v>3</v>
      </c>
      <c r="CK69" s="74">
        <f t="shared" si="104"/>
        <v>2</v>
      </c>
      <c r="CL69" s="74">
        <f t="shared" si="104"/>
        <v>3</v>
      </c>
      <c r="CM69" s="74">
        <f t="shared" si="104"/>
        <v>3</v>
      </c>
      <c r="CN69" s="74">
        <f t="shared" si="104"/>
        <v>2</v>
      </c>
      <c r="CO69" s="74">
        <f t="shared" si="104"/>
        <v>0</v>
      </c>
      <c r="CP69" s="86">
        <f>SUM(CP15:CP38)</f>
        <v>22</v>
      </c>
      <c r="CQ69" s="74">
        <f>SUM(CQ15:CQ68)</f>
        <v>3</v>
      </c>
      <c r="CR69" s="74">
        <f aca="true" t="shared" si="105" ref="CR69:CX69">SUM(CR15:CR68)</f>
        <v>4</v>
      </c>
      <c r="CS69" s="74">
        <f t="shared" si="105"/>
        <v>2</v>
      </c>
      <c r="CT69" s="74">
        <f t="shared" si="105"/>
        <v>4</v>
      </c>
      <c r="CU69" s="74">
        <f t="shared" si="105"/>
        <v>2</v>
      </c>
      <c r="CV69" s="74">
        <f t="shared" si="105"/>
        <v>1</v>
      </c>
      <c r="CW69" s="74">
        <f t="shared" si="105"/>
        <v>1</v>
      </c>
      <c r="CX69" s="74">
        <f t="shared" si="105"/>
        <v>0</v>
      </c>
      <c r="CY69" s="89">
        <f>SUM(CY15:CY38)</f>
        <v>17</v>
      </c>
      <c r="DD69" s="147">
        <f>COUNTIF(DD15:DD38,"&gt;0")</f>
        <v>0</v>
      </c>
      <c r="DE69" s="147">
        <f aca="true" t="shared" si="106" ref="DE69:DK69">COUNTIF(DE15:DE38,"&gt;0")</f>
        <v>0</v>
      </c>
      <c r="DF69" s="147">
        <f t="shared" si="106"/>
        <v>0</v>
      </c>
      <c r="DG69" s="147">
        <f t="shared" si="106"/>
        <v>0</v>
      </c>
      <c r="DH69" s="147">
        <f t="shared" si="106"/>
        <v>0</v>
      </c>
      <c r="DI69" s="147">
        <f t="shared" si="106"/>
        <v>0</v>
      </c>
      <c r="DJ69" s="147">
        <f t="shared" si="106"/>
        <v>0</v>
      </c>
      <c r="DK69" s="147">
        <f t="shared" si="106"/>
        <v>0</v>
      </c>
      <c r="DL69" s="148">
        <f>COUNTIF(DL15:DL38,"&gt;0")</f>
        <v>0</v>
      </c>
      <c r="DM69" s="147">
        <f aca="true" t="shared" si="107" ref="DM69:DU69">COUNTIF(DM15:DM38,"&gt;0")</f>
        <v>0</v>
      </c>
      <c r="DN69" s="147">
        <f t="shared" si="107"/>
        <v>0</v>
      </c>
      <c r="DO69" s="147">
        <f t="shared" si="107"/>
        <v>0</v>
      </c>
      <c r="DP69" s="147">
        <f t="shared" si="107"/>
        <v>0</v>
      </c>
      <c r="DQ69" s="147">
        <f t="shared" si="107"/>
        <v>0</v>
      </c>
      <c r="DR69" s="147">
        <f t="shared" si="107"/>
        <v>0</v>
      </c>
      <c r="DS69" s="147">
        <f t="shared" si="107"/>
        <v>0</v>
      </c>
      <c r="DT69" s="147">
        <f t="shared" si="107"/>
        <v>0</v>
      </c>
      <c r="DU69" s="148">
        <f t="shared" si="107"/>
        <v>0</v>
      </c>
    </row>
    <row r="70" spans="1:125" s="2" customFormat="1" ht="12.75">
      <c r="A70" s="207"/>
      <c r="B70" s="169"/>
      <c r="C70" s="208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213"/>
      <c r="Q70" s="195"/>
      <c r="R70" s="195"/>
      <c r="S70" s="195"/>
      <c r="T70" s="195"/>
      <c r="U70" s="195"/>
      <c r="V70" s="195"/>
      <c r="W70" s="195"/>
      <c r="X70" s="10"/>
      <c r="Y70" s="10"/>
      <c r="Z70" s="10"/>
      <c r="AA70" s="10"/>
      <c r="AB70" s="10"/>
      <c r="AC70" s="161"/>
      <c r="AD70" s="252"/>
      <c r="AE70" s="252"/>
      <c r="AF70" s="252"/>
      <c r="AG70" s="298"/>
      <c r="AH70" s="252"/>
      <c r="AI70" s="252"/>
      <c r="AJ70" s="252"/>
      <c r="AK70" s="298"/>
      <c r="AL70" s="252"/>
      <c r="AM70" s="252"/>
      <c r="AN70" s="252"/>
      <c r="AO70" s="298"/>
      <c r="AP70" s="252"/>
      <c r="AQ70" s="252"/>
      <c r="AR70" s="252"/>
      <c r="AS70" s="298"/>
      <c r="AT70" s="252"/>
      <c r="AU70" s="252"/>
      <c r="AV70" s="252"/>
      <c r="AW70" s="298"/>
      <c r="AX70" s="252"/>
      <c r="AY70" s="252"/>
      <c r="AZ70" s="252"/>
      <c r="BA70" s="298"/>
      <c r="BB70" s="252"/>
      <c r="BC70" s="252"/>
      <c r="BD70" s="252"/>
      <c r="BE70" s="298"/>
      <c r="BF70" s="252"/>
      <c r="BG70" s="252"/>
      <c r="BH70" s="252"/>
      <c r="BI70" s="19"/>
      <c r="BJ70" s="68"/>
      <c r="BK70" s="25"/>
      <c r="BL70" s="46"/>
      <c r="BM70" s="46"/>
      <c r="BN70" s="46"/>
      <c r="BO70" s="46"/>
      <c r="BP70" s="46"/>
      <c r="BQ70" s="46"/>
      <c r="BR70" s="46"/>
      <c r="BS70" s="46"/>
      <c r="BT70" s="46"/>
      <c r="CE70" s="220"/>
      <c r="CF70" s="236"/>
      <c r="DD70" s="536" t="s">
        <v>145</v>
      </c>
      <c r="DE70" s="537"/>
      <c r="DF70" s="537"/>
      <c r="DG70" s="537"/>
      <c r="DH70" s="537"/>
      <c r="DI70" s="537"/>
      <c r="DJ70" s="537"/>
      <c r="DK70" s="538"/>
      <c r="DL70" s="144" t="s">
        <v>34</v>
      </c>
      <c r="DM70" s="536" t="s">
        <v>146</v>
      </c>
      <c r="DN70" s="537"/>
      <c r="DO70" s="537"/>
      <c r="DP70" s="537"/>
      <c r="DQ70" s="537"/>
      <c r="DR70" s="537"/>
      <c r="DS70" s="537"/>
      <c r="DT70" s="538"/>
      <c r="DU70" s="144" t="s">
        <v>34</v>
      </c>
    </row>
    <row r="71" spans="1:125" s="2" customFormat="1" ht="13.5" customHeight="1">
      <c r="A71" s="292" t="s">
        <v>253</v>
      </c>
      <c r="B71" s="299" t="s">
        <v>144</v>
      </c>
      <c r="C71" s="209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161"/>
      <c r="Y71" s="161"/>
      <c r="Z71" s="161"/>
      <c r="AA71" s="161"/>
      <c r="AB71" s="161"/>
      <c r="AC71" s="161"/>
      <c r="AD71" s="252"/>
      <c r="AE71" s="252"/>
      <c r="AF71" s="252"/>
      <c r="AG71" s="298"/>
      <c r="AH71" s="252"/>
      <c r="AI71" s="252"/>
      <c r="AJ71" s="252"/>
      <c r="AK71" s="298"/>
      <c r="AL71" s="252"/>
      <c r="AM71" s="252"/>
      <c r="AN71" s="252"/>
      <c r="AO71" s="298"/>
      <c r="AP71" s="252"/>
      <c r="AQ71" s="252"/>
      <c r="AR71" s="252"/>
      <c r="AS71" s="298"/>
      <c r="AT71" s="252"/>
      <c r="AU71" s="252"/>
      <c r="AV71" s="252"/>
      <c r="AW71" s="298"/>
      <c r="AX71" s="252"/>
      <c r="AY71" s="252"/>
      <c r="AZ71" s="252"/>
      <c r="BA71" s="298"/>
      <c r="BB71" s="252"/>
      <c r="BC71" s="252"/>
      <c r="BD71" s="252"/>
      <c r="BE71" s="298"/>
      <c r="BF71" s="252"/>
      <c r="BG71" s="252"/>
      <c r="BH71" s="252"/>
      <c r="BI71" s="160"/>
      <c r="BJ71" s="68"/>
      <c r="BK71" s="25"/>
      <c r="BL71" s="46"/>
      <c r="BM71" s="46"/>
      <c r="BN71" s="46"/>
      <c r="BO71" s="46"/>
      <c r="BP71" s="46"/>
      <c r="BQ71" s="46"/>
      <c r="BR71" s="46"/>
      <c r="BS71" s="46"/>
      <c r="BT71" s="46"/>
      <c r="CE71" s="220"/>
      <c r="CF71" s="236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45" t="s">
        <v>105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45" t="s">
        <v>74</v>
      </c>
    </row>
    <row r="72" spans="1:125" s="2" customFormat="1" ht="12.75">
      <c r="A72" s="303" t="s">
        <v>254</v>
      </c>
      <c r="B72" s="451" t="s">
        <v>331</v>
      </c>
      <c r="C72" s="452" t="s">
        <v>94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8"/>
      <c r="P72" s="8">
        <v>3</v>
      </c>
      <c r="Q72" s="156"/>
      <c r="R72" s="156"/>
      <c r="S72" s="156"/>
      <c r="T72" s="156"/>
      <c r="U72" s="156"/>
      <c r="V72" s="156"/>
      <c r="W72" s="156"/>
      <c r="X72" s="156">
        <f aca="true" t="shared" si="108" ref="X72:X79">Y72*$BR$7</f>
        <v>30</v>
      </c>
      <c r="Y72" s="156">
        <f aca="true" t="shared" si="109" ref="Y72:Y79">AG72+AK72+AO72+AS72+AW72+BA72+BE72+BI72</f>
        <v>1</v>
      </c>
      <c r="Z72" s="9">
        <f aca="true" t="shared" si="110" ref="Z72:AB79">AD72*$BL$5+AH72*$BM$5+AL72*$BN$5+AP72*$BO$5+AT72*$BP$5+AX72*$BQ$5+BB72*$BR$5+BF72*$BS$5</f>
        <v>0</v>
      </c>
      <c r="AA72" s="9">
        <f t="shared" si="110"/>
        <v>0</v>
      </c>
      <c r="AB72" s="9">
        <f t="shared" si="110"/>
        <v>0</v>
      </c>
      <c r="AC72" s="9">
        <f aca="true" t="shared" si="111" ref="AC72:AC79">X72-Z72</f>
        <v>30</v>
      </c>
      <c r="AD72" s="256"/>
      <c r="AE72" s="256"/>
      <c r="AF72" s="256"/>
      <c r="AG72" s="67">
        <f>DD72+DM72</f>
        <v>0</v>
      </c>
      <c r="AH72" s="256"/>
      <c r="AI72" s="256"/>
      <c r="AJ72" s="256"/>
      <c r="AK72" s="67">
        <f>DE72+DN72</f>
        <v>0</v>
      </c>
      <c r="AL72" s="256"/>
      <c r="AM72" s="256"/>
      <c r="AN72" s="256"/>
      <c r="AO72" s="67">
        <f>DF72+DO72</f>
        <v>1</v>
      </c>
      <c r="AP72" s="256"/>
      <c r="AQ72" s="256"/>
      <c r="AR72" s="256"/>
      <c r="AS72" s="67">
        <f>DG72+DP72</f>
        <v>0</v>
      </c>
      <c r="AT72" s="256"/>
      <c r="AU72" s="256"/>
      <c r="AV72" s="256"/>
      <c r="AW72" s="67">
        <f>DH72+DQ72</f>
        <v>0</v>
      </c>
      <c r="AX72" s="256"/>
      <c r="AY72" s="256"/>
      <c r="AZ72" s="256"/>
      <c r="BA72" s="67">
        <f>DI72+DR72</f>
        <v>0</v>
      </c>
      <c r="BB72" s="256"/>
      <c r="BC72" s="256"/>
      <c r="BD72" s="256"/>
      <c r="BE72" s="67">
        <f>DJ72+DS72</f>
        <v>0</v>
      </c>
      <c r="BF72" s="256"/>
      <c r="BG72" s="256"/>
      <c r="BH72" s="256"/>
      <c r="BI72" s="67">
        <f>DK72+DT72</f>
        <v>0</v>
      </c>
      <c r="BJ72" s="60">
        <f aca="true" t="shared" si="112" ref="BJ72:BJ79">IF(ISERROR(AC72/X72),0,AC72/X72)</f>
        <v>1</v>
      </c>
      <c r="BK72" s="134">
        <f aca="true" t="shared" si="113" ref="BK72:BK79">IF(ISERROR(SEARCH("в",A72)),"",1)</f>
      </c>
      <c r="BL72" s="15">
        <f aca="true" t="shared" si="114" ref="BL72:BL79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aca="true" t="shared" si="115" ref="BM72:BM7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aca="true" t="shared" si="116" ref="BN72:BN79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aca="true" t="shared" si="117" ref="BO72:BO79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aca="true" t="shared" si="118" ref="BP72:BP79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aca="true" t="shared" si="119" ref="BQ72:BQ7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aca="true" t="shared" si="120" ref="BR72:BR79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aca="true" t="shared" si="121" ref="BS72:BS79">IF(OR(MID($D72,1,1)="8",MID($E72,1,1)="8",MID($F72,1,1)="8",MID($G72,1,1)="8",MID($H72,1,1)="8",MID($I72,1,1)="8",MID($J72,1,1)="8",MID($K72,1,1)="8",MID($L72,1,1)="8",MID($M72,1,1)="8",MID($N72,1,1)=1),$Y72/$CZ72,0)</f>
        <v>0</v>
      </c>
      <c r="BT72" s="90">
        <f aca="true" t="shared" si="122" ref="BT72:BT79">SUM(BL72:BS72)</f>
        <v>0</v>
      </c>
      <c r="BW72"/>
      <c r="BX72"/>
      <c r="BY72"/>
      <c r="BZ72"/>
      <c r="CA72"/>
      <c r="CB72"/>
      <c r="CC72"/>
      <c r="CD72"/>
      <c r="CE72" s="228"/>
      <c r="CF72" s="244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3">
        <f aca="true" t="shared" si="123" ref="DC72:DC79">SUM($AD72:$AD72)+SUM($AH72:$AH72)+SUM($AL72:$AL72)+SUM($AP72:$AP72)+SUM($AT72:$AT72)+SUM($AX72:$AX72)+SUM($BB72:$BB72)+SUM($BF72:$BF72)</f>
        <v>0</v>
      </c>
      <c r="DD72" s="95">
        <f aca="true" t="shared" si="124" ref="DD72:DD79">IF(VALUE($O72)=1,BP$6,0)</f>
        <v>0</v>
      </c>
      <c r="DE72" s="95">
        <f aca="true" t="shared" si="125" ref="DE72:DE79">IF(VALUE($O72)=2,BP$6,0)</f>
        <v>0</v>
      </c>
      <c r="DF72" s="95">
        <f aca="true" t="shared" si="126" ref="DF72:DF79">IF(VALUE($O72)=3,BP$6,0)</f>
        <v>0</v>
      </c>
      <c r="DG72" s="95">
        <f aca="true" t="shared" si="127" ref="DG72:DG79">IF(VALUE($O72)=4,BP$6,0)</f>
        <v>0</v>
      </c>
      <c r="DH72" s="95">
        <f aca="true" t="shared" si="128" ref="DH72:DH79">IF(VALUE($O72)=5,BP$6,0)</f>
        <v>0</v>
      </c>
      <c r="DI72" s="95">
        <f aca="true" t="shared" si="129" ref="DI72:DI79">IF(VALUE($O72)=6,BP$6,0)</f>
        <v>0</v>
      </c>
      <c r="DJ72" s="95">
        <f aca="true" t="shared" si="130" ref="DJ72:DJ79">IF(VALUE($O72)=7,BP$6,0)</f>
        <v>0</v>
      </c>
      <c r="DK72" s="95">
        <f aca="true" t="shared" si="131" ref="DK72:DK79">IF(VALUE($O72)=8,BP$6,0)</f>
        <v>0</v>
      </c>
      <c r="DL72" s="64">
        <f aca="true" t="shared" si="132" ref="DL72:DL79">SUM(DD72:DK72)+DU72</f>
        <v>1</v>
      </c>
      <c r="DM72" s="95">
        <f aca="true" t="shared" si="133" ref="DM72:DM79">IF(VALUE($P72)=1,$BL$6,0)</f>
        <v>0</v>
      </c>
      <c r="DN72" s="95">
        <f aca="true" t="shared" si="134" ref="DN72:DN79">IF(VALUE($P72)=2,$BL$6,0)</f>
        <v>0</v>
      </c>
      <c r="DO72" s="95">
        <f aca="true" t="shared" si="135" ref="DO72:DO79">IF(VALUE($P72)=3,$BL$6,0)</f>
        <v>1</v>
      </c>
      <c r="DP72" s="95">
        <f aca="true" t="shared" si="136" ref="DP72:DP79">IF(VALUE($P72)=4,$BL$6,0)</f>
        <v>0</v>
      </c>
      <c r="DQ72" s="95">
        <f aca="true" t="shared" si="137" ref="DQ72:DQ79">IF(VALUE($P72)=5,$BL$6,0)</f>
        <v>0</v>
      </c>
      <c r="DR72" s="95">
        <f aca="true" t="shared" si="138" ref="DR72:DR79">IF(VALUE($P72)=6,$BL$6,0)</f>
        <v>0</v>
      </c>
      <c r="DS72" s="95">
        <f aca="true" t="shared" si="139" ref="DS72:DS79">IF(VALUE($P72)=7,$BL$6,0)</f>
        <v>0</v>
      </c>
      <c r="DT72" s="95">
        <f aca="true" t="shared" si="140" ref="DT72:DT79">IF(VALUE($P72)=8,$BL$6,0)</f>
        <v>0</v>
      </c>
      <c r="DU72" s="64">
        <f aca="true" t="shared" si="141" ref="DU72:DU79">SUM(DM72:DT72)</f>
        <v>1</v>
      </c>
    </row>
    <row r="73" spans="1:125" s="2" customFormat="1" ht="12.75">
      <c r="A73" s="303" t="s">
        <v>255</v>
      </c>
      <c r="B73" s="451" t="s">
        <v>325</v>
      </c>
      <c r="C73" s="452" t="s">
        <v>94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8"/>
      <c r="P73" s="8">
        <v>4</v>
      </c>
      <c r="Q73" s="156"/>
      <c r="R73" s="156"/>
      <c r="S73" s="156"/>
      <c r="T73" s="156"/>
      <c r="U73" s="156"/>
      <c r="V73" s="156"/>
      <c r="W73" s="156"/>
      <c r="X73" s="156">
        <f t="shared" si="108"/>
        <v>30</v>
      </c>
      <c r="Y73" s="156">
        <f t="shared" si="109"/>
        <v>1</v>
      </c>
      <c r="Z73" s="9">
        <f t="shared" si="110"/>
        <v>0</v>
      </c>
      <c r="AA73" s="9">
        <f t="shared" si="110"/>
        <v>0</v>
      </c>
      <c r="AB73" s="9">
        <f t="shared" si="110"/>
        <v>0</v>
      </c>
      <c r="AC73" s="9">
        <f t="shared" si="111"/>
        <v>30</v>
      </c>
      <c r="AD73" s="256"/>
      <c r="AE73" s="256"/>
      <c r="AF73" s="256"/>
      <c r="AG73" s="67">
        <f aca="true" t="shared" si="142" ref="AG73:AG79">DD73+DM73</f>
        <v>0</v>
      </c>
      <c r="AH73" s="256"/>
      <c r="AI73" s="256"/>
      <c r="AJ73" s="256"/>
      <c r="AK73" s="67">
        <f aca="true" t="shared" si="143" ref="AK73:AK79">DE73+DN73</f>
        <v>0</v>
      </c>
      <c r="AL73" s="256"/>
      <c r="AM73" s="256"/>
      <c r="AN73" s="256"/>
      <c r="AO73" s="67">
        <f aca="true" t="shared" si="144" ref="AO73:AO79">DF73+DO73</f>
        <v>0</v>
      </c>
      <c r="AP73" s="256"/>
      <c r="AQ73" s="256"/>
      <c r="AR73" s="256"/>
      <c r="AS73" s="67">
        <f aca="true" t="shared" si="145" ref="AS73:AS79">DG73+DP73</f>
        <v>1</v>
      </c>
      <c r="AT73" s="256"/>
      <c r="AU73" s="256"/>
      <c r="AV73" s="256"/>
      <c r="AW73" s="67">
        <f aca="true" t="shared" si="146" ref="AW73:AW79">DH73+DQ73</f>
        <v>0</v>
      </c>
      <c r="AX73" s="256"/>
      <c r="AY73" s="256"/>
      <c r="AZ73" s="256"/>
      <c r="BA73" s="67">
        <f aca="true" t="shared" si="147" ref="BA73:BA79">DI73+DR73</f>
        <v>0</v>
      </c>
      <c r="BB73" s="256"/>
      <c r="BC73" s="256"/>
      <c r="BD73" s="256"/>
      <c r="BE73" s="67">
        <f aca="true" t="shared" si="148" ref="BE73:BE79">DJ73+DS73</f>
        <v>0</v>
      </c>
      <c r="BF73" s="256"/>
      <c r="BG73" s="256"/>
      <c r="BH73" s="256"/>
      <c r="BI73" s="67">
        <f aca="true" t="shared" si="149" ref="BI73:BI79">DK73+DT73</f>
        <v>0</v>
      </c>
      <c r="BJ73" s="60">
        <f t="shared" si="112"/>
        <v>1</v>
      </c>
      <c r="BK73" s="134">
        <f t="shared" si="113"/>
      </c>
      <c r="BL73" s="15">
        <f t="shared" si="114"/>
        <v>0</v>
      </c>
      <c r="BM73" s="15">
        <f t="shared" si="115"/>
        <v>0</v>
      </c>
      <c r="BN73" s="15">
        <f t="shared" si="116"/>
        <v>0</v>
      </c>
      <c r="BO73" s="15">
        <f t="shared" si="117"/>
        <v>0</v>
      </c>
      <c r="BP73" s="15">
        <f t="shared" si="118"/>
        <v>0</v>
      </c>
      <c r="BQ73" s="15">
        <f t="shared" si="119"/>
        <v>0</v>
      </c>
      <c r="BR73" s="15">
        <f t="shared" si="120"/>
        <v>0</v>
      </c>
      <c r="BS73" s="15">
        <f t="shared" si="121"/>
        <v>0</v>
      </c>
      <c r="BT73" s="90">
        <f t="shared" si="122"/>
        <v>0</v>
      </c>
      <c r="BW73"/>
      <c r="BX73"/>
      <c r="BY73"/>
      <c r="BZ73"/>
      <c r="CA73"/>
      <c r="CB73"/>
      <c r="CC73"/>
      <c r="CD73"/>
      <c r="CE73" s="228"/>
      <c r="CF73" s="244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3">
        <f t="shared" si="123"/>
        <v>0</v>
      </c>
      <c r="DD73" s="95">
        <f t="shared" si="124"/>
        <v>0</v>
      </c>
      <c r="DE73" s="95">
        <f t="shared" si="125"/>
        <v>0</v>
      </c>
      <c r="DF73" s="95">
        <f t="shared" si="126"/>
        <v>0</v>
      </c>
      <c r="DG73" s="95">
        <f t="shared" si="127"/>
        <v>0</v>
      </c>
      <c r="DH73" s="95">
        <f t="shared" si="128"/>
        <v>0</v>
      </c>
      <c r="DI73" s="95">
        <f t="shared" si="129"/>
        <v>0</v>
      </c>
      <c r="DJ73" s="95">
        <f t="shared" si="130"/>
        <v>0</v>
      </c>
      <c r="DK73" s="95">
        <f t="shared" si="131"/>
        <v>0</v>
      </c>
      <c r="DL73" s="64">
        <f t="shared" si="132"/>
        <v>1</v>
      </c>
      <c r="DM73" s="95">
        <f t="shared" si="133"/>
        <v>0</v>
      </c>
      <c r="DN73" s="95">
        <f t="shared" si="134"/>
        <v>0</v>
      </c>
      <c r="DO73" s="95">
        <f t="shared" si="135"/>
        <v>0</v>
      </c>
      <c r="DP73" s="95">
        <f t="shared" si="136"/>
        <v>1</v>
      </c>
      <c r="DQ73" s="95">
        <f t="shared" si="137"/>
        <v>0</v>
      </c>
      <c r="DR73" s="95">
        <f t="shared" si="138"/>
        <v>0</v>
      </c>
      <c r="DS73" s="95">
        <f t="shared" si="139"/>
        <v>0</v>
      </c>
      <c r="DT73" s="95">
        <f t="shared" si="140"/>
        <v>0</v>
      </c>
      <c r="DU73" s="64">
        <f t="shared" si="141"/>
        <v>1</v>
      </c>
    </row>
    <row r="74" spans="1:125" s="2" customFormat="1" ht="12.75">
      <c r="A74" s="303" t="s">
        <v>256</v>
      </c>
      <c r="B74" s="436" t="s">
        <v>334</v>
      </c>
      <c r="C74" s="452" t="s">
        <v>94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8"/>
      <c r="P74" s="8">
        <v>5</v>
      </c>
      <c r="Q74" s="156"/>
      <c r="R74" s="156"/>
      <c r="S74" s="156"/>
      <c r="T74" s="156"/>
      <c r="U74" s="156"/>
      <c r="V74" s="156"/>
      <c r="W74" s="156"/>
      <c r="X74" s="156">
        <f t="shared" si="108"/>
        <v>30</v>
      </c>
      <c r="Y74" s="156">
        <f t="shared" si="109"/>
        <v>1</v>
      </c>
      <c r="Z74" s="9">
        <f t="shared" si="110"/>
        <v>0</v>
      </c>
      <c r="AA74" s="9">
        <f t="shared" si="110"/>
        <v>0</v>
      </c>
      <c r="AB74" s="9">
        <f t="shared" si="110"/>
        <v>0</v>
      </c>
      <c r="AC74" s="9">
        <f t="shared" si="111"/>
        <v>30</v>
      </c>
      <c r="AD74" s="256"/>
      <c r="AE74" s="256"/>
      <c r="AF74" s="256"/>
      <c r="AG74" s="67">
        <f t="shared" si="142"/>
        <v>0</v>
      </c>
      <c r="AH74" s="256"/>
      <c r="AI74" s="256"/>
      <c r="AJ74" s="256"/>
      <c r="AK74" s="67">
        <f t="shared" si="143"/>
        <v>0</v>
      </c>
      <c r="AL74" s="256"/>
      <c r="AM74" s="256"/>
      <c r="AN74" s="256"/>
      <c r="AO74" s="67">
        <f t="shared" si="144"/>
        <v>0</v>
      </c>
      <c r="AP74" s="256"/>
      <c r="AQ74" s="256"/>
      <c r="AR74" s="256"/>
      <c r="AS74" s="67">
        <f t="shared" si="145"/>
        <v>0</v>
      </c>
      <c r="AT74" s="256"/>
      <c r="AU74" s="256"/>
      <c r="AV74" s="256"/>
      <c r="AW74" s="67">
        <f t="shared" si="146"/>
        <v>1</v>
      </c>
      <c r="AX74" s="256"/>
      <c r="AY74" s="256"/>
      <c r="AZ74" s="256"/>
      <c r="BA74" s="67">
        <f t="shared" si="147"/>
        <v>0</v>
      </c>
      <c r="BB74" s="256"/>
      <c r="BC74" s="256"/>
      <c r="BD74" s="256"/>
      <c r="BE74" s="67">
        <f t="shared" si="148"/>
        <v>0</v>
      </c>
      <c r="BF74" s="256"/>
      <c r="BG74" s="256"/>
      <c r="BH74" s="256"/>
      <c r="BI74" s="67">
        <f t="shared" si="149"/>
        <v>0</v>
      </c>
      <c r="BJ74" s="60">
        <f t="shared" si="112"/>
        <v>1</v>
      </c>
      <c r="BK74" s="134">
        <f t="shared" si="113"/>
      </c>
      <c r="BL74" s="15">
        <f t="shared" si="114"/>
        <v>0</v>
      </c>
      <c r="BM74" s="15">
        <f t="shared" si="115"/>
        <v>0</v>
      </c>
      <c r="BN74" s="15">
        <f t="shared" si="116"/>
        <v>0</v>
      </c>
      <c r="BO74" s="15">
        <f t="shared" si="117"/>
        <v>0</v>
      </c>
      <c r="BP74" s="15">
        <f t="shared" si="118"/>
        <v>0</v>
      </c>
      <c r="BQ74" s="15">
        <f t="shared" si="119"/>
        <v>0</v>
      </c>
      <c r="BR74" s="15">
        <f t="shared" si="120"/>
        <v>0</v>
      </c>
      <c r="BS74" s="15">
        <f t="shared" si="121"/>
        <v>0</v>
      </c>
      <c r="BT74" s="90">
        <f t="shared" si="122"/>
        <v>0</v>
      </c>
      <c r="BW74"/>
      <c r="BX74"/>
      <c r="BY74"/>
      <c r="BZ74"/>
      <c r="CA74"/>
      <c r="CB74"/>
      <c r="CC74"/>
      <c r="CD74"/>
      <c r="CE74" s="228"/>
      <c r="CF74" s="24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3">
        <f t="shared" si="123"/>
        <v>0</v>
      </c>
      <c r="DD74" s="95">
        <f t="shared" si="124"/>
        <v>0</v>
      </c>
      <c r="DE74" s="95">
        <f t="shared" si="125"/>
        <v>0</v>
      </c>
      <c r="DF74" s="95">
        <f t="shared" si="126"/>
        <v>0</v>
      </c>
      <c r="DG74" s="95">
        <f t="shared" si="127"/>
        <v>0</v>
      </c>
      <c r="DH74" s="95">
        <f t="shared" si="128"/>
        <v>0</v>
      </c>
      <c r="DI74" s="95">
        <f t="shared" si="129"/>
        <v>0</v>
      </c>
      <c r="DJ74" s="95">
        <f t="shared" si="130"/>
        <v>0</v>
      </c>
      <c r="DK74" s="95">
        <f t="shared" si="131"/>
        <v>0</v>
      </c>
      <c r="DL74" s="64">
        <f t="shared" si="132"/>
        <v>1</v>
      </c>
      <c r="DM74" s="95">
        <f t="shared" si="133"/>
        <v>0</v>
      </c>
      <c r="DN74" s="95">
        <f t="shared" si="134"/>
        <v>0</v>
      </c>
      <c r="DO74" s="95">
        <f t="shared" si="135"/>
        <v>0</v>
      </c>
      <c r="DP74" s="95">
        <f t="shared" si="136"/>
        <v>0</v>
      </c>
      <c r="DQ74" s="95">
        <f t="shared" si="137"/>
        <v>1</v>
      </c>
      <c r="DR74" s="95">
        <f t="shared" si="138"/>
        <v>0</v>
      </c>
      <c r="DS74" s="95">
        <f t="shared" si="139"/>
        <v>0</v>
      </c>
      <c r="DT74" s="95">
        <f t="shared" si="140"/>
        <v>0</v>
      </c>
      <c r="DU74" s="64">
        <f t="shared" si="141"/>
        <v>1</v>
      </c>
    </row>
    <row r="75" spans="1:125" s="2" customFormat="1" ht="24">
      <c r="A75" s="303" t="s">
        <v>257</v>
      </c>
      <c r="B75" s="451" t="s">
        <v>337</v>
      </c>
      <c r="C75" s="452" t="s">
        <v>94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8"/>
      <c r="P75" s="8">
        <v>6</v>
      </c>
      <c r="Q75" s="156"/>
      <c r="R75" s="156"/>
      <c r="S75" s="156"/>
      <c r="T75" s="156"/>
      <c r="U75" s="156"/>
      <c r="V75" s="156"/>
      <c r="W75" s="156"/>
      <c r="X75" s="156">
        <f t="shared" si="108"/>
        <v>30</v>
      </c>
      <c r="Y75" s="156">
        <f t="shared" si="109"/>
        <v>1</v>
      </c>
      <c r="Z75" s="9">
        <f t="shared" si="110"/>
        <v>0</v>
      </c>
      <c r="AA75" s="9">
        <f t="shared" si="110"/>
        <v>0</v>
      </c>
      <c r="AB75" s="9">
        <f t="shared" si="110"/>
        <v>0</v>
      </c>
      <c r="AC75" s="9">
        <f t="shared" si="111"/>
        <v>30</v>
      </c>
      <c r="AD75" s="256"/>
      <c r="AE75" s="256"/>
      <c r="AF75" s="256"/>
      <c r="AG75" s="67">
        <f t="shared" si="142"/>
        <v>0</v>
      </c>
      <c r="AH75" s="256"/>
      <c r="AI75" s="256"/>
      <c r="AJ75" s="256"/>
      <c r="AK75" s="67">
        <f t="shared" si="143"/>
        <v>0</v>
      </c>
      <c r="AL75" s="256"/>
      <c r="AM75" s="256"/>
      <c r="AN75" s="256"/>
      <c r="AO75" s="67">
        <f t="shared" si="144"/>
        <v>0</v>
      </c>
      <c r="AP75" s="256"/>
      <c r="AQ75" s="256"/>
      <c r="AR75" s="256"/>
      <c r="AS75" s="67">
        <f t="shared" si="145"/>
        <v>0</v>
      </c>
      <c r="AT75" s="256"/>
      <c r="AU75" s="256"/>
      <c r="AV75" s="256"/>
      <c r="AW75" s="67">
        <f t="shared" si="146"/>
        <v>0</v>
      </c>
      <c r="AX75" s="256"/>
      <c r="AY75" s="256"/>
      <c r="AZ75" s="256"/>
      <c r="BA75" s="67">
        <f t="shared" si="147"/>
        <v>1</v>
      </c>
      <c r="BB75" s="256"/>
      <c r="BC75" s="256"/>
      <c r="BD75" s="256"/>
      <c r="BE75" s="67">
        <f t="shared" si="148"/>
        <v>0</v>
      </c>
      <c r="BF75" s="256"/>
      <c r="BG75" s="256"/>
      <c r="BH75" s="256"/>
      <c r="BI75" s="67">
        <f t="shared" si="149"/>
        <v>0</v>
      </c>
      <c r="BJ75" s="60">
        <f t="shared" si="112"/>
        <v>1</v>
      </c>
      <c r="BK75" s="134">
        <f t="shared" si="113"/>
      </c>
      <c r="BL75" s="15">
        <f t="shared" si="114"/>
        <v>0</v>
      </c>
      <c r="BM75" s="15">
        <f t="shared" si="115"/>
        <v>0</v>
      </c>
      <c r="BN75" s="15">
        <f t="shared" si="116"/>
        <v>0</v>
      </c>
      <c r="BO75" s="15">
        <f t="shared" si="117"/>
        <v>0</v>
      </c>
      <c r="BP75" s="15">
        <f t="shared" si="118"/>
        <v>0</v>
      </c>
      <c r="BQ75" s="15">
        <f t="shared" si="119"/>
        <v>0</v>
      </c>
      <c r="BR75" s="15">
        <f t="shared" si="120"/>
        <v>0</v>
      </c>
      <c r="BS75" s="15">
        <f t="shared" si="121"/>
        <v>0</v>
      </c>
      <c r="BT75" s="90">
        <f t="shared" si="122"/>
        <v>0</v>
      </c>
      <c r="BW75"/>
      <c r="BX75"/>
      <c r="BY75"/>
      <c r="BZ75"/>
      <c r="CA75"/>
      <c r="CB75"/>
      <c r="CC75"/>
      <c r="CD75"/>
      <c r="CE75" s="228"/>
      <c r="CF75" s="244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3">
        <f t="shared" si="123"/>
        <v>0</v>
      </c>
      <c r="DD75" s="95">
        <f t="shared" si="124"/>
        <v>0</v>
      </c>
      <c r="DE75" s="95">
        <f t="shared" si="125"/>
        <v>0</v>
      </c>
      <c r="DF75" s="95">
        <f t="shared" si="126"/>
        <v>0</v>
      </c>
      <c r="DG75" s="95">
        <f t="shared" si="127"/>
        <v>0</v>
      </c>
      <c r="DH75" s="95">
        <f t="shared" si="128"/>
        <v>0</v>
      </c>
      <c r="DI75" s="95">
        <f t="shared" si="129"/>
        <v>0</v>
      </c>
      <c r="DJ75" s="95">
        <f t="shared" si="130"/>
        <v>0</v>
      </c>
      <c r="DK75" s="95">
        <f t="shared" si="131"/>
        <v>0</v>
      </c>
      <c r="DL75" s="64">
        <f t="shared" si="132"/>
        <v>1</v>
      </c>
      <c r="DM75" s="95">
        <f t="shared" si="133"/>
        <v>0</v>
      </c>
      <c r="DN75" s="95">
        <f t="shared" si="134"/>
        <v>0</v>
      </c>
      <c r="DO75" s="95">
        <f t="shared" si="135"/>
        <v>0</v>
      </c>
      <c r="DP75" s="95">
        <f t="shared" si="136"/>
        <v>0</v>
      </c>
      <c r="DQ75" s="95">
        <f t="shared" si="137"/>
        <v>0</v>
      </c>
      <c r="DR75" s="95">
        <f t="shared" si="138"/>
        <v>1</v>
      </c>
      <c r="DS75" s="95">
        <f t="shared" si="139"/>
        <v>0</v>
      </c>
      <c r="DT75" s="95">
        <f t="shared" si="140"/>
        <v>0</v>
      </c>
      <c r="DU75" s="64">
        <f t="shared" si="141"/>
        <v>1</v>
      </c>
    </row>
    <row r="76" spans="1:125" s="2" customFormat="1" ht="12.75">
      <c r="A76" s="303" t="s">
        <v>258</v>
      </c>
      <c r="B76" s="451" t="s">
        <v>340</v>
      </c>
      <c r="C76" s="452" t="s">
        <v>94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8"/>
      <c r="P76" s="8">
        <v>7</v>
      </c>
      <c r="Q76" s="156"/>
      <c r="R76" s="156"/>
      <c r="S76" s="156"/>
      <c r="T76" s="156"/>
      <c r="U76" s="156"/>
      <c r="V76" s="156"/>
      <c r="W76" s="156"/>
      <c r="X76" s="156">
        <f t="shared" si="108"/>
        <v>30</v>
      </c>
      <c r="Y76" s="156">
        <f t="shared" si="109"/>
        <v>1</v>
      </c>
      <c r="Z76" s="9">
        <f t="shared" si="110"/>
        <v>0</v>
      </c>
      <c r="AA76" s="9">
        <f t="shared" si="110"/>
        <v>0</v>
      </c>
      <c r="AB76" s="9">
        <f t="shared" si="110"/>
        <v>0</v>
      </c>
      <c r="AC76" s="9">
        <f t="shared" si="111"/>
        <v>30</v>
      </c>
      <c r="AD76" s="256"/>
      <c r="AE76" s="256"/>
      <c r="AF76" s="256"/>
      <c r="AG76" s="67">
        <f t="shared" si="142"/>
        <v>0</v>
      </c>
      <c r="AH76" s="256"/>
      <c r="AI76" s="256"/>
      <c r="AJ76" s="256"/>
      <c r="AK76" s="67">
        <f t="shared" si="143"/>
        <v>0</v>
      </c>
      <c r="AL76" s="256"/>
      <c r="AM76" s="256"/>
      <c r="AN76" s="256"/>
      <c r="AO76" s="67">
        <f t="shared" si="144"/>
        <v>0</v>
      </c>
      <c r="AP76" s="256"/>
      <c r="AQ76" s="256"/>
      <c r="AR76" s="256"/>
      <c r="AS76" s="67">
        <f t="shared" si="145"/>
        <v>0</v>
      </c>
      <c r="AT76" s="256"/>
      <c r="AU76" s="256"/>
      <c r="AV76" s="256"/>
      <c r="AW76" s="67">
        <f t="shared" si="146"/>
        <v>0</v>
      </c>
      <c r="AX76" s="256"/>
      <c r="AY76" s="256"/>
      <c r="AZ76" s="256"/>
      <c r="BA76" s="67">
        <f t="shared" si="147"/>
        <v>0</v>
      </c>
      <c r="BB76" s="256"/>
      <c r="BC76" s="256"/>
      <c r="BD76" s="256"/>
      <c r="BE76" s="67">
        <f t="shared" si="148"/>
        <v>1</v>
      </c>
      <c r="BF76" s="256"/>
      <c r="BG76" s="256"/>
      <c r="BH76" s="256"/>
      <c r="BI76" s="67">
        <f t="shared" si="149"/>
        <v>0</v>
      </c>
      <c r="BJ76" s="60">
        <f t="shared" si="112"/>
        <v>1</v>
      </c>
      <c r="BK76" s="134">
        <f t="shared" si="113"/>
      </c>
      <c r="BL76" s="15">
        <f t="shared" si="114"/>
        <v>0</v>
      </c>
      <c r="BM76" s="15">
        <f t="shared" si="115"/>
        <v>0</v>
      </c>
      <c r="BN76" s="15">
        <f t="shared" si="116"/>
        <v>0</v>
      </c>
      <c r="BO76" s="15">
        <f t="shared" si="117"/>
        <v>0</v>
      </c>
      <c r="BP76" s="15">
        <f t="shared" si="118"/>
        <v>0</v>
      </c>
      <c r="BQ76" s="15">
        <f t="shared" si="119"/>
        <v>0</v>
      </c>
      <c r="BR76" s="15">
        <f t="shared" si="120"/>
        <v>0</v>
      </c>
      <c r="BS76" s="15">
        <f t="shared" si="121"/>
        <v>0</v>
      </c>
      <c r="BT76" s="90">
        <f t="shared" si="122"/>
        <v>0</v>
      </c>
      <c r="BW76"/>
      <c r="BX76"/>
      <c r="BY76"/>
      <c r="BZ76"/>
      <c r="CA76"/>
      <c r="CB76"/>
      <c r="CC76"/>
      <c r="CD76"/>
      <c r="CE76" s="228"/>
      <c r="CF76" s="244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3">
        <f t="shared" si="123"/>
        <v>0</v>
      </c>
      <c r="DD76" s="95">
        <f t="shared" si="124"/>
        <v>0</v>
      </c>
      <c r="DE76" s="95">
        <f t="shared" si="125"/>
        <v>0</v>
      </c>
      <c r="DF76" s="95">
        <f t="shared" si="126"/>
        <v>0</v>
      </c>
      <c r="DG76" s="95">
        <f t="shared" si="127"/>
        <v>0</v>
      </c>
      <c r="DH76" s="95">
        <f t="shared" si="128"/>
        <v>0</v>
      </c>
      <c r="DI76" s="95">
        <f t="shared" si="129"/>
        <v>0</v>
      </c>
      <c r="DJ76" s="95">
        <f t="shared" si="130"/>
        <v>0</v>
      </c>
      <c r="DK76" s="95">
        <f t="shared" si="131"/>
        <v>0</v>
      </c>
      <c r="DL76" s="64">
        <f t="shared" si="132"/>
        <v>1</v>
      </c>
      <c r="DM76" s="95">
        <f t="shared" si="133"/>
        <v>0</v>
      </c>
      <c r="DN76" s="95">
        <f t="shared" si="134"/>
        <v>0</v>
      </c>
      <c r="DO76" s="95">
        <f t="shared" si="135"/>
        <v>0</v>
      </c>
      <c r="DP76" s="95">
        <f t="shared" si="136"/>
        <v>0</v>
      </c>
      <c r="DQ76" s="95">
        <f t="shared" si="137"/>
        <v>0</v>
      </c>
      <c r="DR76" s="95">
        <f t="shared" si="138"/>
        <v>0</v>
      </c>
      <c r="DS76" s="95">
        <f t="shared" si="139"/>
        <v>1</v>
      </c>
      <c r="DT76" s="95">
        <f t="shared" si="140"/>
        <v>0</v>
      </c>
      <c r="DU76" s="64">
        <f t="shared" si="141"/>
        <v>1</v>
      </c>
    </row>
    <row r="77" spans="1:125" s="2" customFormat="1" ht="12.75" hidden="1">
      <c r="A77" s="303" t="s">
        <v>259</v>
      </c>
      <c r="B77" s="129"/>
      <c r="C77" s="151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8"/>
      <c r="P77" s="8"/>
      <c r="Q77" s="156"/>
      <c r="R77" s="156"/>
      <c r="S77" s="156"/>
      <c r="T77" s="156"/>
      <c r="U77" s="156"/>
      <c r="V77" s="156"/>
      <c r="W77" s="156"/>
      <c r="X77" s="156">
        <f t="shared" si="108"/>
        <v>0</v>
      </c>
      <c r="Y77" s="156">
        <f t="shared" si="109"/>
        <v>0</v>
      </c>
      <c r="Z77" s="9">
        <f t="shared" si="110"/>
        <v>0</v>
      </c>
      <c r="AA77" s="9">
        <f t="shared" si="110"/>
        <v>0</v>
      </c>
      <c r="AB77" s="9">
        <f t="shared" si="110"/>
        <v>0</v>
      </c>
      <c r="AC77" s="9">
        <f t="shared" si="111"/>
        <v>0</v>
      </c>
      <c r="AD77" s="256"/>
      <c r="AE77" s="256"/>
      <c r="AF77" s="256"/>
      <c r="AG77" s="67">
        <f t="shared" si="142"/>
        <v>0</v>
      </c>
      <c r="AH77" s="256"/>
      <c r="AI77" s="256"/>
      <c r="AJ77" s="256"/>
      <c r="AK77" s="67">
        <f t="shared" si="143"/>
        <v>0</v>
      </c>
      <c r="AL77" s="256"/>
      <c r="AM77" s="256"/>
      <c r="AN77" s="256"/>
      <c r="AO77" s="67">
        <f t="shared" si="144"/>
        <v>0</v>
      </c>
      <c r="AP77" s="256"/>
      <c r="AQ77" s="256"/>
      <c r="AR77" s="256"/>
      <c r="AS77" s="67">
        <f t="shared" si="145"/>
        <v>0</v>
      </c>
      <c r="AT77" s="256"/>
      <c r="AU77" s="256"/>
      <c r="AV77" s="256"/>
      <c r="AW77" s="67">
        <f t="shared" si="146"/>
        <v>0</v>
      </c>
      <c r="AX77" s="256"/>
      <c r="AY77" s="256"/>
      <c r="AZ77" s="256"/>
      <c r="BA77" s="67">
        <f t="shared" si="147"/>
        <v>0</v>
      </c>
      <c r="BB77" s="256"/>
      <c r="BC77" s="256"/>
      <c r="BD77" s="256"/>
      <c r="BE77" s="67">
        <f t="shared" si="148"/>
        <v>0</v>
      </c>
      <c r="BF77" s="256"/>
      <c r="BG77" s="256"/>
      <c r="BH77" s="256"/>
      <c r="BI77" s="67">
        <f t="shared" si="149"/>
        <v>0</v>
      </c>
      <c r="BJ77" s="60">
        <f t="shared" si="112"/>
        <v>0</v>
      </c>
      <c r="BK77" s="134">
        <f t="shared" si="113"/>
      </c>
      <c r="BL77" s="15">
        <f t="shared" si="114"/>
        <v>0</v>
      </c>
      <c r="BM77" s="15">
        <f t="shared" si="115"/>
        <v>0</v>
      </c>
      <c r="BN77" s="15">
        <f t="shared" si="116"/>
        <v>0</v>
      </c>
      <c r="BO77" s="15">
        <f t="shared" si="117"/>
        <v>0</v>
      </c>
      <c r="BP77" s="15">
        <f t="shared" si="118"/>
        <v>0</v>
      </c>
      <c r="BQ77" s="15">
        <f t="shared" si="119"/>
        <v>0</v>
      </c>
      <c r="BR77" s="15">
        <f t="shared" si="120"/>
        <v>0</v>
      </c>
      <c r="BS77" s="15">
        <f t="shared" si="121"/>
        <v>0</v>
      </c>
      <c r="BT77" s="90">
        <f t="shared" si="122"/>
        <v>0</v>
      </c>
      <c r="BW77"/>
      <c r="BX77"/>
      <c r="BY77"/>
      <c r="BZ77"/>
      <c r="CA77"/>
      <c r="CB77"/>
      <c r="CC77"/>
      <c r="CD77"/>
      <c r="CE77" s="228"/>
      <c r="CF77" s="244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3">
        <f t="shared" si="123"/>
        <v>0</v>
      </c>
      <c r="DD77" s="95">
        <f t="shared" si="124"/>
        <v>0</v>
      </c>
      <c r="DE77" s="95">
        <f t="shared" si="125"/>
        <v>0</v>
      </c>
      <c r="DF77" s="95">
        <f t="shared" si="126"/>
        <v>0</v>
      </c>
      <c r="DG77" s="95">
        <f t="shared" si="127"/>
        <v>0</v>
      </c>
      <c r="DH77" s="95">
        <f t="shared" si="128"/>
        <v>0</v>
      </c>
      <c r="DI77" s="95">
        <f t="shared" si="129"/>
        <v>0</v>
      </c>
      <c r="DJ77" s="95">
        <f t="shared" si="130"/>
        <v>0</v>
      </c>
      <c r="DK77" s="95">
        <f t="shared" si="131"/>
        <v>0</v>
      </c>
      <c r="DL77" s="64">
        <f t="shared" si="132"/>
        <v>0</v>
      </c>
      <c r="DM77" s="95">
        <f t="shared" si="133"/>
        <v>0</v>
      </c>
      <c r="DN77" s="95">
        <f t="shared" si="134"/>
        <v>0</v>
      </c>
      <c r="DO77" s="95">
        <f t="shared" si="135"/>
        <v>0</v>
      </c>
      <c r="DP77" s="95">
        <f t="shared" si="136"/>
        <v>0</v>
      </c>
      <c r="DQ77" s="95">
        <f t="shared" si="137"/>
        <v>0</v>
      </c>
      <c r="DR77" s="95">
        <f t="shared" si="138"/>
        <v>0</v>
      </c>
      <c r="DS77" s="95">
        <f t="shared" si="139"/>
        <v>0</v>
      </c>
      <c r="DT77" s="95">
        <f t="shared" si="140"/>
        <v>0</v>
      </c>
      <c r="DU77" s="64">
        <f t="shared" si="141"/>
        <v>0</v>
      </c>
    </row>
    <row r="78" spans="1:125" s="2" customFormat="1" ht="12.75" hidden="1">
      <c r="A78" s="303" t="s">
        <v>260</v>
      </c>
      <c r="B78" s="129"/>
      <c r="C78" s="151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8"/>
      <c r="P78" s="8"/>
      <c r="Q78" s="156"/>
      <c r="R78" s="156"/>
      <c r="S78" s="156"/>
      <c r="T78" s="156"/>
      <c r="U78" s="156"/>
      <c r="V78" s="156"/>
      <c r="W78" s="156"/>
      <c r="X78" s="156">
        <f t="shared" si="108"/>
        <v>0</v>
      </c>
      <c r="Y78" s="156">
        <f t="shared" si="109"/>
        <v>0</v>
      </c>
      <c r="Z78" s="9">
        <f t="shared" si="110"/>
        <v>0</v>
      </c>
      <c r="AA78" s="9">
        <f t="shared" si="110"/>
        <v>0</v>
      </c>
      <c r="AB78" s="9">
        <f t="shared" si="110"/>
        <v>0</v>
      </c>
      <c r="AC78" s="9">
        <f t="shared" si="111"/>
        <v>0</v>
      </c>
      <c r="AD78" s="256"/>
      <c r="AE78" s="256"/>
      <c r="AF78" s="256"/>
      <c r="AG78" s="67">
        <f t="shared" si="142"/>
        <v>0</v>
      </c>
      <c r="AH78" s="256"/>
      <c r="AI78" s="256"/>
      <c r="AJ78" s="256"/>
      <c r="AK78" s="67">
        <f t="shared" si="143"/>
        <v>0</v>
      </c>
      <c r="AL78" s="256"/>
      <c r="AM78" s="256"/>
      <c r="AN78" s="256"/>
      <c r="AO78" s="67">
        <f t="shared" si="144"/>
        <v>0</v>
      </c>
      <c r="AP78" s="256"/>
      <c r="AQ78" s="256"/>
      <c r="AR78" s="256"/>
      <c r="AS78" s="67">
        <f t="shared" si="145"/>
        <v>0</v>
      </c>
      <c r="AT78" s="256"/>
      <c r="AU78" s="256"/>
      <c r="AV78" s="256"/>
      <c r="AW78" s="67">
        <f t="shared" si="146"/>
        <v>0</v>
      </c>
      <c r="AX78" s="256"/>
      <c r="AY78" s="256"/>
      <c r="AZ78" s="256"/>
      <c r="BA78" s="67">
        <f t="shared" si="147"/>
        <v>0</v>
      </c>
      <c r="BB78" s="256"/>
      <c r="BC78" s="256"/>
      <c r="BD78" s="256"/>
      <c r="BE78" s="67">
        <f t="shared" si="148"/>
        <v>0</v>
      </c>
      <c r="BF78" s="256"/>
      <c r="BG78" s="256"/>
      <c r="BH78" s="256"/>
      <c r="BI78" s="67">
        <f t="shared" si="149"/>
        <v>0</v>
      </c>
      <c r="BJ78" s="60">
        <f t="shared" si="112"/>
        <v>0</v>
      </c>
      <c r="BK78" s="134">
        <f t="shared" si="113"/>
      </c>
      <c r="BL78" s="15">
        <f t="shared" si="114"/>
        <v>0</v>
      </c>
      <c r="BM78" s="15">
        <f t="shared" si="115"/>
        <v>0</v>
      </c>
      <c r="BN78" s="15">
        <f t="shared" si="116"/>
        <v>0</v>
      </c>
      <c r="BO78" s="15">
        <f t="shared" si="117"/>
        <v>0</v>
      </c>
      <c r="BP78" s="15">
        <f t="shared" si="118"/>
        <v>0</v>
      </c>
      <c r="BQ78" s="15">
        <f t="shared" si="119"/>
        <v>0</v>
      </c>
      <c r="BR78" s="15">
        <f t="shared" si="120"/>
        <v>0</v>
      </c>
      <c r="BS78" s="15">
        <f t="shared" si="121"/>
        <v>0</v>
      </c>
      <c r="BT78" s="90">
        <f t="shared" si="122"/>
        <v>0</v>
      </c>
      <c r="BW78"/>
      <c r="BX78"/>
      <c r="BY78"/>
      <c r="BZ78"/>
      <c r="CA78"/>
      <c r="CB78"/>
      <c r="CC78"/>
      <c r="CD78"/>
      <c r="CE78" s="228"/>
      <c r="CF78" s="244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3">
        <f t="shared" si="123"/>
        <v>0</v>
      </c>
      <c r="DD78" s="95">
        <f t="shared" si="124"/>
        <v>0</v>
      </c>
      <c r="DE78" s="95">
        <f t="shared" si="125"/>
        <v>0</v>
      </c>
      <c r="DF78" s="95">
        <f t="shared" si="126"/>
        <v>0</v>
      </c>
      <c r="DG78" s="95">
        <f t="shared" si="127"/>
        <v>0</v>
      </c>
      <c r="DH78" s="95">
        <f t="shared" si="128"/>
        <v>0</v>
      </c>
      <c r="DI78" s="95">
        <f t="shared" si="129"/>
        <v>0</v>
      </c>
      <c r="DJ78" s="95">
        <f t="shared" si="130"/>
        <v>0</v>
      </c>
      <c r="DK78" s="95">
        <f t="shared" si="131"/>
        <v>0</v>
      </c>
      <c r="DL78" s="64">
        <f t="shared" si="132"/>
        <v>0</v>
      </c>
      <c r="DM78" s="95">
        <f t="shared" si="133"/>
        <v>0</v>
      </c>
      <c r="DN78" s="95">
        <f t="shared" si="134"/>
        <v>0</v>
      </c>
      <c r="DO78" s="95">
        <f t="shared" si="135"/>
        <v>0</v>
      </c>
      <c r="DP78" s="95">
        <f t="shared" si="136"/>
        <v>0</v>
      </c>
      <c r="DQ78" s="95">
        <f t="shared" si="137"/>
        <v>0</v>
      </c>
      <c r="DR78" s="95">
        <f t="shared" si="138"/>
        <v>0</v>
      </c>
      <c r="DS78" s="95">
        <f t="shared" si="139"/>
        <v>0</v>
      </c>
      <c r="DT78" s="95">
        <f t="shared" si="140"/>
        <v>0</v>
      </c>
      <c r="DU78" s="64">
        <f t="shared" si="141"/>
        <v>0</v>
      </c>
    </row>
    <row r="79" spans="1:125" s="2" customFormat="1" ht="12.75" hidden="1">
      <c r="A79" s="303" t="s">
        <v>261</v>
      </c>
      <c r="B79" s="129"/>
      <c r="C79" s="151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8"/>
      <c r="P79" s="8"/>
      <c r="Q79" s="156"/>
      <c r="R79" s="156"/>
      <c r="S79" s="156"/>
      <c r="T79" s="156"/>
      <c r="U79" s="156"/>
      <c r="V79" s="156"/>
      <c r="W79" s="156"/>
      <c r="X79" s="156">
        <f t="shared" si="108"/>
        <v>0</v>
      </c>
      <c r="Y79" s="156">
        <f t="shared" si="109"/>
        <v>0</v>
      </c>
      <c r="Z79" s="9">
        <f t="shared" si="110"/>
        <v>0</v>
      </c>
      <c r="AA79" s="9">
        <f t="shared" si="110"/>
        <v>0</v>
      </c>
      <c r="AB79" s="9">
        <f t="shared" si="110"/>
        <v>0</v>
      </c>
      <c r="AC79" s="9">
        <f t="shared" si="111"/>
        <v>0</v>
      </c>
      <c r="AD79" s="256"/>
      <c r="AE79" s="256"/>
      <c r="AF79" s="256"/>
      <c r="AG79" s="67">
        <f t="shared" si="142"/>
        <v>0</v>
      </c>
      <c r="AH79" s="256"/>
      <c r="AI79" s="256"/>
      <c r="AJ79" s="256"/>
      <c r="AK79" s="67">
        <f t="shared" si="143"/>
        <v>0</v>
      </c>
      <c r="AL79" s="256"/>
      <c r="AM79" s="256"/>
      <c r="AN79" s="256"/>
      <c r="AO79" s="67">
        <f t="shared" si="144"/>
        <v>0</v>
      </c>
      <c r="AP79" s="256"/>
      <c r="AQ79" s="256"/>
      <c r="AR79" s="256"/>
      <c r="AS79" s="67">
        <f t="shared" si="145"/>
        <v>0</v>
      </c>
      <c r="AT79" s="256"/>
      <c r="AU79" s="256"/>
      <c r="AV79" s="256"/>
      <c r="AW79" s="67">
        <f t="shared" si="146"/>
        <v>0</v>
      </c>
      <c r="AX79" s="256"/>
      <c r="AY79" s="256"/>
      <c r="AZ79" s="256"/>
      <c r="BA79" s="67">
        <f t="shared" si="147"/>
        <v>0</v>
      </c>
      <c r="BB79" s="256"/>
      <c r="BC79" s="256"/>
      <c r="BD79" s="256"/>
      <c r="BE79" s="67">
        <f t="shared" si="148"/>
        <v>0</v>
      </c>
      <c r="BF79" s="256"/>
      <c r="BG79" s="256"/>
      <c r="BH79" s="256"/>
      <c r="BI79" s="67">
        <f t="shared" si="149"/>
        <v>0</v>
      </c>
      <c r="BJ79" s="60">
        <f t="shared" si="112"/>
        <v>0</v>
      </c>
      <c r="BK79" s="134">
        <f t="shared" si="113"/>
      </c>
      <c r="BL79" s="15">
        <f t="shared" si="114"/>
        <v>0</v>
      </c>
      <c r="BM79" s="15">
        <f t="shared" si="115"/>
        <v>0</v>
      </c>
      <c r="BN79" s="15">
        <f t="shared" si="116"/>
        <v>0</v>
      </c>
      <c r="BO79" s="15">
        <f t="shared" si="117"/>
        <v>0</v>
      </c>
      <c r="BP79" s="15">
        <f t="shared" si="118"/>
        <v>0</v>
      </c>
      <c r="BQ79" s="15">
        <f t="shared" si="119"/>
        <v>0</v>
      </c>
      <c r="BR79" s="15">
        <f t="shared" si="120"/>
        <v>0</v>
      </c>
      <c r="BS79" s="15">
        <f t="shared" si="121"/>
        <v>0</v>
      </c>
      <c r="BT79" s="90">
        <f t="shared" si="122"/>
        <v>0</v>
      </c>
      <c r="BW79"/>
      <c r="BX79"/>
      <c r="BY79"/>
      <c r="BZ79"/>
      <c r="CA79"/>
      <c r="CB79"/>
      <c r="CC79"/>
      <c r="CD79"/>
      <c r="CE79" s="228"/>
      <c r="CF79" s="244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3">
        <f t="shared" si="123"/>
        <v>0</v>
      </c>
      <c r="DD79" s="95">
        <f t="shared" si="124"/>
        <v>0</v>
      </c>
      <c r="DE79" s="95">
        <f t="shared" si="125"/>
        <v>0</v>
      </c>
      <c r="DF79" s="95">
        <f t="shared" si="126"/>
        <v>0</v>
      </c>
      <c r="DG79" s="95">
        <f t="shared" si="127"/>
        <v>0</v>
      </c>
      <c r="DH79" s="95">
        <f t="shared" si="128"/>
        <v>0</v>
      </c>
      <c r="DI79" s="95">
        <f t="shared" si="129"/>
        <v>0</v>
      </c>
      <c r="DJ79" s="95">
        <f t="shared" si="130"/>
        <v>0</v>
      </c>
      <c r="DK79" s="95">
        <f t="shared" si="131"/>
        <v>0</v>
      </c>
      <c r="DL79" s="64">
        <f t="shared" si="132"/>
        <v>0</v>
      </c>
      <c r="DM79" s="95">
        <f t="shared" si="133"/>
        <v>0</v>
      </c>
      <c r="DN79" s="95">
        <f t="shared" si="134"/>
        <v>0</v>
      </c>
      <c r="DO79" s="95">
        <f t="shared" si="135"/>
        <v>0</v>
      </c>
      <c r="DP79" s="95">
        <f t="shared" si="136"/>
        <v>0</v>
      </c>
      <c r="DQ79" s="95">
        <f t="shared" si="137"/>
        <v>0</v>
      </c>
      <c r="DR79" s="95">
        <f t="shared" si="138"/>
        <v>0</v>
      </c>
      <c r="DS79" s="95">
        <f t="shared" si="139"/>
        <v>0</v>
      </c>
      <c r="DT79" s="95">
        <f t="shared" si="140"/>
        <v>0</v>
      </c>
      <c r="DU79" s="64">
        <f t="shared" si="141"/>
        <v>0</v>
      </c>
    </row>
    <row r="80" spans="1:125" s="2" customFormat="1" ht="12.75">
      <c r="A80" s="207"/>
      <c r="B80" s="297" t="s">
        <v>283</v>
      </c>
      <c r="C80" s="209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191"/>
      <c r="P80" s="191"/>
      <c r="Q80" s="204"/>
      <c r="R80" s="204"/>
      <c r="S80" s="204"/>
      <c r="T80" s="204"/>
      <c r="U80" s="204"/>
      <c r="V80" s="204"/>
      <c r="W80" s="212"/>
      <c r="X80" s="156">
        <f aca="true" t="shared" si="150" ref="X80:AC80">SUM(X72:X79)</f>
        <v>150</v>
      </c>
      <c r="Y80" s="156">
        <f t="shared" si="150"/>
        <v>5</v>
      </c>
      <c r="Z80" s="156">
        <f t="shared" si="150"/>
        <v>0</v>
      </c>
      <c r="AA80" s="156">
        <f t="shared" si="150"/>
        <v>0</v>
      </c>
      <c r="AB80" s="156">
        <f t="shared" si="150"/>
        <v>0</v>
      </c>
      <c r="AC80" s="156">
        <f t="shared" si="150"/>
        <v>150</v>
      </c>
      <c r="AD80" s="264"/>
      <c r="AE80" s="264"/>
      <c r="AF80" s="264"/>
      <c r="AG80" s="67">
        <f>SUM(AG72:AG79)</f>
        <v>0</v>
      </c>
      <c r="AH80" s="264"/>
      <c r="AI80" s="264"/>
      <c r="AJ80" s="264"/>
      <c r="AK80" s="67">
        <f>SUM(AK72:AK79)</f>
        <v>0</v>
      </c>
      <c r="AL80" s="264"/>
      <c r="AM80" s="264"/>
      <c r="AN80" s="264"/>
      <c r="AO80" s="67">
        <f>SUM(AO72:AO79)</f>
        <v>1</v>
      </c>
      <c r="AP80" s="264"/>
      <c r="AQ80" s="264"/>
      <c r="AR80" s="264"/>
      <c r="AS80" s="67">
        <f>SUM(AS72:AS79)</f>
        <v>1</v>
      </c>
      <c r="AT80" s="264"/>
      <c r="AU80" s="264"/>
      <c r="AV80" s="264"/>
      <c r="AW80" s="67">
        <f>SUM(AW72:AW79)</f>
        <v>1</v>
      </c>
      <c r="AX80" s="264"/>
      <c r="AY80" s="264"/>
      <c r="AZ80" s="264"/>
      <c r="BA80" s="67">
        <f>SUM(BA72:BA79)</f>
        <v>1</v>
      </c>
      <c r="BB80" s="264"/>
      <c r="BC80" s="264"/>
      <c r="BD80" s="264"/>
      <c r="BE80" s="67">
        <f>SUM(BE72:BE79)</f>
        <v>1</v>
      </c>
      <c r="BF80" s="264"/>
      <c r="BG80" s="264"/>
      <c r="BH80" s="264"/>
      <c r="BI80" s="67">
        <f>SUM(BI72:BI79)</f>
        <v>0</v>
      </c>
      <c r="BJ80" s="68"/>
      <c r="BK80" s="25"/>
      <c r="BL80" s="46"/>
      <c r="BM80" s="46"/>
      <c r="BN80" s="46"/>
      <c r="BO80" s="46"/>
      <c r="BP80" s="46"/>
      <c r="BQ80" s="46"/>
      <c r="BR80" s="46"/>
      <c r="BS80" s="46"/>
      <c r="BT80" s="46"/>
      <c r="CE80" s="220"/>
      <c r="CF80" s="244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49">
        <f>COUNTIF(DD72:DD79,"&gt;0")</f>
        <v>0</v>
      </c>
      <c r="DE80" s="149">
        <f aca="true" t="shared" si="151" ref="DE80:DK80">COUNTIF(DE72:DE79,"&gt;0")</f>
        <v>0</v>
      </c>
      <c r="DF80" s="149">
        <f t="shared" si="151"/>
        <v>0</v>
      </c>
      <c r="DG80" s="149">
        <f t="shared" si="151"/>
        <v>0</v>
      </c>
      <c r="DH80" s="149">
        <f t="shared" si="151"/>
        <v>0</v>
      </c>
      <c r="DI80" s="149">
        <f t="shared" si="151"/>
        <v>0</v>
      </c>
      <c r="DJ80" s="149">
        <f t="shared" si="151"/>
        <v>0</v>
      </c>
      <c r="DK80" s="149">
        <f t="shared" si="151"/>
        <v>0</v>
      </c>
      <c r="DL80" s="2">
        <f>SUM(DM80:DT80)</f>
        <v>5</v>
      </c>
      <c r="DM80" s="149">
        <f aca="true" t="shared" si="152" ref="DM80:DT80">COUNTIF(DM72:DM79,"&gt;0")</f>
        <v>0</v>
      </c>
      <c r="DN80" s="149">
        <f t="shared" si="152"/>
        <v>0</v>
      </c>
      <c r="DO80" s="149">
        <f t="shared" si="152"/>
        <v>1</v>
      </c>
      <c r="DP80" s="149">
        <f t="shared" si="152"/>
        <v>1</v>
      </c>
      <c r="DQ80" s="149">
        <f t="shared" si="152"/>
        <v>1</v>
      </c>
      <c r="DR80" s="149">
        <f t="shared" si="152"/>
        <v>1</v>
      </c>
      <c r="DS80" s="149">
        <f t="shared" si="152"/>
        <v>1</v>
      </c>
      <c r="DT80" s="149">
        <f t="shared" si="152"/>
        <v>0</v>
      </c>
      <c r="DU80" s="2">
        <f>SUM(DU72:DU79)</f>
        <v>5</v>
      </c>
    </row>
    <row r="81" spans="1:115" s="2" customFormat="1" ht="12.75">
      <c r="A81" s="207"/>
      <c r="B81" s="169"/>
      <c r="C81" s="209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0"/>
      <c r="P81" s="193"/>
      <c r="Q81" s="195"/>
      <c r="R81" s="195"/>
      <c r="S81" s="195"/>
      <c r="T81" s="195"/>
      <c r="U81" s="195"/>
      <c r="V81" s="195"/>
      <c r="W81" s="195"/>
      <c r="X81" s="10"/>
      <c r="Y81" s="10"/>
      <c r="Z81" s="10"/>
      <c r="AA81" s="10"/>
      <c r="AB81" s="10"/>
      <c r="AC81" s="161"/>
      <c r="AD81" s="252"/>
      <c r="AE81" s="252"/>
      <c r="AF81" s="252"/>
      <c r="AG81" s="298"/>
      <c r="AH81" s="252"/>
      <c r="AI81" s="252"/>
      <c r="AJ81" s="252"/>
      <c r="AK81" s="298"/>
      <c r="AL81" s="252"/>
      <c r="AM81" s="252"/>
      <c r="AN81" s="252"/>
      <c r="AO81" s="298"/>
      <c r="AP81" s="252"/>
      <c r="AQ81" s="252"/>
      <c r="AR81" s="252"/>
      <c r="AS81" s="298"/>
      <c r="AT81" s="252"/>
      <c r="AU81" s="252"/>
      <c r="AV81" s="252"/>
      <c r="AW81" s="298"/>
      <c r="AX81" s="252"/>
      <c r="AY81" s="252"/>
      <c r="AZ81" s="252"/>
      <c r="BA81" s="298"/>
      <c r="BB81" s="252"/>
      <c r="BC81" s="252"/>
      <c r="BD81" s="252"/>
      <c r="BE81" s="298"/>
      <c r="BF81" s="252"/>
      <c r="BG81" s="252"/>
      <c r="BH81" s="252"/>
      <c r="BI81" s="19"/>
      <c r="BJ81" s="68"/>
      <c r="BK81" s="25"/>
      <c r="BL81" s="46"/>
      <c r="BM81" s="46"/>
      <c r="BN81" s="46"/>
      <c r="BO81" s="46"/>
      <c r="BP81" s="46"/>
      <c r="BQ81" s="46"/>
      <c r="BR81" s="46"/>
      <c r="BS81" s="46"/>
      <c r="BT81" s="46"/>
      <c r="CE81" s="220"/>
      <c r="CF81" s="236"/>
      <c r="DD81" s="50"/>
      <c r="DE81" s="50"/>
      <c r="DF81" s="50"/>
      <c r="DG81" s="50"/>
      <c r="DH81" s="50"/>
      <c r="DI81" s="50"/>
      <c r="DJ81" s="50"/>
      <c r="DK81" s="50"/>
    </row>
    <row r="82" spans="1:115" s="2" customFormat="1" ht="13.5" customHeight="1">
      <c r="A82" s="292" t="s">
        <v>262</v>
      </c>
      <c r="B82" s="299" t="s">
        <v>112</v>
      </c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194"/>
      <c r="P82" s="194"/>
      <c r="Q82" s="210"/>
      <c r="R82" s="210"/>
      <c r="S82" s="210"/>
      <c r="T82" s="210"/>
      <c r="U82" s="210"/>
      <c r="V82" s="210"/>
      <c r="W82" s="210"/>
      <c r="X82" s="161"/>
      <c r="Y82" s="161"/>
      <c r="Z82" s="161"/>
      <c r="AA82" s="161"/>
      <c r="AB82" s="161"/>
      <c r="AC82" s="161"/>
      <c r="AD82" s="253"/>
      <c r="AE82" s="253"/>
      <c r="AF82" s="253"/>
      <c r="AG82" s="301"/>
      <c r="AH82" s="253"/>
      <c r="AI82" s="253"/>
      <c r="AJ82" s="253"/>
      <c r="AK82" s="301"/>
      <c r="AL82" s="253"/>
      <c r="AM82" s="253"/>
      <c r="AN82" s="253"/>
      <c r="AO82" s="301"/>
      <c r="AP82" s="253"/>
      <c r="AQ82" s="253"/>
      <c r="AR82" s="253"/>
      <c r="AS82" s="301"/>
      <c r="AT82" s="253"/>
      <c r="AU82" s="253"/>
      <c r="AV82" s="253"/>
      <c r="AW82" s="301"/>
      <c r="AX82" s="253"/>
      <c r="AY82" s="253"/>
      <c r="AZ82" s="253"/>
      <c r="BA82" s="301"/>
      <c r="BB82" s="253"/>
      <c r="BC82" s="253"/>
      <c r="BD82" s="253"/>
      <c r="BE82" s="301"/>
      <c r="BF82" s="253"/>
      <c r="BG82" s="253"/>
      <c r="BH82" s="253"/>
      <c r="BI82" s="301"/>
      <c r="BJ82" s="68"/>
      <c r="BK82" s="25"/>
      <c r="BL82" s="46"/>
      <c r="BM82" s="46"/>
      <c r="BN82" s="46"/>
      <c r="BO82" s="46"/>
      <c r="BP82" s="46"/>
      <c r="BQ82" s="46"/>
      <c r="BR82" s="46"/>
      <c r="BS82" s="46"/>
      <c r="BT82" s="46"/>
      <c r="CE82" s="220"/>
      <c r="CF82" s="236"/>
      <c r="DD82" s="50"/>
      <c r="DE82" s="50"/>
      <c r="DF82" s="50"/>
      <c r="DG82" s="50"/>
      <c r="DH82" s="50"/>
      <c r="DI82" s="50"/>
      <c r="DJ82" s="50"/>
      <c r="DK82" s="50"/>
    </row>
    <row r="83" spans="1:125" s="2" customFormat="1" ht="12.75">
      <c r="A83" s="303" t="s">
        <v>263</v>
      </c>
      <c r="B83" s="453" t="s">
        <v>341</v>
      </c>
      <c r="C83" s="452" t="s">
        <v>94</v>
      </c>
      <c r="D83" s="293"/>
      <c r="E83" s="177"/>
      <c r="F83" s="177"/>
      <c r="G83" s="294"/>
      <c r="H83" s="455">
        <v>6</v>
      </c>
      <c r="I83" s="456" t="s">
        <v>343</v>
      </c>
      <c r="J83" s="141"/>
      <c r="K83" s="141"/>
      <c r="L83" s="141"/>
      <c r="M83" s="141"/>
      <c r="N83" s="12"/>
      <c r="O83" s="156"/>
      <c r="P83" s="156"/>
      <c r="Q83" s="140"/>
      <c r="R83" s="141"/>
      <c r="S83" s="141"/>
      <c r="T83" s="141"/>
      <c r="U83" s="141"/>
      <c r="V83" s="141"/>
      <c r="W83" s="12"/>
      <c r="X83" s="457">
        <v>135</v>
      </c>
      <c r="Y83" s="156">
        <f>CEILING(X83/$BR$7,0.25)</f>
        <v>4.5</v>
      </c>
      <c r="Z83" s="9">
        <f aca="true" t="shared" si="153" ref="Z83:AB87">AD83*$BL$5+AH83*$BM$5+AL83*$BN$5+AP83*$BO$5+AT83*$BP$5+AX83*$BQ$5+BB83*$BR$5+BF83*$BS$5</f>
        <v>0</v>
      </c>
      <c r="AA83" s="9">
        <f t="shared" si="153"/>
        <v>0</v>
      </c>
      <c r="AB83" s="9">
        <f t="shared" si="153"/>
        <v>0</v>
      </c>
      <c r="AC83" s="9">
        <f>X83-Z83</f>
        <v>135</v>
      </c>
      <c r="AD83" s="156">
        <v>0</v>
      </c>
      <c r="AE83" s="156">
        <v>0</v>
      </c>
      <c r="AF83" s="156">
        <v>0</v>
      </c>
      <c r="AG83" s="67">
        <f>BL83</f>
        <v>0</v>
      </c>
      <c r="AH83" s="156">
        <v>0</v>
      </c>
      <c r="AI83" s="156">
        <v>0</v>
      </c>
      <c r="AJ83" s="156">
        <v>0</v>
      </c>
      <c r="AK83" s="67">
        <f>BM83</f>
        <v>0</v>
      </c>
      <c r="AL83" s="156">
        <v>0</v>
      </c>
      <c r="AM83" s="156">
        <v>0</v>
      </c>
      <c r="AN83" s="156">
        <v>0</v>
      </c>
      <c r="AO83" s="67">
        <f>BN83</f>
        <v>0</v>
      </c>
      <c r="AP83" s="156">
        <v>0</v>
      </c>
      <c r="AQ83" s="156">
        <v>0</v>
      </c>
      <c r="AR83" s="156">
        <v>0</v>
      </c>
      <c r="AS83" s="67">
        <f>BO83</f>
        <v>0</v>
      </c>
      <c r="AT83" s="156">
        <v>0</v>
      </c>
      <c r="AU83" s="156">
        <v>0</v>
      </c>
      <c r="AV83" s="156">
        <v>0</v>
      </c>
      <c r="AW83" s="67">
        <f>BP83</f>
        <v>0</v>
      </c>
      <c r="AX83" s="156">
        <v>0</v>
      </c>
      <c r="AY83" s="156">
        <v>0</v>
      </c>
      <c r="AZ83" s="156">
        <v>0</v>
      </c>
      <c r="BA83" s="67">
        <f>BQ83</f>
        <v>4.5</v>
      </c>
      <c r="BB83" s="156">
        <v>0</v>
      </c>
      <c r="BC83" s="156">
        <v>0</v>
      </c>
      <c r="BD83" s="156">
        <v>0</v>
      </c>
      <c r="BE83" s="67">
        <f>BR83</f>
        <v>0</v>
      </c>
      <c r="BF83" s="156">
        <v>0</v>
      </c>
      <c r="BG83" s="156">
        <v>0</v>
      </c>
      <c r="BH83" s="156">
        <v>0</v>
      </c>
      <c r="BI83" s="67">
        <f>BS83</f>
        <v>0</v>
      </c>
      <c r="BJ83" s="60">
        <f aca="true" t="shared" si="154" ref="BJ83:BJ88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4.5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0">
        <f>SUM(BL83:BS83)</f>
        <v>4.5</v>
      </c>
      <c r="BW83"/>
      <c r="BX83"/>
      <c r="BY83"/>
      <c r="BZ83"/>
      <c r="CA83"/>
      <c r="CB83"/>
      <c r="CC83"/>
      <c r="CD83"/>
      <c r="CE83" s="228"/>
      <c r="CF83" s="241">
        <f aca="true" t="shared" si="155" ref="CF83:CF88">MAX(BW83:CD83)</f>
        <v>0</v>
      </c>
      <c r="CH83"/>
      <c r="CI83"/>
      <c r="CJ83"/>
      <c r="CK83"/>
      <c r="CL83"/>
      <c r="CM83"/>
      <c r="CN83"/>
      <c r="CO83"/>
      <c r="CP83"/>
      <c r="CQ83" s="71">
        <f>IF(MID(H83,1,1)="1",1,0)+IF(MID(I83,1,1)="1",1,0)+IF(MID(J83,1,1)="1",1,0)+IF(MID(K83,1,1)="1",1,0)+IF(MID(L83,1,1)="1",1,0)+IF(MID(M83,1,1)="1",1,0)+IF(MID(N83,1,1)="1",1,0)</f>
        <v>0</v>
      </c>
      <c r="CR83" s="71">
        <f>IF(MID(H83,1,1)="2",1,0)+IF(MID(I83,1,1)="2",1,0)+IF(MID(J83,1,1)="2",1,0)+IF(MID(K83,1,1)="2",1,0)+IF(MID(L83,1,1)="2",1,0)+IF(MID(M83,1,1)="2",1,0)+IF(MID(N83,1,1)="2",1,0)</f>
        <v>0</v>
      </c>
      <c r="CS83" s="72">
        <f>IF(MID(H83,1,1)="3",1,0)+IF(MID(I83,1,1)="3",1,0)+IF(MID(J83,1,1)="3",1,0)+IF(MID(K83,1,1)="3",1,0)+IF(MID(L83,1,1)="3",1,0)+IF(MID(M83,1,1)="3",1,0)+IF(MID(N83,1,1)="3",1,0)</f>
        <v>0</v>
      </c>
      <c r="CT83" s="71">
        <f>IF(MID(H83,1,1)="4",1,0)+IF(MID(I83,1,1)="4",1,0)+IF(MID(J83,1,1)="4",1,0)+IF(MID(K83,1,1)="4",1,0)+IF(MID(L83,1,1)="4",1,0)+IF(MID(M83,1,1)="4",1,0)+IF(MID(N83,1,1)="4",1,0)</f>
        <v>0</v>
      </c>
      <c r="CU83" s="71">
        <f>IF(MID(H83,1,1)="5",1,0)+IF(MID(I83,1,1)="5",1,0)+IF(MID(J83,1,1)="5",1,0)+IF(MID(K83,1,1)="5",1,0)+IF(MID(L83,1,1)="5",1,0)+IF(MID(M83,1,1)="5",1,0)+IF(MID(N83,1,1)="5",1,0)</f>
        <v>0</v>
      </c>
      <c r="CV83" s="71">
        <f>IF(MID(H83,1,1)="6",1,0)+IF(MID(I83,1,1)="6",1,0)+IF(MID(J83,1,1)="6",1,0)+IF(MID(K83,1,1)="6",1,0)+IF(MID(L83,1,1)="6",1,0)+IF(MID(M83,1,1)="6",1,0)+IF(MID(N83,1,1)="6",1,0)</f>
        <v>1</v>
      </c>
      <c r="CW83" s="71">
        <f>IF(MID(H83,1,1)="7",1,0)+IF(MID(I83,1,1)="7",1,0)+IF(MID(J83,1,1)="7",1,0)+IF(MID(K83,1,1)="7",1,0)+IF(MID(L83,1,1)="7",1,0)+IF(MID(M83,1,1)="7",1,0)+IF(MID(N83,1,1)="7",1,0)</f>
        <v>0</v>
      </c>
      <c r="CX83" s="71">
        <f>IF(MID(H83,1,1)="8",1,0)+IF(MID(I83,1,1)="8",1,0)+IF(MID(J83,1,1)="8",1,0)+IF(MID(K83,1,1)="8",1,0)+IF(MID(L83,1,1)="8",1,0)+IF(MID(M83,1,1)="8",1,0)+IF(MID(N83,1,1)="8",1,0)</f>
        <v>0</v>
      </c>
      <c r="CY83" s="83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75">
      <c r="A84" s="303" t="s">
        <v>265</v>
      </c>
      <c r="B84" s="454" t="s">
        <v>342</v>
      </c>
      <c r="C84" s="452" t="s">
        <v>94</v>
      </c>
      <c r="D84" s="293"/>
      <c r="E84" s="177"/>
      <c r="F84" s="177"/>
      <c r="G84" s="294"/>
      <c r="H84" s="440">
        <v>8</v>
      </c>
      <c r="I84" s="456" t="s">
        <v>343</v>
      </c>
      <c r="J84" s="141"/>
      <c r="K84" s="141"/>
      <c r="L84" s="141"/>
      <c r="M84" s="141"/>
      <c r="N84" s="12"/>
      <c r="O84" s="156"/>
      <c r="P84" s="156"/>
      <c r="Q84" s="140"/>
      <c r="R84" s="141"/>
      <c r="S84" s="141"/>
      <c r="T84" s="141"/>
      <c r="U84" s="141"/>
      <c r="V84" s="141"/>
      <c r="W84" s="12"/>
      <c r="X84" s="457">
        <v>315</v>
      </c>
      <c r="Y84" s="156">
        <f>CEILING(X84/$BR$7,0.25)</f>
        <v>10.5</v>
      </c>
      <c r="Z84" s="9">
        <f t="shared" si="153"/>
        <v>0</v>
      </c>
      <c r="AA84" s="9">
        <f t="shared" si="153"/>
        <v>0</v>
      </c>
      <c r="AB84" s="9">
        <f t="shared" si="153"/>
        <v>0</v>
      </c>
      <c r="AC84" s="9">
        <f>X84-Z84</f>
        <v>315</v>
      </c>
      <c r="AD84" s="156">
        <v>0</v>
      </c>
      <c r="AE84" s="156">
        <v>0</v>
      </c>
      <c r="AF84" s="156">
        <v>0</v>
      </c>
      <c r="AG84" s="67">
        <f>BL84</f>
        <v>0</v>
      </c>
      <c r="AH84" s="156">
        <v>0</v>
      </c>
      <c r="AI84" s="156">
        <v>0</v>
      </c>
      <c r="AJ84" s="156">
        <v>0</v>
      </c>
      <c r="AK84" s="67">
        <f>BM84</f>
        <v>0</v>
      </c>
      <c r="AL84" s="156">
        <v>0</v>
      </c>
      <c r="AM84" s="156">
        <v>0</v>
      </c>
      <c r="AN84" s="156">
        <v>0</v>
      </c>
      <c r="AO84" s="67">
        <f>BN84</f>
        <v>0</v>
      </c>
      <c r="AP84" s="156">
        <v>0</v>
      </c>
      <c r="AQ84" s="156">
        <v>0</v>
      </c>
      <c r="AR84" s="156">
        <v>0</v>
      </c>
      <c r="AS84" s="67">
        <f>BO84</f>
        <v>0</v>
      </c>
      <c r="AT84" s="156">
        <v>0</v>
      </c>
      <c r="AU84" s="156">
        <v>0</v>
      </c>
      <c r="AV84" s="156">
        <v>0</v>
      </c>
      <c r="AW84" s="67">
        <f>BP84</f>
        <v>0</v>
      </c>
      <c r="AX84" s="156">
        <v>0</v>
      </c>
      <c r="AY84" s="156">
        <v>0</v>
      </c>
      <c r="AZ84" s="156">
        <v>0</v>
      </c>
      <c r="BA84" s="67">
        <f>BQ84</f>
        <v>0</v>
      </c>
      <c r="BB84" s="156">
        <v>0</v>
      </c>
      <c r="BC84" s="156">
        <v>0</v>
      </c>
      <c r="BD84" s="156">
        <v>0</v>
      </c>
      <c r="BE84" s="67">
        <f>BR84</f>
        <v>0</v>
      </c>
      <c r="BF84" s="156">
        <v>0</v>
      </c>
      <c r="BG84" s="156">
        <v>0</v>
      </c>
      <c r="BH84" s="156">
        <v>0</v>
      </c>
      <c r="BI84" s="67">
        <f>BS84</f>
        <v>10.5</v>
      </c>
      <c r="BJ84" s="60">
        <f t="shared" si="154"/>
        <v>1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10.5</v>
      </c>
      <c r="BT84" s="90">
        <f>SUM(BL84:BS84)</f>
        <v>10.5</v>
      </c>
      <c r="BW84"/>
      <c r="BX84"/>
      <c r="BY84"/>
      <c r="BZ84"/>
      <c r="CA84"/>
      <c r="CB84"/>
      <c r="CC84"/>
      <c r="CD84"/>
      <c r="CE84" s="228"/>
      <c r="CF84" s="241">
        <f t="shared" si="155"/>
        <v>0</v>
      </c>
      <c r="CH84"/>
      <c r="CI84"/>
      <c r="CJ84"/>
      <c r="CK84"/>
      <c r="CL84"/>
      <c r="CM84"/>
      <c r="CN84"/>
      <c r="CO84"/>
      <c r="CP84"/>
      <c r="CQ84" s="71">
        <f>IF(MID(H84,1,1)="1",1,0)+IF(MID(I84,1,1)="1",1,0)+IF(MID(J84,1,1)="1",1,0)+IF(MID(K84,1,1)="1",1,0)+IF(MID(L84,1,1)="1",1,0)+IF(MID(M84,1,1)="1",1,0)+IF(MID(N84,1,1)="1",1,0)</f>
        <v>0</v>
      </c>
      <c r="CR84" s="71">
        <f>IF(MID(H84,1,1)="2",1,0)+IF(MID(I84,1,1)="2",1,0)+IF(MID(J84,1,1)="2",1,0)+IF(MID(K84,1,1)="2",1,0)+IF(MID(L84,1,1)="2",1,0)+IF(MID(M84,1,1)="2",1,0)+IF(MID(N84,1,1)="2",1,0)</f>
        <v>0</v>
      </c>
      <c r="CS84" s="72">
        <f>IF(MID(H84,1,1)="3",1,0)+IF(MID(I84,1,1)="3",1,0)+IF(MID(J84,1,1)="3",1,0)+IF(MID(K84,1,1)="3",1,0)+IF(MID(L84,1,1)="3",1,0)+IF(MID(M84,1,1)="3",1,0)+IF(MID(N84,1,1)="3",1,0)</f>
        <v>0</v>
      </c>
      <c r="CT84" s="71">
        <f>IF(MID(H84,1,1)="4",1,0)+IF(MID(I84,1,1)="4",1,0)+IF(MID(J84,1,1)="4",1,0)+IF(MID(K84,1,1)="4",1,0)+IF(MID(L84,1,1)="4",1,0)+IF(MID(M84,1,1)="4",1,0)+IF(MID(N84,1,1)="4",1,0)</f>
        <v>0</v>
      </c>
      <c r="CU84" s="71">
        <f>IF(MID(H84,1,1)="5",1,0)+IF(MID(I84,1,1)="5",1,0)+IF(MID(J84,1,1)="5",1,0)+IF(MID(K84,1,1)="5",1,0)+IF(MID(L84,1,1)="5",1,0)+IF(MID(M84,1,1)="5",1,0)+IF(MID(N84,1,1)="5",1,0)</f>
        <v>0</v>
      </c>
      <c r="CV84" s="71">
        <f>IF(MID(H84,1,1)="6",1,0)+IF(MID(I84,1,1)="6",1,0)+IF(MID(J84,1,1)="6",1,0)+IF(MID(K84,1,1)="6",1,0)+IF(MID(L84,1,1)="6",1,0)+IF(MID(M84,1,1)="6",1,0)+IF(MID(N84,1,1)="6",1,0)</f>
        <v>0</v>
      </c>
      <c r="CW84" s="71">
        <f>IF(MID(H84,1,1)="7",1,0)+IF(MID(I84,1,1)="7",1,0)+IF(MID(J84,1,1)="7",1,0)+IF(MID(K84,1,1)="7",1,0)+IF(MID(L84,1,1)="7",1,0)+IF(MID(M84,1,1)="7",1,0)+IF(MID(N84,1,1)="7",1,0)</f>
        <v>0</v>
      </c>
      <c r="CX84" s="71">
        <f>IF(MID(H84,1,1)="8",1,0)+IF(MID(I84,1,1)="8",1,0)+IF(MID(J84,1,1)="8",1,0)+IF(MID(K84,1,1)="8",1,0)+IF(MID(L84,1,1)="8",1,0)+IF(MID(M84,1,1)="8",1,0)+IF(MID(N84,1,1)="8",1,0)</f>
        <v>1</v>
      </c>
      <c r="CY84" s="83">
        <f>SUM(CQ84:CX84)</f>
        <v>1</v>
      </c>
      <c r="CZ84" s="2">
        <f>CP84+CY84</f>
        <v>1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hidden="1">
      <c r="A85" s="303" t="s">
        <v>266</v>
      </c>
      <c r="B85" s="168"/>
      <c r="C85" s="151"/>
      <c r="D85" s="293"/>
      <c r="E85" s="177"/>
      <c r="F85" s="177"/>
      <c r="G85" s="294"/>
      <c r="H85" s="140"/>
      <c r="I85" s="141"/>
      <c r="J85" s="141"/>
      <c r="K85" s="141"/>
      <c r="L85" s="141"/>
      <c r="M85" s="141"/>
      <c r="N85" s="12"/>
      <c r="O85" s="156"/>
      <c r="P85" s="156"/>
      <c r="Q85" s="140"/>
      <c r="R85" s="141"/>
      <c r="S85" s="141"/>
      <c r="T85" s="141"/>
      <c r="U85" s="141"/>
      <c r="V85" s="141"/>
      <c r="W85" s="12"/>
      <c r="X85" s="8"/>
      <c r="Y85" s="156">
        <f>CEILING(X85/$BR$7,0.25)</f>
        <v>0</v>
      </c>
      <c r="Z85" s="9">
        <f t="shared" si="153"/>
        <v>0</v>
      </c>
      <c r="AA85" s="9">
        <f t="shared" si="153"/>
        <v>0</v>
      </c>
      <c r="AB85" s="9">
        <f t="shared" si="153"/>
        <v>0</v>
      </c>
      <c r="AC85" s="9">
        <f>X85-Z85</f>
        <v>0</v>
      </c>
      <c r="AD85" s="156">
        <v>0</v>
      </c>
      <c r="AE85" s="156">
        <v>0</v>
      </c>
      <c r="AF85" s="156">
        <v>0</v>
      </c>
      <c r="AG85" s="67">
        <f>BL85</f>
        <v>0</v>
      </c>
      <c r="AH85" s="156">
        <v>0</v>
      </c>
      <c r="AI85" s="156">
        <v>0</v>
      </c>
      <c r="AJ85" s="156">
        <v>0</v>
      </c>
      <c r="AK85" s="67">
        <f>BM85</f>
        <v>0</v>
      </c>
      <c r="AL85" s="156">
        <v>0</v>
      </c>
      <c r="AM85" s="156">
        <v>0</v>
      </c>
      <c r="AN85" s="156">
        <v>0</v>
      </c>
      <c r="AO85" s="67">
        <f>BN85</f>
        <v>0</v>
      </c>
      <c r="AP85" s="156">
        <v>0</v>
      </c>
      <c r="AQ85" s="156">
        <v>0</v>
      </c>
      <c r="AR85" s="156">
        <v>0</v>
      </c>
      <c r="AS85" s="67">
        <f>BO85</f>
        <v>0</v>
      </c>
      <c r="AT85" s="156">
        <v>0</v>
      </c>
      <c r="AU85" s="156">
        <v>0</v>
      </c>
      <c r="AV85" s="156">
        <v>0</v>
      </c>
      <c r="AW85" s="67">
        <f>BP85</f>
        <v>0</v>
      </c>
      <c r="AX85" s="156">
        <v>0</v>
      </c>
      <c r="AY85" s="156">
        <v>0</v>
      </c>
      <c r="AZ85" s="156">
        <v>0</v>
      </c>
      <c r="BA85" s="67">
        <f>BQ85</f>
        <v>0</v>
      </c>
      <c r="BB85" s="156">
        <v>0</v>
      </c>
      <c r="BC85" s="156">
        <v>0</v>
      </c>
      <c r="BD85" s="156">
        <v>0</v>
      </c>
      <c r="BE85" s="67">
        <f>BR85</f>
        <v>0</v>
      </c>
      <c r="BF85" s="156">
        <v>0</v>
      </c>
      <c r="BG85" s="156">
        <v>0</v>
      </c>
      <c r="BH85" s="156">
        <v>0</v>
      </c>
      <c r="BI85" s="67">
        <f>BS85</f>
        <v>0</v>
      </c>
      <c r="BJ85" s="60">
        <f t="shared" si="154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0">
        <f>SUM(BL85:BS85)</f>
        <v>0</v>
      </c>
      <c r="BW85"/>
      <c r="BX85"/>
      <c r="BY85"/>
      <c r="BZ85"/>
      <c r="CA85"/>
      <c r="CB85"/>
      <c r="CC85"/>
      <c r="CD85"/>
      <c r="CE85" s="228"/>
      <c r="CF85" s="241">
        <f t="shared" si="155"/>
        <v>0</v>
      </c>
      <c r="CH85"/>
      <c r="CI85"/>
      <c r="CJ85"/>
      <c r="CK85"/>
      <c r="CL85"/>
      <c r="CM85"/>
      <c r="CN85"/>
      <c r="CO85"/>
      <c r="CP85"/>
      <c r="CQ85" s="71">
        <f>IF(MID(H85,1,1)="1",1,0)+IF(MID(I85,1,1)="1",1,0)+IF(MID(J85,1,1)="1",1,0)+IF(MID(K85,1,1)="1",1,0)+IF(MID(L85,1,1)="1",1,0)+IF(MID(M85,1,1)="1",1,0)+IF(MID(N85,1,1)="1",1,0)</f>
        <v>0</v>
      </c>
      <c r="CR85" s="71">
        <f>IF(MID(H85,1,1)="2",1,0)+IF(MID(I85,1,1)="2",1,0)+IF(MID(J85,1,1)="2",1,0)+IF(MID(K85,1,1)="2",1,0)+IF(MID(L85,1,1)="2",1,0)+IF(MID(M85,1,1)="2",1,0)+IF(MID(N85,1,1)="2",1,0)</f>
        <v>0</v>
      </c>
      <c r="CS85" s="72">
        <f>IF(MID(H85,1,1)="3",1,0)+IF(MID(I85,1,1)="3",1,0)+IF(MID(J85,1,1)="3",1,0)+IF(MID(K85,1,1)="3",1,0)+IF(MID(L85,1,1)="3",1,0)+IF(MID(M85,1,1)="3",1,0)+IF(MID(N85,1,1)="3",1,0)</f>
        <v>0</v>
      </c>
      <c r="CT85" s="71">
        <f>IF(MID(H85,1,1)="4",1,0)+IF(MID(I85,1,1)="4",1,0)+IF(MID(J85,1,1)="4",1,0)+IF(MID(K85,1,1)="4",1,0)+IF(MID(L85,1,1)="4",1,0)+IF(MID(M85,1,1)="4",1,0)+IF(MID(N85,1,1)="4",1,0)</f>
        <v>0</v>
      </c>
      <c r="CU85" s="71">
        <f>IF(MID(H85,1,1)="5",1,0)+IF(MID(I85,1,1)="5",1,0)+IF(MID(J85,1,1)="5",1,0)+IF(MID(K85,1,1)="5",1,0)+IF(MID(L85,1,1)="5",1,0)+IF(MID(M85,1,1)="5",1,0)+IF(MID(N85,1,1)="5",1,0)</f>
        <v>0</v>
      </c>
      <c r="CV85" s="71">
        <f>IF(MID(H85,1,1)="6",1,0)+IF(MID(I85,1,1)="6",1,0)+IF(MID(J85,1,1)="6",1,0)+IF(MID(K85,1,1)="6",1,0)+IF(MID(L85,1,1)="6",1,0)+IF(MID(M85,1,1)="6",1,0)+IF(MID(N85,1,1)="6",1,0)</f>
        <v>0</v>
      </c>
      <c r="CW85" s="71">
        <f>IF(MID(H85,1,1)="7",1,0)+IF(MID(I85,1,1)="7",1,0)+IF(MID(J85,1,1)="7",1,0)+IF(MID(K85,1,1)="7",1,0)+IF(MID(L85,1,1)="7",1,0)+IF(MID(M85,1,1)="7",1,0)+IF(MID(N85,1,1)="7",1,0)</f>
        <v>0</v>
      </c>
      <c r="CX85" s="71">
        <f>IF(MID(H85,1,1)="8",1,0)+IF(MID(I85,1,1)="8",1,0)+IF(MID(J85,1,1)="8",1,0)+IF(MID(K85,1,1)="8",1,0)+IF(MID(L85,1,1)="8",1,0)+IF(MID(M85,1,1)="8",1,0)+IF(MID(N85,1,1)="8",1,0)</f>
        <v>0</v>
      </c>
      <c r="CY85" s="83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75" hidden="1">
      <c r="A86" s="303" t="s">
        <v>267</v>
      </c>
      <c r="B86" s="168"/>
      <c r="C86" s="151"/>
      <c r="D86" s="293"/>
      <c r="E86" s="177"/>
      <c r="F86" s="177"/>
      <c r="G86" s="294"/>
      <c r="H86" s="140"/>
      <c r="I86" s="141"/>
      <c r="J86" s="141"/>
      <c r="K86" s="141"/>
      <c r="L86" s="141"/>
      <c r="M86" s="141"/>
      <c r="N86" s="12"/>
      <c r="O86" s="156"/>
      <c r="P86" s="156"/>
      <c r="Q86" s="140"/>
      <c r="R86" s="141"/>
      <c r="S86" s="141"/>
      <c r="T86" s="141"/>
      <c r="U86" s="141"/>
      <c r="V86" s="141"/>
      <c r="W86" s="12"/>
      <c r="X86" s="8"/>
      <c r="Y86" s="156">
        <f>CEILING(X86/$BR$7,0.25)</f>
        <v>0</v>
      </c>
      <c r="Z86" s="9">
        <f t="shared" si="153"/>
        <v>0</v>
      </c>
      <c r="AA86" s="9">
        <f t="shared" si="153"/>
        <v>0</v>
      </c>
      <c r="AB86" s="9">
        <f t="shared" si="153"/>
        <v>0</v>
      </c>
      <c r="AC86" s="9">
        <f>X86-Z86</f>
        <v>0</v>
      </c>
      <c r="AD86" s="156">
        <v>0</v>
      </c>
      <c r="AE86" s="156">
        <v>0</v>
      </c>
      <c r="AF86" s="156">
        <v>0</v>
      </c>
      <c r="AG86" s="67">
        <f>BL86</f>
        <v>0</v>
      </c>
      <c r="AH86" s="156">
        <v>0</v>
      </c>
      <c r="AI86" s="156">
        <v>0</v>
      </c>
      <c r="AJ86" s="156">
        <v>0</v>
      </c>
      <c r="AK86" s="67">
        <f>BM86</f>
        <v>0</v>
      </c>
      <c r="AL86" s="156">
        <v>0</v>
      </c>
      <c r="AM86" s="156">
        <v>0</v>
      </c>
      <c r="AN86" s="156">
        <v>0</v>
      </c>
      <c r="AO86" s="67">
        <f>BN86</f>
        <v>0</v>
      </c>
      <c r="AP86" s="156">
        <v>0</v>
      </c>
      <c r="AQ86" s="156">
        <v>0</v>
      </c>
      <c r="AR86" s="156">
        <v>0</v>
      </c>
      <c r="AS86" s="67">
        <f>BO86</f>
        <v>0</v>
      </c>
      <c r="AT86" s="156">
        <v>0</v>
      </c>
      <c r="AU86" s="156">
        <v>0</v>
      </c>
      <c r="AV86" s="156">
        <v>0</v>
      </c>
      <c r="AW86" s="67">
        <f>BP86</f>
        <v>0</v>
      </c>
      <c r="AX86" s="156">
        <v>0</v>
      </c>
      <c r="AY86" s="156">
        <v>0</v>
      </c>
      <c r="AZ86" s="156">
        <v>0</v>
      </c>
      <c r="BA86" s="67">
        <f>BQ86</f>
        <v>0</v>
      </c>
      <c r="BB86" s="156">
        <v>0</v>
      </c>
      <c r="BC86" s="156">
        <v>0</v>
      </c>
      <c r="BD86" s="156">
        <v>0</v>
      </c>
      <c r="BE86" s="67">
        <f>BR86</f>
        <v>0</v>
      </c>
      <c r="BF86" s="156">
        <v>0</v>
      </c>
      <c r="BG86" s="156">
        <v>0</v>
      </c>
      <c r="BH86" s="156">
        <v>0</v>
      </c>
      <c r="BI86" s="67">
        <f>BS86</f>
        <v>0</v>
      </c>
      <c r="BJ86" s="60">
        <f t="shared" si="154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0">
        <f>SUM(BL86:BS86)</f>
        <v>0</v>
      </c>
      <c r="BW86"/>
      <c r="BX86"/>
      <c r="BY86"/>
      <c r="BZ86"/>
      <c r="CA86"/>
      <c r="CB86"/>
      <c r="CC86"/>
      <c r="CD86"/>
      <c r="CE86" s="228"/>
      <c r="CF86" s="241">
        <f>MAX(BW86:CD86)</f>
        <v>0</v>
      </c>
      <c r="CH86"/>
      <c r="CI86"/>
      <c r="CJ86"/>
      <c r="CK86"/>
      <c r="CL86"/>
      <c r="CM86"/>
      <c r="CN86"/>
      <c r="CO86"/>
      <c r="CP86"/>
      <c r="CQ86" s="71">
        <f>IF(MID(H86,1,1)="1",1,0)+IF(MID(I86,1,1)="1",1,0)+IF(MID(J86,1,1)="1",1,0)+IF(MID(K86,1,1)="1",1,0)+IF(MID(L86,1,1)="1",1,0)+IF(MID(M86,1,1)="1",1,0)+IF(MID(N86,1,1)="1",1,0)</f>
        <v>0</v>
      </c>
      <c r="CR86" s="71">
        <f>IF(MID(H86,1,1)="2",1,0)+IF(MID(I86,1,1)="2",1,0)+IF(MID(J86,1,1)="2",1,0)+IF(MID(K86,1,1)="2",1,0)+IF(MID(L86,1,1)="2",1,0)+IF(MID(M86,1,1)="2",1,0)+IF(MID(N86,1,1)="2",1,0)</f>
        <v>0</v>
      </c>
      <c r="CS86" s="72">
        <f>IF(MID(H86,1,1)="3",1,0)+IF(MID(I86,1,1)="3",1,0)+IF(MID(J86,1,1)="3",1,0)+IF(MID(K86,1,1)="3",1,0)+IF(MID(L86,1,1)="3",1,0)+IF(MID(M86,1,1)="3",1,0)+IF(MID(N86,1,1)="3",1,0)</f>
        <v>0</v>
      </c>
      <c r="CT86" s="71">
        <f>IF(MID(H86,1,1)="4",1,0)+IF(MID(I86,1,1)="4",1,0)+IF(MID(J86,1,1)="4",1,0)+IF(MID(K86,1,1)="4",1,0)+IF(MID(L86,1,1)="4",1,0)+IF(MID(M86,1,1)="4",1,0)+IF(MID(N86,1,1)="4",1,0)</f>
        <v>0</v>
      </c>
      <c r="CU86" s="71">
        <f>IF(MID(H86,1,1)="5",1,0)+IF(MID(I86,1,1)="5",1,0)+IF(MID(J86,1,1)="5",1,0)+IF(MID(K86,1,1)="5",1,0)+IF(MID(L86,1,1)="5",1,0)+IF(MID(M86,1,1)="5",1,0)+IF(MID(N86,1,1)="5",1,0)</f>
        <v>0</v>
      </c>
      <c r="CV86" s="71">
        <f>IF(MID(H86,1,1)="6",1,0)+IF(MID(I86,1,1)="6",1,0)+IF(MID(J86,1,1)="6",1,0)+IF(MID(K86,1,1)="6",1,0)+IF(MID(L86,1,1)="6",1,0)+IF(MID(M86,1,1)="6",1,0)+IF(MID(N86,1,1)="6",1,0)</f>
        <v>0</v>
      </c>
      <c r="CW86" s="71">
        <f>IF(MID(H86,1,1)="7",1,0)+IF(MID(I86,1,1)="7",1,0)+IF(MID(J86,1,1)="7",1,0)+IF(MID(K86,1,1)="7",1,0)+IF(MID(L86,1,1)="7",1,0)+IF(MID(M86,1,1)="7",1,0)+IF(MID(N86,1,1)="7",1,0)</f>
        <v>0</v>
      </c>
      <c r="CX86" s="71">
        <f>IF(MID(H86,1,1)="8",1,0)+IF(MID(I86,1,1)="8",1,0)+IF(MID(J86,1,1)="8",1,0)+IF(MID(K86,1,1)="8",1,0)+IF(MID(L86,1,1)="8",1,0)+IF(MID(M86,1,1)="8",1,0)+IF(MID(N86,1,1)="8",1,0)</f>
        <v>0</v>
      </c>
      <c r="CY86" s="83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75" hidden="1">
      <c r="A87" s="303" t="s">
        <v>268</v>
      </c>
      <c r="B87" s="168"/>
      <c r="C87" s="151"/>
      <c r="D87" s="293"/>
      <c r="E87" s="177"/>
      <c r="F87" s="177"/>
      <c r="G87" s="294"/>
      <c r="H87" s="140"/>
      <c r="I87" s="141"/>
      <c r="J87" s="141"/>
      <c r="K87" s="141"/>
      <c r="L87" s="141"/>
      <c r="M87" s="141"/>
      <c r="N87" s="12"/>
      <c r="O87" s="156"/>
      <c r="P87" s="156"/>
      <c r="Q87" s="140"/>
      <c r="R87" s="141"/>
      <c r="S87" s="141"/>
      <c r="T87" s="141"/>
      <c r="U87" s="141"/>
      <c r="V87" s="141"/>
      <c r="W87" s="12"/>
      <c r="X87" s="8"/>
      <c r="Y87" s="156">
        <f>CEILING(X87/$BR$7,0.25)</f>
        <v>0</v>
      </c>
      <c r="Z87" s="9">
        <f t="shared" si="153"/>
        <v>0</v>
      </c>
      <c r="AA87" s="9">
        <f t="shared" si="153"/>
        <v>0</v>
      </c>
      <c r="AB87" s="9">
        <f t="shared" si="153"/>
        <v>0</v>
      </c>
      <c r="AC87" s="9">
        <f>X87-Z87</f>
        <v>0</v>
      </c>
      <c r="AD87" s="156">
        <v>0</v>
      </c>
      <c r="AE87" s="156">
        <v>0</v>
      </c>
      <c r="AF87" s="156">
        <v>0</v>
      </c>
      <c r="AG87" s="67">
        <f>BL87</f>
        <v>0</v>
      </c>
      <c r="AH87" s="156">
        <v>0</v>
      </c>
      <c r="AI87" s="156">
        <v>0</v>
      </c>
      <c r="AJ87" s="156">
        <v>0</v>
      </c>
      <c r="AK87" s="67">
        <f>BM87</f>
        <v>0</v>
      </c>
      <c r="AL87" s="156">
        <v>0</v>
      </c>
      <c r="AM87" s="156">
        <v>0</v>
      </c>
      <c r="AN87" s="156">
        <v>0</v>
      </c>
      <c r="AO87" s="67">
        <f>BN87</f>
        <v>0</v>
      </c>
      <c r="AP87" s="156">
        <v>0</v>
      </c>
      <c r="AQ87" s="156">
        <v>0</v>
      </c>
      <c r="AR87" s="156">
        <v>0</v>
      </c>
      <c r="AS87" s="67">
        <f>BO87</f>
        <v>0</v>
      </c>
      <c r="AT87" s="156">
        <v>0</v>
      </c>
      <c r="AU87" s="156">
        <v>0</v>
      </c>
      <c r="AV87" s="156">
        <v>0</v>
      </c>
      <c r="AW87" s="67">
        <f>BP87</f>
        <v>0</v>
      </c>
      <c r="AX87" s="156">
        <v>0</v>
      </c>
      <c r="AY87" s="156">
        <v>0</v>
      </c>
      <c r="AZ87" s="156">
        <v>0</v>
      </c>
      <c r="BA87" s="67">
        <f>BQ87</f>
        <v>0</v>
      </c>
      <c r="BB87" s="156">
        <v>0</v>
      </c>
      <c r="BC87" s="156">
        <v>0</v>
      </c>
      <c r="BD87" s="156">
        <v>0</v>
      </c>
      <c r="BE87" s="67">
        <f>BR87</f>
        <v>0</v>
      </c>
      <c r="BF87" s="156">
        <v>0</v>
      </c>
      <c r="BG87" s="156">
        <v>0</v>
      </c>
      <c r="BH87" s="156">
        <v>0</v>
      </c>
      <c r="BI87" s="67">
        <f>BS87</f>
        <v>0</v>
      </c>
      <c r="BJ87" s="60">
        <f t="shared" si="154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0">
        <f>SUM(BL87:BS87)</f>
        <v>0</v>
      </c>
      <c r="BW87"/>
      <c r="BX87"/>
      <c r="BY87"/>
      <c r="BZ87"/>
      <c r="CA87"/>
      <c r="CB87"/>
      <c r="CC87"/>
      <c r="CD87"/>
      <c r="CE87" s="228"/>
      <c r="CF87" s="241">
        <f>MAX(BW87:CD87)</f>
        <v>0</v>
      </c>
      <c r="CH87"/>
      <c r="CI87"/>
      <c r="CJ87"/>
      <c r="CK87"/>
      <c r="CL87"/>
      <c r="CM87"/>
      <c r="CN87"/>
      <c r="CO87"/>
      <c r="CP87"/>
      <c r="CQ87" s="71">
        <f>IF(MID(H87,1,1)="1",1,0)+IF(MID(I87,1,1)="1",1,0)+IF(MID(J87,1,1)="1",1,0)+IF(MID(K87,1,1)="1",1,0)+IF(MID(L87,1,1)="1",1,0)+IF(MID(M87,1,1)="1",1,0)+IF(MID(N87,1,1)="1",1,0)</f>
        <v>0</v>
      </c>
      <c r="CR87" s="71">
        <f>IF(MID(H87,1,1)="2",1,0)+IF(MID(I87,1,1)="2",1,0)+IF(MID(J87,1,1)="2",1,0)+IF(MID(K87,1,1)="2",1,0)+IF(MID(L87,1,1)="2",1,0)+IF(MID(M87,1,1)="2",1,0)+IF(MID(N87,1,1)="2",1,0)</f>
        <v>0</v>
      </c>
      <c r="CS87" s="72">
        <f>IF(MID(H87,1,1)="3",1,0)+IF(MID(I87,1,1)="3",1,0)+IF(MID(J87,1,1)="3",1,0)+IF(MID(K87,1,1)="3",1,0)+IF(MID(L87,1,1)="3",1,0)+IF(MID(M87,1,1)="3",1,0)+IF(MID(N87,1,1)="3",1,0)</f>
        <v>0</v>
      </c>
      <c r="CT87" s="71">
        <f>IF(MID(H87,1,1)="4",1,0)+IF(MID(I87,1,1)="4",1,0)+IF(MID(J87,1,1)="4",1,0)+IF(MID(K87,1,1)="4",1,0)+IF(MID(L87,1,1)="4",1,0)+IF(MID(M87,1,1)="4",1,0)+IF(MID(N87,1,1)="4",1,0)</f>
        <v>0</v>
      </c>
      <c r="CU87" s="71">
        <f>IF(MID(H87,1,1)="5",1,0)+IF(MID(I87,1,1)="5",1,0)+IF(MID(J87,1,1)="5",1,0)+IF(MID(K87,1,1)="5",1,0)+IF(MID(L87,1,1)="5",1,0)+IF(MID(M87,1,1)="5",1,0)+IF(MID(N87,1,1)="5",1,0)</f>
        <v>0</v>
      </c>
      <c r="CV87" s="71">
        <f>IF(MID(H87,1,1)="6",1,0)+IF(MID(I87,1,1)="6",1,0)+IF(MID(J87,1,1)="6",1,0)+IF(MID(K87,1,1)="6",1,0)+IF(MID(L87,1,1)="6",1,0)+IF(MID(M87,1,1)="6",1,0)+IF(MID(N87,1,1)="6",1,0)</f>
        <v>0</v>
      </c>
      <c r="CW87" s="71">
        <f>IF(MID(H87,1,1)="7",1,0)+IF(MID(I87,1,1)="7",1,0)+IF(MID(J87,1,1)="7",1,0)+IF(MID(K87,1,1)="7",1,0)+IF(MID(L87,1,1)="7",1,0)+IF(MID(M87,1,1)="7",1,0)+IF(MID(N87,1,1)="7",1,0)</f>
        <v>0</v>
      </c>
      <c r="CX87" s="71">
        <f>IF(MID(H87,1,1)="8",1,0)+IF(MID(I87,1,1)="8",1,0)+IF(MID(J87,1,1)="8",1,0)+IF(MID(K87,1,1)="8",1,0)+IF(MID(L87,1,1)="8",1,0)+IF(MID(M87,1,1)="8",1,0)+IF(MID(N87,1,1)="8",1,0)</f>
        <v>0</v>
      </c>
      <c r="CY87" s="83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75">
      <c r="A88" s="302" t="s">
        <v>25</v>
      </c>
      <c r="B88" s="297" t="s">
        <v>284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191"/>
      <c r="P88" s="191"/>
      <c r="Q88" s="204"/>
      <c r="R88" s="204"/>
      <c r="S88" s="204"/>
      <c r="T88" s="204"/>
      <c r="U88" s="204"/>
      <c r="V88" s="204"/>
      <c r="W88" s="212"/>
      <c r="X88" s="9">
        <f>Y88*$BR$7</f>
        <v>450</v>
      </c>
      <c r="Y88" s="156">
        <f aca="true" t="shared" si="156" ref="Y88:BI88">SUM(Y83:Y87)</f>
        <v>15</v>
      </c>
      <c r="Z88" s="9">
        <f t="shared" si="156"/>
        <v>0</v>
      </c>
      <c r="AA88" s="9">
        <f t="shared" si="156"/>
        <v>0</v>
      </c>
      <c r="AB88" s="9">
        <f t="shared" si="156"/>
        <v>0</v>
      </c>
      <c r="AC88" s="9">
        <f t="shared" si="156"/>
        <v>450</v>
      </c>
      <c r="AD88" s="251">
        <f t="shared" si="156"/>
        <v>0</v>
      </c>
      <c r="AE88" s="251">
        <f t="shared" si="156"/>
        <v>0</v>
      </c>
      <c r="AF88" s="251">
        <f t="shared" si="156"/>
        <v>0</v>
      </c>
      <c r="AG88" s="67">
        <f t="shared" si="156"/>
        <v>0</v>
      </c>
      <c r="AH88" s="251">
        <f t="shared" si="156"/>
        <v>0</v>
      </c>
      <c r="AI88" s="251">
        <f t="shared" si="156"/>
        <v>0</v>
      </c>
      <c r="AJ88" s="251">
        <f t="shared" si="156"/>
        <v>0</v>
      </c>
      <c r="AK88" s="67">
        <f t="shared" si="156"/>
        <v>0</v>
      </c>
      <c r="AL88" s="251">
        <f t="shared" si="156"/>
        <v>0</v>
      </c>
      <c r="AM88" s="251">
        <f t="shared" si="156"/>
        <v>0</v>
      </c>
      <c r="AN88" s="251">
        <f t="shared" si="156"/>
        <v>0</v>
      </c>
      <c r="AO88" s="67">
        <f t="shared" si="156"/>
        <v>0</v>
      </c>
      <c r="AP88" s="251">
        <f t="shared" si="156"/>
        <v>0</v>
      </c>
      <c r="AQ88" s="251">
        <f t="shared" si="156"/>
        <v>0</v>
      </c>
      <c r="AR88" s="251">
        <f t="shared" si="156"/>
        <v>0</v>
      </c>
      <c r="AS88" s="67">
        <f t="shared" si="156"/>
        <v>0</v>
      </c>
      <c r="AT88" s="251">
        <f t="shared" si="156"/>
        <v>0</v>
      </c>
      <c r="AU88" s="251">
        <f t="shared" si="156"/>
        <v>0</v>
      </c>
      <c r="AV88" s="251">
        <f t="shared" si="156"/>
        <v>0</v>
      </c>
      <c r="AW88" s="67">
        <f t="shared" si="156"/>
        <v>0</v>
      </c>
      <c r="AX88" s="251">
        <f t="shared" si="156"/>
        <v>0</v>
      </c>
      <c r="AY88" s="251">
        <f t="shared" si="156"/>
        <v>0</v>
      </c>
      <c r="AZ88" s="251">
        <f t="shared" si="156"/>
        <v>0</v>
      </c>
      <c r="BA88" s="67">
        <f t="shared" si="156"/>
        <v>4.5</v>
      </c>
      <c r="BB88" s="251">
        <f t="shared" si="156"/>
        <v>0</v>
      </c>
      <c r="BC88" s="251">
        <f t="shared" si="156"/>
        <v>0</v>
      </c>
      <c r="BD88" s="251">
        <f t="shared" si="156"/>
        <v>0</v>
      </c>
      <c r="BE88" s="67">
        <f t="shared" si="156"/>
        <v>0</v>
      </c>
      <c r="BF88" s="251">
        <f t="shared" si="156"/>
        <v>0</v>
      </c>
      <c r="BG88" s="251">
        <f t="shared" si="156"/>
        <v>0</v>
      </c>
      <c r="BH88" s="251">
        <f t="shared" si="156"/>
        <v>0</v>
      </c>
      <c r="BI88" s="67">
        <f t="shared" si="156"/>
        <v>10.5</v>
      </c>
      <c r="BJ88" s="60">
        <f t="shared" si="154"/>
        <v>1</v>
      </c>
      <c r="BK88" s="20"/>
      <c r="BL88" s="79">
        <f>SUM(BL83:BL87)</f>
        <v>0</v>
      </c>
      <c r="BM88" s="79">
        <f aca="true" t="shared" si="157" ref="BM88:BT88">SUM(BM83:BM87)</f>
        <v>0</v>
      </c>
      <c r="BN88" s="79">
        <f t="shared" si="157"/>
        <v>0</v>
      </c>
      <c r="BO88" s="79">
        <f t="shared" si="157"/>
        <v>0</v>
      </c>
      <c r="BP88" s="79">
        <f t="shared" si="157"/>
        <v>0</v>
      </c>
      <c r="BQ88" s="79">
        <f t="shared" si="157"/>
        <v>4.5</v>
      </c>
      <c r="BR88" s="79">
        <f t="shared" si="157"/>
        <v>0</v>
      </c>
      <c r="BS88" s="79">
        <f t="shared" si="157"/>
        <v>10.5</v>
      </c>
      <c r="BT88" s="79">
        <f t="shared" si="157"/>
        <v>15</v>
      </c>
      <c r="BU88" s="43"/>
      <c r="BV88" s="43"/>
      <c r="BW88"/>
      <c r="BX88"/>
      <c r="BY88"/>
      <c r="BZ88"/>
      <c r="CA88"/>
      <c r="CB88"/>
      <c r="CC88"/>
      <c r="CD88"/>
      <c r="CE88" s="228"/>
      <c r="CF88" s="241">
        <f t="shared" si="155"/>
        <v>0</v>
      </c>
      <c r="CH88"/>
      <c r="CI88"/>
      <c r="CJ88"/>
      <c r="CK88"/>
      <c r="CL88"/>
      <c r="CM88"/>
      <c r="CN88"/>
      <c r="CO88"/>
      <c r="CP88"/>
      <c r="CQ88" s="2">
        <f aca="true" t="shared" si="158" ref="CQ88:CX88">SUM(CQ83:CQ87)</f>
        <v>0</v>
      </c>
      <c r="CR88" s="2">
        <f t="shared" si="158"/>
        <v>0</v>
      </c>
      <c r="CS88" s="2">
        <f t="shared" si="158"/>
        <v>0</v>
      </c>
      <c r="CT88" s="2">
        <f t="shared" si="158"/>
        <v>0</v>
      </c>
      <c r="CU88" s="2">
        <f t="shared" si="158"/>
        <v>0</v>
      </c>
      <c r="CV88" s="2">
        <f t="shared" si="158"/>
        <v>1</v>
      </c>
      <c r="CW88" s="2">
        <f t="shared" si="158"/>
        <v>0</v>
      </c>
      <c r="CX88" s="2">
        <f t="shared" si="158"/>
        <v>1</v>
      </c>
      <c r="CY88" s="87">
        <f>SUM(CY83:CY87)</f>
        <v>2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72" s="2" customFormat="1" ht="13.5" customHeight="1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191"/>
      <c r="AH89" s="204"/>
      <c r="AI89" s="204"/>
      <c r="AJ89" s="204"/>
      <c r="AK89" s="191"/>
      <c r="AL89" s="204"/>
      <c r="AM89" s="204"/>
      <c r="AN89" s="204"/>
      <c r="AO89" s="191"/>
      <c r="AP89" s="204"/>
      <c r="AQ89" s="204"/>
      <c r="AR89" s="204"/>
      <c r="AS89" s="191"/>
      <c r="AT89" s="204"/>
      <c r="AU89" s="204"/>
      <c r="AV89" s="204"/>
      <c r="AW89" s="191"/>
      <c r="AX89" s="204"/>
      <c r="AY89" s="204"/>
      <c r="AZ89" s="204"/>
      <c r="BA89" s="191"/>
      <c r="BB89" s="204"/>
      <c r="BC89" s="204"/>
      <c r="BD89" s="204"/>
      <c r="BE89" s="191"/>
      <c r="BF89" s="204"/>
      <c r="BG89" s="204"/>
      <c r="BH89" s="204"/>
      <c r="BI89" s="191"/>
      <c r="BJ89" s="272"/>
      <c r="BK89" s="272"/>
      <c r="BL89" s="270"/>
      <c r="BM89" s="270"/>
      <c r="BN89" s="270"/>
      <c r="BO89" s="270"/>
      <c r="BP89" s="270"/>
      <c r="BQ89" s="270"/>
      <c r="BR89" s="270"/>
      <c r="BS89" s="270"/>
      <c r="BT89" s="270"/>
    </row>
    <row r="90" spans="1:115" s="2" customFormat="1" ht="13.5" customHeight="1">
      <c r="A90" s="292" t="s">
        <v>264</v>
      </c>
      <c r="B90" s="299" t="s">
        <v>285</v>
      </c>
      <c r="C90" s="209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194"/>
      <c r="P90" s="194"/>
      <c r="Q90" s="210"/>
      <c r="R90" s="210"/>
      <c r="S90" s="210"/>
      <c r="T90" s="210"/>
      <c r="U90" s="210"/>
      <c r="V90" s="210"/>
      <c r="W90" s="210"/>
      <c r="X90" s="161"/>
      <c r="Y90" s="161"/>
      <c r="Z90" s="161"/>
      <c r="AA90" s="161"/>
      <c r="AB90" s="161"/>
      <c r="AC90" s="161"/>
      <c r="AD90" s="253"/>
      <c r="AE90" s="253"/>
      <c r="AF90" s="253"/>
      <c r="AG90" s="301"/>
      <c r="AH90" s="253"/>
      <c r="AI90" s="253"/>
      <c r="AJ90" s="253"/>
      <c r="AK90" s="301"/>
      <c r="AL90" s="253"/>
      <c r="AM90" s="253"/>
      <c r="AN90" s="253"/>
      <c r="AO90" s="301"/>
      <c r="AP90" s="253"/>
      <c r="AQ90" s="253"/>
      <c r="AR90" s="253"/>
      <c r="AS90" s="301"/>
      <c r="AT90" s="253"/>
      <c r="AU90" s="253"/>
      <c r="AV90" s="253"/>
      <c r="AW90" s="301"/>
      <c r="AX90" s="253"/>
      <c r="AY90" s="253"/>
      <c r="AZ90" s="253"/>
      <c r="BA90" s="301"/>
      <c r="BB90" s="253"/>
      <c r="BC90" s="253"/>
      <c r="BD90" s="253"/>
      <c r="BE90" s="301"/>
      <c r="BF90" s="253"/>
      <c r="BG90" s="253"/>
      <c r="BH90" s="253"/>
      <c r="BI90" s="301"/>
      <c r="BJ90" s="68"/>
      <c r="BK90" s="25"/>
      <c r="BL90" s="46"/>
      <c r="BM90" s="46"/>
      <c r="BN90" s="46"/>
      <c r="BO90" s="46"/>
      <c r="BP90" s="46"/>
      <c r="BQ90" s="46"/>
      <c r="BR90" s="46"/>
      <c r="BS90" s="46"/>
      <c r="BT90" s="46"/>
      <c r="CE90" s="220"/>
      <c r="CF90" s="236"/>
      <c r="DD90" s="50"/>
      <c r="DE90" s="50"/>
      <c r="DF90" s="50"/>
      <c r="DG90" s="50"/>
      <c r="DH90" s="50"/>
      <c r="DI90" s="50"/>
      <c r="DJ90" s="50"/>
      <c r="DK90" s="50"/>
    </row>
    <row r="91" spans="1:125" s="2" customFormat="1" ht="24">
      <c r="A91" s="303" t="s">
        <v>269</v>
      </c>
      <c r="B91" s="129" t="s">
        <v>349</v>
      </c>
      <c r="C91" s="452" t="s">
        <v>94</v>
      </c>
      <c r="D91" s="291">
        <f>IF(X91&gt;0,8,0)</f>
        <v>8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457">
        <v>585</v>
      </c>
      <c r="Y91" s="156">
        <f>CEILING(X91/$BR$7,0.25)</f>
        <v>19.5</v>
      </c>
      <c r="Z91" s="9">
        <f>AD91*$BL$5+AH91*$BM$5+AL91*$BN$5+AP91*$BO$5+AT91*$BP$5+AX91*$BQ$5+BB91*$BR$5+BF91*$BS$5</f>
        <v>0</v>
      </c>
      <c r="AA91" s="9">
        <f>AE91*$BL$5+AI91*$BM$5+AM91*$BN$5+AQ91*$BO$5+AU91*$BP$5+AY91*$BQ$5+BC91*$BR$5+BG91*$BS$5</f>
        <v>0</v>
      </c>
      <c r="AB91" s="9">
        <f>AF91*$BL$5+AJ91*$BM$5+AN91*$BN$5+AR91*$BO$5+AV91*$BP$5+AZ91*$BQ$5+BD91*$BR$5+BH91*$BS$5</f>
        <v>0</v>
      </c>
      <c r="AC91" s="9">
        <f>X91-Z91</f>
        <v>585</v>
      </c>
      <c r="AD91" s="156">
        <v>0</v>
      </c>
      <c r="AE91" s="156">
        <v>0</v>
      </c>
      <c r="AF91" s="156">
        <v>0</v>
      </c>
      <c r="AG91" s="67">
        <f>BL91</f>
        <v>0</v>
      </c>
      <c r="AH91" s="156">
        <v>0</v>
      </c>
      <c r="AI91" s="156">
        <v>0</v>
      </c>
      <c r="AJ91" s="156">
        <v>0</v>
      </c>
      <c r="AK91" s="67">
        <f>BM91</f>
        <v>0</v>
      </c>
      <c r="AL91" s="156">
        <v>0</v>
      </c>
      <c r="AM91" s="156">
        <v>0</v>
      </c>
      <c r="AN91" s="156">
        <v>0</v>
      </c>
      <c r="AO91" s="67">
        <f>BN91</f>
        <v>0</v>
      </c>
      <c r="AP91" s="156">
        <v>0</v>
      </c>
      <c r="AQ91" s="156">
        <v>0</v>
      </c>
      <c r="AR91" s="156">
        <v>0</v>
      </c>
      <c r="AS91" s="67">
        <f>BO91</f>
        <v>0</v>
      </c>
      <c r="AT91" s="156">
        <v>0</v>
      </c>
      <c r="AU91" s="156">
        <v>0</v>
      </c>
      <c r="AV91" s="156">
        <v>0</v>
      </c>
      <c r="AW91" s="67">
        <f>BP91</f>
        <v>0</v>
      </c>
      <c r="AX91" s="156">
        <v>0</v>
      </c>
      <c r="AY91" s="156">
        <v>0</v>
      </c>
      <c r="AZ91" s="156">
        <v>0</v>
      </c>
      <c r="BA91" s="67">
        <f>BQ91</f>
        <v>0</v>
      </c>
      <c r="BB91" s="156">
        <v>0</v>
      </c>
      <c r="BC91" s="156">
        <v>0</v>
      </c>
      <c r="BD91" s="156">
        <v>0</v>
      </c>
      <c r="BE91" s="67">
        <f>BR91</f>
        <v>0</v>
      </c>
      <c r="BF91" s="156">
        <v>0</v>
      </c>
      <c r="BG91" s="156">
        <v>0</v>
      </c>
      <c r="BH91" s="156">
        <v>0</v>
      </c>
      <c r="BI91" s="67">
        <f>IF(D91&gt;0,Y91,0)</f>
        <v>19.5</v>
      </c>
      <c r="BJ91" s="60">
        <f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19.5</v>
      </c>
      <c r="BT91" s="90">
        <f>SUM(BL91:BS91)</f>
        <v>19.5</v>
      </c>
      <c r="BW91"/>
      <c r="BX91"/>
      <c r="BY91"/>
      <c r="BZ91"/>
      <c r="CA91"/>
      <c r="CB91"/>
      <c r="CC91"/>
      <c r="CD91"/>
      <c r="CE91" s="228"/>
      <c r="CF91" s="241">
        <f>MAX(BW91:CD91)</f>
        <v>0</v>
      </c>
      <c r="CH91"/>
      <c r="CI91"/>
      <c r="CJ91"/>
      <c r="CK91"/>
      <c r="CL91"/>
      <c r="CM91"/>
      <c r="CN91"/>
      <c r="CO91"/>
      <c r="CP91"/>
      <c r="CQ91" s="71">
        <f>IF(MID(H91,1,1)="1",1,0)+IF(MID(I91,1,1)="1",1,0)+IF(MID(J91,1,1)="1",1,0)+IF(MID(K91,1,1)="1",1,0)+IF(MID(L91,1,1)="1",1,0)+IF(MID(M91,1,1)="1",1,0)+IF(MID(N91,1,1)="1",1,0)</f>
        <v>0</v>
      </c>
      <c r="CR91" s="71">
        <f>IF(MID(H91,1,1)="2",1,0)+IF(MID(I91,1,1)="2",1,0)+IF(MID(J91,1,1)="2",1,0)+IF(MID(K91,1,1)="2",1,0)+IF(MID(L91,1,1)="2",1,0)+IF(MID(M91,1,1)="2",1,0)+IF(MID(N91,1,1)="2",1,0)</f>
        <v>0</v>
      </c>
      <c r="CS91" s="72">
        <f>IF(MID(H91,1,1)="3",1,0)+IF(MID(I91,1,1)="3",1,0)+IF(MID(J91,1,1)="3",1,0)+IF(MID(K91,1,1)="3",1,0)+IF(MID(L91,1,1)="3",1,0)+IF(MID(M91,1,1)="3",1,0)+IF(MID(N91,1,1)="3",1,0)</f>
        <v>0</v>
      </c>
      <c r="CT91" s="71">
        <f>IF(MID(H91,1,1)="4",1,0)+IF(MID(I91,1,1)="4",1,0)+IF(MID(J91,1,1)="4",1,0)+IF(MID(K91,1,1)="4",1,0)+IF(MID(L91,1,1)="4",1,0)+IF(MID(M91,1,1)="4",1,0)+IF(MID(N91,1,1)="4",1,0)</f>
        <v>0</v>
      </c>
      <c r="CU91" s="71">
        <f>IF(MID(H91,1,1)="5",1,0)+IF(MID(I91,1,1)="5",1,0)+IF(MID(J91,1,1)="5",1,0)+IF(MID(K91,1,1)="5",1,0)+IF(MID(L91,1,1)="5",1,0)+IF(MID(M91,1,1)="5",1,0)+IF(MID(N91,1,1)="5",1,0)</f>
        <v>0</v>
      </c>
      <c r="CV91" s="71">
        <f>IF(MID(H91,1,1)="6",1,0)+IF(MID(I91,1,1)="6",1,0)+IF(MID(J91,1,1)="6",1,0)+IF(MID(K91,1,1)="6",1,0)+IF(MID(L91,1,1)="6",1,0)+IF(MID(M91,1,1)="6",1,0)+IF(MID(N91,1,1)="6",1,0)</f>
        <v>0</v>
      </c>
      <c r="CW91" s="71">
        <f>IF(MID(H91,1,1)="7",1,0)+IF(MID(I91,1,1)="7",1,0)+IF(MID(J91,1,1)="7",1,0)+IF(MID(K91,1,1)="7",1,0)+IF(MID(L91,1,1)="7",1,0)+IF(MID(M91,1,1)="7",1,0)+IF(MID(N91,1,1)="7",1,0)</f>
        <v>0</v>
      </c>
      <c r="CX91" s="71">
        <f>IF(MID(H91,1,1)="8",1,0)+IF(MID(I91,1,1)="8",1,0)+IF(MID(J91,1,1)="8",1,0)+IF(MID(K91,1,1)="8",1,0)+IF(MID(L91,1,1)="8",1,0)+IF(MID(M91,1,1)="8",1,0)+IF(MID(N91,1,1)="8",1,0)+IF(MID(D91,1,1)="8",1,0)</f>
        <v>1</v>
      </c>
      <c r="CY91" s="83">
        <f>SUM(CQ91:CX91)</f>
        <v>1</v>
      </c>
      <c r="CZ91" s="2">
        <f>CP91+CY91</f>
        <v>1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72" s="2" customFormat="1" ht="13.5" customHeight="1" hidden="1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191"/>
      <c r="AH92" s="204"/>
      <c r="AI92" s="204"/>
      <c r="AJ92" s="204"/>
      <c r="AK92" s="191"/>
      <c r="AL92" s="204"/>
      <c r="AM92" s="204"/>
      <c r="AN92" s="204"/>
      <c r="AO92" s="191"/>
      <c r="AP92" s="204"/>
      <c r="AQ92" s="204"/>
      <c r="AR92" s="204"/>
      <c r="AS92" s="191"/>
      <c r="AT92" s="204"/>
      <c r="AU92" s="204"/>
      <c r="AV92" s="204"/>
      <c r="AW92" s="191"/>
      <c r="AX92" s="204"/>
      <c r="AY92" s="204"/>
      <c r="AZ92" s="204"/>
      <c r="BA92" s="191"/>
      <c r="BB92" s="204"/>
      <c r="BC92" s="204"/>
      <c r="BD92" s="204"/>
      <c r="BE92" s="191"/>
      <c r="BF92" s="204"/>
      <c r="BG92" s="204"/>
      <c r="BH92" s="204"/>
      <c r="BI92" s="191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</row>
    <row r="93" spans="1:72" s="2" customFormat="1" ht="13.5" customHeight="1" hidden="1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191"/>
      <c r="AH93" s="204"/>
      <c r="AI93" s="204"/>
      <c r="AJ93" s="204"/>
      <c r="AK93" s="191"/>
      <c r="AL93" s="204"/>
      <c r="AM93" s="204"/>
      <c r="AN93" s="204"/>
      <c r="AO93" s="191"/>
      <c r="AP93" s="204"/>
      <c r="AQ93" s="204"/>
      <c r="AR93" s="204"/>
      <c r="AS93" s="191"/>
      <c r="AT93" s="204"/>
      <c r="AU93" s="204"/>
      <c r="AV93" s="204"/>
      <c r="AW93" s="191"/>
      <c r="AX93" s="204"/>
      <c r="AY93" s="204"/>
      <c r="AZ93" s="204"/>
      <c r="BA93" s="191"/>
      <c r="BB93" s="204"/>
      <c r="BC93" s="204"/>
      <c r="BD93" s="204"/>
      <c r="BE93" s="191"/>
      <c r="BF93" s="204"/>
      <c r="BG93" s="204"/>
      <c r="BH93" s="204"/>
      <c r="BI93" s="191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</row>
    <row r="94" spans="1:72" s="2" customFormat="1" ht="13.5" customHeight="1" hidden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191"/>
      <c r="AH94" s="204"/>
      <c r="AI94" s="204"/>
      <c r="AJ94" s="204"/>
      <c r="AK94" s="191"/>
      <c r="AL94" s="204"/>
      <c r="AM94" s="204"/>
      <c r="AN94" s="204"/>
      <c r="AO94" s="191"/>
      <c r="AP94" s="204"/>
      <c r="AQ94" s="204"/>
      <c r="AR94" s="204"/>
      <c r="AS94" s="191"/>
      <c r="AT94" s="204"/>
      <c r="AU94" s="204"/>
      <c r="AV94" s="204"/>
      <c r="AW94" s="191"/>
      <c r="AX94" s="204"/>
      <c r="AY94" s="204"/>
      <c r="AZ94" s="204"/>
      <c r="BA94" s="191"/>
      <c r="BB94" s="204"/>
      <c r="BC94" s="204"/>
      <c r="BD94" s="204"/>
      <c r="BE94" s="191"/>
      <c r="BF94" s="204"/>
      <c r="BG94" s="204"/>
      <c r="BH94" s="204"/>
      <c r="BI94" s="191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</row>
    <row r="95" spans="1:72" s="2" customFormat="1" ht="13.5" customHeight="1" hidden="1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191"/>
      <c r="AH95" s="204"/>
      <c r="AI95" s="204"/>
      <c r="AJ95" s="204"/>
      <c r="AK95" s="191"/>
      <c r="AL95" s="204"/>
      <c r="AM95" s="204"/>
      <c r="AN95" s="204"/>
      <c r="AO95" s="191"/>
      <c r="AP95" s="204"/>
      <c r="AQ95" s="204"/>
      <c r="AR95" s="204"/>
      <c r="AS95" s="191"/>
      <c r="AT95" s="204"/>
      <c r="AU95" s="204"/>
      <c r="AV95" s="204"/>
      <c r="AW95" s="191"/>
      <c r="AX95" s="204"/>
      <c r="AY95" s="204"/>
      <c r="AZ95" s="204"/>
      <c r="BA95" s="191"/>
      <c r="BB95" s="204"/>
      <c r="BC95" s="204"/>
      <c r="BD95" s="204"/>
      <c r="BE95" s="191"/>
      <c r="BF95" s="204"/>
      <c r="BG95" s="204"/>
      <c r="BH95" s="204"/>
      <c r="BI95" s="191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</row>
    <row r="96" spans="1:125" s="2" customFormat="1" ht="12.75" customHeight="1">
      <c r="A96" s="292" t="str">
        <f>IF($X$91=0,"1.4","1.5")</f>
        <v>1.5</v>
      </c>
      <c r="B96" s="435" t="s">
        <v>32</v>
      </c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160"/>
      <c r="BJ96" s="68"/>
      <c r="BK96" s="25"/>
      <c r="BL96" s="271"/>
      <c r="BM96" s="271"/>
      <c r="BN96" s="271"/>
      <c r="BO96" s="271"/>
      <c r="BP96" s="271"/>
      <c r="BQ96" s="271"/>
      <c r="BR96" s="271"/>
      <c r="BS96" s="271"/>
      <c r="BT96" s="271"/>
      <c r="CE96" s="220"/>
      <c r="CF96" s="236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1.75" customHeight="1">
      <c r="A97" s="303" t="str">
        <f>IF($X$91=0,"1.4.01","1.5.01")</f>
        <v>1.5.01</v>
      </c>
      <c r="B97" s="129" t="s">
        <v>351</v>
      </c>
      <c r="C97" s="452" t="s">
        <v>94</v>
      </c>
      <c r="D97" s="140">
        <v>8</v>
      </c>
      <c r="E97" s="141"/>
      <c r="F97" s="141"/>
      <c r="G97" s="12"/>
      <c r="H97" s="196"/>
      <c r="I97" s="141"/>
      <c r="J97" s="141"/>
      <c r="K97" s="141"/>
      <c r="L97" s="141"/>
      <c r="M97" s="141"/>
      <c r="N97" s="12"/>
      <c r="O97" s="156"/>
      <c r="P97" s="156"/>
      <c r="Q97" s="293"/>
      <c r="R97" s="177"/>
      <c r="S97" s="177"/>
      <c r="T97" s="177"/>
      <c r="U97" s="177"/>
      <c r="V97" s="177"/>
      <c r="W97" s="294"/>
      <c r="X97" s="156">
        <v>0</v>
      </c>
      <c r="Y97" s="156">
        <f>CEILING(X97/$BR$7,0.25)</f>
        <v>0</v>
      </c>
      <c r="Z97" s="9">
        <f aca="true" t="shared" si="159" ref="Z97:AB101">AD97*$BL$5+AH97*$BM$5+AL97*$BN$5+AP97*$BO$5+AT97*$BP$5+AX97*$BQ$5+BB97*$BR$5+BF97*$BS$5</f>
        <v>0</v>
      </c>
      <c r="AA97" s="9">
        <f t="shared" si="159"/>
        <v>0</v>
      </c>
      <c r="AB97" s="9">
        <f t="shared" si="159"/>
        <v>0</v>
      </c>
      <c r="AC97" s="9">
        <f>X97-Z97</f>
        <v>0</v>
      </c>
      <c r="AD97" s="156">
        <v>0</v>
      </c>
      <c r="AE97" s="156">
        <v>0</v>
      </c>
      <c r="AF97" s="156">
        <v>0</v>
      </c>
      <c r="AG97" s="67">
        <f>BL97</f>
        <v>0</v>
      </c>
      <c r="AH97" s="156">
        <v>0</v>
      </c>
      <c r="AI97" s="156">
        <v>0</v>
      </c>
      <c r="AJ97" s="156">
        <v>0</v>
      </c>
      <c r="AK97" s="67">
        <f>BM97</f>
        <v>0</v>
      </c>
      <c r="AL97" s="156">
        <v>0</v>
      </c>
      <c r="AM97" s="156">
        <v>0</v>
      </c>
      <c r="AN97" s="156">
        <v>0</v>
      </c>
      <c r="AO97" s="67">
        <f>BN97</f>
        <v>0</v>
      </c>
      <c r="AP97" s="156">
        <v>0</v>
      </c>
      <c r="AQ97" s="156">
        <v>0</v>
      </c>
      <c r="AR97" s="156">
        <v>0</v>
      </c>
      <c r="AS97" s="67">
        <f>BO97</f>
        <v>0</v>
      </c>
      <c r="AT97" s="156">
        <v>0</v>
      </c>
      <c r="AU97" s="156">
        <v>0</v>
      </c>
      <c r="AV97" s="156">
        <v>0</v>
      </c>
      <c r="AW97" s="67">
        <f>BP97</f>
        <v>0</v>
      </c>
      <c r="AX97" s="156">
        <v>0</v>
      </c>
      <c r="AY97" s="156">
        <v>0</v>
      </c>
      <c r="AZ97" s="156">
        <v>0</v>
      </c>
      <c r="BA97" s="67">
        <f>BQ97</f>
        <v>0</v>
      </c>
      <c r="BB97" s="156">
        <v>0</v>
      </c>
      <c r="BC97" s="156">
        <v>0</v>
      </c>
      <c r="BD97" s="156">
        <v>0</v>
      </c>
      <c r="BE97" s="67">
        <f>BR97</f>
        <v>0</v>
      </c>
      <c r="BF97" s="156">
        <v>0</v>
      </c>
      <c r="BG97" s="156">
        <v>0</v>
      </c>
      <c r="BH97" s="156">
        <v>0</v>
      </c>
      <c r="BI97" s="67">
        <f>BS97</f>
        <v>0</v>
      </c>
      <c r="BJ97" s="60">
        <f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0">
        <f>SUM(BL97:BS97)</f>
        <v>0</v>
      </c>
      <c r="BW97"/>
      <c r="BX97"/>
      <c r="BY97"/>
      <c r="BZ97"/>
      <c r="CA97"/>
      <c r="CB97"/>
      <c r="CC97"/>
      <c r="CD97"/>
      <c r="CE97" s="228"/>
      <c r="CF97" s="241">
        <f>MAX(BW97:CD97)</f>
        <v>0</v>
      </c>
      <c r="CH97" s="71">
        <f>IF(MID($D97,1,1)="1",1,0)+IF(MID($E97,1,1)="1",1,0)+IF(MID($F97,1,1)="1",1,0)+IF(MID($G97,1,1)="1",1,0)</f>
        <v>0</v>
      </c>
      <c r="CI97" s="71">
        <f>IF(MID($D97,1,1)="2",1,0)+IF(MID($E97,1,1)="2",1,0)+IF(MID($F97,1,1)="2",1,0)+IF(MID($G97,1,1)="2",1,0)</f>
        <v>0</v>
      </c>
      <c r="CJ97" s="71">
        <f>IF(MID($D97,1,1)="3",1,0)+IF(MID($E97,1,1)="3",1,0)+IF(MID($F97,1,1)="3",1,0)+IF(MID($G97,1,1)="3",1,0)</f>
        <v>0</v>
      </c>
      <c r="CK97" s="71">
        <f>IF(MID($D97,1,1)="4",1,0)+IF(MID($E97,1,1)="4",1,0)+IF(MID($F97,1,1)="4",1,0)+IF(MID($G97,1,1)="4",1,0)</f>
        <v>0</v>
      </c>
      <c r="CL97" s="71">
        <f>IF(MID($D97,1,1)="5",1,0)+IF(MID($E97,1,1)="5",1,0)+IF(MID($F97,1,1)="5",1,0)+IF(MID($G97,1,1)="5",1,0)+IF(MID($H97,1,1)="5",1,0)+IF(MID($I97,1,1)="5",1,0)+IF(MID($J97,1,1)="5",1,0)</f>
        <v>0</v>
      </c>
      <c r="CM97" s="71">
        <f>IF(MID($D97,1,1)="6",1,0)+IF(MID($E97,1,1)="6",1,0)+IF(MID($F97,1,1)="6",1,0)+IF(MID($G97,1,1)="6",1,0)+IF(MID($H97,1,1)="6",1,0)+IF(MID($I97,1,1)="6",1,0)+IF(MID($J97,1,1)="6",1,0)</f>
        <v>0</v>
      </c>
      <c r="CN97" s="71">
        <f>IF(MID($D97,1,1)="7",1,0)+IF(MID($E97,1,1)="7",1,0)+IF(MID($F97,1,1)="7",1,0)+IF(MID($G97,1,1)="7",1,0)+IF(MID($H97,1,1)="7",1,0)+IF(MID($I97,1,1)="7",1,0)+IF(MID($J97,1,1)="7",1,0)</f>
        <v>0</v>
      </c>
      <c r="CO97" s="71">
        <f>IF(MID($D97,1,1)="8",1,0)+IF(MID($E97,1,1)="8",1,0)+IF(MID($F97,1,1)="8",1,0)+IF(MID($G97,1,1)="8",1,0)+IF(MID($H97,1,1)="8",1,0)+IF(MID($I97,1,1)="8",1,0)+IF(MID($J97,1,1)="8",1,0)</f>
        <v>1</v>
      </c>
      <c r="CP97" s="84">
        <f>SUM(CH97:CO97)</f>
        <v>1</v>
      </c>
      <c r="CQ97" s="71">
        <f>IF(MID(H97,1,1)="1",1,0)+IF(MID(I97,1,1)="1",1,0)+IF(MID(J97,1,1)="1",1,0)+IF(MID(K97,1,1)="1",1,0)+IF(MID(L97,1,1)="1",1,0)+IF(MID(M97,1,1)="1",1,0)+IF(MID(N97,1,1)="1",1,0)</f>
        <v>0</v>
      </c>
      <c r="CR97" s="71">
        <f>IF(MID(H97,1,1)="2",1,0)+IF(MID(I97,1,1)="2",1,0)+IF(MID(J97,1,1)="2",1,0)+IF(MID(K97,1,1)="2",1,0)+IF(MID(L97,1,1)="2",1,0)+IF(MID(M97,1,1)="2",1,0)+IF(MID(N97,1,1)="2",1,0)</f>
        <v>0</v>
      </c>
      <c r="CS97" s="72">
        <f>IF(MID(H97,1,1)="3",1,0)+IF(MID(I97,1,1)="3",1,0)+IF(MID(J97,1,1)="3",1,0)+IF(MID(K97,1,1)="3",1,0)+IF(MID(L97,1,1)="3",1,0)+IF(MID(M97,1,1)="3",1,0)+IF(MID(N97,1,1)="3",1,0)</f>
        <v>0</v>
      </c>
      <c r="CT97" s="71">
        <f>IF(MID(H97,1,1)="4",1,0)+IF(MID(I97,1,1)="4",1,0)+IF(MID(J97,1,1)="4",1,0)+IF(MID(K97,1,1)="4",1,0)+IF(MID(L97,1,1)="4",1,0)+IF(MID(M97,1,1)="4",1,0)+IF(MID(N97,1,1)="4",1,0)</f>
        <v>0</v>
      </c>
      <c r="CU97" s="71">
        <f>IF(MID(H97,1,1)="5",1,0)+IF(MID(I97,1,1)="5",1,0)+IF(MID(J97,1,1)="5",1,0)+IF(MID(K97,1,1)="5",1,0)+IF(MID(L97,1,1)="5",1,0)+IF(MID(M97,1,1)="5",1,0)+IF(MID(N97,1,1)="5",1,0)</f>
        <v>0</v>
      </c>
      <c r="CV97" s="71">
        <f>IF(MID(H97,1,1)="6",1,0)+IF(MID(I97,1,1)="6",1,0)+IF(MID(J97,1,1)="6",1,0)+IF(MID(K97,1,1)="6",1,0)+IF(MID(L97,1,1)="6",1,0)+IF(MID(M97,1,1)="6",1,0)+IF(MID(N97,1,1)="6",1,0)</f>
        <v>0</v>
      </c>
      <c r="CW97" s="71">
        <f>IF(MID(H97,1,1)="7",1,0)+IF(MID(I97,1,1)="7",1,0)+IF(MID(J97,1,1)="7",1,0)+IF(MID(K97,1,1)="7",1,0)+IF(MID(L97,1,1)="7",1,0)+IF(MID(M97,1,1)="7",1,0)+IF(MID(N97,1,1)="7",1,0)</f>
        <v>0</v>
      </c>
      <c r="CX97" s="71">
        <f>IF(MID(H97,1,1)="8",1,0)+IF(MID(I97,1,1)="8",1,0)+IF(MID(J97,1,1)="8",1,0)+IF(MID(K97,1,1)="8",1,0)+IF(MID(L97,1,1)="8",1,0)+IF(MID(M97,1,1)="8",1,0)+IF(MID(N97,1,1)="8",1,0)</f>
        <v>0</v>
      </c>
      <c r="CY97" s="83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hidden="1">
      <c r="A98" s="303" t="str">
        <f>IF($X$91=0,"1.4.02","1.5.02")</f>
        <v>1.5.02</v>
      </c>
      <c r="B98" s="129"/>
      <c r="C98" s="151"/>
      <c r="D98" s="140"/>
      <c r="E98" s="141"/>
      <c r="F98" s="141"/>
      <c r="G98" s="12"/>
      <c r="H98" s="140"/>
      <c r="I98" s="141"/>
      <c r="J98" s="141"/>
      <c r="K98" s="141"/>
      <c r="L98" s="141"/>
      <c r="M98" s="141"/>
      <c r="N98" s="12"/>
      <c r="O98" s="156"/>
      <c r="P98" s="156"/>
      <c r="Q98" s="293"/>
      <c r="R98" s="177"/>
      <c r="S98" s="177"/>
      <c r="T98" s="177"/>
      <c r="U98" s="177"/>
      <c r="V98" s="177"/>
      <c r="W98" s="294"/>
      <c r="X98" s="156">
        <v>0</v>
      </c>
      <c r="Y98" s="156">
        <f>CEILING(X98/$BR$7,0.25)</f>
        <v>0</v>
      </c>
      <c r="Z98" s="9">
        <f t="shared" si="159"/>
        <v>0</v>
      </c>
      <c r="AA98" s="9">
        <f t="shared" si="159"/>
        <v>0</v>
      </c>
      <c r="AB98" s="9">
        <f t="shared" si="159"/>
        <v>0</v>
      </c>
      <c r="AC98" s="9">
        <f>X98-Z98</f>
        <v>0</v>
      </c>
      <c r="AD98" s="156">
        <v>0</v>
      </c>
      <c r="AE98" s="156">
        <v>0</v>
      </c>
      <c r="AF98" s="156">
        <v>0</v>
      </c>
      <c r="AG98" s="67">
        <f>BL98</f>
        <v>0</v>
      </c>
      <c r="AH98" s="156">
        <v>0</v>
      </c>
      <c r="AI98" s="156">
        <v>0</v>
      </c>
      <c r="AJ98" s="156">
        <v>0</v>
      </c>
      <c r="AK98" s="67">
        <f>BM98</f>
        <v>0</v>
      </c>
      <c r="AL98" s="156">
        <v>0</v>
      </c>
      <c r="AM98" s="156">
        <v>0</v>
      </c>
      <c r="AN98" s="156">
        <v>0</v>
      </c>
      <c r="AO98" s="67">
        <f>BN98</f>
        <v>0</v>
      </c>
      <c r="AP98" s="156">
        <v>0</v>
      </c>
      <c r="AQ98" s="156">
        <v>0</v>
      </c>
      <c r="AR98" s="156">
        <v>0</v>
      </c>
      <c r="AS98" s="67">
        <f>BO98</f>
        <v>0</v>
      </c>
      <c r="AT98" s="156">
        <v>0</v>
      </c>
      <c r="AU98" s="156">
        <v>0</v>
      </c>
      <c r="AV98" s="156">
        <v>0</v>
      </c>
      <c r="AW98" s="67">
        <f>BP98</f>
        <v>0</v>
      </c>
      <c r="AX98" s="156">
        <v>0</v>
      </c>
      <c r="AY98" s="156">
        <v>0</v>
      </c>
      <c r="AZ98" s="156">
        <v>0</v>
      </c>
      <c r="BA98" s="67">
        <f>BQ98</f>
        <v>0</v>
      </c>
      <c r="BB98" s="156">
        <v>0</v>
      </c>
      <c r="BC98" s="156">
        <v>0</v>
      </c>
      <c r="BD98" s="156">
        <v>0</v>
      </c>
      <c r="BE98" s="67">
        <f>BR98</f>
        <v>0</v>
      </c>
      <c r="BF98" s="156">
        <v>0</v>
      </c>
      <c r="BG98" s="156">
        <v>0</v>
      </c>
      <c r="BH98" s="156">
        <v>0</v>
      </c>
      <c r="BI98" s="67">
        <f>BS98</f>
        <v>0</v>
      </c>
      <c r="BJ98" s="60">
        <f>IF(ISERROR(AC98/X98),0,AC98/X98)</f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0">
        <f>SUM(BL98:BS98)</f>
        <v>0</v>
      </c>
      <c r="BW98"/>
      <c r="BX98"/>
      <c r="BY98"/>
      <c r="BZ98"/>
      <c r="CA98"/>
      <c r="CB98"/>
      <c r="CC98"/>
      <c r="CD98"/>
      <c r="CE98" s="228"/>
      <c r="CF98" s="241">
        <f>MAX(BW98:CD98)</f>
        <v>0</v>
      </c>
      <c r="CH98" s="71">
        <f>IF(MID($D98,1,1)="1",1,0)+IF(MID($E98,1,1)="1",1,0)+IF(MID($F98,1,1)="1",1,0)+IF(MID($G98,1,1)="1",1,0)</f>
        <v>0</v>
      </c>
      <c r="CI98" s="71">
        <f>IF(MID($D98,1,1)="2",1,0)+IF(MID($E98,1,1)="2",1,0)+IF(MID($F98,1,1)="2",1,0)+IF(MID($G98,1,1)="2",1,0)</f>
        <v>0</v>
      </c>
      <c r="CJ98" s="71">
        <f>IF(MID($D98,1,1)="3",1,0)+IF(MID($E98,1,1)="3",1,0)+IF(MID($F98,1,1)="3",1,0)+IF(MID($G98,1,1)="3",1,0)</f>
        <v>0</v>
      </c>
      <c r="CK98" s="71">
        <f>IF(MID($D98,1,1)="4",1,0)+IF(MID($E98,1,1)="4",1,0)+IF(MID($F98,1,1)="4",1,0)+IF(MID($G98,1,1)="4",1,0)</f>
        <v>0</v>
      </c>
      <c r="CL98" s="71">
        <f>IF(MID($D98,1,1)="5",1,0)+IF(MID($E98,1,1)="5",1,0)+IF(MID($F98,1,1)="5",1,0)+IF(MID($G98,1,1)="5",1,0)+IF(MID($H98,1,1)="5",1,0)+IF(MID($I98,1,1)="5",1,0)+IF(MID($J98,1,1)="5",1,0)</f>
        <v>0</v>
      </c>
      <c r="CM98" s="71">
        <f>IF(MID($D98,1,1)="6",1,0)+IF(MID($E98,1,1)="6",1,0)+IF(MID($F98,1,1)="6",1,0)+IF(MID($G98,1,1)="6",1,0)+IF(MID($H98,1,1)="6",1,0)+IF(MID($I98,1,1)="6",1,0)+IF(MID($J98,1,1)="6",1,0)</f>
        <v>0</v>
      </c>
      <c r="CN98" s="71">
        <f>IF(MID($D98,1,1)="7",1,0)+IF(MID($E98,1,1)="7",1,0)+IF(MID($F98,1,1)="7",1,0)+IF(MID($G98,1,1)="7",1,0)+IF(MID($H98,1,1)="7",1,0)+IF(MID($I98,1,1)="7",1,0)+IF(MID($J98,1,1)="7",1,0)</f>
        <v>0</v>
      </c>
      <c r="CO98" s="71">
        <f>IF(MID($D98,1,1)="8",1,0)+IF(MID($E98,1,1)="8",1,0)+IF(MID($F98,1,1)="8",1,0)+IF(MID($G98,1,1)="8",1,0)+IF(MID($H98,1,1)="8",1,0)+IF(MID($I98,1,1)="8",1,0)+IF(MID($J98,1,1)="8",1,0)</f>
        <v>0</v>
      </c>
      <c r="CP98" s="84">
        <f>SUM(CH98:CO98)</f>
        <v>0</v>
      </c>
      <c r="CQ98" s="71">
        <f>IF(MID(H98,1,1)="1",1,0)+IF(MID(I98,1,1)="1",1,0)+IF(MID(J98,1,1)="1",1,0)+IF(MID(K98,1,1)="1",1,0)+IF(MID(L98,1,1)="1",1,0)+IF(MID(M98,1,1)="1",1,0)+IF(MID(N98,1,1)="1",1,0)</f>
        <v>0</v>
      </c>
      <c r="CR98" s="71">
        <f>IF(MID(H98,1,1)="2",1,0)+IF(MID(I98,1,1)="2",1,0)+IF(MID(J98,1,1)="2",1,0)+IF(MID(K98,1,1)="2",1,0)+IF(MID(L98,1,1)="2",1,0)+IF(MID(M98,1,1)="2",1,0)+IF(MID(N98,1,1)="2",1,0)</f>
        <v>0</v>
      </c>
      <c r="CS98" s="72">
        <f>IF(MID(H98,1,1)="3",1,0)+IF(MID(I98,1,1)="3",1,0)+IF(MID(J98,1,1)="3",1,0)+IF(MID(K98,1,1)="3",1,0)+IF(MID(L98,1,1)="3",1,0)+IF(MID(M98,1,1)="3",1,0)+IF(MID(N98,1,1)="3",1,0)</f>
        <v>0</v>
      </c>
      <c r="CT98" s="71">
        <f>IF(MID(H98,1,1)="4",1,0)+IF(MID(I98,1,1)="4",1,0)+IF(MID(J98,1,1)="4",1,0)+IF(MID(K98,1,1)="4",1,0)+IF(MID(L98,1,1)="4",1,0)+IF(MID(M98,1,1)="4",1,0)+IF(MID(N98,1,1)="4",1,0)</f>
        <v>0</v>
      </c>
      <c r="CU98" s="71">
        <f>IF(MID(H98,1,1)="5",1,0)+IF(MID(I98,1,1)="5",1,0)+IF(MID(J98,1,1)="5",1,0)+IF(MID(K98,1,1)="5",1,0)+IF(MID(L98,1,1)="5",1,0)+IF(MID(M98,1,1)="5",1,0)+IF(MID(N98,1,1)="5",1,0)</f>
        <v>0</v>
      </c>
      <c r="CV98" s="71">
        <f>IF(MID(H98,1,1)="6",1,0)+IF(MID(I98,1,1)="6",1,0)+IF(MID(J98,1,1)="6",1,0)+IF(MID(K98,1,1)="6",1,0)+IF(MID(L98,1,1)="6",1,0)+IF(MID(M98,1,1)="6",1,0)+IF(MID(N98,1,1)="6",1,0)</f>
        <v>0</v>
      </c>
      <c r="CW98" s="71">
        <f>IF(MID(H98,1,1)="7",1,0)+IF(MID(I98,1,1)="7",1,0)+IF(MID(J98,1,1)="7",1,0)+IF(MID(K98,1,1)="7",1,0)+IF(MID(L98,1,1)="7",1,0)+IF(MID(M98,1,1)="7",1,0)+IF(MID(N98,1,1)="7",1,0)</f>
        <v>0</v>
      </c>
      <c r="CX98" s="71">
        <f>IF(MID(H98,1,1)="8",1,0)+IF(MID(I98,1,1)="8",1,0)+IF(MID(J98,1,1)="8",1,0)+IF(MID(K98,1,1)="8",1,0)+IF(MID(L98,1,1)="8",1,0)+IF(MID(M98,1,1)="8",1,0)+IF(MID(N98,1,1)="8",1,0)</f>
        <v>0</v>
      </c>
      <c r="CY98" s="83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customHeight="1" hidden="1">
      <c r="A99" s="303" t="str">
        <f>IF($X$91=0,"1.4.03","1.5.03")</f>
        <v>1.5.03</v>
      </c>
      <c r="B99" s="129"/>
      <c r="C99" s="151"/>
      <c r="D99" s="140"/>
      <c r="E99" s="141"/>
      <c r="F99" s="141"/>
      <c r="G99" s="12"/>
      <c r="H99" s="140"/>
      <c r="I99" s="141"/>
      <c r="J99" s="141"/>
      <c r="K99" s="141"/>
      <c r="L99" s="141"/>
      <c r="M99" s="141"/>
      <c r="N99" s="12"/>
      <c r="O99" s="156"/>
      <c r="P99" s="156"/>
      <c r="Q99" s="293"/>
      <c r="R99" s="177"/>
      <c r="S99" s="177"/>
      <c r="T99" s="177"/>
      <c r="U99" s="177"/>
      <c r="V99" s="177"/>
      <c r="W99" s="294"/>
      <c r="X99" s="156">
        <v>0</v>
      </c>
      <c r="Y99" s="156">
        <f>CEILING(X99/$BR$7,0.25)</f>
        <v>0</v>
      </c>
      <c r="Z99" s="9">
        <f t="shared" si="159"/>
        <v>0</v>
      </c>
      <c r="AA99" s="9">
        <f t="shared" si="159"/>
        <v>0</v>
      </c>
      <c r="AB99" s="9">
        <f t="shared" si="159"/>
        <v>0</v>
      </c>
      <c r="AC99" s="9">
        <f>X99-Z99</f>
        <v>0</v>
      </c>
      <c r="AD99" s="156">
        <v>0</v>
      </c>
      <c r="AE99" s="156">
        <v>0</v>
      </c>
      <c r="AF99" s="156">
        <v>0</v>
      </c>
      <c r="AG99" s="67">
        <f>BL99</f>
        <v>0</v>
      </c>
      <c r="AH99" s="156">
        <v>0</v>
      </c>
      <c r="AI99" s="156">
        <v>0</v>
      </c>
      <c r="AJ99" s="156">
        <v>0</v>
      </c>
      <c r="AK99" s="67">
        <f>BM99</f>
        <v>0</v>
      </c>
      <c r="AL99" s="156">
        <v>0</v>
      </c>
      <c r="AM99" s="156">
        <v>0</v>
      </c>
      <c r="AN99" s="156">
        <v>0</v>
      </c>
      <c r="AO99" s="67">
        <f>BN99</f>
        <v>0</v>
      </c>
      <c r="AP99" s="156">
        <v>0</v>
      </c>
      <c r="AQ99" s="156">
        <v>0</v>
      </c>
      <c r="AR99" s="156">
        <v>0</v>
      </c>
      <c r="AS99" s="67">
        <f>BO99</f>
        <v>0</v>
      </c>
      <c r="AT99" s="156">
        <v>0</v>
      </c>
      <c r="AU99" s="156">
        <v>0</v>
      </c>
      <c r="AV99" s="156">
        <v>0</v>
      </c>
      <c r="AW99" s="67">
        <f>BP99</f>
        <v>0</v>
      </c>
      <c r="AX99" s="156">
        <v>0</v>
      </c>
      <c r="AY99" s="156">
        <v>0</v>
      </c>
      <c r="AZ99" s="156">
        <v>0</v>
      </c>
      <c r="BA99" s="67">
        <f>BQ99</f>
        <v>0</v>
      </c>
      <c r="BB99" s="156">
        <v>0</v>
      </c>
      <c r="BC99" s="156">
        <v>0</v>
      </c>
      <c r="BD99" s="156">
        <v>0</v>
      </c>
      <c r="BE99" s="67">
        <f>BR99</f>
        <v>0</v>
      </c>
      <c r="BF99" s="156">
        <v>0</v>
      </c>
      <c r="BG99" s="156">
        <v>0</v>
      </c>
      <c r="BH99" s="156">
        <v>0</v>
      </c>
      <c r="BI99" s="67">
        <f>BS99</f>
        <v>0</v>
      </c>
      <c r="BJ99" s="60">
        <f>IF(ISERROR(AC99/X99),0,AC99/X99)</f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0">
        <f>SUM(BL99:BS99)</f>
        <v>0</v>
      </c>
      <c r="BW99"/>
      <c r="BX99"/>
      <c r="BY99"/>
      <c r="BZ99"/>
      <c r="CA99"/>
      <c r="CB99"/>
      <c r="CC99"/>
      <c r="CD99"/>
      <c r="CE99" s="228"/>
      <c r="CF99" s="241">
        <f>MAX(BW99:CD99)</f>
        <v>0</v>
      </c>
      <c r="CH99" s="71">
        <f>IF(MID($D99,1,1)="1",1,0)+IF(MID($E99,1,1)="1",1,0)+IF(MID($F99,1,1)="1",1,0)+IF(MID($G99,1,1)="1",1,0)</f>
        <v>0</v>
      </c>
      <c r="CI99" s="71">
        <f>IF(MID($D99,1,1)="2",1,0)+IF(MID($E99,1,1)="2",1,0)+IF(MID($F99,1,1)="2",1,0)+IF(MID($G99,1,1)="2",1,0)</f>
        <v>0</v>
      </c>
      <c r="CJ99" s="71">
        <f>IF(MID($D99,1,1)="3",1,0)+IF(MID($E99,1,1)="3",1,0)+IF(MID($F99,1,1)="3",1,0)+IF(MID($G99,1,1)="3",1,0)</f>
        <v>0</v>
      </c>
      <c r="CK99" s="71">
        <f>IF(MID($D99,1,1)="4",1,0)+IF(MID($E99,1,1)="4",1,0)+IF(MID($F99,1,1)="4",1,0)+IF(MID($G99,1,1)="4",1,0)</f>
        <v>0</v>
      </c>
      <c r="CL99" s="71">
        <f>IF(MID($D99,1,1)="5",1,0)+IF(MID($E99,1,1)="5",1,0)+IF(MID($F99,1,1)="5",1,0)+IF(MID($G99,1,1)="5",1,0)+IF(MID($H99,1,1)="5",1,0)+IF(MID($I99,1,1)="5",1,0)+IF(MID($J99,1,1)="5",1,0)</f>
        <v>0</v>
      </c>
      <c r="CM99" s="71">
        <f>IF(MID($D99,1,1)="6",1,0)+IF(MID($E99,1,1)="6",1,0)+IF(MID($F99,1,1)="6",1,0)+IF(MID($G99,1,1)="6",1,0)+IF(MID($H99,1,1)="6",1,0)+IF(MID($I99,1,1)="6",1,0)+IF(MID($J99,1,1)="6",1,0)</f>
        <v>0</v>
      </c>
      <c r="CN99" s="71">
        <f>IF(MID($D99,1,1)="7",1,0)+IF(MID($E99,1,1)="7",1,0)+IF(MID($F99,1,1)="7",1,0)+IF(MID($G99,1,1)="7",1,0)+IF(MID($H99,1,1)="7",1,0)+IF(MID($I99,1,1)="7",1,0)+IF(MID($J99,1,1)="7",1,0)</f>
        <v>0</v>
      </c>
      <c r="CO99" s="71">
        <f>IF(MID($D99,1,1)="8",1,0)+IF(MID($E99,1,1)="8",1,0)+IF(MID($F99,1,1)="8",1,0)+IF(MID($G99,1,1)="8",1,0)+IF(MID($H99,1,1)="8",1,0)+IF(MID($I99,1,1)="8",1,0)+IF(MID($J99,1,1)="8",1,0)</f>
        <v>0</v>
      </c>
      <c r="CP99" s="84">
        <f>SUM(CH99:CO99)</f>
        <v>0</v>
      </c>
      <c r="CQ99" s="71">
        <f>IF(MID(H99,1,1)="1",1,0)+IF(MID(I99,1,1)="1",1,0)+IF(MID(J99,1,1)="1",1,0)+IF(MID(K99,1,1)="1",1,0)+IF(MID(L99,1,1)="1",1,0)+IF(MID(M99,1,1)="1",1,0)+IF(MID(N99,1,1)="1",1,0)</f>
        <v>0</v>
      </c>
      <c r="CR99" s="71">
        <f>IF(MID(H99,1,1)="2",1,0)+IF(MID(I99,1,1)="2",1,0)+IF(MID(J99,1,1)="2",1,0)+IF(MID(K99,1,1)="2",1,0)+IF(MID(L99,1,1)="2",1,0)+IF(MID(M99,1,1)="2",1,0)+IF(MID(N99,1,1)="2",1,0)</f>
        <v>0</v>
      </c>
      <c r="CS99" s="72">
        <f>IF(MID(H99,1,1)="3",1,0)+IF(MID(I99,1,1)="3",1,0)+IF(MID(J99,1,1)="3",1,0)+IF(MID(K99,1,1)="3",1,0)+IF(MID(L99,1,1)="3",1,0)+IF(MID(M99,1,1)="3",1,0)+IF(MID(N99,1,1)="3",1,0)</f>
        <v>0</v>
      </c>
      <c r="CT99" s="71">
        <f>IF(MID(H99,1,1)="4",1,0)+IF(MID(I99,1,1)="4",1,0)+IF(MID(J99,1,1)="4",1,0)+IF(MID(K99,1,1)="4",1,0)+IF(MID(L99,1,1)="4",1,0)+IF(MID(M99,1,1)="4",1,0)+IF(MID(N99,1,1)="4",1,0)</f>
        <v>0</v>
      </c>
      <c r="CU99" s="71">
        <f>IF(MID(H99,1,1)="5",1,0)+IF(MID(I99,1,1)="5",1,0)+IF(MID(J99,1,1)="5",1,0)+IF(MID(K99,1,1)="5",1,0)+IF(MID(L99,1,1)="5",1,0)+IF(MID(M99,1,1)="5",1,0)+IF(MID(N99,1,1)="5",1,0)</f>
        <v>0</v>
      </c>
      <c r="CV99" s="71">
        <f>IF(MID(H99,1,1)="6",1,0)+IF(MID(I99,1,1)="6",1,0)+IF(MID(J99,1,1)="6",1,0)+IF(MID(K99,1,1)="6",1,0)+IF(MID(L99,1,1)="6",1,0)+IF(MID(M99,1,1)="6",1,0)+IF(MID(N99,1,1)="6",1,0)</f>
        <v>0</v>
      </c>
      <c r="CW99" s="71">
        <f>IF(MID(H99,1,1)="7",1,0)+IF(MID(I99,1,1)="7",1,0)+IF(MID(J99,1,1)="7",1,0)+IF(MID(K99,1,1)="7",1,0)+IF(MID(L99,1,1)="7",1,0)+IF(MID(M99,1,1)="7",1,0)+IF(MID(N99,1,1)="7",1,0)</f>
        <v>0</v>
      </c>
      <c r="CX99" s="71">
        <f>IF(MID(H99,1,1)="8",1,0)+IF(MID(I99,1,1)="8",1,0)+IF(MID(J99,1,1)="8",1,0)+IF(MID(K99,1,1)="8",1,0)+IF(MID(L99,1,1)="8",1,0)+IF(MID(M99,1,1)="8",1,0)+IF(MID(N99,1,1)="8",1,0)</f>
        <v>0</v>
      </c>
      <c r="CY99" s="83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customHeight="1" hidden="1">
      <c r="A100" s="303" t="str">
        <f>IF($X$91=0,"1.4.04","1.5.04")</f>
        <v>1.5.04</v>
      </c>
      <c r="B100" s="129"/>
      <c r="C100" s="151"/>
      <c r="D100" s="140"/>
      <c r="E100" s="141"/>
      <c r="F100" s="141"/>
      <c r="G100" s="12"/>
      <c r="H100" s="140"/>
      <c r="I100" s="141"/>
      <c r="J100" s="141"/>
      <c r="K100" s="141"/>
      <c r="L100" s="141"/>
      <c r="M100" s="141"/>
      <c r="N100" s="12"/>
      <c r="O100" s="156"/>
      <c r="P100" s="156"/>
      <c r="Q100" s="293"/>
      <c r="R100" s="177"/>
      <c r="S100" s="177"/>
      <c r="T100" s="177"/>
      <c r="U100" s="177"/>
      <c r="V100" s="177"/>
      <c r="W100" s="294"/>
      <c r="X100" s="156">
        <v>0</v>
      </c>
      <c r="Y100" s="156">
        <f>CEILING(X100/$BR$7,0.25)</f>
        <v>0</v>
      </c>
      <c r="Z100" s="9">
        <f t="shared" si="159"/>
        <v>0</v>
      </c>
      <c r="AA100" s="9">
        <f t="shared" si="159"/>
        <v>0</v>
      </c>
      <c r="AB100" s="9">
        <f t="shared" si="159"/>
        <v>0</v>
      </c>
      <c r="AC100" s="9">
        <f>X100-Z100</f>
        <v>0</v>
      </c>
      <c r="AD100" s="156">
        <v>0</v>
      </c>
      <c r="AE100" s="156">
        <v>0</v>
      </c>
      <c r="AF100" s="156">
        <v>0</v>
      </c>
      <c r="AG100" s="67">
        <f>BL100</f>
        <v>0</v>
      </c>
      <c r="AH100" s="156">
        <v>0</v>
      </c>
      <c r="AI100" s="156">
        <v>0</v>
      </c>
      <c r="AJ100" s="156">
        <v>0</v>
      </c>
      <c r="AK100" s="67">
        <f>BM100</f>
        <v>0</v>
      </c>
      <c r="AL100" s="156">
        <v>0</v>
      </c>
      <c r="AM100" s="156">
        <v>0</v>
      </c>
      <c r="AN100" s="156">
        <v>0</v>
      </c>
      <c r="AO100" s="67">
        <f>BN100</f>
        <v>0</v>
      </c>
      <c r="AP100" s="156">
        <v>0</v>
      </c>
      <c r="AQ100" s="156">
        <v>0</v>
      </c>
      <c r="AR100" s="156">
        <v>0</v>
      </c>
      <c r="AS100" s="67">
        <f>BO100</f>
        <v>0</v>
      </c>
      <c r="AT100" s="156">
        <v>0</v>
      </c>
      <c r="AU100" s="156">
        <v>0</v>
      </c>
      <c r="AV100" s="156">
        <v>0</v>
      </c>
      <c r="AW100" s="67">
        <f>BP100</f>
        <v>0</v>
      </c>
      <c r="AX100" s="156">
        <v>0</v>
      </c>
      <c r="AY100" s="156">
        <v>0</v>
      </c>
      <c r="AZ100" s="156">
        <v>0</v>
      </c>
      <c r="BA100" s="67">
        <f>BQ100</f>
        <v>0</v>
      </c>
      <c r="BB100" s="156">
        <v>0</v>
      </c>
      <c r="BC100" s="156">
        <v>0</v>
      </c>
      <c r="BD100" s="156">
        <v>0</v>
      </c>
      <c r="BE100" s="67">
        <f>BR100</f>
        <v>0</v>
      </c>
      <c r="BF100" s="156">
        <v>0</v>
      </c>
      <c r="BG100" s="156">
        <v>0</v>
      </c>
      <c r="BH100" s="156">
        <v>0</v>
      </c>
      <c r="BI100" s="67">
        <f>BS100</f>
        <v>0</v>
      </c>
      <c r="BJ100" s="60">
        <f>IF(ISERROR(AC100/X100),0,AC100/X100)</f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0">
        <f>SUM(BL100:BS100)</f>
        <v>0</v>
      </c>
      <c r="BW100"/>
      <c r="BX100"/>
      <c r="BY100"/>
      <c r="BZ100"/>
      <c r="CA100"/>
      <c r="CB100"/>
      <c r="CC100"/>
      <c r="CD100"/>
      <c r="CE100" s="228"/>
      <c r="CF100" s="241">
        <f>MAX(BW100:CD100)</f>
        <v>0</v>
      </c>
      <c r="CH100" s="71">
        <f>IF(MID($D100,1,1)="1",1,0)+IF(MID($E100,1,1)="1",1,0)+IF(MID($F100,1,1)="1",1,0)+IF(MID($G100,1,1)="1",1,0)</f>
        <v>0</v>
      </c>
      <c r="CI100" s="71">
        <f>IF(MID($D100,1,1)="2",1,0)+IF(MID($E100,1,1)="2",1,0)+IF(MID($F100,1,1)="2",1,0)+IF(MID($G100,1,1)="2",1,0)</f>
        <v>0</v>
      </c>
      <c r="CJ100" s="71">
        <f>IF(MID($D100,1,1)="3",1,0)+IF(MID($E100,1,1)="3",1,0)+IF(MID($F100,1,1)="3",1,0)+IF(MID($G100,1,1)="3",1,0)</f>
        <v>0</v>
      </c>
      <c r="CK100" s="71">
        <f>IF(MID($D100,1,1)="4",1,0)+IF(MID($E100,1,1)="4",1,0)+IF(MID($F100,1,1)="4",1,0)+IF(MID($G100,1,1)="4",1,0)</f>
        <v>0</v>
      </c>
      <c r="CL100" s="71">
        <f>IF(MID($D100,1,1)="5",1,0)+IF(MID($E100,1,1)="5",1,0)+IF(MID($F100,1,1)="5",1,0)+IF(MID($G100,1,1)="5",1,0)+IF(MID($H100,1,1)="5",1,0)+IF(MID($I100,1,1)="5",1,0)+IF(MID($J100,1,1)="5",1,0)</f>
        <v>0</v>
      </c>
      <c r="CM100" s="71">
        <f>IF(MID($D100,1,1)="6",1,0)+IF(MID($E100,1,1)="6",1,0)+IF(MID($F100,1,1)="6",1,0)+IF(MID($G100,1,1)="6",1,0)+IF(MID($H100,1,1)="6",1,0)+IF(MID($I100,1,1)="6",1,0)+IF(MID($J100,1,1)="6",1,0)</f>
        <v>0</v>
      </c>
      <c r="CN100" s="71">
        <f>IF(MID($D100,1,1)="7",1,0)+IF(MID($E100,1,1)="7",1,0)+IF(MID($F100,1,1)="7",1,0)+IF(MID($G100,1,1)="7",1,0)+IF(MID($H100,1,1)="7",1,0)+IF(MID($I100,1,1)="7",1,0)+IF(MID($J100,1,1)="7",1,0)</f>
        <v>0</v>
      </c>
      <c r="CO100" s="71">
        <f>IF(MID($D100,1,1)="8",1,0)+IF(MID($E100,1,1)="8",1,0)+IF(MID($F100,1,1)="8",1,0)+IF(MID($G100,1,1)="8",1,0)+IF(MID($H100,1,1)="8",1,0)+IF(MID($I100,1,1)="8",1,0)+IF(MID($J100,1,1)="8",1,0)</f>
        <v>0</v>
      </c>
      <c r="CP100" s="84">
        <f>SUM(CH100:CO100)</f>
        <v>0</v>
      </c>
      <c r="CQ100" s="71">
        <f>IF(MID(H100,1,1)="1",1,0)+IF(MID(I100,1,1)="1",1,0)+IF(MID(J100,1,1)="1",1,0)+IF(MID(K100,1,1)="1",1,0)+IF(MID(L100,1,1)="1",1,0)+IF(MID(M100,1,1)="1",1,0)+IF(MID(N100,1,1)="1",1,0)</f>
        <v>0</v>
      </c>
      <c r="CR100" s="71">
        <f>IF(MID(H100,1,1)="2",1,0)+IF(MID(I100,1,1)="2",1,0)+IF(MID(J100,1,1)="2",1,0)+IF(MID(K100,1,1)="2",1,0)+IF(MID(L100,1,1)="2",1,0)+IF(MID(M100,1,1)="2",1,0)+IF(MID(N100,1,1)="2",1,0)</f>
        <v>0</v>
      </c>
      <c r="CS100" s="72">
        <f>IF(MID(H100,1,1)="3",1,0)+IF(MID(I100,1,1)="3",1,0)+IF(MID(J100,1,1)="3",1,0)+IF(MID(K100,1,1)="3",1,0)+IF(MID(L100,1,1)="3",1,0)+IF(MID(M100,1,1)="3",1,0)+IF(MID(N100,1,1)="3",1,0)</f>
        <v>0</v>
      </c>
      <c r="CT100" s="71">
        <f>IF(MID(H100,1,1)="4",1,0)+IF(MID(I100,1,1)="4",1,0)+IF(MID(J100,1,1)="4",1,0)+IF(MID(K100,1,1)="4",1,0)+IF(MID(L100,1,1)="4",1,0)+IF(MID(M100,1,1)="4",1,0)+IF(MID(N100,1,1)="4",1,0)</f>
        <v>0</v>
      </c>
      <c r="CU100" s="71">
        <f>IF(MID(H100,1,1)="5",1,0)+IF(MID(I100,1,1)="5",1,0)+IF(MID(J100,1,1)="5",1,0)+IF(MID(K100,1,1)="5",1,0)+IF(MID(L100,1,1)="5",1,0)+IF(MID(M100,1,1)="5",1,0)+IF(MID(N100,1,1)="5",1,0)</f>
        <v>0</v>
      </c>
      <c r="CV100" s="71">
        <f>IF(MID(H100,1,1)="6",1,0)+IF(MID(I100,1,1)="6",1,0)+IF(MID(J100,1,1)="6",1,0)+IF(MID(K100,1,1)="6",1,0)+IF(MID(L100,1,1)="6",1,0)+IF(MID(M100,1,1)="6",1,0)+IF(MID(N100,1,1)="6",1,0)</f>
        <v>0</v>
      </c>
      <c r="CW100" s="71">
        <f>IF(MID(H100,1,1)="7",1,0)+IF(MID(I100,1,1)="7",1,0)+IF(MID(J100,1,1)="7",1,0)+IF(MID(K100,1,1)="7",1,0)+IF(MID(L100,1,1)="7",1,0)+IF(MID(M100,1,1)="7",1,0)+IF(MID(N100,1,1)="7",1,0)</f>
        <v>0</v>
      </c>
      <c r="CX100" s="71">
        <f>IF(MID(H100,1,1)="8",1,0)+IF(MID(I100,1,1)="8",1,0)+IF(MID(J100,1,1)="8",1,0)+IF(MID(K100,1,1)="8",1,0)+IF(MID(L100,1,1)="8",1,0)+IF(MID(M100,1,1)="8",1,0)+IF(MID(N100,1,1)="8",1,0)</f>
        <v>0</v>
      </c>
      <c r="CY100" s="83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customHeight="1" hidden="1">
      <c r="A101" s="303" t="str">
        <f>IF($X$91=0,"1.4.05","1.5.05")</f>
        <v>1.5.05</v>
      </c>
      <c r="B101" s="129"/>
      <c r="C101" s="151"/>
      <c r="D101" s="140"/>
      <c r="E101" s="141"/>
      <c r="F101" s="141"/>
      <c r="G101" s="12"/>
      <c r="H101" s="140"/>
      <c r="I101" s="141"/>
      <c r="J101" s="141"/>
      <c r="K101" s="141"/>
      <c r="L101" s="141"/>
      <c r="M101" s="141"/>
      <c r="N101" s="12"/>
      <c r="O101" s="156"/>
      <c r="P101" s="156"/>
      <c r="Q101" s="293"/>
      <c r="R101" s="177"/>
      <c r="S101" s="177"/>
      <c r="T101" s="177"/>
      <c r="U101" s="177"/>
      <c r="V101" s="177"/>
      <c r="W101" s="294"/>
      <c r="X101" s="156">
        <v>0</v>
      </c>
      <c r="Y101" s="156">
        <f>CEILING(X101/$BR$7,0.25)</f>
        <v>0</v>
      </c>
      <c r="Z101" s="9">
        <f t="shared" si="159"/>
        <v>0</v>
      </c>
      <c r="AA101" s="9">
        <f t="shared" si="159"/>
        <v>0</v>
      </c>
      <c r="AB101" s="9">
        <f t="shared" si="159"/>
        <v>0</v>
      </c>
      <c r="AC101" s="9">
        <f>X101-Z101</f>
        <v>0</v>
      </c>
      <c r="AD101" s="156">
        <v>0</v>
      </c>
      <c r="AE101" s="156">
        <v>0</v>
      </c>
      <c r="AF101" s="156">
        <v>0</v>
      </c>
      <c r="AG101" s="67">
        <f>BL101</f>
        <v>0</v>
      </c>
      <c r="AH101" s="156">
        <v>0</v>
      </c>
      <c r="AI101" s="156">
        <v>0</v>
      </c>
      <c r="AJ101" s="156">
        <v>0</v>
      </c>
      <c r="AK101" s="67">
        <f>BM101</f>
        <v>0</v>
      </c>
      <c r="AL101" s="156">
        <v>0</v>
      </c>
      <c r="AM101" s="156">
        <v>0</v>
      </c>
      <c r="AN101" s="156">
        <v>0</v>
      </c>
      <c r="AO101" s="67">
        <f>BN101</f>
        <v>0</v>
      </c>
      <c r="AP101" s="156">
        <v>0</v>
      </c>
      <c r="AQ101" s="156">
        <v>0</v>
      </c>
      <c r="AR101" s="156">
        <v>0</v>
      </c>
      <c r="AS101" s="67">
        <f>BO101</f>
        <v>0</v>
      </c>
      <c r="AT101" s="156">
        <v>0</v>
      </c>
      <c r="AU101" s="156">
        <v>0</v>
      </c>
      <c r="AV101" s="156">
        <v>0</v>
      </c>
      <c r="AW101" s="67">
        <f>BP101</f>
        <v>0</v>
      </c>
      <c r="AX101" s="156">
        <v>0</v>
      </c>
      <c r="AY101" s="156">
        <v>0</v>
      </c>
      <c r="AZ101" s="156">
        <v>0</v>
      </c>
      <c r="BA101" s="67">
        <f>BQ101</f>
        <v>0</v>
      </c>
      <c r="BB101" s="156">
        <v>0</v>
      </c>
      <c r="BC101" s="156">
        <v>0</v>
      </c>
      <c r="BD101" s="156">
        <v>0</v>
      </c>
      <c r="BE101" s="67">
        <f>BR101</f>
        <v>0</v>
      </c>
      <c r="BF101" s="156">
        <v>0</v>
      </c>
      <c r="BG101" s="156">
        <v>0</v>
      </c>
      <c r="BH101" s="156">
        <v>0</v>
      </c>
      <c r="BI101" s="67">
        <f>BS101</f>
        <v>0</v>
      </c>
      <c r="BJ101" s="60">
        <f>IF(ISERROR(AC101/X101),0,AC101/X101)</f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0">
        <f>SUM(BL101:BS101)</f>
        <v>0</v>
      </c>
      <c r="BW101"/>
      <c r="BX101"/>
      <c r="BY101"/>
      <c r="BZ101"/>
      <c r="CA101"/>
      <c r="CB101"/>
      <c r="CC101"/>
      <c r="CD101"/>
      <c r="CE101" s="228"/>
      <c r="CF101" s="241">
        <f>MAX(BW101:CD101)</f>
        <v>0</v>
      </c>
      <c r="CH101" s="71">
        <f>IF(MID($D101,1,1)="1",1,0)+IF(MID($E101,1,1)="1",1,0)+IF(MID($F101,1,1)="1",1,0)+IF(MID($G101,1,1)="1",1,0)</f>
        <v>0</v>
      </c>
      <c r="CI101" s="71">
        <f>IF(MID($D101,1,1)="2",1,0)+IF(MID($E101,1,1)="2",1,0)+IF(MID($F101,1,1)="2",1,0)+IF(MID($G101,1,1)="2",1,0)</f>
        <v>0</v>
      </c>
      <c r="CJ101" s="71">
        <f>IF(MID($D101,1,1)="3",1,0)+IF(MID($E101,1,1)="3",1,0)+IF(MID($F101,1,1)="3",1,0)+IF(MID($G101,1,1)="3",1,0)</f>
        <v>0</v>
      </c>
      <c r="CK101" s="71">
        <f>IF(MID($D101,1,1)="4",1,0)+IF(MID($E101,1,1)="4",1,0)+IF(MID($F101,1,1)="4",1,0)+IF(MID($G101,1,1)="4",1,0)</f>
        <v>0</v>
      </c>
      <c r="CL101" s="71">
        <f>IF(MID($D101,1,1)="5",1,0)+IF(MID($E101,1,1)="5",1,0)+IF(MID($F101,1,1)="5",1,0)+IF(MID($G101,1,1)="5",1,0)+IF(MID($H101,1,1)="5",1,0)+IF(MID($I101,1,1)="5",1,0)+IF(MID($J101,1,1)="5",1,0)</f>
        <v>0</v>
      </c>
      <c r="CM101" s="71">
        <f>IF(MID($D101,1,1)="6",1,0)+IF(MID($E101,1,1)="6",1,0)+IF(MID($F101,1,1)="6",1,0)+IF(MID($G101,1,1)="6",1,0)+IF(MID($H101,1,1)="6",1,0)+IF(MID($I101,1,1)="6",1,0)+IF(MID($J101,1,1)="6",1,0)</f>
        <v>0</v>
      </c>
      <c r="CN101" s="71">
        <f>IF(MID($D101,1,1)="7",1,0)+IF(MID($E101,1,1)="7",1,0)+IF(MID($F101,1,1)="7",1,0)+IF(MID($G101,1,1)="7",1,0)+IF(MID($H101,1,1)="7",1,0)+IF(MID($I101,1,1)="7",1,0)+IF(MID($J101,1,1)="7",1,0)</f>
        <v>0</v>
      </c>
      <c r="CO101" s="71">
        <f>IF(MID($D101,1,1)="8",1,0)+IF(MID($E101,1,1)="8",1,0)+IF(MID($F101,1,1)="8",1,0)+IF(MID($G101,1,1)="8",1,0)+IF(MID($H101,1,1)="8",1,0)+IF(MID($I101,1,1)="8",1,0)+IF(MID($J101,1,1)="8",1,0)</f>
        <v>0</v>
      </c>
      <c r="CP101" s="84">
        <f>SUM(CH101:CO101)</f>
        <v>0</v>
      </c>
      <c r="CQ101" s="71">
        <f>IF(MID(H101,1,1)="1",1,0)+IF(MID(I101,1,1)="1",1,0)+IF(MID(J101,1,1)="1",1,0)+IF(MID(K101,1,1)="1",1,0)+IF(MID(L101,1,1)="1",1,0)+IF(MID(M101,1,1)="1",1,0)+IF(MID(N101,1,1)="1",1,0)</f>
        <v>0</v>
      </c>
      <c r="CR101" s="71">
        <f>IF(MID(H101,1,1)="2",1,0)+IF(MID(I101,1,1)="2",1,0)+IF(MID(J101,1,1)="2",1,0)+IF(MID(K101,1,1)="2",1,0)+IF(MID(L101,1,1)="2",1,0)+IF(MID(M101,1,1)="2",1,0)+IF(MID(N101,1,1)="2",1,0)</f>
        <v>0</v>
      </c>
      <c r="CS101" s="72">
        <f>IF(MID(H101,1,1)="3",1,0)+IF(MID(I101,1,1)="3",1,0)+IF(MID(J101,1,1)="3",1,0)+IF(MID(K101,1,1)="3",1,0)+IF(MID(L101,1,1)="3",1,0)+IF(MID(M101,1,1)="3",1,0)+IF(MID(N101,1,1)="3",1,0)</f>
        <v>0</v>
      </c>
      <c r="CT101" s="71">
        <f>IF(MID(H101,1,1)="4",1,0)+IF(MID(I101,1,1)="4",1,0)+IF(MID(J101,1,1)="4",1,0)+IF(MID(K101,1,1)="4",1,0)+IF(MID(L101,1,1)="4",1,0)+IF(MID(M101,1,1)="4",1,0)+IF(MID(N101,1,1)="4",1,0)</f>
        <v>0</v>
      </c>
      <c r="CU101" s="71">
        <f>IF(MID(H101,1,1)="5",1,0)+IF(MID(I101,1,1)="5",1,0)+IF(MID(J101,1,1)="5",1,0)+IF(MID(K101,1,1)="5",1,0)+IF(MID(L101,1,1)="5",1,0)+IF(MID(M101,1,1)="5",1,0)+IF(MID(N101,1,1)="5",1,0)</f>
        <v>0</v>
      </c>
      <c r="CV101" s="71">
        <f>IF(MID(H101,1,1)="6",1,0)+IF(MID(I101,1,1)="6",1,0)+IF(MID(J101,1,1)="6",1,0)+IF(MID(K101,1,1)="6",1,0)+IF(MID(L101,1,1)="6",1,0)+IF(MID(M101,1,1)="6",1,0)+IF(MID(N101,1,1)="6",1,0)</f>
        <v>0</v>
      </c>
      <c r="CW101" s="71">
        <f>IF(MID(H101,1,1)="7",1,0)+IF(MID(I101,1,1)="7",1,0)+IF(MID(J101,1,1)="7",1,0)+IF(MID(K101,1,1)="7",1,0)+IF(MID(L101,1,1)="7",1,0)+IF(MID(M101,1,1)="7",1,0)+IF(MID(N101,1,1)="7",1,0)</f>
        <v>0</v>
      </c>
      <c r="CX101" s="71">
        <f>IF(MID(H101,1,1)="8",1,0)+IF(MID(I101,1,1)="8",1,0)+IF(MID(J101,1,1)="8",1,0)+IF(MID(K101,1,1)="8",1,0)+IF(MID(L101,1,1)="8",1,0)+IF(MID(M101,1,1)="8",1,0)+IF(MID(N101,1,1)="8",1,0)</f>
        <v>0</v>
      </c>
      <c r="CY101" s="83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15" s="20" customFormat="1" ht="7.5" customHeight="1">
      <c r="A102" s="18"/>
      <c r="B102" s="164"/>
      <c r="C102" s="155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298"/>
      <c r="AH102" s="161"/>
      <c r="AI102" s="161"/>
      <c r="AJ102" s="161"/>
      <c r="AK102" s="298"/>
      <c r="AL102" s="161"/>
      <c r="AM102" s="161"/>
      <c r="AN102" s="161"/>
      <c r="AO102" s="298"/>
      <c r="AP102" s="161"/>
      <c r="AQ102" s="161"/>
      <c r="AR102" s="161"/>
      <c r="AS102" s="298"/>
      <c r="AT102" s="161"/>
      <c r="AU102" s="161"/>
      <c r="AV102" s="161"/>
      <c r="AW102" s="298"/>
      <c r="AX102" s="161"/>
      <c r="AY102" s="161"/>
      <c r="AZ102" s="161"/>
      <c r="BA102" s="298"/>
      <c r="BB102" s="161"/>
      <c r="BC102" s="161"/>
      <c r="BD102" s="161"/>
      <c r="BE102" s="298"/>
      <c r="BF102" s="161"/>
      <c r="BG102" s="161"/>
      <c r="BH102" s="161"/>
      <c r="BI102" s="298"/>
      <c r="BJ102" s="160"/>
      <c r="BK102" s="25"/>
      <c r="BL102" s="46"/>
      <c r="BM102" s="46"/>
      <c r="BN102" s="46"/>
      <c r="BO102" s="46"/>
      <c r="BP102" s="46"/>
      <c r="BQ102" s="46"/>
      <c r="BR102" s="46"/>
      <c r="BS102" s="46"/>
      <c r="BT102" s="46"/>
      <c r="CE102" s="226"/>
      <c r="CF102" s="243"/>
      <c r="DD102" s="49"/>
      <c r="DE102" s="49"/>
      <c r="DF102" s="49"/>
      <c r="DG102" s="49"/>
      <c r="DH102" s="49"/>
      <c r="DI102" s="49"/>
      <c r="DJ102" s="49"/>
      <c r="DK102" s="49"/>
    </row>
    <row r="103" spans="1:115" s="20" customFormat="1" ht="13.5" customHeight="1">
      <c r="A103" s="18"/>
      <c r="B103" s="300" t="s">
        <v>270</v>
      </c>
      <c r="C103" s="155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178">
        <f>X$91+X$88+X$80+X$69</f>
        <v>5400</v>
      </c>
      <c r="Y103" s="178">
        <f>Y$91+Y$88+Y$80+Y$69</f>
        <v>180</v>
      </c>
      <c r="Z103" s="266">
        <f>Z$91+Z$88+Z$80+Z$69</f>
        <v>562</v>
      </c>
      <c r="AA103" s="266">
        <f aca="true" t="shared" si="160" ref="AA103:BI103">AA$91+AA$88+AA$80+AA$69</f>
        <v>372</v>
      </c>
      <c r="AB103" s="266">
        <f t="shared" si="160"/>
        <v>522</v>
      </c>
      <c r="AC103" s="266">
        <f t="shared" si="160"/>
        <v>3944</v>
      </c>
      <c r="AD103" s="266">
        <f t="shared" si="160"/>
        <v>170</v>
      </c>
      <c r="AE103" s="266">
        <f t="shared" si="160"/>
        <v>42</v>
      </c>
      <c r="AF103" s="266">
        <f t="shared" si="160"/>
        <v>160</v>
      </c>
      <c r="AG103" s="67">
        <f>AG$91+AG$88+AG$80+AG$69</f>
        <v>30</v>
      </c>
      <c r="AH103" s="266">
        <f t="shared" si="160"/>
        <v>160</v>
      </c>
      <c r="AI103" s="266">
        <f t="shared" si="160"/>
        <v>74</v>
      </c>
      <c r="AJ103" s="266">
        <f t="shared" si="160"/>
        <v>122</v>
      </c>
      <c r="AK103" s="67">
        <f t="shared" si="160"/>
        <v>30</v>
      </c>
      <c r="AL103" s="266">
        <f t="shared" si="160"/>
        <v>58</v>
      </c>
      <c r="AM103" s="266">
        <f t="shared" si="160"/>
        <v>56</v>
      </c>
      <c r="AN103" s="266">
        <f t="shared" si="160"/>
        <v>58</v>
      </c>
      <c r="AO103" s="67">
        <f t="shared" si="160"/>
        <v>20</v>
      </c>
      <c r="AP103" s="266">
        <f t="shared" si="160"/>
        <v>58</v>
      </c>
      <c r="AQ103" s="266">
        <f t="shared" si="160"/>
        <v>46</v>
      </c>
      <c r="AR103" s="266">
        <f t="shared" si="160"/>
        <v>70</v>
      </c>
      <c r="AS103" s="67">
        <f t="shared" si="160"/>
        <v>20</v>
      </c>
      <c r="AT103" s="266">
        <f t="shared" si="160"/>
        <v>48</v>
      </c>
      <c r="AU103" s="266">
        <f t="shared" si="160"/>
        <v>64</v>
      </c>
      <c r="AV103" s="266">
        <f t="shared" si="160"/>
        <v>56</v>
      </c>
      <c r="AW103" s="67">
        <f t="shared" si="160"/>
        <v>20</v>
      </c>
      <c r="AX103" s="266">
        <f t="shared" si="160"/>
        <v>42</v>
      </c>
      <c r="AY103" s="266">
        <f t="shared" si="160"/>
        <v>58</v>
      </c>
      <c r="AZ103" s="266">
        <f t="shared" si="160"/>
        <v>28</v>
      </c>
      <c r="BA103" s="67">
        <f t="shared" si="160"/>
        <v>20</v>
      </c>
      <c r="BB103" s="266">
        <f t="shared" si="160"/>
        <v>26</v>
      </c>
      <c r="BC103" s="266">
        <f t="shared" si="160"/>
        <v>32</v>
      </c>
      <c r="BD103" s="266">
        <f t="shared" si="160"/>
        <v>28</v>
      </c>
      <c r="BE103" s="67">
        <f t="shared" si="160"/>
        <v>10</v>
      </c>
      <c r="BF103" s="266">
        <f t="shared" si="160"/>
        <v>0</v>
      </c>
      <c r="BG103" s="266">
        <f t="shared" si="160"/>
        <v>0</v>
      </c>
      <c r="BH103" s="266">
        <f t="shared" si="160"/>
        <v>0</v>
      </c>
      <c r="BI103" s="67">
        <f t="shared" si="160"/>
        <v>30</v>
      </c>
      <c r="BJ103" s="160"/>
      <c r="BK103" s="25"/>
      <c r="BL103" s="36">
        <f aca="true" t="shared" si="161" ref="BL103:BT103">BL$91+BL$88+BL$80+BL$69</f>
        <v>30</v>
      </c>
      <c r="BM103" s="36">
        <f t="shared" si="161"/>
        <v>30</v>
      </c>
      <c r="BN103" s="36">
        <f t="shared" si="161"/>
        <v>19</v>
      </c>
      <c r="BO103" s="36">
        <f t="shared" si="161"/>
        <v>19</v>
      </c>
      <c r="BP103" s="36">
        <f t="shared" si="161"/>
        <v>19</v>
      </c>
      <c r="BQ103" s="36">
        <f t="shared" si="161"/>
        <v>19</v>
      </c>
      <c r="BR103" s="36">
        <f t="shared" si="161"/>
        <v>9</v>
      </c>
      <c r="BS103" s="36">
        <f t="shared" si="161"/>
        <v>30</v>
      </c>
      <c r="BT103" s="287">
        <f t="shared" si="161"/>
        <v>175</v>
      </c>
      <c r="CE103" s="226"/>
      <c r="CF103" s="243"/>
      <c r="DD103" s="49"/>
      <c r="DE103" s="49"/>
      <c r="DF103" s="49"/>
      <c r="DG103" s="49"/>
      <c r="DH103" s="49"/>
      <c r="DI103" s="49"/>
      <c r="DJ103" s="49"/>
      <c r="DK103" s="49"/>
    </row>
    <row r="104" spans="1:115" s="20" customFormat="1" ht="13.5" customHeight="1" hidden="1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191"/>
      <c r="AH104" s="204"/>
      <c r="AI104" s="204"/>
      <c r="AJ104" s="204"/>
      <c r="AK104" s="191"/>
      <c r="AL104" s="204"/>
      <c r="AM104" s="204"/>
      <c r="AN104" s="204"/>
      <c r="AO104" s="191"/>
      <c r="AP104" s="204"/>
      <c r="AQ104" s="204"/>
      <c r="AR104" s="204"/>
      <c r="AS104" s="191"/>
      <c r="AT104" s="204"/>
      <c r="AU104" s="204"/>
      <c r="AV104" s="204"/>
      <c r="AW104" s="191"/>
      <c r="AX104" s="204"/>
      <c r="AY104" s="204"/>
      <c r="AZ104" s="204"/>
      <c r="BA104" s="191"/>
      <c r="BB104" s="204"/>
      <c r="BC104" s="204"/>
      <c r="BD104" s="204"/>
      <c r="BE104" s="191"/>
      <c r="BF104" s="204"/>
      <c r="BG104" s="204"/>
      <c r="BH104" s="204"/>
      <c r="BI104" s="191"/>
      <c r="BJ104" s="160"/>
      <c r="BK104" s="25"/>
      <c r="BL104" s="46"/>
      <c r="BM104" s="46"/>
      <c r="BN104" s="46"/>
      <c r="BO104" s="46"/>
      <c r="BP104" s="46"/>
      <c r="BQ104" s="46"/>
      <c r="BR104" s="46"/>
      <c r="BS104" s="46"/>
      <c r="BT104" s="46"/>
      <c r="CE104" s="226"/>
      <c r="CF104" s="243"/>
      <c r="DD104" s="49"/>
      <c r="DE104" s="49"/>
      <c r="DF104" s="49"/>
      <c r="DG104" s="49"/>
      <c r="DH104" s="49"/>
      <c r="DI104" s="49"/>
      <c r="DJ104" s="49"/>
      <c r="DK104" s="49"/>
    </row>
    <row r="105" spans="1:115" s="20" customFormat="1" ht="20.25" customHeight="1">
      <c r="A105" s="153" t="s">
        <v>134</v>
      </c>
      <c r="B105" s="257" t="s">
        <v>165</v>
      </c>
      <c r="C105" s="20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92"/>
      <c r="P105" s="192"/>
      <c r="Q105" s="187"/>
      <c r="R105" s="187"/>
      <c r="S105" s="187"/>
      <c r="T105" s="187"/>
      <c r="U105" s="187"/>
      <c r="V105" s="187"/>
      <c r="W105" s="187"/>
      <c r="X105" s="177"/>
      <c r="Y105" s="267"/>
      <c r="Z105" s="267"/>
      <c r="AA105" s="267"/>
      <c r="AB105" s="267"/>
      <c r="AC105" s="267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68"/>
      <c r="BK105" s="22"/>
      <c r="BL105" s="46"/>
      <c r="BM105" s="46"/>
      <c r="BN105" s="46"/>
      <c r="BO105" s="46"/>
      <c r="BP105" s="46"/>
      <c r="BQ105" s="46"/>
      <c r="BR105" s="46"/>
      <c r="BS105" s="46"/>
      <c r="BT105" s="91"/>
      <c r="CE105" s="226"/>
      <c r="CF105" s="243"/>
      <c r="DD105" s="49"/>
      <c r="DE105" s="49"/>
      <c r="DF105" s="49"/>
      <c r="DG105" s="49"/>
      <c r="DH105" s="49"/>
      <c r="DI105" s="49"/>
      <c r="DJ105" s="49"/>
      <c r="DK105" s="49"/>
    </row>
    <row r="106" spans="1:125" s="2" customFormat="1" ht="12" customHeight="1">
      <c r="A106" s="18" t="s">
        <v>151</v>
      </c>
      <c r="B106" s="167" t="s">
        <v>166</v>
      </c>
      <c r="C106" s="152"/>
      <c r="D106" s="359"/>
      <c r="E106" s="177"/>
      <c r="F106" s="177"/>
      <c r="G106" s="294"/>
      <c r="H106" s="360">
        <v>3</v>
      </c>
      <c r="I106" s="177"/>
      <c r="J106" s="177"/>
      <c r="K106" s="177"/>
      <c r="L106" s="177"/>
      <c r="M106" s="177"/>
      <c r="N106" s="294"/>
      <c r="O106" s="156"/>
      <c r="P106" s="156"/>
      <c r="Q106" s="293"/>
      <c r="R106" s="177"/>
      <c r="S106" s="177"/>
      <c r="T106" s="177"/>
      <c r="U106" s="177"/>
      <c r="V106" s="177"/>
      <c r="W106" s="294"/>
      <c r="X106" s="295">
        <v>150</v>
      </c>
      <c r="Y106" s="156">
        <f>CEILING(X106/$BR$7,0.25)</f>
        <v>5</v>
      </c>
      <c r="Z106" s="9"/>
      <c r="AA106" s="9"/>
      <c r="AB106" s="9"/>
      <c r="AC106" s="9"/>
      <c r="AD106" s="256"/>
      <c r="AE106" s="256"/>
      <c r="AF106" s="256"/>
      <c r="AG106" s="433">
        <f>IF($H106&lt;&gt;AD$7,0,$Y106)</f>
        <v>0</v>
      </c>
      <c r="AH106" s="256"/>
      <c r="AI106" s="256"/>
      <c r="AJ106" s="256"/>
      <c r="AK106" s="433">
        <f>IF($H106&lt;&gt;AH$7,0,$Y106)</f>
        <v>0</v>
      </c>
      <c r="AL106" s="256"/>
      <c r="AM106" s="256"/>
      <c r="AN106" s="256"/>
      <c r="AO106" s="433">
        <f>IF($H106&lt;&gt;AL$7,0,$Y106)</f>
        <v>5</v>
      </c>
      <c r="AP106" s="256"/>
      <c r="AQ106" s="256"/>
      <c r="AR106" s="256"/>
      <c r="AS106" s="433">
        <f>IF($H106&lt;&gt;AP$7,0,$Y106)</f>
        <v>0</v>
      </c>
      <c r="AT106" s="256"/>
      <c r="AU106" s="256"/>
      <c r="AV106" s="256"/>
      <c r="AW106" s="433">
        <f>IF($H106&lt;&gt;AT$7,0,$Y106)</f>
        <v>0</v>
      </c>
      <c r="AX106" s="256"/>
      <c r="AY106" s="256"/>
      <c r="AZ106" s="256"/>
      <c r="BA106" s="433">
        <f>IF($H106&lt;&gt;AX$7,0,$Y106)</f>
        <v>0</v>
      </c>
      <c r="BB106" s="256"/>
      <c r="BC106" s="256"/>
      <c r="BD106" s="256"/>
      <c r="BE106" s="433">
        <f>IF($H106&lt;&gt;BB$7,0,$Y106)</f>
        <v>0</v>
      </c>
      <c r="BF106" s="256"/>
      <c r="BG106" s="256"/>
      <c r="BH106" s="256"/>
      <c r="BI106" s="433">
        <f>IF($H106&lt;&gt;BF$7,0,$Y106)</f>
        <v>0</v>
      </c>
      <c r="BJ106" s="60">
        <f>IF(ISERROR(AC106/X106),0,AC106/X106)</f>
        <v>0</v>
      </c>
      <c r="BK106" s="134">
        <f>IF(ISERROR(SEARCH("в",A106)),"",1)</f>
      </c>
      <c r="BL106" s="85">
        <f>IF(AG106&lt;&gt;0,$Y106,0)</f>
        <v>0</v>
      </c>
      <c r="BM106" s="85">
        <f>IF(AK106&lt;&gt;0,$Y106,0)</f>
        <v>0</v>
      </c>
      <c r="BN106" s="85">
        <f>IF(AO106&lt;&gt;0,$Y106,0)</f>
        <v>5</v>
      </c>
      <c r="BO106" s="85">
        <f>IF(AS106&lt;&gt;0,$Y106,0)</f>
        <v>0</v>
      </c>
      <c r="BP106" s="85">
        <f>IF(AW106&lt;&gt;0,$Y106,0)</f>
        <v>0</v>
      </c>
      <c r="BQ106" s="85">
        <f>IF(BA106&lt;&gt;0,$Y106,0)</f>
        <v>0</v>
      </c>
      <c r="BR106" s="85">
        <f>IF(BE106&lt;&gt;0,$Y106,0)</f>
        <v>0</v>
      </c>
      <c r="BS106" s="85">
        <f>IF(BI106&lt;&gt;0,$Y106,0)</f>
        <v>0</v>
      </c>
      <c r="BT106" s="90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24">
        <f>SUM(BW106:CD106)</f>
        <v>0</v>
      </c>
      <c r="CF106" s="241">
        <f>MAX(BW106:CD106)</f>
        <v>0</v>
      </c>
      <c r="CH106" s="71">
        <f>IF(VALUE($D106)=1,1,0)+IF(VALUE($E106)=1,1,0)+IF(VALUE($F106)=1,1,0)+IF(VALUE($G106)=1,1,0)</f>
        <v>0</v>
      </c>
      <c r="CI106" s="71">
        <f>IF(VALUE($D106)=2,1,0)+IF(VALUE($E106)=2,1,0)+IF(VALUE($F106)=2,1,0)+IF(VALUE($G106)=2,1,0)</f>
        <v>0</v>
      </c>
      <c r="CJ106" s="71">
        <f>IF(VALUE($D106)=3,1,0)+IF(VALUE($E106)=3,1,0)+IF(VALUE($F106)=3,1,0)+IF(VALUE($G106)=3,1,0)</f>
        <v>0</v>
      </c>
      <c r="CK106" s="71">
        <f>IF(VALUE($D106)=4,1,0)+IF(VALUE($E106)=4,1,0)+IF(VALUE($F106)=4,1,0)+IF(VALUE($G106)=4,1,0)</f>
        <v>0</v>
      </c>
      <c r="CL106" s="71">
        <f>IF(VALUE($D106)=5,1,0)+IF(VALUE($E106)=5,1,0)+IF(VALUE($F106)=5,1,0)+IF(VALUE($G106)=5,1,0)</f>
        <v>0</v>
      </c>
      <c r="CM106" s="71">
        <f>IF(VALUE($D106)=6,1,0)+IF(VALUE($E106)=6,1,0)+IF(VALUE($F106)=6,1,0)+IF(VALUE($G106)=6,1,0)</f>
        <v>0</v>
      </c>
      <c r="CN106" s="71">
        <f>IF(VALUE($D106)=7,1,0)+IF(VALUE($E106)=7,1,0)+IF(VALUE($F106)=7,1,0)+IF(VALUE($G106)=7,1,0)</f>
        <v>0</v>
      </c>
      <c r="CO106" s="71">
        <f>IF(VALUE($D106)=8,1,0)+IF(VALUE($E106)=8,1,0)+IF(VALUE($F106)=8,1,0)+IF(VALUE($G106)=8,1,0)</f>
        <v>0</v>
      </c>
      <c r="CP106" s="84">
        <f>SUM(CH106:CO106)</f>
        <v>0</v>
      </c>
      <c r="CQ106" s="71">
        <f>IF(MID(H106,1,1)="1",1,0)+IF(MID(I106,1,1)="1",1,0)+IF(MID(J106,1,1)="1",1,0)+IF(MID(K106,1,1)="1",1,0)+IF(MID(L106,1,1)="1",1,0)+IF(MID(M106,1,1)="1",1,0)+IF(MID(N106,1,1)="1",1,0)</f>
        <v>0</v>
      </c>
      <c r="CR106" s="71">
        <f>IF(MID(H106,1,1)="2",1,0)+IF(MID(I106,1,1)="2",1,0)+IF(MID(J106,1,1)="2",1,0)+IF(MID(K106,1,1)="2",1,0)+IF(MID(L106,1,1)="2",1,0)+IF(MID(M106,1,1)="2",1,0)+IF(MID(N106,1,1)="2",1,0)</f>
        <v>0</v>
      </c>
      <c r="CS106" s="72">
        <f>IF(MID(H106,1,1)="3",1,0)+IF(MID(I106,1,1)="3",1,0)+IF(MID(J106,1,1)="3",1,0)+IF(MID(K106,1,1)="3",1,0)+IF(MID(L106,1,1)="3",1,0)+IF(MID(M106,1,1)="3",1,0)+IF(MID(N106,1,1)="3",1,0)</f>
        <v>1</v>
      </c>
      <c r="CT106" s="71">
        <f>IF(MID(H106,1,1)="4",1,0)+IF(MID(I106,1,1)="4",1,0)+IF(MID(J106,1,1)="4",1,0)+IF(MID(K106,1,1)="4",1,0)+IF(MID(L106,1,1)="4",1,0)+IF(MID(M106,1,1)="4",1,0)+IF(MID(N106,1,1)="4",1,0)</f>
        <v>0</v>
      </c>
      <c r="CU106" s="71">
        <f>IF(MID(H106,1,1)="5",1,0)+IF(MID(I106,1,1)="5",1,0)+IF(MID(J106,1,1)="5",1,0)+IF(MID(K106,1,1)="5",1,0)+IF(MID(L106,1,1)="5",1,0)+IF(MID(M106,1,1)="5",1,0)+IF(MID(N106,1,1)="5",1,0)</f>
        <v>0</v>
      </c>
      <c r="CV106" s="71">
        <f>IF(MID(H106,1,1)="6",1,0)+IF(MID(I106,1,1)="6",1,0)+IF(MID(J106,1,1)="6",1,0)+IF(MID(K106,1,1)="6",1,0)+IF(MID(L106,1,1)="6",1,0)+IF(MID(M106,1,1)="6",1,0)+IF(MID(N106,1,1)="6",1,0)</f>
        <v>0</v>
      </c>
      <c r="CW106" s="71">
        <f>IF(MID(H106,1,1)="7",1,0)+IF(MID(I106,1,1)="7",1,0)+IF(MID(J106,1,1)="7",1,0)+IF(MID(K106,1,1)="7",1,0)+IF(MID(L106,1,1)="7",1,0)+IF(MID(M106,1,1)="7",1,0)+IF(MID(N106,1,1)="7",1,0)</f>
        <v>0</v>
      </c>
      <c r="CX106" s="71">
        <f>IF(MID(H106,1,1)="8",1,0)+IF(MID(I106,1,1)="8",1,0)+IF(MID(J106,1,1)="8",1,0)+IF(MID(K106,1,1)="8",1,0)+IF(MID(L106,1,1)="8",1,0)+IF(MID(M106,1,1)="8",1,0)+IF(MID(N106,1,1)="8",1,0)</f>
        <v>0</v>
      </c>
      <c r="CY106" s="83">
        <f>SUM(CQ106:CX106)</f>
        <v>1</v>
      </c>
      <c r="DC106" s="6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75">
      <c r="A107" s="18" t="s">
        <v>152</v>
      </c>
      <c r="B107" s="167" t="s">
        <v>167</v>
      </c>
      <c r="C107" s="152"/>
      <c r="D107" s="359"/>
      <c r="E107" s="177"/>
      <c r="F107" s="177"/>
      <c r="G107" s="294"/>
      <c r="H107" s="360">
        <v>3</v>
      </c>
      <c r="I107" s="177"/>
      <c r="J107" s="177"/>
      <c r="K107" s="177"/>
      <c r="L107" s="177"/>
      <c r="M107" s="177"/>
      <c r="N107" s="294"/>
      <c r="O107" s="156"/>
      <c r="P107" s="156"/>
      <c r="Q107" s="293"/>
      <c r="R107" s="177"/>
      <c r="S107" s="177"/>
      <c r="T107" s="177"/>
      <c r="U107" s="177"/>
      <c r="V107" s="177"/>
      <c r="W107" s="294"/>
      <c r="X107" s="295">
        <v>150</v>
      </c>
      <c r="Y107" s="156">
        <f aca="true" t="shared" si="162" ref="Y107:Y125">CEILING(X107/$BR$7,0.25)</f>
        <v>5</v>
      </c>
      <c r="Z107" s="9"/>
      <c r="AA107" s="9"/>
      <c r="AB107" s="9"/>
      <c r="AC107" s="9"/>
      <c r="AD107" s="256"/>
      <c r="AE107" s="256"/>
      <c r="AF107" s="256"/>
      <c r="AG107" s="433">
        <f aca="true" t="shared" si="163" ref="AG107:AG125">IF($H107&lt;&gt;AD$7,0,$Y107)</f>
        <v>0</v>
      </c>
      <c r="AH107" s="256"/>
      <c r="AI107" s="256"/>
      <c r="AJ107" s="256"/>
      <c r="AK107" s="433">
        <f aca="true" t="shared" si="164" ref="AK107:AK125">IF($H107&lt;&gt;AH$7,0,$Y107)</f>
        <v>0</v>
      </c>
      <c r="AL107" s="256"/>
      <c r="AM107" s="256"/>
      <c r="AN107" s="256"/>
      <c r="AO107" s="433">
        <f aca="true" t="shared" si="165" ref="AO107:AO125">IF($H107&lt;&gt;AL$7,0,$Y107)</f>
        <v>5</v>
      </c>
      <c r="AP107" s="256"/>
      <c r="AQ107" s="256"/>
      <c r="AR107" s="256"/>
      <c r="AS107" s="433">
        <f aca="true" t="shared" si="166" ref="AS107:AS125">IF($H107&lt;&gt;AP$7,0,$Y107)</f>
        <v>0</v>
      </c>
      <c r="AT107" s="256"/>
      <c r="AU107" s="256"/>
      <c r="AV107" s="256"/>
      <c r="AW107" s="433">
        <f aca="true" t="shared" si="167" ref="AW107:AW125">IF($H107&lt;&gt;AT$7,0,$Y107)</f>
        <v>0</v>
      </c>
      <c r="AX107" s="256"/>
      <c r="AY107" s="256"/>
      <c r="AZ107" s="256"/>
      <c r="BA107" s="433">
        <f aca="true" t="shared" si="168" ref="BA107:BA125">IF($H107&lt;&gt;AX$7,0,$Y107)</f>
        <v>0</v>
      </c>
      <c r="BB107" s="256"/>
      <c r="BC107" s="256"/>
      <c r="BD107" s="256"/>
      <c r="BE107" s="433">
        <f aca="true" t="shared" si="169" ref="BE107:BE125">IF($H107&lt;&gt;BB$7,0,$Y107)</f>
        <v>0</v>
      </c>
      <c r="BF107" s="256"/>
      <c r="BG107" s="256"/>
      <c r="BH107" s="256"/>
      <c r="BI107" s="433">
        <f aca="true" t="shared" si="170" ref="BI107:BI125">IF($H107&lt;&gt;BF$7,0,$Y107)</f>
        <v>0</v>
      </c>
      <c r="BJ107" s="60">
        <f aca="true" t="shared" si="171" ref="BJ107:BJ125">IF(ISERROR(AC107/X107),0,AC107/X107)</f>
        <v>0</v>
      </c>
      <c r="BK107" s="134">
        <f aca="true" t="shared" si="172" ref="BK107:BK125">IF(ISERROR(SEARCH("в",A107)),"",1)</f>
      </c>
      <c r="BL107" s="85">
        <f aca="true" t="shared" si="173" ref="BL107:BL117">IF(AG107&lt;&gt;0,$Y107,0)</f>
        <v>0</v>
      </c>
      <c r="BM107" s="85">
        <f aca="true" t="shared" si="174" ref="BM107:BM125">IF(AK107&lt;&gt;0,$Y107,0)</f>
        <v>0</v>
      </c>
      <c r="BN107" s="85">
        <f aca="true" t="shared" si="175" ref="BN107:BN117">IF(AO107&lt;&gt;0,$Y107,0)</f>
        <v>5</v>
      </c>
      <c r="BO107" s="85">
        <f aca="true" t="shared" si="176" ref="BO107:BO117">IF(AS107&lt;&gt;0,$Y107,0)</f>
        <v>0</v>
      </c>
      <c r="BP107" s="85">
        <f aca="true" t="shared" si="177" ref="BP107:BP117">IF(AW107&lt;&gt;0,$Y107,0)</f>
        <v>0</v>
      </c>
      <c r="BQ107" s="85">
        <f aca="true" t="shared" si="178" ref="BQ107:BQ117">IF(BA107&lt;&gt;0,$Y107,0)</f>
        <v>0</v>
      </c>
      <c r="BR107" s="85">
        <f aca="true" t="shared" si="179" ref="BR107:BR117">IF(BE107&lt;&gt;0,$Y107,0)</f>
        <v>0</v>
      </c>
      <c r="BS107" s="85">
        <f aca="true" t="shared" si="180" ref="BS107:BS117">IF(BI107&lt;&gt;0,$Y107,0)</f>
        <v>0</v>
      </c>
      <c r="BT107" s="90">
        <f aca="true" t="shared" si="181" ref="BT107:BT125">SUM(BL107:BS107)</f>
        <v>5</v>
      </c>
      <c r="BW107" s="15">
        <f aca="true" t="shared" si="182" ref="BW107:BW125">IF($DC107=0,0,ROUND(4*$Y107*SUM(AD107:AF107)/$DC107,0)/4)</f>
        <v>0</v>
      </c>
      <c r="BX107" s="15">
        <f aca="true" t="shared" si="183" ref="BX107:BX117">IF($DC107=0,0,ROUND(4*$Y107*SUM(AH107:AJ107)/$DC107,0)/4)</f>
        <v>0</v>
      </c>
      <c r="BY107" s="15">
        <f aca="true" t="shared" si="184" ref="BY107:BY117">IF($DC107=0,0,ROUND(4*$Y107*SUM(AL107:AN107)/$DC107,0)/4)</f>
        <v>0</v>
      </c>
      <c r="BZ107" s="15">
        <f aca="true" t="shared" si="185" ref="BZ107:BZ117">IF($DC107=0,0,ROUND(4*$Y107*SUM(AP107:AR107)/$DC107,0)/4)</f>
        <v>0</v>
      </c>
      <c r="CA107" s="15">
        <f aca="true" t="shared" si="186" ref="CA107:CA117">IF($DC107=0,0,ROUND(4*$Y107*SUM(AT107:AV107)/$DC107,0)/4)</f>
        <v>0</v>
      </c>
      <c r="CB107" s="15">
        <f aca="true" t="shared" si="187" ref="CB107:CB117">IF($DC107=0,0,ROUND(4*$Y107*(SUM(AX107:AZ107))/$DC107,0)/4)</f>
        <v>0</v>
      </c>
      <c r="CC107" s="15">
        <f aca="true" t="shared" si="188" ref="CC107:CC117">IF($DC107=0,0,ROUND(4*$Y107*(SUM(BB107:BD107))/$DC107,0)/4)</f>
        <v>0</v>
      </c>
      <c r="CD107" s="15">
        <f aca="true" t="shared" si="189" ref="CD107:CD117">IF($DC107=0,0,ROUND(4*$Y107*(SUM(BF107:BH107))/$DC107,0)/4)</f>
        <v>0</v>
      </c>
      <c r="CE107" s="224">
        <f aca="true" t="shared" si="190" ref="CE107:CE125">SUM(BW107:CD107)</f>
        <v>0</v>
      </c>
      <c r="CF107" s="241">
        <f aca="true" t="shared" si="191" ref="CF107:CF125">MAX(BW107:CD107)</f>
        <v>0</v>
      </c>
      <c r="CH107" s="71">
        <f aca="true" t="shared" si="192" ref="CH107:CH125">IF(VALUE($D107)=1,1,0)+IF(VALUE($E107)=1,1,0)+IF(VALUE($F107)=1,1,0)+IF(VALUE($G107)=1,1,0)</f>
        <v>0</v>
      </c>
      <c r="CI107" s="71">
        <f aca="true" t="shared" si="193" ref="CI107:CI125">IF(VALUE($D107)=2,1,0)+IF(VALUE($E107)=2,1,0)+IF(VALUE($F107)=2,1,0)+IF(VALUE($G107)=2,1,0)</f>
        <v>0</v>
      </c>
      <c r="CJ107" s="71">
        <f aca="true" t="shared" si="194" ref="CJ107:CJ125">IF(VALUE($D107)=3,1,0)+IF(VALUE($E107)=3,1,0)+IF(VALUE($F107)=3,1,0)+IF(VALUE($G107)=3,1,0)</f>
        <v>0</v>
      </c>
      <c r="CK107" s="71">
        <f aca="true" t="shared" si="195" ref="CK107:CK125">IF(VALUE($D107)=4,1,0)+IF(VALUE($E107)=4,1,0)+IF(VALUE($F107)=4,1,0)+IF(VALUE($G107)=4,1,0)</f>
        <v>0</v>
      </c>
      <c r="CL107" s="71">
        <f aca="true" t="shared" si="196" ref="CL107:CL125">IF(VALUE($D107)=5,1,0)+IF(VALUE($E107)=5,1,0)+IF(VALUE($F107)=5,1,0)+IF(VALUE($G107)=5,1,0)</f>
        <v>0</v>
      </c>
      <c r="CM107" s="71">
        <f aca="true" t="shared" si="197" ref="CM107:CM125">IF(VALUE($D107)=6,1,0)+IF(VALUE($E107)=6,1,0)+IF(VALUE($F107)=6,1,0)+IF(VALUE($G107)=6,1,0)</f>
        <v>0</v>
      </c>
      <c r="CN107" s="71">
        <f aca="true" t="shared" si="198" ref="CN107:CN125">IF(VALUE($D107)=7,1,0)+IF(VALUE($E107)=7,1,0)+IF(VALUE($F107)=7,1,0)+IF(VALUE($G107)=7,1,0)</f>
        <v>0</v>
      </c>
      <c r="CO107" s="71">
        <f aca="true" t="shared" si="199" ref="CO107:CO125">IF(VALUE($D107)=8,1,0)+IF(VALUE($E107)=8,1,0)+IF(VALUE($F107)=8,1,0)+IF(VALUE($G107)=8,1,0)</f>
        <v>0</v>
      </c>
      <c r="CP107" s="84">
        <f aca="true" t="shared" si="200" ref="CP107:CP125">SUM(CH107:CO107)</f>
        <v>0</v>
      </c>
      <c r="CQ107" s="71">
        <f aca="true" t="shared" si="201" ref="CQ107:CQ125">IF(MID(H107,1,1)="1",1,0)+IF(MID(I107,1,1)="1",1,0)+IF(MID(J107,1,1)="1",1,0)+IF(MID(K107,1,1)="1",1,0)+IF(MID(L107,1,1)="1",1,0)+IF(MID(M107,1,1)="1",1,0)+IF(MID(N107,1,1)="1",1,0)</f>
        <v>0</v>
      </c>
      <c r="CR107" s="71">
        <f aca="true" t="shared" si="202" ref="CR107:CR125">IF(MID(H107,1,1)="2",1,0)+IF(MID(I107,1,1)="2",1,0)+IF(MID(J107,1,1)="2",1,0)+IF(MID(K107,1,1)="2",1,0)+IF(MID(L107,1,1)="2",1,0)+IF(MID(M107,1,1)="2",1,0)+IF(MID(N107,1,1)="2",1,0)</f>
        <v>0</v>
      </c>
      <c r="CS107" s="72">
        <f aca="true" t="shared" si="203" ref="CS107:CS125">IF(MID(H107,1,1)="3",1,0)+IF(MID(I107,1,1)="3",1,0)+IF(MID(J107,1,1)="3",1,0)+IF(MID(K107,1,1)="3",1,0)+IF(MID(L107,1,1)="3",1,0)+IF(MID(M107,1,1)="3",1,0)+IF(MID(N107,1,1)="3",1,0)</f>
        <v>1</v>
      </c>
      <c r="CT107" s="71">
        <f aca="true" t="shared" si="204" ref="CT107:CT125">IF(MID(H107,1,1)="4",1,0)+IF(MID(I107,1,1)="4",1,0)+IF(MID(J107,1,1)="4",1,0)+IF(MID(K107,1,1)="4",1,0)+IF(MID(L107,1,1)="4",1,0)+IF(MID(M107,1,1)="4",1,0)+IF(MID(N107,1,1)="4",1,0)</f>
        <v>0</v>
      </c>
      <c r="CU107" s="71">
        <f aca="true" t="shared" si="205" ref="CU107:CU125">IF(MID(H107,1,1)="5",1,0)+IF(MID(I107,1,1)="5",1,0)+IF(MID(J107,1,1)="5",1,0)+IF(MID(K107,1,1)="5",1,0)+IF(MID(L107,1,1)="5",1,0)+IF(MID(M107,1,1)="5",1,0)+IF(MID(N107,1,1)="5",1,0)</f>
        <v>0</v>
      </c>
      <c r="CV107" s="71">
        <f aca="true" t="shared" si="206" ref="CV107:CV125">IF(MID(H107,1,1)="6",1,0)+IF(MID(I107,1,1)="6",1,0)+IF(MID(J107,1,1)="6",1,0)+IF(MID(K107,1,1)="6",1,0)+IF(MID(L107,1,1)="6",1,0)+IF(MID(M107,1,1)="6",1,0)+IF(MID(N107,1,1)="6",1,0)</f>
        <v>0</v>
      </c>
      <c r="CW107" s="71">
        <f aca="true" t="shared" si="207" ref="CW107:CW125">IF(MID(H107,1,1)="7",1,0)+IF(MID(I107,1,1)="7",1,0)+IF(MID(J107,1,1)="7",1,0)+IF(MID(K107,1,1)="7",1,0)+IF(MID(L107,1,1)="7",1,0)+IF(MID(M107,1,1)="7",1,0)+IF(MID(N107,1,1)="7",1,0)</f>
        <v>0</v>
      </c>
      <c r="CX107" s="71">
        <f aca="true" t="shared" si="208" ref="CX107:CX125">IF(MID(H107,1,1)="8",1,0)+IF(MID(I107,1,1)="8",1,0)+IF(MID(J107,1,1)="8",1,0)+IF(MID(K107,1,1)="8",1,0)+IF(MID(L107,1,1)="8",1,0)+IF(MID(M107,1,1)="8",1,0)+IF(MID(N107,1,1)="8",1,0)</f>
        <v>0</v>
      </c>
      <c r="CY107" s="83">
        <f aca="true" t="shared" si="209" ref="CY107:CY125">SUM(CQ107:CX107)</f>
        <v>1</v>
      </c>
      <c r="DC107" s="6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75">
      <c r="A108" s="18" t="s">
        <v>153</v>
      </c>
      <c r="B108" s="167" t="s">
        <v>168</v>
      </c>
      <c r="C108" s="151"/>
      <c r="D108" s="293"/>
      <c r="E108" s="177"/>
      <c r="F108" s="177"/>
      <c r="G108" s="294"/>
      <c r="H108" s="360">
        <v>4</v>
      </c>
      <c r="I108" s="177"/>
      <c r="J108" s="177"/>
      <c r="K108" s="177"/>
      <c r="L108" s="177"/>
      <c r="M108" s="177"/>
      <c r="N108" s="294"/>
      <c r="O108" s="156"/>
      <c r="P108" s="156"/>
      <c r="Q108" s="293"/>
      <c r="R108" s="177"/>
      <c r="S108" s="177"/>
      <c r="T108" s="177"/>
      <c r="U108" s="177"/>
      <c r="V108" s="177"/>
      <c r="W108" s="294"/>
      <c r="X108" s="295">
        <v>150</v>
      </c>
      <c r="Y108" s="156">
        <f t="shared" si="162"/>
        <v>5</v>
      </c>
      <c r="Z108" s="9"/>
      <c r="AA108" s="9"/>
      <c r="AB108" s="9"/>
      <c r="AC108" s="9"/>
      <c r="AD108" s="256"/>
      <c r="AE108" s="256"/>
      <c r="AF108" s="256"/>
      <c r="AG108" s="433">
        <f t="shared" si="163"/>
        <v>0</v>
      </c>
      <c r="AH108" s="256"/>
      <c r="AI108" s="256"/>
      <c r="AJ108" s="256"/>
      <c r="AK108" s="433">
        <f t="shared" si="164"/>
        <v>0</v>
      </c>
      <c r="AL108" s="256"/>
      <c r="AM108" s="256"/>
      <c r="AN108" s="256"/>
      <c r="AO108" s="433">
        <f t="shared" si="165"/>
        <v>0</v>
      </c>
      <c r="AP108" s="256"/>
      <c r="AQ108" s="256"/>
      <c r="AR108" s="256"/>
      <c r="AS108" s="433">
        <f t="shared" si="166"/>
        <v>5</v>
      </c>
      <c r="AT108" s="256"/>
      <c r="AU108" s="256"/>
      <c r="AV108" s="256"/>
      <c r="AW108" s="433">
        <f t="shared" si="167"/>
        <v>0</v>
      </c>
      <c r="AX108" s="256"/>
      <c r="AY108" s="256"/>
      <c r="AZ108" s="256"/>
      <c r="BA108" s="433">
        <f t="shared" si="168"/>
        <v>0</v>
      </c>
      <c r="BB108" s="256"/>
      <c r="BC108" s="256"/>
      <c r="BD108" s="256"/>
      <c r="BE108" s="433">
        <f t="shared" si="169"/>
        <v>0</v>
      </c>
      <c r="BF108" s="256"/>
      <c r="BG108" s="256"/>
      <c r="BH108" s="256"/>
      <c r="BI108" s="433">
        <f t="shared" si="170"/>
        <v>0</v>
      </c>
      <c r="BJ108" s="60">
        <f t="shared" si="171"/>
        <v>0</v>
      </c>
      <c r="BK108" s="134">
        <f t="shared" si="172"/>
      </c>
      <c r="BL108" s="85">
        <f t="shared" si="173"/>
        <v>0</v>
      </c>
      <c r="BM108" s="85">
        <f t="shared" si="174"/>
        <v>0</v>
      </c>
      <c r="BN108" s="85">
        <f t="shared" si="175"/>
        <v>0</v>
      </c>
      <c r="BO108" s="85">
        <f t="shared" si="176"/>
        <v>5</v>
      </c>
      <c r="BP108" s="85">
        <f t="shared" si="177"/>
        <v>0</v>
      </c>
      <c r="BQ108" s="85">
        <f t="shared" si="178"/>
        <v>0</v>
      </c>
      <c r="BR108" s="85">
        <f t="shared" si="179"/>
        <v>0</v>
      </c>
      <c r="BS108" s="85">
        <f t="shared" si="180"/>
        <v>0</v>
      </c>
      <c r="BT108" s="90">
        <f t="shared" si="181"/>
        <v>5</v>
      </c>
      <c r="BW108" s="15">
        <f t="shared" si="182"/>
        <v>0</v>
      </c>
      <c r="BX108" s="15">
        <f t="shared" si="183"/>
        <v>0</v>
      </c>
      <c r="BY108" s="15">
        <f t="shared" si="184"/>
        <v>0</v>
      </c>
      <c r="BZ108" s="15">
        <f t="shared" si="185"/>
        <v>0</v>
      </c>
      <c r="CA108" s="15">
        <f t="shared" si="186"/>
        <v>0</v>
      </c>
      <c r="CB108" s="15">
        <f t="shared" si="187"/>
        <v>0</v>
      </c>
      <c r="CC108" s="15">
        <f t="shared" si="188"/>
        <v>0</v>
      </c>
      <c r="CD108" s="15">
        <f t="shared" si="189"/>
        <v>0</v>
      </c>
      <c r="CE108" s="224">
        <f t="shared" si="190"/>
        <v>0</v>
      </c>
      <c r="CF108" s="241">
        <f t="shared" si="191"/>
        <v>0</v>
      </c>
      <c r="CH108" s="71">
        <f t="shared" si="192"/>
        <v>0</v>
      </c>
      <c r="CI108" s="71">
        <f t="shared" si="193"/>
        <v>0</v>
      </c>
      <c r="CJ108" s="71">
        <f t="shared" si="194"/>
        <v>0</v>
      </c>
      <c r="CK108" s="71">
        <f t="shared" si="195"/>
        <v>0</v>
      </c>
      <c r="CL108" s="71">
        <f t="shared" si="196"/>
        <v>0</v>
      </c>
      <c r="CM108" s="71">
        <f t="shared" si="197"/>
        <v>0</v>
      </c>
      <c r="CN108" s="71">
        <f t="shared" si="198"/>
        <v>0</v>
      </c>
      <c r="CO108" s="71">
        <f t="shared" si="199"/>
        <v>0</v>
      </c>
      <c r="CP108" s="84">
        <f t="shared" si="200"/>
        <v>0</v>
      </c>
      <c r="CQ108" s="71">
        <f t="shared" si="201"/>
        <v>0</v>
      </c>
      <c r="CR108" s="71">
        <f t="shared" si="202"/>
        <v>0</v>
      </c>
      <c r="CS108" s="72">
        <f t="shared" si="203"/>
        <v>0</v>
      </c>
      <c r="CT108" s="71">
        <f t="shared" si="204"/>
        <v>1</v>
      </c>
      <c r="CU108" s="71">
        <f t="shared" si="205"/>
        <v>0</v>
      </c>
      <c r="CV108" s="71">
        <f t="shared" si="206"/>
        <v>0</v>
      </c>
      <c r="CW108" s="71">
        <f t="shared" si="207"/>
        <v>0</v>
      </c>
      <c r="CX108" s="71">
        <f t="shared" si="208"/>
        <v>0</v>
      </c>
      <c r="CY108" s="83">
        <f t="shared" si="209"/>
        <v>1</v>
      </c>
      <c r="DC108" s="6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75">
      <c r="A109" s="18" t="s">
        <v>154</v>
      </c>
      <c r="B109" s="167" t="s">
        <v>169</v>
      </c>
      <c r="C109" s="151"/>
      <c r="D109" s="293"/>
      <c r="E109" s="177"/>
      <c r="F109" s="177"/>
      <c r="G109" s="294"/>
      <c r="H109" s="360">
        <v>4</v>
      </c>
      <c r="I109" s="177"/>
      <c r="J109" s="177"/>
      <c r="K109" s="177"/>
      <c r="L109" s="177"/>
      <c r="M109" s="177"/>
      <c r="N109" s="294"/>
      <c r="O109" s="156"/>
      <c r="P109" s="156"/>
      <c r="Q109" s="293"/>
      <c r="R109" s="177"/>
      <c r="S109" s="177"/>
      <c r="T109" s="177"/>
      <c r="U109" s="177"/>
      <c r="V109" s="177"/>
      <c r="W109" s="294"/>
      <c r="X109" s="295">
        <v>150</v>
      </c>
      <c r="Y109" s="156">
        <f t="shared" si="162"/>
        <v>5</v>
      </c>
      <c r="Z109" s="9"/>
      <c r="AA109" s="9"/>
      <c r="AB109" s="9"/>
      <c r="AC109" s="9"/>
      <c r="AD109" s="256"/>
      <c r="AE109" s="256"/>
      <c r="AF109" s="256"/>
      <c r="AG109" s="433">
        <f t="shared" si="163"/>
        <v>0</v>
      </c>
      <c r="AH109" s="256"/>
      <c r="AI109" s="256"/>
      <c r="AJ109" s="256"/>
      <c r="AK109" s="433">
        <f t="shared" si="164"/>
        <v>0</v>
      </c>
      <c r="AL109" s="256"/>
      <c r="AM109" s="256"/>
      <c r="AN109" s="256"/>
      <c r="AO109" s="433">
        <f t="shared" si="165"/>
        <v>0</v>
      </c>
      <c r="AP109" s="256"/>
      <c r="AQ109" s="256"/>
      <c r="AR109" s="256"/>
      <c r="AS109" s="433">
        <f t="shared" si="166"/>
        <v>5</v>
      </c>
      <c r="AT109" s="256"/>
      <c r="AU109" s="256"/>
      <c r="AV109" s="256"/>
      <c r="AW109" s="433">
        <f t="shared" si="167"/>
        <v>0</v>
      </c>
      <c r="AX109" s="256"/>
      <c r="AY109" s="256"/>
      <c r="AZ109" s="256"/>
      <c r="BA109" s="433">
        <f t="shared" si="168"/>
        <v>0</v>
      </c>
      <c r="BB109" s="256"/>
      <c r="BC109" s="256"/>
      <c r="BD109" s="256"/>
      <c r="BE109" s="433">
        <f t="shared" si="169"/>
        <v>0</v>
      </c>
      <c r="BF109" s="256"/>
      <c r="BG109" s="256"/>
      <c r="BH109" s="256"/>
      <c r="BI109" s="433">
        <f t="shared" si="170"/>
        <v>0</v>
      </c>
      <c r="BJ109" s="60">
        <f t="shared" si="171"/>
        <v>0</v>
      </c>
      <c r="BK109" s="134">
        <f t="shared" si="172"/>
      </c>
      <c r="BL109" s="85">
        <f t="shared" si="173"/>
        <v>0</v>
      </c>
      <c r="BM109" s="85">
        <f t="shared" si="174"/>
        <v>0</v>
      </c>
      <c r="BN109" s="85">
        <f t="shared" si="175"/>
        <v>0</v>
      </c>
      <c r="BO109" s="85">
        <f t="shared" si="176"/>
        <v>5</v>
      </c>
      <c r="BP109" s="85">
        <f t="shared" si="177"/>
        <v>0</v>
      </c>
      <c r="BQ109" s="85">
        <f t="shared" si="178"/>
        <v>0</v>
      </c>
      <c r="BR109" s="85">
        <f t="shared" si="179"/>
        <v>0</v>
      </c>
      <c r="BS109" s="85">
        <f t="shared" si="180"/>
        <v>0</v>
      </c>
      <c r="BT109" s="90">
        <f t="shared" si="181"/>
        <v>5</v>
      </c>
      <c r="BW109" s="15">
        <f t="shared" si="182"/>
        <v>0</v>
      </c>
      <c r="BX109" s="15">
        <f t="shared" si="183"/>
        <v>0</v>
      </c>
      <c r="BY109" s="15">
        <f t="shared" si="184"/>
        <v>0</v>
      </c>
      <c r="BZ109" s="15">
        <f t="shared" si="185"/>
        <v>0</v>
      </c>
      <c r="CA109" s="15">
        <f t="shared" si="186"/>
        <v>0</v>
      </c>
      <c r="CB109" s="15">
        <f t="shared" si="187"/>
        <v>0</v>
      </c>
      <c r="CC109" s="15">
        <f t="shared" si="188"/>
        <v>0</v>
      </c>
      <c r="CD109" s="15">
        <f t="shared" si="189"/>
        <v>0</v>
      </c>
      <c r="CE109" s="224">
        <f t="shared" si="190"/>
        <v>0</v>
      </c>
      <c r="CF109" s="241">
        <f t="shared" si="191"/>
        <v>0</v>
      </c>
      <c r="CH109" s="71">
        <f t="shared" si="192"/>
        <v>0</v>
      </c>
      <c r="CI109" s="71">
        <f t="shared" si="193"/>
        <v>0</v>
      </c>
      <c r="CJ109" s="71">
        <f t="shared" si="194"/>
        <v>0</v>
      </c>
      <c r="CK109" s="71">
        <f t="shared" si="195"/>
        <v>0</v>
      </c>
      <c r="CL109" s="71">
        <f t="shared" si="196"/>
        <v>0</v>
      </c>
      <c r="CM109" s="71">
        <f t="shared" si="197"/>
        <v>0</v>
      </c>
      <c r="CN109" s="71">
        <f t="shared" si="198"/>
        <v>0</v>
      </c>
      <c r="CO109" s="71">
        <f t="shared" si="199"/>
        <v>0</v>
      </c>
      <c r="CP109" s="84">
        <f t="shared" si="200"/>
        <v>0</v>
      </c>
      <c r="CQ109" s="71">
        <f t="shared" si="201"/>
        <v>0</v>
      </c>
      <c r="CR109" s="71">
        <f t="shared" si="202"/>
        <v>0</v>
      </c>
      <c r="CS109" s="72">
        <f t="shared" si="203"/>
        <v>0</v>
      </c>
      <c r="CT109" s="71">
        <f t="shared" si="204"/>
        <v>1</v>
      </c>
      <c r="CU109" s="71">
        <f t="shared" si="205"/>
        <v>0</v>
      </c>
      <c r="CV109" s="71">
        <f t="shared" si="206"/>
        <v>0</v>
      </c>
      <c r="CW109" s="71">
        <f t="shared" si="207"/>
        <v>0</v>
      </c>
      <c r="CX109" s="71">
        <f t="shared" si="208"/>
        <v>0</v>
      </c>
      <c r="CY109" s="83">
        <f t="shared" si="209"/>
        <v>1</v>
      </c>
      <c r="DC109" s="6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75">
      <c r="A110" s="18" t="s">
        <v>155</v>
      </c>
      <c r="B110" s="167" t="s">
        <v>170</v>
      </c>
      <c r="C110" s="151"/>
      <c r="D110" s="293"/>
      <c r="E110" s="177"/>
      <c r="F110" s="177"/>
      <c r="G110" s="294"/>
      <c r="H110" s="360">
        <v>5</v>
      </c>
      <c r="I110" s="177"/>
      <c r="J110" s="177"/>
      <c r="K110" s="177"/>
      <c r="L110" s="177"/>
      <c r="M110" s="177"/>
      <c r="N110" s="294"/>
      <c r="O110" s="156"/>
      <c r="P110" s="156"/>
      <c r="Q110" s="293"/>
      <c r="R110" s="177"/>
      <c r="S110" s="177"/>
      <c r="T110" s="177"/>
      <c r="U110" s="177"/>
      <c r="V110" s="177"/>
      <c r="W110" s="294"/>
      <c r="X110" s="295">
        <v>150</v>
      </c>
      <c r="Y110" s="156">
        <f t="shared" si="162"/>
        <v>5</v>
      </c>
      <c r="Z110" s="9"/>
      <c r="AA110" s="9"/>
      <c r="AB110" s="9"/>
      <c r="AC110" s="9"/>
      <c r="AD110" s="256"/>
      <c r="AE110" s="256"/>
      <c r="AF110" s="256"/>
      <c r="AG110" s="433">
        <f t="shared" si="163"/>
        <v>0</v>
      </c>
      <c r="AH110" s="256"/>
      <c r="AI110" s="256"/>
      <c r="AJ110" s="256"/>
      <c r="AK110" s="433">
        <f t="shared" si="164"/>
        <v>0</v>
      </c>
      <c r="AL110" s="256"/>
      <c r="AM110" s="256"/>
      <c r="AN110" s="256"/>
      <c r="AO110" s="433">
        <f t="shared" si="165"/>
        <v>0</v>
      </c>
      <c r="AP110" s="256"/>
      <c r="AQ110" s="256"/>
      <c r="AR110" s="256"/>
      <c r="AS110" s="433">
        <f t="shared" si="166"/>
        <v>0</v>
      </c>
      <c r="AT110" s="256"/>
      <c r="AU110" s="256"/>
      <c r="AV110" s="256"/>
      <c r="AW110" s="433">
        <f t="shared" si="167"/>
        <v>5</v>
      </c>
      <c r="AX110" s="256"/>
      <c r="AY110" s="256"/>
      <c r="AZ110" s="256"/>
      <c r="BA110" s="433">
        <f t="shared" si="168"/>
        <v>0</v>
      </c>
      <c r="BB110" s="256"/>
      <c r="BC110" s="256"/>
      <c r="BD110" s="256"/>
      <c r="BE110" s="433">
        <f t="shared" si="169"/>
        <v>0</v>
      </c>
      <c r="BF110" s="256"/>
      <c r="BG110" s="256"/>
      <c r="BH110" s="256"/>
      <c r="BI110" s="433">
        <f t="shared" si="170"/>
        <v>0</v>
      </c>
      <c r="BJ110" s="60">
        <f t="shared" si="171"/>
        <v>0</v>
      </c>
      <c r="BK110" s="134">
        <f t="shared" si="172"/>
      </c>
      <c r="BL110" s="85">
        <f t="shared" si="173"/>
        <v>0</v>
      </c>
      <c r="BM110" s="85">
        <f t="shared" si="174"/>
        <v>0</v>
      </c>
      <c r="BN110" s="85">
        <f t="shared" si="175"/>
        <v>0</v>
      </c>
      <c r="BO110" s="85">
        <f t="shared" si="176"/>
        <v>0</v>
      </c>
      <c r="BP110" s="85">
        <f t="shared" si="177"/>
        <v>5</v>
      </c>
      <c r="BQ110" s="85">
        <f t="shared" si="178"/>
        <v>0</v>
      </c>
      <c r="BR110" s="85">
        <f t="shared" si="179"/>
        <v>0</v>
      </c>
      <c r="BS110" s="85">
        <f t="shared" si="180"/>
        <v>0</v>
      </c>
      <c r="BT110" s="90">
        <f t="shared" si="181"/>
        <v>5</v>
      </c>
      <c r="BU110" s="2"/>
      <c r="BV110" s="2"/>
      <c r="BW110" s="15">
        <f t="shared" si="182"/>
        <v>0</v>
      </c>
      <c r="BX110" s="15">
        <f t="shared" si="183"/>
        <v>0</v>
      </c>
      <c r="BY110" s="15">
        <f t="shared" si="184"/>
        <v>0</v>
      </c>
      <c r="BZ110" s="15">
        <f t="shared" si="185"/>
        <v>0</v>
      </c>
      <c r="CA110" s="15">
        <f t="shared" si="186"/>
        <v>0</v>
      </c>
      <c r="CB110" s="15">
        <f t="shared" si="187"/>
        <v>0</v>
      </c>
      <c r="CC110" s="15">
        <f t="shared" si="188"/>
        <v>0</v>
      </c>
      <c r="CD110" s="15">
        <f t="shared" si="189"/>
        <v>0</v>
      </c>
      <c r="CE110" s="224">
        <f t="shared" si="190"/>
        <v>0</v>
      </c>
      <c r="CF110" s="241">
        <f t="shared" si="191"/>
        <v>0</v>
      </c>
      <c r="CH110" s="71">
        <f t="shared" si="192"/>
        <v>0</v>
      </c>
      <c r="CI110" s="71">
        <f t="shared" si="193"/>
        <v>0</v>
      </c>
      <c r="CJ110" s="71">
        <f t="shared" si="194"/>
        <v>0</v>
      </c>
      <c r="CK110" s="71">
        <f t="shared" si="195"/>
        <v>0</v>
      </c>
      <c r="CL110" s="71">
        <f t="shared" si="196"/>
        <v>0</v>
      </c>
      <c r="CM110" s="71">
        <f t="shared" si="197"/>
        <v>0</v>
      </c>
      <c r="CN110" s="71">
        <f t="shared" si="198"/>
        <v>0</v>
      </c>
      <c r="CO110" s="71">
        <f t="shared" si="199"/>
        <v>0</v>
      </c>
      <c r="CP110" s="84">
        <f t="shared" si="200"/>
        <v>0</v>
      </c>
      <c r="CQ110" s="71">
        <f t="shared" si="201"/>
        <v>0</v>
      </c>
      <c r="CR110" s="71">
        <f t="shared" si="202"/>
        <v>0</v>
      </c>
      <c r="CS110" s="72">
        <f t="shared" si="203"/>
        <v>0</v>
      </c>
      <c r="CT110" s="71">
        <f t="shared" si="204"/>
        <v>0</v>
      </c>
      <c r="CU110" s="71">
        <f t="shared" si="205"/>
        <v>1</v>
      </c>
      <c r="CV110" s="71">
        <f t="shared" si="206"/>
        <v>0</v>
      </c>
      <c r="CW110" s="71">
        <f t="shared" si="207"/>
        <v>0</v>
      </c>
      <c r="CX110" s="71">
        <f t="shared" si="208"/>
        <v>0</v>
      </c>
      <c r="CY110" s="83">
        <f t="shared" si="209"/>
        <v>1</v>
      </c>
      <c r="DC110" s="6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>
      <c r="A111" s="18" t="s">
        <v>156</v>
      </c>
      <c r="B111" s="167" t="s">
        <v>171</v>
      </c>
      <c r="C111" s="151"/>
      <c r="D111" s="293"/>
      <c r="E111" s="177"/>
      <c r="F111" s="177"/>
      <c r="G111" s="294"/>
      <c r="H111" s="360">
        <v>5</v>
      </c>
      <c r="I111" s="177"/>
      <c r="J111" s="177"/>
      <c r="K111" s="177"/>
      <c r="L111" s="177"/>
      <c r="M111" s="177"/>
      <c r="N111" s="294"/>
      <c r="O111" s="156"/>
      <c r="P111" s="156"/>
      <c r="Q111" s="293"/>
      <c r="R111" s="177"/>
      <c r="S111" s="177"/>
      <c r="T111" s="177"/>
      <c r="U111" s="177"/>
      <c r="V111" s="177"/>
      <c r="W111" s="294"/>
      <c r="X111" s="295">
        <v>150</v>
      </c>
      <c r="Y111" s="156">
        <f t="shared" si="162"/>
        <v>5</v>
      </c>
      <c r="Z111" s="9"/>
      <c r="AA111" s="9"/>
      <c r="AB111" s="9"/>
      <c r="AC111" s="9"/>
      <c r="AD111" s="256"/>
      <c r="AE111" s="256"/>
      <c r="AF111" s="256"/>
      <c r="AG111" s="433">
        <f t="shared" si="163"/>
        <v>0</v>
      </c>
      <c r="AH111" s="256"/>
      <c r="AI111" s="256"/>
      <c r="AJ111" s="256"/>
      <c r="AK111" s="433">
        <f t="shared" si="164"/>
        <v>0</v>
      </c>
      <c r="AL111" s="256"/>
      <c r="AM111" s="256"/>
      <c r="AN111" s="256"/>
      <c r="AO111" s="433">
        <f t="shared" si="165"/>
        <v>0</v>
      </c>
      <c r="AP111" s="256"/>
      <c r="AQ111" s="256"/>
      <c r="AR111" s="256"/>
      <c r="AS111" s="433">
        <f t="shared" si="166"/>
        <v>0</v>
      </c>
      <c r="AT111" s="256"/>
      <c r="AU111" s="256"/>
      <c r="AV111" s="256"/>
      <c r="AW111" s="433">
        <f t="shared" si="167"/>
        <v>5</v>
      </c>
      <c r="AX111" s="256"/>
      <c r="AY111" s="256"/>
      <c r="AZ111" s="256"/>
      <c r="BA111" s="433">
        <f t="shared" si="168"/>
        <v>0</v>
      </c>
      <c r="BB111" s="256"/>
      <c r="BC111" s="256"/>
      <c r="BD111" s="256"/>
      <c r="BE111" s="433">
        <f t="shared" si="169"/>
        <v>0</v>
      </c>
      <c r="BF111" s="256"/>
      <c r="BG111" s="256"/>
      <c r="BH111" s="256"/>
      <c r="BI111" s="433">
        <f t="shared" si="170"/>
        <v>0</v>
      </c>
      <c r="BJ111" s="60">
        <f t="shared" si="171"/>
        <v>0</v>
      </c>
      <c r="BK111" s="134">
        <f t="shared" si="172"/>
      </c>
      <c r="BL111" s="85">
        <f t="shared" si="173"/>
        <v>0</v>
      </c>
      <c r="BM111" s="85">
        <f t="shared" si="174"/>
        <v>0</v>
      </c>
      <c r="BN111" s="85">
        <f t="shared" si="175"/>
        <v>0</v>
      </c>
      <c r="BO111" s="85">
        <f t="shared" si="176"/>
        <v>0</v>
      </c>
      <c r="BP111" s="85">
        <f t="shared" si="177"/>
        <v>5</v>
      </c>
      <c r="BQ111" s="85">
        <f t="shared" si="178"/>
        <v>0</v>
      </c>
      <c r="BR111" s="85">
        <f t="shared" si="179"/>
        <v>0</v>
      </c>
      <c r="BS111" s="85">
        <f t="shared" si="180"/>
        <v>0</v>
      </c>
      <c r="BT111" s="90">
        <f t="shared" si="181"/>
        <v>5</v>
      </c>
      <c r="BW111" s="15">
        <f t="shared" si="182"/>
        <v>0</v>
      </c>
      <c r="BX111" s="15">
        <f t="shared" si="183"/>
        <v>0</v>
      </c>
      <c r="BY111" s="15">
        <f t="shared" si="184"/>
        <v>0</v>
      </c>
      <c r="BZ111" s="15">
        <f t="shared" si="185"/>
        <v>0</v>
      </c>
      <c r="CA111" s="15">
        <f t="shared" si="186"/>
        <v>0</v>
      </c>
      <c r="CB111" s="15">
        <f t="shared" si="187"/>
        <v>0</v>
      </c>
      <c r="CC111" s="15">
        <f t="shared" si="188"/>
        <v>0</v>
      </c>
      <c r="CD111" s="15">
        <f t="shared" si="189"/>
        <v>0</v>
      </c>
      <c r="CE111" s="224">
        <f t="shared" si="190"/>
        <v>0</v>
      </c>
      <c r="CF111" s="241">
        <f t="shared" si="191"/>
        <v>0</v>
      </c>
      <c r="CH111" s="71">
        <f t="shared" si="192"/>
        <v>0</v>
      </c>
      <c r="CI111" s="71">
        <f t="shared" si="193"/>
        <v>0</v>
      </c>
      <c r="CJ111" s="71">
        <f t="shared" si="194"/>
        <v>0</v>
      </c>
      <c r="CK111" s="71">
        <f t="shared" si="195"/>
        <v>0</v>
      </c>
      <c r="CL111" s="71">
        <f t="shared" si="196"/>
        <v>0</v>
      </c>
      <c r="CM111" s="71">
        <f t="shared" si="197"/>
        <v>0</v>
      </c>
      <c r="CN111" s="71">
        <f t="shared" si="198"/>
        <v>0</v>
      </c>
      <c r="CO111" s="71">
        <f t="shared" si="199"/>
        <v>0</v>
      </c>
      <c r="CP111" s="84">
        <f t="shared" si="200"/>
        <v>0</v>
      </c>
      <c r="CQ111" s="71">
        <f t="shared" si="201"/>
        <v>0</v>
      </c>
      <c r="CR111" s="71">
        <f t="shared" si="202"/>
        <v>0</v>
      </c>
      <c r="CS111" s="72">
        <f t="shared" si="203"/>
        <v>0</v>
      </c>
      <c r="CT111" s="71">
        <f t="shared" si="204"/>
        <v>0</v>
      </c>
      <c r="CU111" s="71">
        <f t="shared" si="205"/>
        <v>1</v>
      </c>
      <c r="CV111" s="71">
        <f t="shared" si="206"/>
        <v>0</v>
      </c>
      <c r="CW111" s="71">
        <f t="shared" si="207"/>
        <v>0</v>
      </c>
      <c r="CX111" s="71">
        <f t="shared" si="208"/>
        <v>0</v>
      </c>
      <c r="CY111" s="83">
        <f t="shared" si="209"/>
        <v>1</v>
      </c>
      <c r="DC111" s="6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75">
      <c r="A112" s="18" t="s">
        <v>157</v>
      </c>
      <c r="B112" s="167" t="s">
        <v>172</v>
      </c>
      <c r="C112" s="151"/>
      <c r="D112" s="293"/>
      <c r="E112" s="177"/>
      <c r="F112" s="177"/>
      <c r="G112" s="294"/>
      <c r="H112" s="360">
        <v>6</v>
      </c>
      <c r="I112" s="177"/>
      <c r="J112" s="177"/>
      <c r="K112" s="177"/>
      <c r="L112" s="177"/>
      <c r="M112" s="177"/>
      <c r="N112" s="294"/>
      <c r="O112" s="156"/>
      <c r="P112" s="156"/>
      <c r="Q112" s="293"/>
      <c r="R112" s="177"/>
      <c r="S112" s="177"/>
      <c r="T112" s="177"/>
      <c r="U112" s="177"/>
      <c r="V112" s="177"/>
      <c r="W112" s="294"/>
      <c r="X112" s="295">
        <v>150</v>
      </c>
      <c r="Y112" s="156">
        <f t="shared" si="162"/>
        <v>5</v>
      </c>
      <c r="Z112" s="9"/>
      <c r="AA112" s="9"/>
      <c r="AB112" s="9"/>
      <c r="AC112" s="9"/>
      <c r="AD112" s="256"/>
      <c r="AE112" s="256"/>
      <c r="AF112" s="256"/>
      <c r="AG112" s="433">
        <f t="shared" si="163"/>
        <v>0</v>
      </c>
      <c r="AH112" s="256"/>
      <c r="AI112" s="256"/>
      <c r="AJ112" s="256"/>
      <c r="AK112" s="433">
        <f t="shared" si="164"/>
        <v>0</v>
      </c>
      <c r="AL112" s="256"/>
      <c r="AM112" s="256"/>
      <c r="AN112" s="256"/>
      <c r="AO112" s="433">
        <f t="shared" si="165"/>
        <v>0</v>
      </c>
      <c r="AP112" s="256"/>
      <c r="AQ112" s="256"/>
      <c r="AR112" s="256"/>
      <c r="AS112" s="433">
        <f t="shared" si="166"/>
        <v>0</v>
      </c>
      <c r="AT112" s="256"/>
      <c r="AU112" s="256"/>
      <c r="AV112" s="256"/>
      <c r="AW112" s="433">
        <f t="shared" si="167"/>
        <v>0</v>
      </c>
      <c r="AX112" s="256"/>
      <c r="AY112" s="256"/>
      <c r="AZ112" s="256"/>
      <c r="BA112" s="433">
        <f t="shared" si="168"/>
        <v>5</v>
      </c>
      <c r="BB112" s="256"/>
      <c r="BC112" s="256"/>
      <c r="BD112" s="256"/>
      <c r="BE112" s="433">
        <f t="shared" si="169"/>
        <v>0</v>
      </c>
      <c r="BF112" s="256"/>
      <c r="BG112" s="256"/>
      <c r="BH112" s="256"/>
      <c r="BI112" s="433">
        <f t="shared" si="170"/>
        <v>0</v>
      </c>
      <c r="BJ112" s="60">
        <f t="shared" si="171"/>
        <v>0</v>
      </c>
      <c r="BK112" s="134">
        <f t="shared" si="172"/>
      </c>
      <c r="BL112" s="85">
        <f t="shared" si="173"/>
        <v>0</v>
      </c>
      <c r="BM112" s="85">
        <f t="shared" si="174"/>
        <v>0</v>
      </c>
      <c r="BN112" s="85">
        <f t="shared" si="175"/>
        <v>0</v>
      </c>
      <c r="BO112" s="85">
        <f t="shared" si="176"/>
        <v>0</v>
      </c>
      <c r="BP112" s="85">
        <f t="shared" si="177"/>
        <v>0</v>
      </c>
      <c r="BQ112" s="85">
        <f t="shared" si="178"/>
        <v>5</v>
      </c>
      <c r="BR112" s="85">
        <f t="shared" si="179"/>
        <v>0</v>
      </c>
      <c r="BS112" s="85">
        <f t="shared" si="180"/>
        <v>0</v>
      </c>
      <c r="BT112" s="90">
        <f t="shared" si="181"/>
        <v>5</v>
      </c>
      <c r="BW112" s="15">
        <f t="shared" si="182"/>
        <v>0</v>
      </c>
      <c r="BX112" s="15">
        <f t="shared" si="183"/>
        <v>0</v>
      </c>
      <c r="BY112" s="15">
        <f t="shared" si="184"/>
        <v>0</v>
      </c>
      <c r="BZ112" s="15">
        <f t="shared" si="185"/>
        <v>0</v>
      </c>
      <c r="CA112" s="15">
        <f t="shared" si="186"/>
        <v>0</v>
      </c>
      <c r="CB112" s="15">
        <f t="shared" si="187"/>
        <v>0</v>
      </c>
      <c r="CC112" s="15">
        <f t="shared" si="188"/>
        <v>0</v>
      </c>
      <c r="CD112" s="15">
        <f t="shared" si="189"/>
        <v>0</v>
      </c>
      <c r="CE112" s="224">
        <f t="shared" si="190"/>
        <v>0</v>
      </c>
      <c r="CF112" s="241">
        <f t="shared" si="191"/>
        <v>0</v>
      </c>
      <c r="CH112" s="71">
        <f t="shared" si="192"/>
        <v>0</v>
      </c>
      <c r="CI112" s="71">
        <f t="shared" si="193"/>
        <v>0</v>
      </c>
      <c r="CJ112" s="71">
        <f t="shared" si="194"/>
        <v>0</v>
      </c>
      <c r="CK112" s="71">
        <f t="shared" si="195"/>
        <v>0</v>
      </c>
      <c r="CL112" s="71">
        <f t="shared" si="196"/>
        <v>0</v>
      </c>
      <c r="CM112" s="71">
        <f t="shared" si="197"/>
        <v>0</v>
      </c>
      <c r="CN112" s="71">
        <f t="shared" si="198"/>
        <v>0</v>
      </c>
      <c r="CO112" s="71">
        <f t="shared" si="199"/>
        <v>0</v>
      </c>
      <c r="CP112" s="84">
        <f t="shared" si="200"/>
        <v>0</v>
      </c>
      <c r="CQ112" s="71">
        <f t="shared" si="201"/>
        <v>0</v>
      </c>
      <c r="CR112" s="71">
        <f t="shared" si="202"/>
        <v>0</v>
      </c>
      <c r="CS112" s="72">
        <f t="shared" si="203"/>
        <v>0</v>
      </c>
      <c r="CT112" s="71">
        <f t="shared" si="204"/>
        <v>0</v>
      </c>
      <c r="CU112" s="71">
        <f t="shared" si="205"/>
        <v>0</v>
      </c>
      <c r="CV112" s="71">
        <f t="shared" si="206"/>
        <v>1</v>
      </c>
      <c r="CW112" s="71">
        <f t="shared" si="207"/>
        <v>0</v>
      </c>
      <c r="CX112" s="71">
        <f t="shared" si="208"/>
        <v>0</v>
      </c>
      <c r="CY112" s="83">
        <f t="shared" si="209"/>
        <v>1</v>
      </c>
      <c r="DC112" s="6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75">
      <c r="A113" s="18" t="s">
        <v>158</v>
      </c>
      <c r="B113" s="167" t="s">
        <v>173</v>
      </c>
      <c r="C113" s="151"/>
      <c r="D113" s="293"/>
      <c r="E113" s="177"/>
      <c r="F113" s="177"/>
      <c r="G113" s="294"/>
      <c r="H113" s="360">
        <v>6</v>
      </c>
      <c r="I113" s="177"/>
      <c r="J113" s="177"/>
      <c r="K113" s="177"/>
      <c r="L113" s="177"/>
      <c r="M113" s="177"/>
      <c r="N113" s="294"/>
      <c r="O113" s="156"/>
      <c r="P113" s="156"/>
      <c r="Q113" s="293"/>
      <c r="R113" s="177"/>
      <c r="S113" s="177"/>
      <c r="T113" s="177"/>
      <c r="U113" s="177"/>
      <c r="V113" s="177"/>
      <c r="W113" s="294"/>
      <c r="X113" s="295">
        <v>150</v>
      </c>
      <c r="Y113" s="156">
        <f t="shared" si="162"/>
        <v>5</v>
      </c>
      <c r="Z113" s="9"/>
      <c r="AA113" s="9"/>
      <c r="AB113" s="9"/>
      <c r="AC113" s="9"/>
      <c r="AD113" s="256"/>
      <c r="AE113" s="256"/>
      <c r="AF113" s="256"/>
      <c r="AG113" s="433">
        <f t="shared" si="163"/>
        <v>0</v>
      </c>
      <c r="AH113" s="256"/>
      <c r="AI113" s="256"/>
      <c r="AJ113" s="256"/>
      <c r="AK113" s="433">
        <f t="shared" si="164"/>
        <v>0</v>
      </c>
      <c r="AL113" s="256"/>
      <c r="AM113" s="256"/>
      <c r="AN113" s="256"/>
      <c r="AO113" s="433">
        <f t="shared" si="165"/>
        <v>0</v>
      </c>
      <c r="AP113" s="256"/>
      <c r="AQ113" s="256"/>
      <c r="AR113" s="256"/>
      <c r="AS113" s="433">
        <f t="shared" si="166"/>
        <v>0</v>
      </c>
      <c r="AT113" s="256"/>
      <c r="AU113" s="256"/>
      <c r="AV113" s="256"/>
      <c r="AW113" s="433">
        <f t="shared" si="167"/>
        <v>0</v>
      </c>
      <c r="AX113" s="256"/>
      <c r="AY113" s="256"/>
      <c r="AZ113" s="256"/>
      <c r="BA113" s="433">
        <f t="shared" si="168"/>
        <v>5</v>
      </c>
      <c r="BB113" s="256"/>
      <c r="BC113" s="256"/>
      <c r="BD113" s="256"/>
      <c r="BE113" s="433">
        <f t="shared" si="169"/>
        <v>0</v>
      </c>
      <c r="BF113" s="256"/>
      <c r="BG113" s="256"/>
      <c r="BH113" s="256"/>
      <c r="BI113" s="433">
        <f t="shared" si="170"/>
        <v>0</v>
      </c>
      <c r="BJ113" s="60">
        <f t="shared" si="171"/>
        <v>0</v>
      </c>
      <c r="BK113" s="134">
        <f t="shared" si="172"/>
      </c>
      <c r="BL113" s="85">
        <f t="shared" si="173"/>
        <v>0</v>
      </c>
      <c r="BM113" s="85">
        <f t="shared" si="174"/>
        <v>0</v>
      </c>
      <c r="BN113" s="85">
        <f t="shared" si="175"/>
        <v>0</v>
      </c>
      <c r="BO113" s="85">
        <f t="shared" si="176"/>
        <v>0</v>
      </c>
      <c r="BP113" s="85">
        <f t="shared" si="177"/>
        <v>0</v>
      </c>
      <c r="BQ113" s="85">
        <f t="shared" si="178"/>
        <v>5</v>
      </c>
      <c r="BR113" s="85">
        <f t="shared" si="179"/>
        <v>0</v>
      </c>
      <c r="BS113" s="85">
        <f t="shared" si="180"/>
        <v>0</v>
      </c>
      <c r="BT113" s="90">
        <f t="shared" si="181"/>
        <v>5</v>
      </c>
      <c r="BW113" s="15">
        <f t="shared" si="182"/>
        <v>0</v>
      </c>
      <c r="BX113" s="15">
        <f t="shared" si="183"/>
        <v>0</v>
      </c>
      <c r="BY113" s="15">
        <f t="shared" si="184"/>
        <v>0</v>
      </c>
      <c r="BZ113" s="15">
        <f t="shared" si="185"/>
        <v>0</v>
      </c>
      <c r="CA113" s="15">
        <f t="shared" si="186"/>
        <v>0</v>
      </c>
      <c r="CB113" s="15">
        <f t="shared" si="187"/>
        <v>0</v>
      </c>
      <c r="CC113" s="15">
        <f t="shared" si="188"/>
        <v>0</v>
      </c>
      <c r="CD113" s="15">
        <f t="shared" si="189"/>
        <v>0</v>
      </c>
      <c r="CE113" s="224">
        <f t="shared" si="190"/>
        <v>0</v>
      </c>
      <c r="CF113" s="241">
        <f t="shared" si="191"/>
        <v>0</v>
      </c>
      <c r="CH113" s="71">
        <f t="shared" si="192"/>
        <v>0</v>
      </c>
      <c r="CI113" s="71">
        <f t="shared" si="193"/>
        <v>0</v>
      </c>
      <c r="CJ113" s="71">
        <f t="shared" si="194"/>
        <v>0</v>
      </c>
      <c r="CK113" s="71">
        <f t="shared" si="195"/>
        <v>0</v>
      </c>
      <c r="CL113" s="71">
        <f t="shared" si="196"/>
        <v>0</v>
      </c>
      <c r="CM113" s="71">
        <f t="shared" si="197"/>
        <v>0</v>
      </c>
      <c r="CN113" s="71">
        <f t="shared" si="198"/>
        <v>0</v>
      </c>
      <c r="CO113" s="71">
        <f t="shared" si="199"/>
        <v>0</v>
      </c>
      <c r="CP113" s="84">
        <f t="shared" si="200"/>
        <v>0</v>
      </c>
      <c r="CQ113" s="71">
        <f t="shared" si="201"/>
        <v>0</v>
      </c>
      <c r="CR113" s="71">
        <f t="shared" si="202"/>
        <v>0</v>
      </c>
      <c r="CS113" s="72">
        <f t="shared" si="203"/>
        <v>0</v>
      </c>
      <c r="CT113" s="71">
        <f t="shared" si="204"/>
        <v>0</v>
      </c>
      <c r="CU113" s="71">
        <f t="shared" si="205"/>
        <v>0</v>
      </c>
      <c r="CV113" s="71">
        <f t="shared" si="206"/>
        <v>1</v>
      </c>
      <c r="CW113" s="71">
        <f t="shared" si="207"/>
        <v>0</v>
      </c>
      <c r="CX113" s="71">
        <f t="shared" si="208"/>
        <v>0</v>
      </c>
      <c r="CY113" s="83">
        <f t="shared" si="209"/>
        <v>1</v>
      </c>
      <c r="DC113" s="6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75">
      <c r="A114" s="18" t="s">
        <v>159</v>
      </c>
      <c r="B114" s="167" t="s">
        <v>174</v>
      </c>
      <c r="C114" s="151"/>
      <c r="D114" s="293"/>
      <c r="E114" s="177"/>
      <c r="F114" s="177"/>
      <c r="G114" s="294"/>
      <c r="H114" s="360">
        <v>7</v>
      </c>
      <c r="I114" s="177"/>
      <c r="J114" s="177"/>
      <c r="K114" s="177"/>
      <c r="L114" s="177"/>
      <c r="M114" s="177"/>
      <c r="N114" s="294"/>
      <c r="O114" s="156"/>
      <c r="P114" s="156"/>
      <c r="Q114" s="293"/>
      <c r="R114" s="177"/>
      <c r="S114" s="177"/>
      <c r="T114" s="177"/>
      <c r="U114" s="177"/>
      <c r="V114" s="177"/>
      <c r="W114" s="294"/>
      <c r="X114" s="295">
        <v>150</v>
      </c>
      <c r="Y114" s="156">
        <f t="shared" si="162"/>
        <v>5</v>
      </c>
      <c r="Z114" s="9"/>
      <c r="AA114" s="9"/>
      <c r="AB114" s="9"/>
      <c r="AC114" s="9"/>
      <c r="AD114" s="256"/>
      <c r="AE114" s="256"/>
      <c r="AF114" s="256"/>
      <c r="AG114" s="433">
        <f t="shared" si="163"/>
        <v>0</v>
      </c>
      <c r="AH114" s="256"/>
      <c r="AI114" s="256"/>
      <c r="AJ114" s="256"/>
      <c r="AK114" s="433">
        <f t="shared" si="164"/>
        <v>0</v>
      </c>
      <c r="AL114" s="256"/>
      <c r="AM114" s="256"/>
      <c r="AN114" s="256"/>
      <c r="AO114" s="433">
        <f t="shared" si="165"/>
        <v>0</v>
      </c>
      <c r="AP114" s="256"/>
      <c r="AQ114" s="256"/>
      <c r="AR114" s="256"/>
      <c r="AS114" s="433">
        <f t="shared" si="166"/>
        <v>0</v>
      </c>
      <c r="AT114" s="256"/>
      <c r="AU114" s="256"/>
      <c r="AV114" s="256"/>
      <c r="AW114" s="433">
        <f t="shared" si="167"/>
        <v>0</v>
      </c>
      <c r="AX114" s="256"/>
      <c r="AY114" s="256"/>
      <c r="AZ114" s="256"/>
      <c r="BA114" s="433">
        <f t="shared" si="168"/>
        <v>0</v>
      </c>
      <c r="BB114" s="256"/>
      <c r="BC114" s="256"/>
      <c r="BD114" s="256"/>
      <c r="BE114" s="433">
        <f t="shared" si="169"/>
        <v>5</v>
      </c>
      <c r="BF114" s="256"/>
      <c r="BG114" s="256"/>
      <c r="BH114" s="256"/>
      <c r="BI114" s="433">
        <f t="shared" si="170"/>
        <v>0</v>
      </c>
      <c r="BJ114" s="60">
        <f t="shared" si="171"/>
        <v>0</v>
      </c>
      <c r="BK114" s="134">
        <f t="shared" si="172"/>
      </c>
      <c r="BL114" s="85">
        <f t="shared" si="173"/>
        <v>0</v>
      </c>
      <c r="BM114" s="85">
        <f t="shared" si="174"/>
        <v>0</v>
      </c>
      <c r="BN114" s="85">
        <f t="shared" si="175"/>
        <v>0</v>
      </c>
      <c r="BO114" s="85">
        <f t="shared" si="176"/>
        <v>0</v>
      </c>
      <c r="BP114" s="85">
        <f t="shared" si="177"/>
        <v>0</v>
      </c>
      <c r="BQ114" s="85">
        <f t="shared" si="178"/>
        <v>0</v>
      </c>
      <c r="BR114" s="85">
        <f t="shared" si="179"/>
        <v>5</v>
      </c>
      <c r="BS114" s="85">
        <f t="shared" si="180"/>
        <v>0</v>
      </c>
      <c r="BT114" s="90">
        <f t="shared" si="181"/>
        <v>5</v>
      </c>
      <c r="BW114" s="15">
        <f t="shared" si="182"/>
        <v>0</v>
      </c>
      <c r="BX114" s="15">
        <f t="shared" si="183"/>
        <v>0</v>
      </c>
      <c r="BY114" s="15">
        <f t="shared" si="184"/>
        <v>0</v>
      </c>
      <c r="BZ114" s="15">
        <f t="shared" si="185"/>
        <v>0</v>
      </c>
      <c r="CA114" s="15">
        <f t="shared" si="186"/>
        <v>0</v>
      </c>
      <c r="CB114" s="15">
        <f t="shared" si="187"/>
        <v>0</v>
      </c>
      <c r="CC114" s="15">
        <f t="shared" si="188"/>
        <v>0</v>
      </c>
      <c r="CD114" s="15">
        <f t="shared" si="189"/>
        <v>0</v>
      </c>
      <c r="CE114" s="224">
        <f t="shared" si="190"/>
        <v>0</v>
      </c>
      <c r="CF114" s="241">
        <f t="shared" si="191"/>
        <v>0</v>
      </c>
      <c r="CH114" s="71">
        <f t="shared" si="192"/>
        <v>0</v>
      </c>
      <c r="CI114" s="71">
        <f t="shared" si="193"/>
        <v>0</v>
      </c>
      <c r="CJ114" s="71">
        <f t="shared" si="194"/>
        <v>0</v>
      </c>
      <c r="CK114" s="71">
        <f t="shared" si="195"/>
        <v>0</v>
      </c>
      <c r="CL114" s="71">
        <f t="shared" si="196"/>
        <v>0</v>
      </c>
      <c r="CM114" s="71">
        <f t="shared" si="197"/>
        <v>0</v>
      </c>
      <c r="CN114" s="71">
        <f t="shared" si="198"/>
        <v>0</v>
      </c>
      <c r="CO114" s="71">
        <f t="shared" si="199"/>
        <v>0</v>
      </c>
      <c r="CP114" s="84">
        <f t="shared" si="200"/>
        <v>0</v>
      </c>
      <c r="CQ114" s="71">
        <f t="shared" si="201"/>
        <v>0</v>
      </c>
      <c r="CR114" s="71">
        <f t="shared" si="202"/>
        <v>0</v>
      </c>
      <c r="CS114" s="72">
        <f t="shared" si="203"/>
        <v>0</v>
      </c>
      <c r="CT114" s="71">
        <f t="shared" si="204"/>
        <v>0</v>
      </c>
      <c r="CU114" s="71">
        <f t="shared" si="205"/>
        <v>0</v>
      </c>
      <c r="CV114" s="71">
        <f t="shared" si="206"/>
        <v>0</v>
      </c>
      <c r="CW114" s="71">
        <f t="shared" si="207"/>
        <v>1</v>
      </c>
      <c r="CX114" s="71">
        <f t="shared" si="208"/>
        <v>0</v>
      </c>
      <c r="CY114" s="83">
        <f t="shared" si="209"/>
        <v>1</v>
      </c>
      <c r="DC114" s="6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75">
      <c r="A115" s="18" t="s">
        <v>131</v>
      </c>
      <c r="B115" s="167" t="s">
        <v>175</v>
      </c>
      <c r="C115" s="151"/>
      <c r="D115" s="293"/>
      <c r="E115" s="177"/>
      <c r="F115" s="177"/>
      <c r="G115" s="294"/>
      <c r="H115" s="360">
        <v>7</v>
      </c>
      <c r="I115" s="177"/>
      <c r="J115" s="177"/>
      <c r="K115" s="177"/>
      <c r="L115" s="177"/>
      <c r="M115" s="177"/>
      <c r="N115" s="294"/>
      <c r="O115" s="156"/>
      <c r="P115" s="156"/>
      <c r="Q115" s="293"/>
      <c r="R115" s="177"/>
      <c r="S115" s="177"/>
      <c r="T115" s="177"/>
      <c r="U115" s="177"/>
      <c r="V115" s="177"/>
      <c r="W115" s="294"/>
      <c r="X115" s="295">
        <v>150</v>
      </c>
      <c r="Y115" s="156">
        <f t="shared" si="162"/>
        <v>5</v>
      </c>
      <c r="Z115" s="9"/>
      <c r="AA115" s="9"/>
      <c r="AB115" s="9"/>
      <c r="AC115" s="9"/>
      <c r="AD115" s="256"/>
      <c r="AE115" s="256"/>
      <c r="AF115" s="256"/>
      <c r="AG115" s="433">
        <f t="shared" si="163"/>
        <v>0</v>
      </c>
      <c r="AH115" s="256"/>
      <c r="AI115" s="256"/>
      <c r="AJ115" s="256"/>
      <c r="AK115" s="433">
        <f t="shared" si="164"/>
        <v>0</v>
      </c>
      <c r="AL115" s="256"/>
      <c r="AM115" s="256"/>
      <c r="AN115" s="256"/>
      <c r="AO115" s="433">
        <f t="shared" si="165"/>
        <v>0</v>
      </c>
      <c r="AP115" s="256"/>
      <c r="AQ115" s="256"/>
      <c r="AR115" s="256"/>
      <c r="AS115" s="433">
        <f t="shared" si="166"/>
        <v>0</v>
      </c>
      <c r="AT115" s="256"/>
      <c r="AU115" s="256"/>
      <c r="AV115" s="256"/>
      <c r="AW115" s="433">
        <f t="shared" si="167"/>
        <v>0</v>
      </c>
      <c r="AX115" s="256"/>
      <c r="AY115" s="256"/>
      <c r="AZ115" s="256"/>
      <c r="BA115" s="433">
        <f t="shared" si="168"/>
        <v>0</v>
      </c>
      <c r="BB115" s="256"/>
      <c r="BC115" s="256"/>
      <c r="BD115" s="256"/>
      <c r="BE115" s="433">
        <f t="shared" si="169"/>
        <v>5</v>
      </c>
      <c r="BF115" s="256"/>
      <c r="BG115" s="256"/>
      <c r="BH115" s="256"/>
      <c r="BI115" s="433">
        <f t="shared" si="170"/>
        <v>0</v>
      </c>
      <c r="BJ115" s="60">
        <f t="shared" si="171"/>
        <v>0</v>
      </c>
      <c r="BK115" s="134">
        <f t="shared" si="172"/>
      </c>
      <c r="BL115" s="85">
        <f t="shared" si="173"/>
        <v>0</v>
      </c>
      <c r="BM115" s="85">
        <f t="shared" si="174"/>
        <v>0</v>
      </c>
      <c r="BN115" s="85">
        <f t="shared" si="175"/>
        <v>0</v>
      </c>
      <c r="BO115" s="85">
        <f t="shared" si="176"/>
        <v>0</v>
      </c>
      <c r="BP115" s="85">
        <f t="shared" si="177"/>
        <v>0</v>
      </c>
      <c r="BQ115" s="85">
        <f t="shared" si="178"/>
        <v>0</v>
      </c>
      <c r="BR115" s="85">
        <f t="shared" si="179"/>
        <v>5</v>
      </c>
      <c r="BS115" s="85">
        <f t="shared" si="180"/>
        <v>0</v>
      </c>
      <c r="BT115" s="90">
        <f t="shared" si="181"/>
        <v>5</v>
      </c>
      <c r="BW115" s="15">
        <f t="shared" si="182"/>
        <v>0</v>
      </c>
      <c r="BX115" s="15">
        <f t="shared" si="183"/>
        <v>0</v>
      </c>
      <c r="BY115" s="15">
        <f t="shared" si="184"/>
        <v>0</v>
      </c>
      <c r="BZ115" s="15">
        <f t="shared" si="185"/>
        <v>0</v>
      </c>
      <c r="CA115" s="15">
        <f t="shared" si="186"/>
        <v>0</v>
      </c>
      <c r="CB115" s="15">
        <f t="shared" si="187"/>
        <v>0</v>
      </c>
      <c r="CC115" s="15">
        <f t="shared" si="188"/>
        <v>0</v>
      </c>
      <c r="CD115" s="15">
        <f t="shared" si="189"/>
        <v>0</v>
      </c>
      <c r="CE115" s="224">
        <f t="shared" si="190"/>
        <v>0</v>
      </c>
      <c r="CF115" s="241">
        <f t="shared" si="191"/>
        <v>0</v>
      </c>
      <c r="CH115" s="71">
        <f t="shared" si="192"/>
        <v>0</v>
      </c>
      <c r="CI115" s="71">
        <f t="shared" si="193"/>
        <v>0</v>
      </c>
      <c r="CJ115" s="71">
        <f t="shared" si="194"/>
        <v>0</v>
      </c>
      <c r="CK115" s="71">
        <f t="shared" si="195"/>
        <v>0</v>
      </c>
      <c r="CL115" s="71">
        <f t="shared" si="196"/>
        <v>0</v>
      </c>
      <c r="CM115" s="71">
        <f t="shared" si="197"/>
        <v>0</v>
      </c>
      <c r="CN115" s="71">
        <f t="shared" si="198"/>
        <v>0</v>
      </c>
      <c r="CO115" s="71">
        <f t="shared" si="199"/>
        <v>0</v>
      </c>
      <c r="CP115" s="84">
        <f t="shared" si="200"/>
        <v>0</v>
      </c>
      <c r="CQ115" s="71">
        <f t="shared" si="201"/>
        <v>0</v>
      </c>
      <c r="CR115" s="71">
        <f t="shared" si="202"/>
        <v>0</v>
      </c>
      <c r="CS115" s="72">
        <f t="shared" si="203"/>
        <v>0</v>
      </c>
      <c r="CT115" s="71">
        <f t="shared" si="204"/>
        <v>0</v>
      </c>
      <c r="CU115" s="71">
        <f t="shared" si="205"/>
        <v>0</v>
      </c>
      <c r="CV115" s="71">
        <f t="shared" si="206"/>
        <v>0</v>
      </c>
      <c r="CW115" s="71">
        <f t="shared" si="207"/>
        <v>1</v>
      </c>
      <c r="CX115" s="71">
        <f t="shared" si="208"/>
        <v>0</v>
      </c>
      <c r="CY115" s="83">
        <f t="shared" si="209"/>
        <v>1</v>
      </c>
      <c r="DC115" s="6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75">
      <c r="A116" s="18" t="s">
        <v>135</v>
      </c>
      <c r="B116" s="167" t="s">
        <v>176</v>
      </c>
      <c r="C116" s="151"/>
      <c r="D116" s="293"/>
      <c r="E116" s="177"/>
      <c r="F116" s="177"/>
      <c r="G116" s="294"/>
      <c r="H116" s="458">
        <v>7</v>
      </c>
      <c r="I116" s="177"/>
      <c r="J116" s="177"/>
      <c r="K116" s="177"/>
      <c r="L116" s="177"/>
      <c r="M116" s="177"/>
      <c r="N116" s="294"/>
      <c r="O116" s="156"/>
      <c r="P116" s="156"/>
      <c r="Q116" s="293"/>
      <c r="R116" s="177"/>
      <c r="S116" s="177"/>
      <c r="T116" s="177"/>
      <c r="U116" s="177"/>
      <c r="V116" s="177"/>
      <c r="W116" s="294"/>
      <c r="X116" s="295">
        <v>150</v>
      </c>
      <c r="Y116" s="156">
        <f t="shared" si="162"/>
        <v>5</v>
      </c>
      <c r="Z116" s="9"/>
      <c r="AA116" s="9"/>
      <c r="AB116" s="9"/>
      <c r="AC116" s="9"/>
      <c r="AD116" s="256"/>
      <c r="AE116" s="256"/>
      <c r="AF116" s="256"/>
      <c r="AG116" s="433">
        <f t="shared" si="163"/>
        <v>0</v>
      </c>
      <c r="AH116" s="256"/>
      <c r="AI116" s="256"/>
      <c r="AJ116" s="256"/>
      <c r="AK116" s="433">
        <f t="shared" si="164"/>
        <v>0</v>
      </c>
      <c r="AL116" s="256"/>
      <c r="AM116" s="256"/>
      <c r="AN116" s="256"/>
      <c r="AO116" s="433">
        <f t="shared" si="165"/>
        <v>0</v>
      </c>
      <c r="AP116" s="256"/>
      <c r="AQ116" s="256"/>
      <c r="AR116" s="256"/>
      <c r="AS116" s="433">
        <f t="shared" si="166"/>
        <v>0</v>
      </c>
      <c r="AT116" s="256"/>
      <c r="AU116" s="256"/>
      <c r="AV116" s="256"/>
      <c r="AW116" s="433">
        <f t="shared" si="167"/>
        <v>0</v>
      </c>
      <c r="AX116" s="256"/>
      <c r="AY116" s="256"/>
      <c r="AZ116" s="256"/>
      <c r="BA116" s="433">
        <f t="shared" si="168"/>
        <v>0</v>
      </c>
      <c r="BB116" s="256"/>
      <c r="BC116" s="256"/>
      <c r="BD116" s="256"/>
      <c r="BE116" s="433">
        <f t="shared" si="169"/>
        <v>5</v>
      </c>
      <c r="BF116" s="256"/>
      <c r="BG116" s="256"/>
      <c r="BH116" s="256"/>
      <c r="BI116" s="433">
        <f t="shared" si="170"/>
        <v>0</v>
      </c>
      <c r="BJ116" s="60">
        <f t="shared" si="171"/>
        <v>0</v>
      </c>
      <c r="BK116" s="134">
        <f t="shared" si="172"/>
      </c>
      <c r="BL116" s="85">
        <f t="shared" si="173"/>
        <v>0</v>
      </c>
      <c r="BM116" s="85">
        <f t="shared" si="174"/>
        <v>0</v>
      </c>
      <c r="BN116" s="85">
        <f t="shared" si="175"/>
        <v>0</v>
      </c>
      <c r="BO116" s="85">
        <f t="shared" si="176"/>
        <v>0</v>
      </c>
      <c r="BP116" s="85">
        <f t="shared" si="177"/>
        <v>0</v>
      </c>
      <c r="BQ116" s="85">
        <f t="shared" si="178"/>
        <v>0</v>
      </c>
      <c r="BR116" s="85">
        <f t="shared" si="179"/>
        <v>5</v>
      </c>
      <c r="BS116" s="85">
        <f t="shared" si="180"/>
        <v>0</v>
      </c>
      <c r="BT116" s="90">
        <f t="shared" si="181"/>
        <v>5</v>
      </c>
      <c r="BW116" s="15">
        <f t="shared" si="182"/>
        <v>0</v>
      </c>
      <c r="BX116" s="15">
        <f t="shared" si="183"/>
        <v>0</v>
      </c>
      <c r="BY116" s="15">
        <f t="shared" si="184"/>
        <v>0</v>
      </c>
      <c r="BZ116" s="15">
        <f t="shared" si="185"/>
        <v>0</v>
      </c>
      <c r="CA116" s="15">
        <f t="shared" si="186"/>
        <v>0</v>
      </c>
      <c r="CB116" s="15">
        <f t="shared" si="187"/>
        <v>0</v>
      </c>
      <c r="CC116" s="15">
        <f t="shared" si="188"/>
        <v>0</v>
      </c>
      <c r="CD116" s="15">
        <f t="shared" si="189"/>
        <v>0</v>
      </c>
      <c r="CE116" s="224">
        <f t="shared" si="190"/>
        <v>0</v>
      </c>
      <c r="CF116" s="241">
        <f t="shared" si="191"/>
        <v>0</v>
      </c>
      <c r="CH116" s="71">
        <f t="shared" si="192"/>
        <v>0</v>
      </c>
      <c r="CI116" s="71">
        <f t="shared" si="193"/>
        <v>0</v>
      </c>
      <c r="CJ116" s="71">
        <f t="shared" si="194"/>
        <v>0</v>
      </c>
      <c r="CK116" s="71">
        <f t="shared" si="195"/>
        <v>0</v>
      </c>
      <c r="CL116" s="71">
        <f t="shared" si="196"/>
        <v>0</v>
      </c>
      <c r="CM116" s="71">
        <f t="shared" si="197"/>
        <v>0</v>
      </c>
      <c r="CN116" s="71">
        <f t="shared" si="198"/>
        <v>0</v>
      </c>
      <c r="CO116" s="71">
        <f t="shared" si="199"/>
        <v>0</v>
      </c>
      <c r="CP116" s="84">
        <f t="shared" si="200"/>
        <v>0</v>
      </c>
      <c r="CQ116" s="71">
        <f t="shared" si="201"/>
        <v>0</v>
      </c>
      <c r="CR116" s="71">
        <f t="shared" si="202"/>
        <v>0</v>
      </c>
      <c r="CS116" s="72">
        <f t="shared" si="203"/>
        <v>0</v>
      </c>
      <c r="CT116" s="71">
        <f t="shared" si="204"/>
        <v>0</v>
      </c>
      <c r="CU116" s="71">
        <f t="shared" si="205"/>
        <v>0</v>
      </c>
      <c r="CV116" s="71">
        <f t="shared" si="206"/>
        <v>0</v>
      </c>
      <c r="CW116" s="71">
        <f t="shared" si="207"/>
        <v>1</v>
      </c>
      <c r="CX116" s="71">
        <f t="shared" si="208"/>
        <v>0</v>
      </c>
      <c r="CY116" s="83">
        <f t="shared" si="209"/>
        <v>1</v>
      </c>
      <c r="DC116" s="6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75">
      <c r="A117" s="18" t="s">
        <v>136</v>
      </c>
      <c r="B117" s="167" t="s">
        <v>177</v>
      </c>
      <c r="C117" s="151"/>
      <c r="D117" s="293"/>
      <c r="E117" s="177"/>
      <c r="F117" s="177"/>
      <c r="G117" s="294"/>
      <c r="H117" s="364">
        <f>H116</f>
        <v>7</v>
      </c>
      <c r="I117" s="177"/>
      <c r="J117" s="177"/>
      <c r="K117" s="177"/>
      <c r="L117" s="177"/>
      <c r="M117" s="177"/>
      <c r="N117" s="294"/>
      <c r="O117" s="156"/>
      <c r="P117" s="156"/>
      <c r="Q117" s="293"/>
      <c r="R117" s="177"/>
      <c r="S117" s="177"/>
      <c r="T117" s="177"/>
      <c r="U117" s="177"/>
      <c r="V117" s="177"/>
      <c r="W117" s="294"/>
      <c r="X117" s="295">
        <v>150</v>
      </c>
      <c r="Y117" s="156">
        <f t="shared" si="162"/>
        <v>5</v>
      </c>
      <c r="Z117" s="9"/>
      <c r="AA117" s="9"/>
      <c r="AB117" s="9"/>
      <c r="AC117" s="9"/>
      <c r="AD117" s="256"/>
      <c r="AE117" s="256"/>
      <c r="AF117" s="256"/>
      <c r="AG117" s="433">
        <f t="shared" si="163"/>
        <v>0</v>
      </c>
      <c r="AH117" s="256"/>
      <c r="AI117" s="256"/>
      <c r="AJ117" s="256"/>
      <c r="AK117" s="433">
        <f t="shared" si="164"/>
        <v>0</v>
      </c>
      <c r="AL117" s="256"/>
      <c r="AM117" s="256"/>
      <c r="AN117" s="256"/>
      <c r="AO117" s="433">
        <f t="shared" si="165"/>
        <v>0</v>
      </c>
      <c r="AP117" s="256"/>
      <c r="AQ117" s="256"/>
      <c r="AR117" s="256"/>
      <c r="AS117" s="433">
        <f t="shared" si="166"/>
        <v>0</v>
      </c>
      <c r="AT117" s="256"/>
      <c r="AU117" s="256"/>
      <c r="AV117" s="256"/>
      <c r="AW117" s="433">
        <f t="shared" si="167"/>
        <v>0</v>
      </c>
      <c r="AX117" s="256"/>
      <c r="AY117" s="256"/>
      <c r="AZ117" s="256"/>
      <c r="BA117" s="433">
        <f t="shared" si="168"/>
        <v>0</v>
      </c>
      <c r="BB117" s="256"/>
      <c r="BC117" s="256"/>
      <c r="BD117" s="256"/>
      <c r="BE117" s="433">
        <f t="shared" si="169"/>
        <v>5</v>
      </c>
      <c r="BF117" s="256"/>
      <c r="BG117" s="256"/>
      <c r="BH117" s="256"/>
      <c r="BI117" s="433">
        <f t="shared" si="170"/>
        <v>0</v>
      </c>
      <c r="BJ117" s="60">
        <f t="shared" si="171"/>
        <v>0</v>
      </c>
      <c r="BK117" s="134">
        <f t="shared" si="172"/>
      </c>
      <c r="BL117" s="85">
        <f t="shared" si="173"/>
        <v>0</v>
      </c>
      <c r="BM117" s="85">
        <f t="shared" si="174"/>
        <v>0</v>
      </c>
      <c r="BN117" s="85">
        <f t="shared" si="175"/>
        <v>0</v>
      </c>
      <c r="BO117" s="85">
        <f t="shared" si="176"/>
        <v>0</v>
      </c>
      <c r="BP117" s="85">
        <f t="shared" si="177"/>
        <v>0</v>
      </c>
      <c r="BQ117" s="85">
        <f t="shared" si="178"/>
        <v>0</v>
      </c>
      <c r="BR117" s="85">
        <f t="shared" si="179"/>
        <v>5</v>
      </c>
      <c r="BS117" s="85">
        <f t="shared" si="180"/>
        <v>0</v>
      </c>
      <c r="BT117" s="90">
        <f t="shared" si="181"/>
        <v>5</v>
      </c>
      <c r="BW117" s="15">
        <f t="shared" si="182"/>
        <v>0</v>
      </c>
      <c r="BX117" s="15">
        <f t="shared" si="183"/>
        <v>0</v>
      </c>
      <c r="BY117" s="15">
        <f t="shared" si="184"/>
        <v>0</v>
      </c>
      <c r="BZ117" s="15">
        <f t="shared" si="185"/>
        <v>0</v>
      </c>
      <c r="CA117" s="15">
        <f t="shared" si="186"/>
        <v>0</v>
      </c>
      <c r="CB117" s="15">
        <f t="shared" si="187"/>
        <v>0</v>
      </c>
      <c r="CC117" s="15">
        <f t="shared" si="188"/>
        <v>0</v>
      </c>
      <c r="CD117" s="15">
        <f t="shared" si="189"/>
        <v>0</v>
      </c>
      <c r="CE117" s="224">
        <f t="shared" si="190"/>
        <v>0</v>
      </c>
      <c r="CF117" s="241">
        <f t="shared" si="191"/>
        <v>0</v>
      </c>
      <c r="CH117" s="71">
        <f t="shared" si="192"/>
        <v>0</v>
      </c>
      <c r="CI117" s="71">
        <f t="shared" si="193"/>
        <v>0</v>
      </c>
      <c r="CJ117" s="71">
        <f t="shared" si="194"/>
        <v>0</v>
      </c>
      <c r="CK117" s="71">
        <f t="shared" si="195"/>
        <v>0</v>
      </c>
      <c r="CL117" s="71">
        <f t="shared" si="196"/>
        <v>0</v>
      </c>
      <c r="CM117" s="71">
        <f t="shared" si="197"/>
        <v>0</v>
      </c>
      <c r="CN117" s="71">
        <f t="shared" si="198"/>
        <v>0</v>
      </c>
      <c r="CO117" s="71">
        <f t="shared" si="199"/>
        <v>0</v>
      </c>
      <c r="CP117" s="84">
        <f t="shared" si="200"/>
        <v>0</v>
      </c>
      <c r="CQ117" s="71">
        <f t="shared" si="201"/>
        <v>0</v>
      </c>
      <c r="CR117" s="71">
        <f t="shared" si="202"/>
        <v>0</v>
      </c>
      <c r="CS117" s="72">
        <f t="shared" si="203"/>
        <v>0</v>
      </c>
      <c r="CT117" s="71">
        <f t="shared" si="204"/>
        <v>0</v>
      </c>
      <c r="CU117" s="71">
        <f t="shared" si="205"/>
        <v>0</v>
      </c>
      <c r="CV117" s="71">
        <f t="shared" si="206"/>
        <v>0</v>
      </c>
      <c r="CW117" s="71">
        <f t="shared" si="207"/>
        <v>1</v>
      </c>
      <c r="CX117" s="71">
        <f t="shared" si="208"/>
        <v>0</v>
      </c>
      <c r="CY117" s="83">
        <f t="shared" si="209"/>
        <v>1</v>
      </c>
      <c r="DC117" s="6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customHeight="1" hidden="1">
      <c r="A118" s="18" t="s">
        <v>137</v>
      </c>
      <c r="B118" s="167" t="s">
        <v>271</v>
      </c>
      <c r="C118" s="151"/>
      <c r="D118" s="140"/>
      <c r="E118" s="141"/>
      <c r="F118" s="141"/>
      <c r="G118" s="12"/>
      <c r="H118" s="140"/>
      <c r="I118" s="141"/>
      <c r="J118" s="141"/>
      <c r="K118" s="141"/>
      <c r="L118" s="141"/>
      <c r="M118" s="141"/>
      <c r="N118" s="12"/>
      <c r="O118" s="156"/>
      <c r="P118" s="156"/>
      <c r="Q118" s="140"/>
      <c r="R118" s="141"/>
      <c r="S118" s="141"/>
      <c r="T118" s="141"/>
      <c r="U118" s="141"/>
      <c r="V118" s="141"/>
      <c r="W118" s="12"/>
      <c r="X118" s="11"/>
      <c r="Y118" s="156">
        <f t="shared" si="162"/>
        <v>0</v>
      </c>
      <c r="Z118" s="9">
        <f aca="true" t="shared" si="210" ref="Z118:Z125">AD118*$BL$5+AH118*$BM$5+AL118*$BN$5+AP118*$BO$5+AT118*$BP$5+AX118*$BQ$5+BB118*$BR$5+BF118*$BS$5</f>
        <v>0</v>
      </c>
      <c r="AA118" s="9">
        <f aca="true" t="shared" si="211" ref="AA118:AA125">AE118*$BL$5+AI118*$BM$5+AM118*$BN$5+AQ118*$BO$5+AU118*$BP$5+AY118*$BQ$5+BC118*$BR$5+BG118*$BS$5</f>
        <v>0</v>
      </c>
      <c r="AB118" s="9">
        <f aca="true" t="shared" si="212" ref="AB118:AB125">AF118*$BL$5+AJ118*$BM$5+AN118*$BN$5+AR118*$BO$5+AV118*$BP$5+AZ118*$BQ$5+BD118*$BR$5+BH118*$BS$5</f>
        <v>0</v>
      </c>
      <c r="AC118" s="9">
        <f aca="true" t="shared" si="213" ref="AC118:AC125">X118-Z118</f>
        <v>0</v>
      </c>
      <c r="AD118" s="256"/>
      <c r="AE118" s="256"/>
      <c r="AF118" s="256"/>
      <c r="AG118" s="433">
        <f t="shared" si="163"/>
        <v>0</v>
      </c>
      <c r="AH118" s="256"/>
      <c r="AI118" s="256"/>
      <c r="AJ118" s="256"/>
      <c r="AK118" s="433">
        <f t="shared" si="164"/>
        <v>0</v>
      </c>
      <c r="AL118" s="256"/>
      <c r="AM118" s="256"/>
      <c r="AN118" s="256"/>
      <c r="AO118" s="433">
        <f t="shared" si="165"/>
        <v>0</v>
      </c>
      <c r="AP118" s="256"/>
      <c r="AQ118" s="256"/>
      <c r="AR118" s="256"/>
      <c r="AS118" s="433">
        <f t="shared" si="166"/>
        <v>0</v>
      </c>
      <c r="AT118" s="256"/>
      <c r="AU118" s="256"/>
      <c r="AV118" s="256"/>
      <c r="AW118" s="433">
        <f t="shared" si="167"/>
        <v>0</v>
      </c>
      <c r="AX118" s="256"/>
      <c r="AY118" s="256"/>
      <c r="AZ118" s="256"/>
      <c r="BA118" s="433">
        <f t="shared" si="168"/>
        <v>0</v>
      </c>
      <c r="BB118" s="256"/>
      <c r="BC118" s="256"/>
      <c r="BD118" s="256"/>
      <c r="BE118" s="433">
        <f t="shared" si="169"/>
        <v>0</v>
      </c>
      <c r="BF118" s="256"/>
      <c r="BG118" s="256"/>
      <c r="BH118" s="256"/>
      <c r="BI118" s="433">
        <f t="shared" si="170"/>
        <v>0</v>
      </c>
      <c r="BJ118" s="60">
        <f t="shared" si="171"/>
        <v>0</v>
      </c>
      <c r="BK118" s="134">
        <f t="shared" si="172"/>
      </c>
      <c r="BL118" s="15">
        <f aca="true" t="shared" si="214" ref="BL118:BL124">IF(AND($DC118=0,$DL118=0),0,IF(AND($CP118=0,$CY118=0,DD118&lt;&gt;0),DD118,IF(AND(BK118&lt;CF118,$CE118&lt;&gt;$Y118,BW118=$CF118),BW118+$Y118-$CE118,BW118)))</f>
        <v>0</v>
      </c>
      <c r="BM118" s="85">
        <f t="shared" si="174"/>
        <v>0</v>
      </c>
      <c r="BN118" s="15">
        <f aca="true" t="shared" si="215" ref="BN118:BN124">IF(AND($DC118=0,$DL118=0),0,IF(AND($CP118=0,$CY118=0,DF118&lt;&gt;0),DF118,IF(AND(BM118&lt;CF118,$CE118&lt;&gt;$Y118,BY118=$CF118),BY118+$Y118-$CE118,BY118)))</f>
        <v>0</v>
      </c>
      <c r="BO118" s="15">
        <f aca="true" t="shared" si="216" ref="BO118:BO124">IF(AND($DC118=0,$DL118=0),0,IF(AND($CP118=0,$CY118=0,DG118&lt;&gt;0),DG118,IF(AND(BN118&lt;CF118,$CE118&lt;&gt;$Y118,BZ118=$CF118),BZ118+$Y118-$CE118,BZ118)))</f>
        <v>0</v>
      </c>
      <c r="BP118" s="15">
        <f aca="true" t="shared" si="217" ref="BP118:BP124">IF(AND($DC118=0,$DL118=0),0,IF(AND($CP118=0,$CY118=0,DH118&lt;&gt;0),DH118,IF(AND(BO118&lt;CF118,$CE118&lt;&gt;$Y118,CA118=$CF118),CA118+$Y118-$CE118,CA118)))</f>
        <v>0</v>
      </c>
      <c r="BQ118" s="15">
        <f aca="true" t="shared" si="218" ref="BQ118:BQ124">IF(AND($DC118=0,$DL118=0),0,IF(AND($CP118=0,$CY118=0,DI118&lt;&gt;0),DI118,IF(AND(BP118&lt;CF118,$CE118&lt;&gt;$Y118,CB118=$CF118),CB118+$Y118-$CE118,CB118)))</f>
        <v>0</v>
      </c>
      <c r="BR118" s="15">
        <f aca="true" t="shared" si="219" ref="BR118:BR124">IF(AND($DC118=0,$DL118=0),0,IF(AND($CP118=0,$CY118=0,DJ118&lt;&gt;0),DJ118,IF(AND(BQ118&lt;CF118,$CE118&lt;&gt;$Y118,CC118=$CF118),CC118+$Y118-$CE118,CC118)))</f>
        <v>0</v>
      </c>
      <c r="BS118" s="15">
        <f aca="true" t="shared" si="220" ref="BS118:BS125">IF(AND($DC118=0,$DL118=0),0,IF(AND($CP118=0,$CY118=0,DK118&lt;&gt;0),DK118,IF(AND(BR118&lt;CF118,$CE118&lt;&gt;$Y118,CD118=$CF118),CD118+$Y118-$CE118,CD118)))</f>
        <v>0</v>
      </c>
      <c r="BT118" s="90">
        <f t="shared" si="181"/>
        <v>0</v>
      </c>
      <c r="BW118" s="15">
        <f t="shared" si="182"/>
        <v>0</v>
      </c>
      <c r="BX118" s="15">
        <f aca="true" t="shared" si="221" ref="BX118:BX124">IF($DC118=0,0,ROUND(4*($Y118-$DL118)*SUM(AH118:AH118)/$DC118,0)/4)+DE118+DN118</f>
        <v>0</v>
      </c>
      <c r="BY118" s="15">
        <f aca="true" t="shared" si="222" ref="BY118:BY124">IF($DC118=0,0,ROUND(4*($Y118-$DL118)*SUM(AL118:AL118)/$DC118,0)/4)+DF118+DO118</f>
        <v>0</v>
      </c>
      <c r="BZ118" s="15">
        <f aca="true" t="shared" si="223" ref="BZ118:BZ124">IF($DC118=0,0,ROUND(4*($Y118-$DL118)*SUM(AP118:AP118)/$DC118,0)/4)+DG118++DP118</f>
        <v>0</v>
      </c>
      <c r="CA118" s="15">
        <f aca="true" t="shared" si="224" ref="CA118:CA124">IF($DC118=0,0,ROUND(4*($Y118-$DL118)*SUM(AT118:AT118)/$DC118,0)/4)+DH118+DQ118</f>
        <v>0</v>
      </c>
      <c r="CB118" s="15">
        <f aca="true" t="shared" si="225" ref="CB118:CB124">IF($DC118=0,0,ROUND(4*($Y118-$DL118)*(SUM(AX118:AX118))/$DC118,0)/4)+DI118+DR118</f>
        <v>0</v>
      </c>
      <c r="CC118" s="15">
        <f aca="true" t="shared" si="226" ref="CC118:CC124">IF($DC118=0,0,ROUND(4*($Y118-$DL118)*(SUM(BB118:BB118))/$DC118,0)/4)+DJ118+DS118</f>
        <v>0</v>
      </c>
      <c r="CD118" s="15">
        <f aca="true" t="shared" si="227" ref="CD118:CD125">IF($DC118=0,0,ROUND(4*($Y118-$DL118)*(SUM(BF118:BF118))/$DC118,0)/4)+DK118+DT118</f>
        <v>0</v>
      </c>
      <c r="CE118" s="224">
        <f t="shared" si="190"/>
        <v>0</v>
      </c>
      <c r="CF118" s="241">
        <f t="shared" si="191"/>
        <v>0</v>
      </c>
      <c r="CH118" s="71">
        <f t="shared" si="192"/>
        <v>0</v>
      </c>
      <c r="CI118" s="71">
        <f t="shared" si="193"/>
        <v>0</v>
      </c>
      <c r="CJ118" s="71">
        <f t="shared" si="194"/>
        <v>0</v>
      </c>
      <c r="CK118" s="71">
        <f t="shared" si="195"/>
        <v>0</v>
      </c>
      <c r="CL118" s="71">
        <f t="shared" si="196"/>
        <v>0</v>
      </c>
      <c r="CM118" s="71">
        <f t="shared" si="197"/>
        <v>0</v>
      </c>
      <c r="CN118" s="71">
        <f t="shared" si="198"/>
        <v>0</v>
      </c>
      <c r="CO118" s="71">
        <f t="shared" si="199"/>
        <v>0</v>
      </c>
      <c r="CP118" s="84">
        <f t="shared" si="200"/>
        <v>0</v>
      </c>
      <c r="CQ118" s="71">
        <f t="shared" si="201"/>
        <v>0</v>
      </c>
      <c r="CR118" s="71">
        <f t="shared" si="202"/>
        <v>0</v>
      </c>
      <c r="CS118" s="72">
        <f t="shared" si="203"/>
        <v>0</v>
      </c>
      <c r="CT118" s="71">
        <f t="shared" si="204"/>
        <v>0</v>
      </c>
      <c r="CU118" s="71">
        <f t="shared" si="205"/>
        <v>0</v>
      </c>
      <c r="CV118" s="71">
        <f t="shared" si="206"/>
        <v>0</v>
      </c>
      <c r="CW118" s="71">
        <f t="shared" si="207"/>
        <v>0</v>
      </c>
      <c r="CX118" s="71">
        <f t="shared" si="208"/>
        <v>0</v>
      </c>
      <c r="CY118" s="83">
        <f t="shared" si="209"/>
        <v>0</v>
      </c>
      <c r="DC118" s="63">
        <f aca="true" t="shared" si="228" ref="DC118:DC125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customHeight="1" hidden="1">
      <c r="A119" s="18" t="s">
        <v>138</v>
      </c>
      <c r="B119" s="167" t="s">
        <v>272</v>
      </c>
      <c r="C119" s="151"/>
      <c r="D119" s="140"/>
      <c r="E119" s="141"/>
      <c r="F119" s="141"/>
      <c r="G119" s="12"/>
      <c r="H119" s="140"/>
      <c r="I119" s="141"/>
      <c r="J119" s="141"/>
      <c r="K119" s="141"/>
      <c r="L119" s="141"/>
      <c r="M119" s="141"/>
      <c r="N119" s="12"/>
      <c r="O119" s="156"/>
      <c r="P119" s="156"/>
      <c r="Q119" s="140"/>
      <c r="R119" s="141"/>
      <c r="S119" s="141"/>
      <c r="T119" s="141"/>
      <c r="U119" s="141"/>
      <c r="V119" s="141"/>
      <c r="W119" s="12"/>
      <c r="X119" s="11"/>
      <c r="Y119" s="156">
        <f t="shared" si="162"/>
        <v>0</v>
      </c>
      <c r="Z119" s="9">
        <f t="shared" si="210"/>
        <v>0</v>
      </c>
      <c r="AA119" s="9">
        <f t="shared" si="211"/>
        <v>0</v>
      </c>
      <c r="AB119" s="9">
        <f t="shared" si="212"/>
        <v>0</v>
      </c>
      <c r="AC119" s="9">
        <f t="shared" si="213"/>
        <v>0</v>
      </c>
      <c r="AD119" s="256"/>
      <c r="AE119" s="256"/>
      <c r="AF119" s="256"/>
      <c r="AG119" s="433">
        <f t="shared" si="163"/>
        <v>0</v>
      </c>
      <c r="AH119" s="256"/>
      <c r="AI119" s="256"/>
      <c r="AJ119" s="256"/>
      <c r="AK119" s="433">
        <f t="shared" si="164"/>
        <v>0</v>
      </c>
      <c r="AL119" s="256"/>
      <c r="AM119" s="256"/>
      <c r="AN119" s="256"/>
      <c r="AO119" s="433">
        <f t="shared" si="165"/>
        <v>0</v>
      </c>
      <c r="AP119" s="256"/>
      <c r="AQ119" s="256"/>
      <c r="AR119" s="256"/>
      <c r="AS119" s="433">
        <f t="shared" si="166"/>
        <v>0</v>
      </c>
      <c r="AT119" s="256"/>
      <c r="AU119" s="256"/>
      <c r="AV119" s="256"/>
      <c r="AW119" s="433">
        <f t="shared" si="167"/>
        <v>0</v>
      </c>
      <c r="AX119" s="256"/>
      <c r="AY119" s="256"/>
      <c r="AZ119" s="256"/>
      <c r="BA119" s="433">
        <f t="shared" si="168"/>
        <v>0</v>
      </c>
      <c r="BB119" s="256"/>
      <c r="BC119" s="256"/>
      <c r="BD119" s="256"/>
      <c r="BE119" s="433">
        <f t="shared" si="169"/>
        <v>0</v>
      </c>
      <c r="BF119" s="256"/>
      <c r="BG119" s="256"/>
      <c r="BH119" s="256"/>
      <c r="BI119" s="433">
        <f t="shared" si="170"/>
        <v>0</v>
      </c>
      <c r="BJ119" s="60">
        <f t="shared" si="171"/>
        <v>0</v>
      </c>
      <c r="BK119" s="134">
        <f t="shared" si="172"/>
      </c>
      <c r="BL119" s="15">
        <f t="shared" si="214"/>
        <v>0</v>
      </c>
      <c r="BM119" s="85">
        <f t="shared" si="174"/>
        <v>0</v>
      </c>
      <c r="BN119" s="15">
        <f t="shared" si="215"/>
        <v>0</v>
      </c>
      <c r="BO119" s="15">
        <f t="shared" si="216"/>
        <v>0</v>
      </c>
      <c r="BP119" s="15">
        <f t="shared" si="217"/>
        <v>0</v>
      </c>
      <c r="BQ119" s="15">
        <f t="shared" si="218"/>
        <v>0</v>
      </c>
      <c r="BR119" s="15">
        <f t="shared" si="219"/>
        <v>0</v>
      </c>
      <c r="BS119" s="15">
        <f t="shared" si="220"/>
        <v>0</v>
      </c>
      <c r="BT119" s="90">
        <f t="shared" si="181"/>
        <v>0</v>
      </c>
      <c r="BW119" s="15">
        <f t="shared" si="182"/>
        <v>0</v>
      </c>
      <c r="BX119" s="15">
        <f t="shared" si="221"/>
        <v>0</v>
      </c>
      <c r="BY119" s="15">
        <f t="shared" si="222"/>
        <v>0</v>
      </c>
      <c r="BZ119" s="15">
        <f t="shared" si="223"/>
        <v>0</v>
      </c>
      <c r="CA119" s="15">
        <f t="shared" si="224"/>
        <v>0</v>
      </c>
      <c r="CB119" s="15">
        <f t="shared" si="225"/>
        <v>0</v>
      </c>
      <c r="CC119" s="15">
        <f t="shared" si="226"/>
        <v>0</v>
      </c>
      <c r="CD119" s="15">
        <f t="shared" si="227"/>
        <v>0</v>
      </c>
      <c r="CE119" s="224">
        <f t="shared" si="190"/>
        <v>0</v>
      </c>
      <c r="CF119" s="241">
        <f t="shared" si="191"/>
        <v>0</v>
      </c>
      <c r="CH119" s="71">
        <f t="shared" si="192"/>
        <v>0</v>
      </c>
      <c r="CI119" s="71">
        <f t="shared" si="193"/>
        <v>0</v>
      </c>
      <c r="CJ119" s="71">
        <f t="shared" si="194"/>
        <v>0</v>
      </c>
      <c r="CK119" s="71">
        <f t="shared" si="195"/>
        <v>0</v>
      </c>
      <c r="CL119" s="71">
        <f t="shared" si="196"/>
        <v>0</v>
      </c>
      <c r="CM119" s="71">
        <f t="shared" si="197"/>
        <v>0</v>
      </c>
      <c r="CN119" s="71">
        <f t="shared" si="198"/>
        <v>0</v>
      </c>
      <c r="CO119" s="71">
        <f t="shared" si="199"/>
        <v>0</v>
      </c>
      <c r="CP119" s="84">
        <f t="shared" si="200"/>
        <v>0</v>
      </c>
      <c r="CQ119" s="71">
        <f t="shared" si="201"/>
        <v>0</v>
      </c>
      <c r="CR119" s="71">
        <f t="shared" si="202"/>
        <v>0</v>
      </c>
      <c r="CS119" s="72">
        <f t="shared" si="203"/>
        <v>0</v>
      </c>
      <c r="CT119" s="71">
        <f t="shared" si="204"/>
        <v>0</v>
      </c>
      <c r="CU119" s="71">
        <f t="shared" si="205"/>
        <v>0</v>
      </c>
      <c r="CV119" s="71">
        <f t="shared" si="206"/>
        <v>0</v>
      </c>
      <c r="CW119" s="71">
        <f t="shared" si="207"/>
        <v>0</v>
      </c>
      <c r="CX119" s="71">
        <f t="shared" si="208"/>
        <v>0</v>
      </c>
      <c r="CY119" s="83">
        <f t="shared" si="209"/>
        <v>0</v>
      </c>
      <c r="DC119" s="63">
        <f t="shared" si="228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customHeight="1" hidden="1">
      <c r="A120" s="18" t="s">
        <v>139</v>
      </c>
      <c r="B120" s="167" t="s">
        <v>273</v>
      </c>
      <c r="C120" s="151"/>
      <c r="D120" s="140"/>
      <c r="E120" s="141"/>
      <c r="F120" s="141"/>
      <c r="G120" s="12"/>
      <c r="H120" s="140"/>
      <c r="I120" s="141"/>
      <c r="J120" s="141"/>
      <c r="K120" s="141"/>
      <c r="L120" s="141"/>
      <c r="M120" s="141"/>
      <c r="N120" s="12"/>
      <c r="O120" s="156"/>
      <c r="P120" s="156"/>
      <c r="Q120" s="140"/>
      <c r="R120" s="141"/>
      <c r="S120" s="141"/>
      <c r="T120" s="141"/>
      <c r="U120" s="141"/>
      <c r="V120" s="141"/>
      <c r="W120" s="12"/>
      <c r="X120" s="11"/>
      <c r="Y120" s="156">
        <f t="shared" si="162"/>
        <v>0</v>
      </c>
      <c r="Z120" s="9">
        <f t="shared" si="210"/>
        <v>0</v>
      </c>
      <c r="AA120" s="9">
        <f t="shared" si="211"/>
        <v>0</v>
      </c>
      <c r="AB120" s="9">
        <f t="shared" si="212"/>
        <v>0</v>
      </c>
      <c r="AC120" s="9">
        <f t="shared" si="213"/>
        <v>0</v>
      </c>
      <c r="AD120" s="256"/>
      <c r="AE120" s="256"/>
      <c r="AF120" s="256"/>
      <c r="AG120" s="433">
        <f t="shared" si="163"/>
        <v>0</v>
      </c>
      <c r="AH120" s="256"/>
      <c r="AI120" s="256"/>
      <c r="AJ120" s="256"/>
      <c r="AK120" s="433">
        <f t="shared" si="164"/>
        <v>0</v>
      </c>
      <c r="AL120" s="256"/>
      <c r="AM120" s="256"/>
      <c r="AN120" s="256"/>
      <c r="AO120" s="433">
        <f t="shared" si="165"/>
        <v>0</v>
      </c>
      <c r="AP120" s="256"/>
      <c r="AQ120" s="256"/>
      <c r="AR120" s="256"/>
      <c r="AS120" s="433">
        <f t="shared" si="166"/>
        <v>0</v>
      </c>
      <c r="AT120" s="256"/>
      <c r="AU120" s="256"/>
      <c r="AV120" s="256"/>
      <c r="AW120" s="433">
        <f t="shared" si="167"/>
        <v>0</v>
      </c>
      <c r="AX120" s="256"/>
      <c r="AY120" s="256"/>
      <c r="AZ120" s="256"/>
      <c r="BA120" s="433">
        <f t="shared" si="168"/>
        <v>0</v>
      </c>
      <c r="BB120" s="256"/>
      <c r="BC120" s="256"/>
      <c r="BD120" s="256"/>
      <c r="BE120" s="433">
        <f t="shared" si="169"/>
        <v>0</v>
      </c>
      <c r="BF120" s="256"/>
      <c r="BG120" s="256"/>
      <c r="BH120" s="256"/>
      <c r="BI120" s="433">
        <f t="shared" si="170"/>
        <v>0</v>
      </c>
      <c r="BJ120" s="60">
        <f t="shared" si="171"/>
        <v>0</v>
      </c>
      <c r="BK120" s="134">
        <f t="shared" si="172"/>
      </c>
      <c r="BL120" s="15">
        <f t="shared" si="214"/>
        <v>0</v>
      </c>
      <c r="BM120" s="85">
        <f t="shared" si="174"/>
        <v>0</v>
      </c>
      <c r="BN120" s="15">
        <f t="shared" si="215"/>
        <v>0</v>
      </c>
      <c r="BO120" s="15">
        <f t="shared" si="216"/>
        <v>0</v>
      </c>
      <c r="BP120" s="15">
        <f t="shared" si="217"/>
        <v>0</v>
      </c>
      <c r="BQ120" s="15">
        <f t="shared" si="218"/>
        <v>0</v>
      </c>
      <c r="BR120" s="15">
        <f t="shared" si="219"/>
        <v>0</v>
      </c>
      <c r="BS120" s="15">
        <f t="shared" si="220"/>
        <v>0</v>
      </c>
      <c r="BT120" s="90">
        <f t="shared" si="181"/>
        <v>0</v>
      </c>
      <c r="BW120" s="15">
        <f t="shared" si="182"/>
        <v>0</v>
      </c>
      <c r="BX120" s="15">
        <f t="shared" si="221"/>
        <v>0</v>
      </c>
      <c r="BY120" s="15">
        <f t="shared" si="222"/>
        <v>0</v>
      </c>
      <c r="BZ120" s="15">
        <f t="shared" si="223"/>
        <v>0</v>
      </c>
      <c r="CA120" s="15">
        <f t="shared" si="224"/>
        <v>0</v>
      </c>
      <c r="CB120" s="15">
        <f t="shared" si="225"/>
        <v>0</v>
      </c>
      <c r="CC120" s="15">
        <f t="shared" si="226"/>
        <v>0</v>
      </c>
      <c r="CD120" s="15">
        <f t="shared" si="227"/>
        <v>0</v>
      </c>
      <c r="CE120" s="224">
        <f t="shared" si="190"/>
        <v>0</v>
      </c>
      <c r="CF120" s="241">
        <f t="shared" si="191"/>
        <v>0</v>
      </c>
      <c r="CH120" s="71">
        <f t="shared" si="192"/>
        <v>0</v>
      </c>
      <c r="CI120" s="71">
        <f t="shared" si="193"/>
        <v>0</v>
      </c>
      <c r="CJ120" s="71">
        <f t="shared" si="194"/>
        <v>0</v>
      </c>
      <c r="CK120" s="71">
        <f t="shared" si="195"/>
        <v>0</v>
      </c>
      <c r="CL120" s="71">
        <f t="shared" si="196"/>
        <v>0</v>
      </c>
      <c r="CM120" s="71">
        <f t="shared" si="197"/>
        <v>0</v>
      </c>
      <c r="CN120" s="71">
        <f t="shared" si="198"/>
        <v>0</v>
      </c>
      <c r="CO120" s="71">
        <f t="shared" si="199"/>
        <v>0</v>
      </c>
      <c r="CP120" s="84">
        <f t="shared" si="200"/>
        <v>0</v>
      </c>
      <c r="CQ120" s="71">
        <f t="shared" si="201"/>
        <v>0</v>
      </c>
      <c r="CR120" s="71">
        <f t="shared" si="202"/>
        <v>0</v>
      </c>
      <c r="CS120" s="72">
        <f t="shared" si="203"/>
        <v>0</v>
      </c>
      <c r="CT120" s="71">
        <f t="shared" si="204"/>
        <v>0</v>
      </c>
      <c r="CU120" s="71">
        <f t="shared" si="205"/>
        <v>0</v>
      </c>
      <c r="CV120" s="71">
        <f t="shared" si="206"/>
        <v>0</v>
      </c>
      <c r="CW120" s="71">
        <f t="shared" si="207"/>
        <v>0</v>
      </c>
      <c r="CX120" s="71">
        <f t="shared" si="208"/>
        <v>0</v>
      </c>
      <c r="CY120" s="83">
        <f t="shared" si="209"/>
        <v>0</v>
      </c>
      <c r="DC120" s="63">
        <f t="shared" si="228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75" hidden="1">
      <c r="A121" s="18" t="s">
        <v>140</v>
      </c>
      <c r="B121" s="167" t="s">
        <v>274</v>
      </c>
      <c r="C121" s="151"/>
      <c r="D121" s="140"/>
      <c r="E121" s="141"/>
      <c r="F121" s="141"/>
      <c r="G121" s="12"/>
      <c r="H121" s="140"/>
      <c r="I121" s="141"/>
      <c r="J121" s="141"/>
      <c r="K121" s="141"/>
      <c r="L121" s="141"/>
      <c r="M121" s="141"/>
      <c r="N121" s="12"/>
      <c r="O121" s="156"/>
      <c r="P121" s="156"/>
      <c r="Q121" s="140"/>
      <c r="R121" s="141"/>
      <c r="S121" s="141"/>
      <c r="T121" s="141"/>
      <c r="U121" s="141"/>
      <c r="V121" s="141"/>
      <c r="W121" s="12"/>
      <c r="X121" s="11"/>
      <c r="Y121" s="156">
        <f t="shared" si="162"/>
        <v>0</v>
      </c>
      <c r="Z121" s="9">
        <f t="shared" si="210"/>
        <v>0</v>
      </c>
      <c r="AA121" s="9">
        <f t="shared" si="211"/>
        <v>0</v>
      </c>
      <c r="AB121" s="9">
        <f t="shared" si="212"/>
        <v>0</v>
      </c>
      <c r="AC121" s="9">
        <f t="shared" si="213"/>
        <v>0</v>
      </c>
      <c r="AD121" s="256"/>
      <c r="AE121" s="256"/>
      <c r="AF121" s="256"/>
      <c r="AG121" s="433">
        <f t="shared" si="163"/>
        <v>0</v>
      </c>
      <c r="AH121" s="256"/>
      <c r="AI121" s="256"/>
      <c r="AJ121" s="256"/>
      <c r="AK121" s="433">
        <f t="shared" si="164"/>
        <v>0</v>
      </c>
      <c r="AL121" s="256"/>
      <c r="AM121" s="256"/>
      <c r="AN121" s="256"/>
      <c r="AO121" s="433">
        <f t="shared" si="165"/>
        <v>0</v>
      </c>
      <c r="AP121" s="256"/>
      <c r="AQ121" s="256"/>
      <c r="AR121" s="256"/>
      <c r="AS121" s="433">
        <f t="shared" si="166"/>
        <v>0</v>
      </c>
      <c r="AT121" s="256"/>
      <c r="AU121" s="256"/>
      <c r="AV121" s="256"/>
      <c r="AW121" s="433">
        <f t="shared" si="167"/>
        <v>0</v>
      </c>
      <c r="AX121" s="256"/>
      <c r="AY121" s="256"/>
      <c r="AZ121" s="256"/>
      <c r="BA121" s="433">
        <f t="shared" si="168"/>
        <v>0</v>
      </c>
      <c r="BB121" s="256"/>
      <c r="BC121" s="256"/>
      <c r="BD121" s="256"/>
      <c r="BE121" s="433">
        <f t="shared" si="169"/>
        <v>0</v>
      </c>
      <c r="BF121" s="256"/>
      <c r="BG121" s="256"/>
      <c r="BH121" s="256"/>
      <c r="BI121" s="433">
        <f t="shared" si="170"/>
        <v>0</v>
      </c>
      <c r="BJ121" s="60">
        <f t="shared" si="171"/>
        <v>0</v>
      </c>
      <c r="BK121" s="134">
        <f t="shared" si="172"/>
      </c>
      <c r="BL121" s="15">
        <f t="shared" si="214"/>
        <v>0</v>
      </c>
      <c r="BM121" s="85">
        <f t="shared" si="174"/>
        <v>0</v>
      </c>
      <c r="BN121" s="15">
        <f t="shared" si="215"/>
        <v>0</v>
      </c>
      <c r="BO121" s="15">
        <f t="shared" si="216"/>
        <v>0</v>
      </c>
      <c r="BP121" s="15">
        <f t="shared" si="217"/>
        <v>0</v>
      </c>
      <c r="BQ121" s="15">
        <f t="shared" si="218"/>
        <v>0</v>
      </c>
      <c r="BR121" s="15">
        <f t="shared" si="219"/>
        <v>0</v>
      </c>
      <c r="BS121" s="15">
        <f t="shared" si="220"/>
        <v>0</v>
      </c>
      <c r="BT121" s="90">
        <f t="shared" si="181"/>
        <v>0</v>
      </c>
      <c r="BW121" s="15">
        <f t="shared" si="182"/>
        <v>0</v>
      </c>
      <c r="BX121" s="15">
        <f t="shared" si="221"/>
        <v>0</v>
      </c>
      <c r="BY121" s="15">
        <f t="shared" si="222"/>
        <v>0</v>
      </c>
      <c r="BZ121" s="15">
        <f t="shared" si="223"/>
        <v>0</v>
      </c>
      <c r="CA121" s="15">
        <f t="shared" si="224"/>
        <v>0</v>
      </c>
      <c r="CB121" s="15">
        <f t="shared" si="225"/>
        <v>0</v>
      </c>
      <c r="CC121" s="15">
        <f t="shared" si="226"/>
        <v>0</v>
      </c>
      <c r="CD121" s="15">
        <f t="shared" si="227"/>
        <v>0</v>
      </c>
      <c r="CE121" s="224">
        <f t="shared" si="190"/>
        <v>0</v>
      </c>
      <c r="CF121" s="241">
        <f t="shared" si="191"/>
        <v>0</v>
      </c>
      <c r="CH121" s="71">
        <f t="shared" si="192"/>
        <v>0</v>
      </c>
      <c r="CI121" s="71">
        <f t="shared" si="193"/>
        <v>0</v>
      </c>
      <c r="CJ121" s="71">
        <f t="shared" si="194"/>
        <v>0</v>
      </c>
      <c r="CK121" s="71">
        <f t="shared" si="195"/>
        <v>0</v>
      </c>
      <c r="CL121" s="71">
        <f t="shared" si="196"/>
        <v>0</v>
      </c>
      <c r="CM121" s="71">
        <f t="shared" si="197"/>
        <v>0</v>
      </c>
      <c r="CN121" s="71">
        <f t="shared" si="198"/>
        <v>0</v>
      </c>
      <c r="CO121" s="71">
        <f t="shared" si="199"/>
        <v>0</v>
      </c>
      <c r="CP121" s="84">
        <f t="shared" si="200"/>
        <v>0</v>
      </c>
      <c r="CQ121" s="71">
        <f t="shared" si="201"/>
        <v>0</v>
      </c>
      <c r="CR121" s="71">
        <f t="shared" si="202"/>
        <v>0</v>
      </c>
      <c r="CS121" s="72">
        <f t="shared" si="203"/>
        <v>0</v>
      </c>
      <c r="CT121" s="71">
        <f t="shared" si="204"/>
        <v>0</v>
      </c>
      <c r="CU121" s="71">
        <f t="shared" si="205"/>
        <v>0</v>
      </c>
      <c r="CV121" s="71">
        <f t="shared" si="206"/>
        <v>0</v>
      </c>
      <c r="CW121" s="71">
        <f t="shared" si="207"/>
        <v>0</v>
      </c>
      <c r="CX121" s="71">
        <f t="shared" si="208"/>
        <v>0</v>
      </c>
      <c r="CY121" s="83">
        <f t="shared" si="209"/>
        <v>0</v>
      </c>
      <c r="DC121" s="63">
        <f t="shared" si="228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75" hidden="1">
      <c r="A122" s="18" t="s">
        <v>141</v>
      </c>
      <c r="B122" s="167" t="s">
        <v>275</v>
      </c>
      <c r="C122" s="151"/>
      <c r="D122" s="140"/>
      <c r="E122" s="141"/>
      <c r="F122" s="141"/>
      <c r="G122" s="12"/>
      <c r="H122" s="140"/>
      <c r="I122" s="141"/>
      <c r="J122" s="141"/>
      <c r="K122" s="141"/>
      <c r="L122" s="141"/>
      <c r="M122" s="141"/>
      <c r="N122" s="12"/>
      <c r="O122" s="156"/>
      <c r="P122" s="156"/>
      <c r="Q122" s="140"/>
      <c r="R122" s="141"/>
      <c r="S122" s="141"/>
      <c r="T122" s="141"/>
      <c r="U122" s="141"/>
      <c r="V122" s="141"/>
      <c r="W122" s="12"/>
      <c r="X122" s="11"/>
      <c r="Y122" s="156">
        <f t="shared" si="162"/>
        <v>0</v>
      </c>
      <c r="Z122" s="9">
        <f t="shared" si="210"/>
        <v>0</v>
      </c>
      <c r="AA122" s="9">
        <f t="shared" si="211"/>
        <v>0</v>
      </c>
      <c r="AB122" s="9">
        <f t="shared" si="212"/>
        <v>0</v>
      </c>
      <c r="AC122" s="9">
        <f t="shared" si="213"/>
        <v>0</v>
      </c>
      <c r="AD122" s="256"/>
      <c r="AE122" s="256"/>
      <c r="AF122" s="256"/>
      <c r="AG122" s="433">
        <f t="shared" si="163"/>
        <v>0</v>
      </c>
      <c r="AH122" s="256"/>
      <c r="AI122" s="256"/>
      <c r="AJ122" s="256"/>
      <c r="AK122" s="433">
        <f t="shared" si="164"/>
        <v>0</v>
      </c>
      <c r="AL122" s="256"/>
      <c r="AM122" s="256"/>
      <c r="AN122" s="256"/>
      <c r="AO122" s="433">
        <f t="shared" si="165"/>
        <v>0</v>
      </c>
      <c r="AP122" s="256"/>
      <c r="AQ122" s="256"/>
      <c r="AR122" s="256"/>
      <c r="AS122" s="433">
        <f t="shared" si="166"/>
        <v>0</v>
      </c>
      <c r="AT122" s="256"/>
      <c r="AU122" s="256"/>
      <c r="AV122" s="256"/>
      <c r="AW122" s="433">
        <f t="shared" si="167"/>
        <v>0</v>
      </c>
      <c r="AX122" s="256"/>
      <c r="AY122" s="256"/>
      <c r="AZ122" s="256"/>
      <c r="BA122" s="433">
        <f t="shared" si="168"/>
        <v>0</v>
      </c>
      <c r="BB122" s="256"/>
      <c r="BC122" s="256"/>
      <c r="BD122" s="256"/>
      <c r="BE122" s="433">
        <f t="shared" si="169"/>
        <v>0</v>
      </c>
      <c r="BF122" s="256"/>
      <c r="BG122" s="256"/>
      <c r="BH122" s="256"/>
      <c r="BI122" s="433">
        <f t="shared" si="170"/>
        <v>0</v>
      </c>
      <c r="BJ122" s="60">
        <f t="shared" si="171"/>
        <v>0</v>
      </c>
      <c r="BK122" s="134">
        <f t="shared" si="172"/>
      </c>
      <c r="BL122" s="15">
        <f t="shared" si="214"/>
        <v>0</v>
      </c>
      <c r="BM122" s="85">
        <f t="shared" si="174"/>
        <v>0</v>
      </c>
      <c r="BN122" s="15">
        <f t="shared" si="215"/>
        <v>0</v>
      </c>
      <c r="BO122" s="15">
        <f t="shared" si="216"/>
        <v>0</v>
      </c>
      <c r="BP122" s="15">
        <f t="shared" si="217"/>
        <v>0</v>
      </c>
      <c r="BQ122" s="15">
        <f t="shared" si="218"/>
        <v>0</v>
      </c>
      <c r="BR122" s="15">
        <f t="shared" si="219"/>
        <v>0</v>
      </c>
      <c r="BS122" s="15">
        <f t="shared" si="220"/>
        <v>0</v>
      </c>
      <c r="BT122" s="90">
        <f t="shared" si="181"/>
        <v>0</v>
      </c>
      <c r="BW122" s="15">
        <f t="shared" si="182"/>
        <v>0</v>
      </c>
      <c r="BX122" s="15">
        <f t="shared" si="221"/>
        <v>0</v>
      </c>
      <c r="BY122" s="15">
        <f t="shared" si="222"/>
        <v>0</v>
      </c>
      <c r="BZ122" s="15">
        <f t="shared" si="223"/>
        <v>0</v>
      </c>
      <c r="CA122" s="15">
        <f t="shared" si="224"/>
        <v>0</v>
      </c>
      <c r="CB122" s="15">
        <f t="shared" si="225"/>
        <v>0</v>
      </c>
      <c r="CC122" s="15">
        <f t="shared" si="226"/>
        <v>0</v>
      </c>
      <c r="CD122" s="15">
        <f t="shared" si="227"/>
        <v>0</v>
      </c>
      <c r="CE122" s="224">
        <f t="shared" si="190"/>
        <v>0</v>
      </c>
      <c r="CF122" s="241">
        <f t="shared" si="191"/>
        <v>0</v>
      </c>
      <c r="CH122" s="71">
        <f t="shared" si="192"/>
        <v>0</v>
      </c>
      <c r="CI122" s="71">
        <f t="shared" si="193"/>
        <v>0</v>
      </c>
      <c r="CJ122" s="71">
        <f t="shared" si="194"/>
        <v>0</v>
      </c>
      <c r="CK122" s="71">
        <f t="shared" si="195"/>
        <v>0</v>
      </c>
      <c r="CL122" s="71">
        <f t="shared" si="196"/>
        <v>0</v>
      </c>
      <c r="CM122" s="71">
        <f t="shared" si="197"/>
        <v>0</v>
      </c>
      <c r="CN122" s="71">
        <f t="shared" si="198"/>
        <v>0</v>
      </c>
      <c r="CO122" s="71">
        <f t="shared" si="199"/>
        <v>0</v>
      </c>
      <c r="CP122" s="84">
        <f t="shared" si="200"/>
        <v>0</v>
      </c>
      <c r="CQ122" s="71">
        <f t="shared" si="201"/>
        <v>0</v>
      </c>
      <c r="CR122" s="71">
        <f t="shared" si="202"/>
        <v>0</v>
      </c>
      <c r="CS122" s="72">
        <f t="shared" si="203"/>
        <v>0</v>
      </c>
      <c r="CT122" s="71">
        <f t="shared" si="204"/>
        <v>0</v>
      </c>
      <c r="CU122" s="71">
        <f t="shared" si="205"/>
        <v>0</v>
      </c>
      <c r="CV122" s="71">
        <f t="shared" si="206"/>
        <v>0</v>
      </c>
      <c r="CW122" s="71">
        <f t="shared" si="207"/>
        <v>0</v>
      </c>
      <c r="CX122" s="71">
        <f t="shared" si="208"/>
        <v>0</v>
      </c>
      <c r="CY122" s="83">
        <f t="shared" si="209"/>
        <v>0</v>
      </c>
      <c r="DC122" s="63">
        <f t="shared" si="228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75" hidden="1">
      <c r="A123" s="18" t="s">
        <v>142</v>
      </c>
      <c r="B123" s="167" t="s">
        <v>276</v>
      </c>
      <c r="C123" s="151"/>
      <c r="D123" s="140"/>
      <c r="E123" s="141"/>
      <c r="F123" s="141"/>
      <c r="G123" s="12"/>
      <c r="H123" s="140"/>
      <c r="I123" s="141"/>
      <c r="J123" s="141"/>
      <c r="K123" s="141"/>
      <c r="L123" s="141"/>
      <c r="M123" s="141"/>
      <c r="N123" s="12"/>
      <c r="O123" s="156"/>
      <c r="P123" s="156"/>
      <c r="Q123" s="140"/>
      <c r="R123" s="141"/>
      <c r="S123" s="141"/>
      <c r="T123" s="141"/>
      <c r="U123" s="141"/>
      <c r="V123" s="141"/>
      <c r="W123" s="12"/>
      <c r="X123" s="11"/>
      <c r="Y123" s="156">
        <f t="shared" si="162"/>
        <v>0</v>
      </c>
      <c r="Z123" s="9">
        <f t="shared" si="210"/>
        <v>0</v>
      </c>
      <c r="AA123" s="9">
        <f t="shared" si="211"/>
        <v>0</v>
      </c>
      <c r="AB123" s="9">
        <f t="shared" si="212"/>
        <v>0</v>
      </c>
      <c r="AC123" s="9">
        <f t="shared" si="213"/>
        <v>0</v>
      </c>
      <c r="AD123" s="256"/>
      <c r="AE123" s="256"/>
      <c r="AF123" s="256"/>
      <c r="AG123" s="433">
        <f t="shared" si="163"/>
        <v>0</v>
      </c>
      <c r="AH123" s="256"/>
      <c r="AI123" s="256"/>
      <c r="AJ123" s="256"/>
      <c r="AK123" s="433">
        <f t="shared" si="164"/>
        <v>0</v>
      </c>
      <c r="AL123" s="256"/>
      <c r="AM123" s="256"/>
      <c r="AN123" s="256"/>
      <c r="AO123" s="433">
        <f t="shared" si="165"/>
        <v>0</v>
      </c>
      <c r="AP123" s="256"/>
      <c r="AQ123" s="256"/>
      <c r="AR123" s="256"/>
      <c r="AS123" s="433">
        <f t="shared" si="166"/>
        <v>0</v>
      </c>
      <c r="AT123" s="256"/>
      <c r="AU123" s="256"/>
      <c r="AV123" s="256"/>
      <c r="AW123" s="433">
        <f t="shared" si="167"/>
        <v>0</v>
      </c>
      <c r="AX123" s="256"/>
      <c r="AY123" s="256"/>
      <c r="AZ123" s="256"/>
      <c r="BA123" s="433">
        <f t="shared" si="168"/>
        <v>0</v>
      </c>
      <c r="BB123" s="256"/>
      <c r="BC123" s="256"/>
      <c r="BD123" s="256"/>
      <c r="BE123" s="433">
        <f t="shared" si="169"/>
        <v>0</v>
      </c>
      <c r="BF123" s="256"/>
      <c r="BG123" s="256"/>
      <c r="BH123" s="256"/>
      <c r="BI123" s="433">
        <f t="shared" si="170"/>
        <v>0</v>
      </c>
      <c r="BJ123" s="60">
        <f t="shared" si="171"/>
        <v>0</v>
      </c>
      <c r="BK123" s="134">
        <f t="shared" si="172"/>
      </c>
      <c r="BL123" s="15">
        <f t="shared" si="214"/>
        <v>0</v>
      </c>
      <c r="BM123" s="85">
        <f t="shared" si="174"/>
        <v>0</v>
      </c>
      <c r="BN123" s="15">
        <f t="shared" si="215"/>
        <v>0</v>
      </c>
      <c r="BO123" s="15">
        <f t="shared" si="216"/>
        <v>0</v>
      </c>
      <c r="BP123" s="15">
        <f t="shared" si="217"/>
        <v>0</v>
      </c>
      <c r="BQ123" s="15">
        <f t="shared" si="218"/>
        <v>0</v>
      </c>
      <c r="BR123" s="15">
        <f t="shared" si="219"/>
        <v>0</v>
      </c>
      <c r="BS123" s="15">
        <f t="shared" si="220"/>
        <v>0</v>
      </c>
      <c r="BT123" s="90">
        <f t="shared" si="181"/>
        <v>0</v>
      </c>
      <c r="BW123" s="15">
        <f t="shared" si="182"/>
        <v>0</v>
      </c>
      <c r="BX123" s="15">
        <f t="shared" si="221"/>
        <v>0</v>
      </c>
      <c r="BY123" s="15">
        <f t="shared" si="222"/>
        <v>0</v>
      </c>
      <c r="BZ123" s="15">
        <f t="shared" si="223"/>
        <v>0</v>
      </c>
      <c r="CA123" s="15">
        <f t="shared" si="224"/>
        <v>0</v>
      </c>
      <c r="CB123" s="15">
        <f t="shared" si="225"/>
        <v>0</v>
      </c>
      <c r="CC123" s="15">
        <f t="shared" si="226"/>
        <v>0</v>
      </c>
      <c r="CD123" s="15">
        <f t="shared" si="227"/>
        <v>0</v>
      </c>
      <c r="CE123" s="224">
        <f t="shared" si="190"/>
        <v>0</v>
      </c>
      <c r="CF123" s="241">
        <f t="shared" si="191"/>
        <v>0</v>
      </c>
      <c r="CH123" s="71">
        <f t="shared" si="192"/>
        <v>0</v>
      </c>
      <c r="CI123" s="71">
        <f t="shared" si="193"/>
        <v>0</v>
      </c>
      <c r="CJ123" s="71">
        <f t="shared" si="194"/>
        <v>0</v>
      </c>
      <c r="CK123" s="71">
        <f t="shared" si="195"/>
        <v>0</v>
      </c>
      <c r="CL123" s="71">
        <f t="shared" si="196"/>
        <v>0</v>
      </c>
      <c r="CM123" s="71">
        <f t="shared" si="197"/>
        <v>0</v>
      </c>
      <c r="CN123" s="71">
        <f t="shared" si="198"/>
        <v>0</v>
      </c>
      <c r="CO123" s="71">
        <f t="shared" si="199"/>
        <v>0</v>
      </c>
      <c r="CP123" s="84">
        <f t="shared" si="200"/>
        <v>0</v>
      </c>
      <c r="CQ123" s="71">
        <f t="shared" si="201"/>
        <v>0</v>
      </c>
      <c r="CR123" s="71">
        <f t="shared" si="202"/>
        <v>0</v>
      </c>
      <c r="CS123" s="72">
        <f t="shared" si="203"/>
        <v>0</v>
      </c>
      <c r="CT123" s="71">
        <f t="shared" si="204"/>
        <v>0</v>
      </c>
      <c r="CU123" s="71">
        <f t="shared" si="205"/>
        <v>0</v>
      </c>
      <c r="CV123" s="71">
        <f t="shared" si="206"/>
        <v>0</v>
      </c>
      <c r="CW123" s="71">
        <f t="shared" si="207"/>
        <v>0</v>
      </c>
      <c r="CX123" s="71">
        <f t="shared" si="208"/>
        <v>0</v>
      </c>
      <c r="CY123" s="83">
        <f t="shared" si="209"/>
        <v>0</v>
      </c>
      <c r="DC123" s="63">
        <f t="shared" si="228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75" hidden="1">
      <c r="A124" s="18" t="s">
        <v>149</v>
      </c>
      <c r="B124" s="167" t="s">
        <v>277</v>
      </c>
      <c r="C124" s="151"/>
      <c r="D124" s="140"/>
      <c r="E124" s="141"/>
      <c r="F124" s="141"/>
      <c r="G124" s="12"/>
      <c r="H124" s="140"/>
      <c r="I124" s="141"/>
      <c r="J124" s="141"/>
      <c r="K124" s="141"/>
      <c r="L124" s="141"/>
      <c r="M124" s="141"/>
      <c r="N124" s="12"/>
      <c r="O124" s="156"/>
      <c r="P124" s="156"/>
      <c r="Q124" s="140"/>
      <c r="R124" s="141"/>
      <c r="S124" s="141"/>
      <c r="T124" s="141"/>
      <c r="U124" s="141"/>
      <c r="V124" s="141"/>
      <c r="W124" s="12"/>
      <c r="X124" s="11"/>
      <c r="Y124" s="156">
        <f t="shared" si="162"/>
        <v>0</v>
      </c>
      <c r="Z124" s="9">
        <f t="shared" si="210"/>
        <v>0</v>
      </c>
      <c r="AA124" s="9">
        <f t="shared" si="211"/>
        <v>0</v>
      </c>
      <c r="AB124" s="9">
        <f t="shared" si="212"/>
        <v>0</v>
      </c>
      <c r="AC124" s="9">
        <f t="shared" si="213"/>
        <v>0</v>
      </c>
      <c r="AD124" s="256"/>
      <c r="AE124" s="256"/>
      <c r="AF124" s="256"/>
      <c r="AG124" s="433">
        <f t="shared" si="163"/>
        <v>0</v>
      </c>
      <c r="AH124" s="256"/>
      <c r="AI124" s="256"/>
      <c r="AJ124" s="256"/>
      <c r="AK124" s="433">
        <f t="shared" si="164"/>
        <v>0</v>
      </c>
      <c r="AL124" s="256"/>
      <c r="AM124" s="256"/>
      <c r="AN124" s="256"/>
      <c r="AO124" s="433">
        <f t="shared" si="165"/>
        <v>0</v>
      </c>
      <c r="AP124" s="256"/>
      <c r="AQ124" s="256"/>
      <c r="AR124" s="256"/>
      <c r="AS124" s="433">
        <f t="shared" si="166"/>
        <v>0</v>
      </c>
      <c r="AT124" s="256"/>
      <c r="AU124" s="256"/>
      <c r="AV124" s="256"/>
      <c r="AW124" s="433">
        <f t="shared" si="167"/>
        <v>0</v>
      </c>
      <c r="AX124" s="256"/>
      <c r="AY124" s="256"/>
      <c r="AZ124" s="256"/>
      <c r="BA124" s="433">
        <f t="shared" si="168"/>
        <v>0</v>
      </c>
      <c r="BB124" s="256"/>
      <c r="BC124" s="256"/>
      <c r="BD124" s="256"/>
      <c r="BE124" s="433">
        <f t="shared" si="169"/>
        <v>0</v>
      </c>
      <c r="BF124" s="256"/>
      <c r="BG124" s="256"/>
      <c r="BH124" s="256"/>
      <c r="BI124" s="433">
        <f t="shared" si="170"/>
        <v>0</v>
      </c>
      <c r="BJ124" s="60">
        <f t="shared" si="171"/>
        <v>0</v>
      </c>
      <c r="BK124" s="134">
        <f t="shared" si="172"/>
      </c>
      <c r="BL124" s="15">
        <f t="shared" si="214"/>
        <v>0</v>
      </c>
      <c r="BM124" s="85">
        <f t="shared" si="174"/>
        <v>0</v>
      </c>
      <c r="BN124" s="15">
        <f t="shared" si="215"/>
        <v>0</v>
      </c>
      <c r="BO124" s="15">
        <f t="shared" si="216"/>
        <v>0</v>
      </c>
      <c r="BP124" s="15">
        <f t="shared" si="217"/>
        <v>0</v>
      </c>
      <c r="BQ124" s="15">
        <f t="shared" si="218"/>
        <v>0</v>
      </c>
      <c r="BR124" s="15">
        <f t="shared" si="219"/>
        <v>0</v>
      </c>
      <c r="BS124" s="15">
        <f t="shared" si="220"/>
        <v>0</v>
      </c>
      <c r="BT124" s="90">
        <f t="shared" si="181"/>
        <v>0</v>
      </c>
      <c r="BW124" s="15">
        <f t="shared" si="182"/>
        <v>0</v>
      </c>
      <c r="BX124" s="15">
        <f t="shared" si="221"/>
        <v>0</v>
      </c>
      <c r="BY124" s="15">
        <f t="shared" si="222"/>
        <v>0</v>
      </c>
      <c r="BZ124" s="15">
        <f t="shared" si="223"/>
        <v>0</v>
      </c>
      <c r="CA124" s="15">
        <f t="shared" si="224"/>
        <v>0</v>
      </c>
      <c r="CB124" s="15">
        <f t="shared" si="225"/>
        <v>0</v>
      </c>
      <c r="CC124" s="15">
        <f t="shared" si="226"/>
        <v>0</v>
      </c>
      <c r="CD124" s="15">
        <f t="shared" si="227"/>
        <v>0</v>
      </c>
      <c r="CE124" s="224">
        <f t="shared" si="190"/>
        <v>0</v>
      </c>
      <c r="CF124" s="241">
        <f t="shared" si="191"/>
        <v>0</v>
      </c>
      <c r="CH124" s="71">
        <f t="shared" si="192"/>
        <v>0</v>
      </c>
      <c r="CI124" s="71">
        <f t="shared" si="193"/>
        <v>0</v>
      </c>
      <c r="CJ124" s="71">
        <f t="shared" si="194"/>
        <v>0</v>
      </c>
      <c r="CK124" s="71">
        <f t="shared" si="195"/>
        <v>0</v>
      </c>
      <c r="CL124" s="71">
        <f t="shared" si="196"/>
        <v>0</v>
      </c>
      <c r="CM124" s="71">
        <f t="shared" si="197"/>
        <v>0</v>
      </c>
      <c r="CN124" s="71">
        <f t="shared" si="198"/>
        <v>0</v>
      </c>
      <c r="CO124" s="71">
        <f t="shared" si="199"/>
        <v>0</v>
      </c>
      <c r="CP124" s="84">
        <f t="shared" si="200"/>
        <v>0</v>
      </c>
      <c r="CQ124" s="71">
        <f t="shared" si="201"/>
        <v>0</v>
      </c>
      <c r="CR124" s="71">
        <f t="shared" si="202"/>
        <v>0</v>
      </c>
      <c r="CS124" s="72">
        <f t="shared" si="203"/>
        <v>0</v>
      </c>
      <c r="CT124" s="71">
        <f t="shared" si="204"/>
        <v>0</v>
      </c>
      <c r="CU124" s="71">
        <f t="shared" si="205"/>
        <v>0</v>
      </c>
      <c r="CV124" s="71">
        <f t="shared" si="206"/>
        <v>0</v>
      </c>
      <c r="CW124" s="71">
        <f t="shared" si="207"/>
        <v>0</v>
      </c>
      <c r="CX124" s="71">
        <f t="shared" si="208"/>
        <v>0</v>
      </c>
      <c r="CY124" s="83">
        <f t="shared" si="209"/>
        <v>0</v>
      </c>
      <c r="DC124" s="63">
        <f t="shared" si="228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customHeight="1" hidden="1">
      <c r="A125" s="18" t="s">
        <v>150</v>
      </c>
      <c r="B125" s="167" t="s">
        <v>278</v>
      </c>
      <c r="C125" s="151"/>
      <c r="D125" s="140"/>
      <c r="E125" s="141"/>
      <c r="F125" s="141"/>
      <c r="G125" s="12"/>
      <c r="H125" s="140"/>
      <c r="I125" s="141"/>
      <c r="J125" s="141"/>
      <c r="K125" s="141"/>
      <c r="L125" s="141"/>
      <c r="M125" s="141"/>
      <c r="N125" s="12"/>
      <c r="O125" s="156"/>
      <c r="P125" s="156"/>
      <c r="Q125" s="140"/>
      <c r="R125" s="141"/>
      <c r="S125" s="141"/>
      <c r="T125" s="141"/>
      <c r="U125" s="141"/>
      <c r="V125" s="141"/>
      <c r="W125" s="12"/>
      <c r="X125" s="11"/>
      <c r="Y125" s="156">
        <f t="shared" si="162"/>
        <v>0</v>
      </c>
      <c r="Z125" s="9">
        <f t="shared" si="210"/>
        <v>0</v>
      </c>
      <c r="AA125" s="9">
        <f t="shared" si="211"/>
        <v>0</v>
      </c>
      <c r="AB125" s="9">
        <f t="shared" si="212"/>
        <v>0</v>
      </c>
      <c r="AC125" s="9">
        <f t="shared" si="213"/>
        <v>0</v>
      </c>
      <c r="AD125" s="256"/>
      <c r="AE125" s="256"/>
      <c r="AF125" s="256"/>
      <c r="AG125" s="433">
        <f t="shared" si="163"/>
        <v>0</v>
      </c>
      <c r="AH125" s="256"/>
      <c r="AI125" s="256"/>
      <c r="AJ125" s="256"/>
      <c r="AK125" s="433">
        <f t="shared" si="164"/>
        <v>0</v>
      </c>
      <c r="AL125" s="256"/>
      <c r="AM125" s="256"/>
      <c r="AN125" s="256"/>
      <c r="AO125" s="433">
        <f t="shared" si="165"/>
        <v>0</v>
      </c>
      <c r="AP125" s="256"/>
      <c r="AQ125" s="256"/>
      <c r="AR125" s="256"/>
      <c r="AS125" s="433">
        <f t="shared" si="166"/>
        <v>0</v>
      </c>
      <c r="AT125" s="256"/>
      <c r="AU125" s="256"/>
      <c r="AV125" s="256"/>
      <c r="AW125" s="433">
        <f t="shared" si="167"/>
        <v>0</v>
      </c>
      <c r="AX125" s="256"/>
      <c r="AY125" s="256"/>
      <c r="AZ125" s="256"/>
      <c r="BA125" s="433">
        <f t="shared" si="168"/>
        <v>0</v>
      </c>
      <c r="BB125" s="256"/>
      <c r="BC125" s="256"/>
      <c r="BD125" s="256"/>
      <c r="BE125" s="433">
        <f t="shared" si="169"/>
        <v>0</v>
      </c>
      <c r="BF125" s="256"/>
      <c r="BG125" s="256"/>
      <c r="BH125" s="256"/>
      <c r="BI125" s="433">
        <f t="shared" si="170"/>
        <v>0</v>
      </c>
      <c r="BJ125" s="60">
        <f t="shared" si="171"/>
        <v>0</v>
      </c>
      <c r="BK125" s="134">
        <f t="shared" si="172"/>
      </c>
      <c r="BL125" s="15">
        <f>IF(AND($DC125=0,$DL125=0),0,IF(AND($CP125=0,$CY125=0,DE126&lt;&gt;0),DE126,IF(AND(BK125&lt;CF125,$CE125&lt;&gt;$Y125,BW125=$CF125),BW125+$Y125-$CE125,BW125)))</f>
        <v>0</v>
      </c>
      <c r="BM125" s="85">
        <f t="shared" si="174"/>
        <v>0</v>
      </c>
      <c r="BN125" s="15">
        <f>IF(AND($DC125=0,$DL125=0),0,IF(AND($CP125=0,$CY125=0,DG126&lt;&gt;0),DG126,IF(AND(BM125&lt;CF125,$CE125&lt;&gt;$Y125,BY125=$CF125),BY125+$Y125-$CE125,BY125)))</f>
        <v>0</v>
      </c>
      <c r="BO125" s="15">
        <f>IF(AND($DC125=0,$DL125=0),0,IF(AND($CP125=0,$CY125=0,DH126&lt;&gt;0),DH126,IF(AND(BN125&lt;CF125,$CE125&lt;&gt;$Y125,BZ125=$CF125),BZ125+$Y125-$CE125,BZ125)))</f>
        <v>0</v>
      </c>
      <c r="BP125" s="15">
        <f>IF(AND($DC125=0,$DL125=0),0,IF(AND($CP125=0,$CY125=0,DI126&lt;&gt;0),DI126,IF(AND(BO125&lt;CF125,$CE125&lt;&gt;$Y125,CA125=$CF125),CA125+$Y125-$CE125,CA125)))</f>
        <v>0</v>
      </c>
      <c r="BQ125" s="15">
        <f>IF(AND($DC125=0,$DL125=0),0,IF(AND($CP125=0,$CY125=0,DJ126&lt;&gt;0),DJ126,IF(AND(BP125&lt;CF125,$CE125&lt;&gt;$Y125,CB125=$CF125),CB125+$Y125-$CE125,CB125)))</f>
        <v>0</v>
      </c>
      <c r="BR125" s="15">
        <f>IF(AND($DC125=0,$DL125=0),0,IF(AND($CP125=0,$CY125=0,DK126&lt;&gt;0),DK126,IF(AND(BQ125&lt;CF125,$CE125&lt;&gt;$Y125,CC125=$CF125),CC125+$Y125-$CE125,CC125)))</f>
        <v>0</v>
      </c>
      <c r="BS125" s="15">
        <f t="shared" si="220"/>
        <v>0</v>
      </c>
      <c r="BT125" s="90">
        <f t="shared" si="181"/>
        <v>0</v>
      </c>
      <c r="BW125" s="15">
        <f t="shared" si="182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227"/>
        <v>0</v>
      </c>
      <c r="CE125" s="224">
        <f t="shared" si="190"/>
        <v>0</v>
      </c>
      <c r="CF125" s="241">
        <f t="shared" si="191"/>
        <v>0</v>
      </c>
      <c r="CH125" s="71">
        <f t="shared" si="192"/>
        <v>0</v>
      </c>
      <c r="CI125" s="71">
        <f t="shared" si="193"/>
        <v>0</v>
      </c>
      <c r="CJ125" s="71">
        <f t="shared" si="194"/>
        <v>0</v>
      </c>
      <c r="CK125" s="71">
        <f t="shared" si="195"/>
        <v>0</v>
      </c>
      <c r="CL125" s="71">
        <f t="shared" si="196"/>
        <v>0</v>
      </c>
      <c r="CM125" s="71">
        <f t="shared" si="197"/>
        <v>0</v>
      </c>
      <c r="CN125" s="71">
        <f t="shared" si="198"/>
        <v>0</v>
      </c>
      <c r="CO125" s="71">
        <f t="shared" si="199"/>
        <v>0</v>
      </c>
      <c r="CP125" s="84">
        <f t="shared" si="200"/>
        <v>0</v>
      </c>
      <c r="CQ125" s="71">
        <f t="shared" si="201"/>
        <v>0</v>
      </c>
      <c r="CR125" s="71">
        <f t="shared" si="202"/>
        <v>0</v>
      </c>
      <c r="CS125" s="72">
        <f t="shared" si="203"/>
        <v>0</v>
      </c>
      <c r="CT125" s="71">
        <f t="shared" si="204"/>
        <v>0</v>
      </c>
      <c r="CU125" s="71">
        <f t="shared" si="205"/>
        <v>0</v>
      </c>
      <c r="CV125" s="71">
        <f t="shared" si="206"/>
        <v>0</v>
      </c>
      <c r="CW125" s="71">
        <f t="shared" si="207"/>
        <v>0</v>
      </c>
      <c r="CX125" s="71">
        <f t="shared" si="208"/>
        <v>0</v>
      </c>
      <c r="CY125" s="83">
        <f t="shared" si="209"/>
        <v>0</v>
      </c>
      <c r="DC125" s="63">
        <f t="shared" si="228"/>
        <v>0</v>
      </c>
      <c r="DK125" s="9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>
      <c r="A126" s="214" t="s">
        <v>25</v>
      </c>
      <c r="B126" s="164" t="s">
        <v>279</v>
      </c>
      <c r="C126" s="203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12"/>
      <c r="X126" s="265">
        <f aca="true" t="shared" si="229" ref="X126:AC126">SUMIF($A106:$A125,"&gt;'#'",X106:X125)</f>
        <v>1800</v>
      </c>
      <c r="Y126" s="265">
        <f t="shared" si="229"/>
        <v>60</v>
      </c>
      <c r="Z126" s="265">
        <f t="shared" si="229"/>
        <v>0</v>
      </c>
      <c r="AA126" s="265">
        <f t="shared" si="229"/>
        <v>0</v>
      </c>
      <c r="AB126" s="265">
        <f t="shared" si="229"/>
        <v>0</v>
      </c>
      <c r="AC126" s="265">
        <f t="shared" si="229"/>
        <v>0</v>
      </c>
      <c r="AD126" s="255">
        <f>SUM(AD106:AD125)</f>
        <v>0</v>
      </c>
      <c r="AE126" s="255">
        <f>SUM(AE106:AE125)</f>
        <v>0</v>
      </c>
      <c r="AF126" s="255">
        <f>SUM(AF106:AF125)</f>
        <v>0</v>
      </c>
      <c r="AG126" s="67">
        <f>SUM(AG106:AG125)</f>
        <v>0</v>
      </c>
      <c r="AH126" s="255">
        <f aca="true" t="shared" si="230" ref="AH126:BI126">SUM(AH106:AH125)</f>
        <v>0</v>
      </c>
      <c r="AI126" s="255">
        <f t="shared" si="230"/>
        <v>0</v>
      </c>
      <c r="AJ126" s="255">
        <f t="shared" si="230"/>
        <v>0</v>
      </c>
      <c r="AK126" s="67">
        <f t="shared" si="230"/>
        <v>0</v>
      </c>
      <c r="AL126" s="255">
        <f t="shared" si="230"/>
        <v>0</v>
      </c>
      <c r="AM126" s="255">
        <f t="shared" si="230"/>
        <v>0</v>
      </c>
      <c r="AN126" s="255">
        <f t="shared" si="230"/>
        <v>0</v>
      </c>
      <c r="AO126" s="67">
        <f t="shared" si="230"/>
        <v>10</v>
      </c>
      <c r="AP126" s="255">
        <f t="shared" si="230"/>
        <v>0</v>
      </c>
      <c r="AQ126" s="255">
        <f t="shared" si="230"/>
        <v>0</v>
      </c>
      <c r="AR126" s="255">
        <f t="shared" si="230"/>
        <v>0</v>
      </c>
      <c r="AS126" s="67">
        <f t="shared" si="230"/>
        <v>10</v>
      </c>
      <c r="AT126" s="255">
        <f t="shared" si="230"/>
        <v>0</v>
      </c>
      <c r="AU126" s="255">
        <f t="shared" si="230"/>
        <v>0</v>
      </c>
      <c r="AV126" s="255">
        <f t="shared" si="230"/>
        <v>0</v>
      </c>
      <c r="AW126" s="67">
        <f t="shared" si="230"/>
        <v>10</v>
      </c>
      <c r="AX126" s="255">
        <f t="shared" si="230"/>
        <v>0</v>
      </c>
      <c r="AY126" s="255">
        <f t="shared" si="230"/>
        <v>0</v>
      </c>
      <c r="AZ126" s="255">
        <f t="shared" si="230"/>
        <v>0</v>
      </c>
      <c r="BA126" s="67">
        <f t="shared" si="230"/>
        <v>10</v>
      </c>
      <c r="BB126" s="255">
        <f t="shared" si="230"/>
        <v>0</v>
      </c>
      <c r="BC126" s="255">
        <f t="shared" si="230"/>
        <v>0</v>
      </c>
      <c r="BD126" s="255">
        <f t="shared" si="230"/>
        <v>0</v>
      </c>
      <c r="BE126" s="67">
        <f t="shared" si="230"/>
        <v>20</v>
      </c>
      <c r="BF126" s="255">
        <f t="shared" si="230"/>
        <v>0</v>
      </c>
      <c r="BG126" s="255">
        <f t="shared" si="230"/>
        <v>0</v>
      </c>
      <c r="BH126" s="255">
        <f t="shared" si="230"/>
        <v>0</v>
      </c>
      <c r="BI126" s="67">
        <f t="shared" si="230"/>
        <v>0</v>
      </c>
      <c r="BJ126" s="61">
        <f>IF(ISERROR(AC126/X126),0,AC126/X126)</f>
        <v>0</v>
      </c>
      <c r="BK126" s="38"/>
      <c r="BL126" s="80">
        <f aca="true" t="shared" si="231" ref="BL126:BS126">SUM(BL106:BL125)</f>
        <v>0</v>
      </c>
      <c r="BM126" s="80">
        <f t="shared" si="231"/>
        <v>0</v>
      </c>
      <c r="BN126" s="80">
        <f t="shared" si="231"/>
        <v>10</v>
      </c>
      <c r="BO126" s="80">
        <f t="shared" si="231"/>
        <v>10</v>
      </c>
      <c r="BP126" s="80">
        <f t="shared" si="231"/>
        <v>10</v>
      </c>
      <c r="BQ126" s="80">
        <f t="shared" si="231"/>
        <v>10</v>
      </c>
      <c r="BR126" s="80">
        <f t="shared" si="231"/>
        <v>20</v>
      </c>
      <c r="BS126" s="80">
        <f t="shared" si="231"/>
        <v>0</v>
      </c>
      <c r="BT126" s="80">
        <f>SUM(BT106:BT117)</f>
        <v>60</v>
      </c>
      <c r="BW126" s="39">
        <f aca="true" t="shared" si="232" ref="BW126:CE126">SUM(BW106:BW125)</f>
        <v>0</v>
      </c>
      <c r="BX126" s="39">
        <f t="shared" si="232"/>
        <v>0</v>
      </c>
      <c r="BY126" s="39">
        <f t="shared" si="232"/>
        <v>0</v>
      </c>
      <c r="BZ126" s="39">
        <f t="shared" si="232"/>
        <v>0</v>
      </c>
      <c r="CA126" s="39">
        <f t="shared" si="232"/>
        <v>0</v>
      </c>
      <c r="CB126" s="39">
        <f t="shared" si="232"/>
        <v>0</v>
      </c>
      <c r="CC126" s="39">
        <f t="shared" si="232"/>
        <v>0</v>
      </c>
      <c r="CD126" s="39">
        <f t="shared" si="232"/>
        <v>0</v>
      </c>
      <c r="CE126" s="227">
        <f t="shared" si="232"/>
        <v>0</v>
      </c>
      <c r="CF126" s="243"/>
      <c r="CG126" s="24" t="s">
        <v>34</v>
      </c>
      <c r="CH126" s="73">
        <f aca="true" t="shared" si="233" ref="CH126:CY126">SUM(CH106:CH125)</f>
        <v>0</v>
      </c>
      <c r="CI126" s="73">
        <f t="shared" si="233"/>
        <v>0</v>
      </c>
      <c r="CJ126" s="73">
        <f t="shared" si="233"/>
        <v>0</v>
      </c>
      <c r="CK126" s="73">
        <f t="shared" si="233"/>
        <v>0</v>
      </c>
      <c r="CL126" s="73">
        <f t="shared" si="233"/>
        <v>0</v>
      </c>
      <c r="CM126" s="73">
        <f t="shared" si="233"/>
        <v>0</v>
      </c>
      <c r="CN126" s="73">
        <f t="shared" si="233"/>
        <v>0</v>
      </c>
      <c r="CO126" s="73">
        <f t="shared" si="233"/>
        <v>0</v>
      </c>
      <c r="CP126" s="86">
        <f t="shared" si="233"/>
        <v>0</v>
      </c>
      <c r="CQ126" s="75">
        <f t="shared" si="233"/>
        <v>0</v>
      </c>
      <c r="CR126" s="75">
        <f t="shared" si="233"/>
        <v>0</v>
      </c>
      <c r="CS126" s="75">
        <f t="shared" si="233"/>
        <v>2</v>
      </c>
      <c r="CT126" s="75">
        <f t="shared" si="233"/>
        <v>2</v>
      </c>
      <c r="CU126" s="75">
        <f t="shared" si="233"/>
        <v>2</v>
      </c>
      <c r="CV126" s="75">
        <f t="shared" si="233"/>
        <v>2</v>
      </c>
      <c r="CW126" s="75">
        <f t="shared" si="233"/>
        <v>4</v>
      </c>
      <c r="CX126" s="75">
        <f t="shared" si="233"/>
        <v>0</v>
      </c>
      <c r="CY126" s="86">
        <f t="shared" si="233"/>
        <v>12</v>
      </c>
      <c r="DD126" s="94"/>
      <c r="DE126" s="94"/>
      <c r="DF126" s="94"/>
      <c r="DG126" s="94"/>
      <c r="DH126" s="94"/>
      <c r="DI126" s="94"/>
      <c r="DJ126" s="94"/>
      <c r="DK126" s="9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15" s="20" customFormat="1" ht="13.5" customHeight="1">
      <c r="A127" s="18"/>
      <c r="B127" s="18"/>
      <c r="C127" s="155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191"/>
      <c r="AH127" s="204"/>
      <c r="AI127" s="204"/>
      <c r="AJ127" s="204"/>
      <c r="AK127" s="191"/>
      <c r="AL127" s="204"/>
      <c r="AM127" s="204"/>
      <c r="AN127" s="204"/>
      <c r="AO127" s="191"/>
      <c r="AP127" s="204"/>
      <c r="AQ127" s="204"/>
      <c r="AR127" s="204"/>
      <c r="AS127" s="191"/>
      <c r="AT127" s="204"/>
      <c r="AU127" s="204"/>
      <c r="AV127" s="204"/>
      <c r="AW127" s="191"/>
      <c r="AX127" s="204"/>
      <c r="AY127" s="204"/>
      <c r="AZ127" s="204"/>
      <c r="BA127" s="191"/>
      <c r="BB127" s="204"/>
      <c r="BC127" s="204"/>
      <c r="BD127" s="204"/>
      <c r="BE127" s="191"/>
      <c r="BF127" s="204"/>
      <c r="BG127" s="204"/>
      <c r="BH127" s="204"/>
      <c r="BI127" s="191"/>
      <c r="BJ127" s="160"/>
      <c r="BK127" s="25"/>
      <c r="BL127" s="46"/>
      <c r="BM127" s="46"/>
      <c r="BN127" s="46"/>
      <c r="BO127" s="46"/>
      <c r="BP127" s="46"/>
      <c r="BQ127" s="46"/>
      <c r="BR127" s="46"/>
      <c r="BS127" s="46"/>
      <c r="BT127" s="46"/>
      <c r="CE127" s="226"/>
      <c r="CF127" s="243"/>
      <c r="DD127" s="49"/>
      <c r="DE127" s="49"/>
      <c r="DF127" s="49"/>
      <c r="DG127" s="49"/>
      <c r="DH127" s="49"/>
      <c r="DI127" s="49"/>
      <c r="DJ127" s="49"/>
      <c r="DK127" s="49"/>
    </row>
    <row r="128" spans="1:115" s="20" customFormat="1" ht="12" customHeight="1">
      <c r="A128" s="18"/>
      <c r="B128" s="18"/>
      <c r="C128" s="155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70"/>
      <c r="AA128" s="270"/>
      <c r="AB128" s="270"/>
      <c r="AC128" s="270"/>
      <c r="AD128" s="270"/>
      <c r="AE128" s="270"/>
      <c r="AF128" s="270"/>
      <c r="AG128" s="191"/>
      <c r="AH128" s="270"/>
      <c r="AI128" s="270"/>
      <c r="AJ128" s="270"/>
      <c r="AK128" s="191"/>
      <c r="AL128" s="270"/>
      <c r="AM128" s="270"/>
      <c r="AN128" s="270"/>
      <c r="AO128" s="191"/>
      <c r="AP128" s="270"/>
      <c r="AQ128" s="270"/>
      <c r="AR128" s="270"/>
      <c r="AS128" s="191"/>
      <c r="AT128" s="270"/>
      <c r="AU128" s="270"/>
      <c r="AV128" s="270"/>
      <c r="AW128" s="191"/>
      <c r="AX128" s="270"/>
      <c r="AY128" s="270"/>
      <c r="AZ128" s="270"/>
      <c r="BA128" s="191"/>
      <c r="BB128" s="270"/>
      <c r="BC128" s="270"/>
      <c r="BD128" s="270"/>
      <c r="BE128" s="191"/>
      <c r="BF128" s="270"/>
      <c r="BG128" s="270"/>
      <c r="BH128" s="270"/>
      <c r="BI128" s="191"/>
      <c r="BJ128" s="160"/>
      <c r="BK128" s="25"/>
      <c r="BL128" s="46"/>
      <c r="BM128" s="46"/>
      <c r="BN128" s="46"/>
      <c r="BO128" s="46"/>
      <c r="BP128" s="46"/>
      <c r="BQ128" s="46"/>
      <c r="BR128" s="46"/>
      <c r="BS128" s="46"/>
      <c r="BT128" s="46"/>
      <c r="CE128" s="226"/>
      <c r="CF128" s="243"/>
      <c r="DD128" s="49"/>
      <c r="DE128" s="49"/>
      <c r="DF128" s="49"/>
      <c r="DG128" s="49"/>
      <c r="DH128" s="49"/>
      <c r="DI128" s="49"/>
      <c r="DJ128" s="49"/>
      <c r="DK128" s="49"/>
    </row>
    <row r="129" spans="1:115" s="20" customFormat="1" ht="21.75" customHeight="1">
      <c r="A129" s="214" t="s">
        <v>25</v>
      </c>
      <c r="B129" s="170" t="str">
        <f>CONCATENATE("Підготовка ",'Титул денна'!AX1,"а разом:")</f>
        <v>Підготовка бакалавра разом:</v>
      </c>
      <c r="C129" s="215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216"/>
      <c r="P129" s="217"/>
      <c r="Q129" s="141"/>
      <c r="R129" s="141"/>
      <c r="S129" s="141"/>
      <c r="T129" s="141"/>
      <c r="U129" s="141"/>
      <c r="V129" s="141"/>
      <c r="W129" s="141"/>
      <c r="X129" s="462">
        <f>X$126+X$103</f>
        <v>7200</v>
      </c>
      <c r="Y129" s="178">
        <f>Y$126+Y$103</f>
        <v>240</v>
      </c>
      <c r="Z129" s="463"/>
      <c r="AA129" s="463"/>
      <c r="AB129" s="463"/>
      <c r="AC129" s="463"/>
      <c r="AD129" s="463"/>
      <c r="AE129" s="463"/>
      <c r="AF129" s="463"/>
      <c r="AG129" s="464">
        <f>AG$103+AG$126</f>
        <v>30</v>
      </c>
      <c r="AH129" s="463"/>
      <c r="AI129" s="463"/>
      <c r="AJ129" s="463"/>
      <c r="AK129" s="464">
        <f>AK$103+AK$126</f>
        <v>30</v>
      </c>
      <c r="AL129" s="463"/>
      <c r="AM129" s="463"/>
      <c r="AN129" s="463"/>
      <c r="AO129" s="464">
        <f>AO$103+AO$126</f>
        <v>30</v>
      </c>
      <c r="AP129" s="463"/>
      <c r="AQ129" s="463"/>
      <c r="AR129" s="463"/>
      <c r="AS129" s="464">
        <f>AS$103+AS$126</f>
        <v>30</v>
      </c>
      <c r="AT129" s="463"/>
      <c r="AU129" s="463"/>
      <c r="AV129" s="463"/>
      <c r="AW129" s="464">
        <f>AW$103+AW$126</f>
        <v>30</v>
      </c>
      <c r="AX129" s="463"/>
      <c r="AY129" s="463"/>
      <c r="AZ129" s="463"/>
      <c r="BA129" s="464">
        <f>BA$103+BA$126</f>
        <v>30</v>
      </c>
      <c r="BB129" s="463"/>
      <c r="BC129" s="463"/>
      <c r="BD129" s="463"/>
      <c r="BE129" s="464">
        <f>BE$103+BE$126</f>
        <v>30</v>
      </c>
      <c r="BF129" s="463"/>
      <c r="BG129" s="463"/>
      <c r="BH129" s="463"/>
      <c r="BI129" s="464">
        <f>BI$103+BI$126</f>
        <v>30</v>
      </c>
      <c r="BJ129" s="61">
        <f>IF(ISERROR(AC129/X129),0,AC129/X129)</f>
        <v>0</v>
      </c>
      <c r="BK129" s="40"/>
      <c r="BL129" s="36">
        <f aca="true" t="shared" si="234" ref="BL129:BT129">BL$126+BL$103</f>
        <v>30</v>
      </c>
      <c r="BM129" s="36">
        <f t="shared" si="234"/>
        <v>30</v>
      </c>
      <c r="BN129" s="36">
        <f t="shared" si="234"/>
        <v>29</v>
      </c>
      <c r="BO129" s="36">
        <f t="shared" si="234"/>
        <v>29</v>
      </c>
      <c r="BP129" s="36">
        <f t="shared" si="234"/>
        <v>29</v>
      </c>
      <c r="BQ129" s="36">
        <f t="shared" si="234"/>
        <v>29</v>
      </c>
      <c r="BR129" s="36">
        <f t="shared" si="234"/>
        <v>29</v>
      </c>
      <c r="BS129" s="36">
        <f t="shared" si="234"/>
        <v>30</v>
      </c>
      <c r="BT129" s="287">
        <f t="shared" si="234"/>
        <v>235</v>
      </c>
      <c r="BW129" s="41">
        <f aca="true" t="shared" si="235" ref="BW129:CE129">BW88+BW126+BW69</f>
        <v>30</v>
      </c>
      <c r="BX129" s="41">
        <f t="shared" si="235"/>
        <v>30</v>
      </c>
      <c r="BY129" s="41">
        <f t="shared" si="235"/>
        <v>18.75</v>
      </c>
      <c r="BZ129" s="41">
        <f t="shared" si="235"/>
        <v>19</v>
      </c>
      <c r="CA129" s="41">
        <f t="shared" si="235"/>
        <v>19</v>
      </c>
      <c r="CB129" s="41">
        <f t="shared" si="235"/>
        <v>14.5</v>
      </c>
      <c r="CC129" s="41">
        <f t="shared" si="235"/>
        <v>9</v>
      </c>
      <c r="CD129" s="41">
        <f t="shared" si="235"/>
        <v>0</v>
      </c>
      <c r="CE129" s="229">
        <f t="shared" si="235"/>
        <v>140.25</v>
      </c>
      <c r="CF129" s="243"/>
      <c r="DD129" s="49"/>
      <c r="DE129" s="49"/>
      <c r="DF129" s="49"/>
      <c r="DG129" s="49"/>
      <c r="DH129" s="49"/>
      <c r="DI129" s="49"/>
      <c r="DJ129" s="49"/>
      <c r="DK129" s="49"/>
    </row>
    <row r="130" spans="1:115" s="2" customFormat="1" ht="21" customHeight="1" hidden="1">
      <c r="A130"/>
      <c r="B130" s="171"/>
      <c r="C130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/>
      <c r="BK130"/>
      <c r="BL130"/>
      <c r="BM130"/>
      <c r="BN130"/>
      <c r="BO130"/>
      <c r="BP130"/>
      <c r="BQ130"/>
      <c r="BR130"/>
      <c r="BS130"/>
      <c r="BT130"/>
      <c r="CE130" s="220"/>
      <c r="CF130" s="236"/>
      <c r="DD130" s="50"/>
      <c r="DE130" s="50"/>
      <c r="DF130" s="50"/>
      <c r="DG130" s="50"/>
      <c r="DH130" s="50"/>
      <c r="DI130" s="50"/>
      <c r="DJ130" s="50"/>
      <c r="DK130" s="50"/>
    </row>
    <row r="131" spans="1:116" s="2" customFormat="1" ht="12.75" hidden="1">
      <c r="A131"/>
      <c r="B131" s="171"/>
      <c r="C131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/>
      <c r="BK131" s="20"/>
      <c r="BL131" s="15">
        <f>IF(AND($DC131=0,$DL131=0),0,IF(AND($CP131=0,$CY131=0,DD131&lt;&gt;0),DD131,IF(AND(BK131&lt;CF131,$CE131&lt;&gt;$Y131,BW131=$CF131),BW131+$Y131-$CE131,BW131)))</f>
        <v>0</v>
      </c>
      <c r="BM131" s="15">
        <f>IF(AND($DC131=0,$DL131=0),0,IF(AND($CP131=0,$CY131=0,DE131&lt;&gt;0),DE131,IF(AND(BL131&lt;CF131,$CE131&lt;&gt;$Y131,BX131=$CF131),BX131+$Y131-$CE131,BX131)))</f>
        <v>0</v>
      </c>
      <c r="BN131" s="15">
        <f>IF(AND($DC131=0,$DL131=0),0,IF(AND($CP131=0,$CY131=0,DF131&lt;&gt;0),DF131,IF(AND(BM131&lt;CF131,$CE131&lt;&gt;$Y131,BY131=$CF131),BY131+$Y131-$CE131,BY131)))</f>
        <v>0</v>
      </c>
      <c r="BO131" s="15">
        <f>IF(AND($DC131=0,$DL131=0),0,IF(AND($CP131=0,$CY131=0,DG131&lt;&gt;0),DG131,IF(AND(BN131&lt;CF131,$CE131&lt;&gt;$Y131,BZ131=$CF131),BZ131+$Y131-$CE131,BZ131)))</f>
        <v>0</v>
      </c>
      <c r="BP131" s="15">
        <f>IF(AND($DC131=0,$DL131=0),0,IF(AND($CP131=0,$CY131=0,DH131&lt;&gt;0),DH131,IF(AND(BO131&lt;CF131,$CE131&lt;&gt;$Y131,CA131=$CF131),CA131+$Y131-$CE131,CA131)))</f>
        <v>0</v>
      </c>
      <c r="BQ131" s="15">
        <f>IF(AND($DC131=0,$DL131=0),0,IF(AND($CP131=0,$CY131=0,DI131&lt;&gt;0),DI131,IF(AND(BP131&lt;CF131,$CE131&lt;&gt;$Y131,CB131=$CF131),CB131+$Y131-$CE131,CB131)))</f>
        <v>0</v>
      </c>
      <c r="BR131" s="15">
        <f>IF(AND($DC131=0,$DL131=0),0,IF(AND($CP131=0,$CY131=0,DJ131&lt;&gt;0),DJ131,IF(AND(BQ131&lt;CF131,$CE131&lt;&gt;$Y131,CC131=$CF131),CC131+$Y131-$CE131,CC131)))</f>
        <v>0</v>
      </c>
      <c r="BS131" s="15">
        <f>IF(AND($DC131=0,$DL131=0),0,IF(AND($CP131=0,$CY131=0,DK131&lt;&gt;0),DK131,IF(AND(BR131&lt;CF131,$CE131&lt;&gt;$Y131,CD131=$CF131),CD131+$Y131-$CE131,CD131)))</f>
        <v>0</v>
      </c>
      <c r="BT131" s="7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24">
        <f>SUM(BW131:CD131)</f>
        <v>0</v>
      </c>
      <c r="CF131" s="241">
        <f>MAX(BW131:CD131)</f>
        <v>0</v>
      </c>
      <c r="DC131" s="63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4">
        <f>SUM(DD131:DK131)</f>
        <v>0</v>
      </c>
    </row>
    <row r="132" spans="1:116" s="2" customFormat="1" ht="12.75" hidden="1">
      <c r="A132"/>
      <c r="B132" s="171"/>
      <c r="C132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/>
      <c r="BK132" s="20"/>
      <c r="BL132" s="15">
        <f>IF(AND($DC132=0,$DL132=0),0,IF(AND($CP132=0,$CY132=0,DD132&lt;&gt;0),DD132,IF(AND(BK132&lt;CF132,$CE132&lt;&gt;$Y132,BW132=$CF132),BW132+$Y132-$CE132,BW132)))</f>
        <v>0</v>
      </c>
      <c r="BM132" s="15">
        <f>IF(AND($DC132=0,$DL132=0),0,IF(AND($CP132=0,$CY132=0,DE132&lt;&gt;0),DE132,IF(AND(BL132&lt;CF132,$CE132&lt;&gt;$Y132,BX132=$CF132),BX132+$Y132-$CE132,BX132)))</f>
        <v>0</v>
      </c>
      <c r="BN132" s="15">
        <f>IF(AND($DC132=0,$DL132=0),0,IF(AND($CP132=0,$CY132=0,DF132&lt;&gt;0),DF132,IF(AND(BM132&lt;CF132,$CE132&lt;&gt;$Y132,BY132=$CF132),BY132+$Y132-$CE132,BY132)))</f>
        <v>0</v>
      </c>
      <c r="BO132" s="15">
        <f>IF(AND($DC132=0,$DL132=0),0,IF(AND($CP132=0,$CY132=0,DG132&lt;&gt;0),DG132,IF(AND(BN132&lt;CF132,$CE132&lt;&gt;$Y132,BZ132=$CF132),BZ132+$Y132-$CE132,BZ132)))</f>
        <v>0</v>
      </c>
      <c r="BP132" s="15">
        <f>IF(AND($DC132=0,$DL132=0),0,IF(AND($CP132=0,$CY132=0,DH132&lt;&gt;0),DH132,IF(AND(BO132&lt;CF132,$CE132&lt;&gt;$Y132,CA132=$CF132),CA132+$Y132-$CE132,CA132)))</f>
        <v>0</v>
      </c>
      <c r="BQ132" s="15">
        <f>IF(AND($DC132=0,$DL132=0),0,IF(AND($CP132=0,$CY132=0,DI132&lt;&gt;0),DI132,IF(AND(BP132&lt;CF132,$CE132&lt;&gt;$Y132,CB132=$CF132),CB132+$Y132-$CE132,CB132)))</f>
        <v>0</v>
      </c>
      <c r="BR132" s="15">
        <f>IF(AND($DC132=0,$DL132=0),0,IF(AND($CP132=0,$CY132=0,DJ132&lt;&gt;0),DJ132,IF(AND(BQ132&lt;CF132,$CE132&lt;&gt;$Y132,CC132=$CF132),CC132+$Y132-$CE132,CC132)))</f>
        <v>0</v>
      </c>
      <c r="BS132" s="15">
        <f>IF(AND($DC132=0,$DL132=0),0,IF(AND($CP132=0,$CY132=0,DK132&lt;&gt;0),DK132,IF(AND(BR132&lt;CF132,$CE132&lt;&gt;$Y132,CD132=$CF132),CD132+$Y132-$CE132,CD132)))</f>
        <v>0</v>
      </c>
      <c r="BT132" s="7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24">
        <f>SUM(BW132:CD132)</f>
        <v>0</v>
      </c>
      <c r="CF132" s="241">
        <f>MAX(BW132:CD132)</f>
        <v>0</v>
      </c>
      <c r="DC132" s="63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4">
        <f>SUM(DD132:DK132)</f>
        <v>0</v>
      </c>
    </row>
    <row r="133" spans="1:116" s="2" customFormat="1" ht="12.75" hidden="1">
      <c r="A133"/>
      <c r="B133" s="171"/>
      <c r="C13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/>
      <c r="BK133" s="20"/>
      <c r="BL133" s="15">
        <f>IF(AND($DC133=0,$DL133=0),0,IF(AND($CP133=0,$CY133=0,DD133&lt;&gt;0),DD133,IF(AND(BK133&lt;CF133,$CE133&lt;&gt;$Y133,BW133=$CF133),BW133+$Y133-$CE133,BW133)))</f>
        <v>0</v>
      </c>
      <c r="BM133" s="15">
        <f>IF(AND($DC133=0,$DL133=0),0,IF(AND($CP133=0,$CY133=0,DE133&lt;&gt;0),DE133,IF(AND(BL133&lt;CF133,$CE133&lt;&gt;$Y133,BX133=$CF133),BX133+$Y133-$CE133,BX133)))</f>
        <v>0</v>
      </c>
      <c r="BN133" s="15">
        <f>IF(AND($DC133=0,$DL133=0),0,IF(AND($CP133=0,$CY133=0,DF133&lt;&gt;0),DF133,IF(AND(BM133&lt;CF133,$CE133&lt;&gt;$Y133,BY133=$CF133),BY133+$Y133-$CE133,BY133)))</f>
        <v>0</v>
      </c>
      <c r="BO133" s="15">
        <f>IF(AND($DC133=0,$DL133=0),0,IF(AND($CP133=0,$CY133=0,DG133&lt;&gt;0),DG133,IF(AND(BN133&lt;CF133,$CE133&lt;&gt;$Y133,BZ133=$CF133),BZ133+$Y133-$CE133,BZ133)))</f>
        <v>0</v>
      </c>
      <c r="BP133" s="15">
        <f>IF(AND($DC133=0,$DL133=0),0,IF(AND($CP133=0,$CY133=0,DH133&lt;&gt;0),DH133,IF(AND(BO133&lt;CF133,$CE133&lt;&gt;$Y133,CA133=$CF133),CA133+$Y133-$CE133,CA133)))</f>
        <v>0</v>
      </c>
      <c r="BQ133" s="15">
        <f>IF(AND($DC133=0,$DL133=0),0,IF(AND($CP133=0,$CY133=0,DI133&lt;&gt;0),DI133,IF(AND(BP133&lt;CF133,$CE133&lt;&gt;$Y133,CB133=$CF133),CB133+$Y133-$CE133,CB133)))</f>
        <v>0</v>
      </c>
      <c r="BR133" s="15">
        <f>IF(AND($DC133=0,$DL133=0),0,IF(AND($CP133=0,$CY133=0,DJ133&lt;&gt;0),DJ133,IF(AND(BQ133&lt;CF133,$CE133&lt;&gt;$Y133,CC133=$CF133),CC133+$Y133-$CE133,CC133)))</f>
        <v>0</v>
      </c>
      <c r="BS133" s="15">
        <f>IF(AND($DC133=0,$DL133=0),0,IF(AND($CP133=0,$CY133=0,DK133&lt;&gt;0),DK133,IF(AND(BR133&lt;CF133,$CE133&lt;&gt;$Y133,CD133=$CF133),CD133+$Y133-$CE133,CD133)))</f>
        <v>0</v>
      </c>
      <c r="BT133" s="7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24">
        <f>SUM(BW133:CD133)</f>
        <v>0</v>
      </c>
      <c r="CF133" s="241">
        <f>MAX(BW133:CD133)</f>
        <v>0</v>
      </c>
      <c r="DC133" s="63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4">
        <f>SUM(DD133:DK133)</f>
        <v>0</v>
      </c>
    </row>
    <row r="134" spans="1:115" s="20" customFormat="1" ht="13.5" customHeight="1" hidden="1">
      <c r="A134"/>
      <c r="B134" s="171"/>
      <c r="C134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/>
      <c r="BL134" s="81">
        <f aca="true" t="shared" si="236" ref="BL134:BT134">SUM(BL131:BL133)</f>
        <v>0</v>
      </c>
      <c r="BM134" s="81">
        <f t="shared" si="236"/>
        <v>0</v>
      </c>
      <c r="BN134" s="81">
        <f t="shared" si="236"/>
        <v>0</v>
      </c>
      <c r="BO134" s="81">
        <f t="shared" si="236"/>
        <v>0</v>
      </c>
      <c r="BP134" s="81">
        <f t="shared" si="236"/>
        <v>0</v>
      </c>
      <c r="BQ134" s="81">
        <f t="shared" si="236"/>
        <v>0</v>
      </c>
      <c r="BR134" s="81">
        <f t="shared" si="236"/>
        <v>0</v>
      </c>
      <c r="BS134" s="81">
        <f t="shared" si="236"/>
        <v>0</v>
      </c>
      <c r="BT134" s="81">
        <f t="shared" si="236"/>
        <v>0</v>
      </c>
      <c r="BU134" s="25"/>
      <c r="BV134" s="25"/>
      <c r="BW134" s="44">
        <f aca="true" t="shared" si="237" ref="BW134:CE134">SUM(BW131:BW133)</f>
        <v>0</v>
      </c>
      <c r="BX134" s="44">
        <f t="shared" si="237"/>
        <v>0</v>
      </c>
      <c r="BY134" s="44">
        <f t="shared" si="237"/>
        <v>0</v>
      </c>
      <c r="BZ134" s="44">
        <f t="shared" si="237"/>
        <v>0</v>
      </c>
      <c r="CA134" s="44">
        <f t="shared" si="237"/>
        <v>0</v>
      </c>
      <c r="CB134" s="44">
        <f t="shared" si="237"/>
        <v>0</v>
      </c>
      <c r="CC134" s="44">
        <f t="shared" si="237"/>
        <v>0</v>
      </c>
      <c r="CD134" s="44">
        <f t="shared" si="237"/>
        <v>0</v>
      </c>
      <c r="CE134" s="230">
        <f t="shared" si="237"/>
        <v>0</v>
      </c>
      <c r="CF134" s="243"/>
      <c r="DD134" s="49"/>
      <c r="DE134" s="49"/>
      <c r="DF134" s="49"/>
      <c r="DG134" s="49"/>
      <c r="DH134" s="49"/>
      <c r="DI134" s="49"/>
      <c r="DJ134" s="49"/>
      <c r="DK134" s="49"/>
    </row>
    <row r="135" spans="1:115" s="2" customFormat="1" ht="21" customHeight="1">
      <c r="A135" s="14"/>
      <c r="B135" s="172"/>
      <c r="C135" s="571" t="s">
        <v>26</v>
      </c>
      <c r="D135" s="571"/>
      <c r="E135" s="571"/>
      <c r="F135" s="571"/>
      <c r="G135" s="571"/>
      <c r="H135" s="571"/>
      <c r="I135" s="571"/>
      <c r="J135" s="571"/>
      <c r="K135" s="571"/>
      <c r="L135" s="571"/>
      <c r="M135" s="571"/>
      <c r="N135" s="571"/>
      <c r="O135" s="571"/>
      <c r="P135" s="571"/>
      <c r="Q135" s="571"/>
      <c r="R135" s="571"/>
      <c r="S135" s="571"/>
      <c r="T135" s="571"/>
      <c r="U135" s="571"/>
      <c r="V135" s="572"/>
      <c r="W135" s="572"/>
      <c r="X135" s="572"/>
      <c r="Y135" s="572"/>
      <c r="Z135" s="572"/>
      <c r="AA135" s="572"/>
      <c r="AB135" s="572"/>
      <c r="AC135" s="572"/>
      <c r="AD135" s="571"/>
      <c r="AE135" s="571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218"/>
      <c r="AR135" s="218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25"/>
      <c r="CE135" s="220"/>
      <c r="CF135" s="236"/>
      <c r="DD135" s="50"/>
      <c r="DE135" s="50"/>
      <c r="DF135" s="50"/>
      <c r="DG135" s="50"/>
      <c r="DH135" s="50"/>
      <c r="DI135" s="50"/>
      <c r="DJ135" s="50"/>
      <c r="DK135" s="50"/>
    </row>
    <row r="136" spans="1:124" s="2" customFormat="1" ht="13.5" customHeight="1">
      <c r="A136" s="48"/>
      <c r="B136" s="173" t="s">
        <v>27</v>
      </c>
      <c r="C136" s="65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8"/>
      <c r="R136" s="199"/>
      <c r="S136" s="199"/>
      <c r="T136" s="183"/>
      <c r="U136" s="183"/>
      <c r="V136" s="606" t="s">
        <v>190</v>
      </c>
      <c r="W136" s="606"/>
      <c r="X136" s="606"/>
      <c r="Y136" s="606"/>
      <c r="Z136" s="606"/>
      <c r="AA136" s="606"/>
      <c r="AB136" s="606"/>
      <c r="AC136" s="606"/>
      <c r="AD136" s="542">
        <f>SUM(AD103:AF103)/AD9</f>
        <v>21.88235294117647</v>
      </c>
      <c r="AE136" s="542"/>
      <c r="AF136" s="542"/>
      <c r="AG136" s="543"/>
      <c r="AH136" s="542">
        <f>SUM(AH103:AJ103)/AH9</f>
        <v>20.941176470588236</v>
      </c>
      <c r="AI136" s="542"/>
      <c r="AJ136" s="542"/>
      <c r="AK136" s="543"/>
      <c r="AL136" s="542">
        <f>SUM(AL103:AN103)/AL9</f>
        <v>10.117647058823529</v>
      </c>
      <c r="AM136" s="542"/>
      <c r="AN136" s="542"/>
      <c r="AO136" s="543"/>
      <c r="AP136" s="542">
        <f>SUM(AP103:AR103)/AP9</f>
        <v>10.235294117647058</v>
      </c>
      <c r="AQ136" s="542"/>
      <c r="AR136" s="542"/>
      <c r="AS136" s="543"/>
      <c r="AT136" s="542">
        <f>SUM(AT103:AV103)/AT9</f>
        <v>9.882352941176471</v>
      </c>
      <c r="AU136" s="542"/>
      <c r="AV136" s="542"/>
      <c r="AW136" s="543"/>
      <c r="AX136" s="542">
        <f>SUM(AX103:AZ103)/AX9</f>
        <v>7.111111111111111</v>
      </c>
      <c r="AY136" s="542"/>
      <c r="AZ136" s="542"/>
      <c r="BA136" s="543"/>
      <c r="BB136" s="542">
        <f>SUM(BB103:BD103)/BB9</f>
        <v>5.0588235294117645</v>
      </c>
      <c r="BC136" s="542"/>
      <c r="BD136" s="542"/>
      <c r="BE136" s="543"/>
      <c r="BF136" s="542">
        <f>SUM(BF103:BH103)/BF9</f>
        <v>0</v>
      </c>
      <c r="BG136" s="542"/>
      <c r="BH136" s="542"/>
      <c r="BI136" s="543"/>
      <c r="BJ136" s="22"/>
      <c r="BK136" s="20"/>
      <c r="BL136" s="552" t="s">
        <v>85</v>
      </c>
      <c r="BM136" s="552"/>
      <c r="BN136" s="552"/>
      <c r="BO136" s="552"/>
      <c r="BP136" s="552"/>
      <c r="BQ136" s="552"/>
      <c r="BR136" s="552"/>
      <c r="BS136" s="552"/>
      <c r="BT136" s="20"/>
      <c r="BW136" s="550"/>
      <c r="BX136" s="550"/>
      <c r="BY136" s="550"/>
      <c r="BZ136" s="550"/>
      <c r="CA136" s="550"/>
      <c r="CB136" s="550"/>
      <c r="CC136" s="550"/>
      <c r="CD136" s="550"/>
      <c r="CE136" s="220"/>
      <c r="CF136" s="236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77"/>
      <c r="DE136" s="77"/>
      <c r="DF136" s="77"/>
      <c r="DG136" s="77"/>
      <c r="DH136" s="77"/>
      <c r="DI136" s="77"/>
      <c r="DJ136" s="77"/>
      <c r="DK136" s="7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>
      <c r="A137" s="23" t="s">
        <v>1</v>
      </c>
      <c r="B137" s="553" t="s">
        <v>28</v>
      </c>
      <c r="C137" s="553"/>
      <c r="D137" s="555" t="s">
        <v>2</v>
      </c>
      <c r="E137" s="555"/>
      <c r="F137" s="555"/>
      <c r="G137" s="555"/>
      <c r="H137" s="555"/>
      <c r="I137" s="555"/>
      <c r="J137" s="555"/>
      <c r="K137" s="556"/>
      <c r="L137" s="580" t="s">
        <v>29</v>
      </c>
      <c r="M137" s="555"/>
      <c r="N137" s="555"/>
      <c r="O137" s="556"/>
      <c r="P137" s="580" t="s">
        <v>30</v>
      </c>
      <c r="Q137" s="555"/>
      <c r="R137" s="555"/>
      <c r="S137" s="556"/>
      <c r="T137" s="183"/>
      <c r="U137" s="183"/>
      <c r="V137" s="585" t="s">
        <v>286</v>
      </c>
      <c r="W137" s="586"/>
      <c r="X137" s="607"/>
      <c r="Y137" s="573" t="s">
        <v>293</v>
      </c>
      <c r="Z137" s="574"/>
      <c r="AA137" s="574"/>
      <c r="AB137" s="575"/>
      <c r="AC137" s="180">
        <f>DC80</f>
        <v>0</v>
      </c>
      <c r="AD137" s="539">
        <f>DD80</f>
        <v>0</v>
      </c>
      <c r="AE137" s="540"/>
      <c r="AF137" s="540"/>
      <c r="AG137" s="541"/>
      <c r="AH137" s="539">
        <f>DE80</f>
        <v>0</v>
      </c>
      <c r="AI137" s="540"/>
      <c r="AJ137" s="540"/>
      <c r="AK137" s="541"/>
      <c r="AL137" s="539">
        <f>DF80</f>
        <v>0</v>
      </c>
      <c r="AM137" s="540"/>
      <c r="AN137" s="540"/>
      <c r="AO137" s="541"/>
      <c r="AP137" s="539">
        <f>DG80</f>
        <v>0</v>
      </c>
      <c r="AQ137" s="540"/>
      <c r="AR137" s="540"/>
      <c r="AS137" s="541"/>
      <c r="AT137" s="539">
        <f>DH80</f>
        <v>0</v>
      </c>
      <c r="AU137" s="540"/>
      <c r="AV137" s="540"/>
      <c r="AW137" s="541"/>
      <c r="AX137" s="539">
        <f>DI80</f>
        <v>0</v>
      </c>
      <c r="AY137" s="540"/>
      <c r="AZ137" s="540"/>
      <c r="BA137" s="541"/>
      <c r="BB137" s="539">
        <f>DJ80</f>
        <v>0</v>
      </c>
      <c r="BC137" s="540"/>
      <c r="BD137" s="540"/>
      <c r="BE137" s="541"/>
      <c r="BF137" s="539">
        <f>DK80</f>
        <v>0</v>
      </c>
      <c r="BG137" s="540"/>
      <c r="BH137" s="540"/>
      <c r="BI137" s="541"/>
      <c r="BJ137" s="22"/>
      <c r="BK137"/>
      <c r="BL137" s="76">
        <f aca="true" t="shared" si="238" ref="BL137:BS137">CQ69+CQ126+CQ88</f>
        <v>3</v>
      </c>
      <c r="BM137" s="76">
        <f t="shared" si="238"/>
        <v>4</v>
      </c>
      <c r="BN137" s="76">
        <f t="shared" si="238"/>
        <v>4</v>
      </c>
      <c r="BO137" s="76">
        <f t="shared" si="238"/>
        <v>6</v>
      </c>
      <c r="BP137" s="76">
        <f t="shared" si="238"/>
        <v>4</v>
      </c>
      <c r="BQ137" s="76">
        <f t="shared" si="238"/>
        <v>4</v>
      </c>
      <c r="BR137" s="76">
        <f t="shared" si="238"/>
        <v>5</v>
      </c>
      <c r="BS137" s="76">
        <f t="shared" si="238"/>
        <v>1</v>
      </c>
      <c r="BT137" s="81">
        <f>SUM(BL137:BS137)</f>
        <v>31</v>
      </c>
      <c r="BW137"/>
      <c r="BX137"/>
      <c r="BY137"/>
      <c r="BZ137"/>
      <c r="CA137"/>
      <c r="CB137"/>
      <c r="CC137"/>
      <c r="CD137"/>
      <c r="CE137" s="220"/>
      <c r="CF137" s="236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77"/>
      <c r="DE137" s="77"/>
      <c r="DF137" s="77"/>
      <c r="DG137" s="77"/>
      <c r="DH137" s="77"/>
      <c r="DI137" s="77"/>
      <c r="DJ137" s="77"/>
      <c r="DK137" s="77"/>
      <c r="DL137"/>
      <c r="DM137"/>
      <c r="DN137"/>
      <c r="DO137"/>
      <c r="DP137"/>
      <c r="DQ137"/>
      <c r="DR137"/>
      <c r="DS137"/>
      <c r="DT137"/>
    </row>
    <row r="138" spans="1:124" s="2" customFormat="1" ht="12.75">
      <c r="A138" s="150">
        <v>1</v>
      </c>
      <c r="B138" s="584" t="str">
        <f>B83</f>
        <v>Виробнича</v>
      </c>
      <c r="C138" s="584"/>
      <c r="D138" s="58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6</v>
      </c>
      <c r="E138" s="581"/>
      <c r="F138" s="581"/>
      <c r="G138" s="581"/>
      <c r="H138" s="581"/>
      <c r="I138" s="581"/>
      <c r="J138" s="581"/>
      <c r="K138" s="581"/>
      <c r="L138" s="582">
        <f>IF(B83&lt;&gt;"",Y83/1.5,0)</f>
        <v>3</v>
      </c>
      <c r="M138" s="579"/>
      <c r="N138" s="579"/>
      <c r="O138" s="579"/>
      <c r="P138" s="578">
        <f>IF(B83&lt;&gt;"",Y83,0)</f>
        <v>4.5</v>
      </c>
      <c r="Q138" s="579"/>
      <c r="R138" s="579"/>
      <c r="S138" s="579"/>
      <c r="T138" s="183"/>
      <c r="U138" s="183"/>
      <c r="V138" s="273"/>
      <c r="W138" s="274"/>
      <c r="X138" s="275"/>
      <c r="Y138" s="573" t="s">
        <v>294</v>
      </c>
      <c r="Z138" s="574"/>
      <c r="AA138" s="574"/>
      <c r="AB138" s="575"/>
      <c r="AC138" s="181">
        <f>DL80</f>
        <v>5</v>
      </c>
      <c r="AD138" s="539">
        <f>DM80</f>
        <v>0</v>
      </c>
      <c r="AE138" s="540"/>
      <c r="AF138" s="540"/>
      <c r="AG138" s="541"/>
      <c r="AH138" s="539">
        <f>DN80</f>
        <v>0</v>
      </c>
      <c r="AI138" s="540"/>
      <c r="AJ138" s="540"/>
      <c r="AK138" s="541"/>
      <c r="AL138" s="539">
        <f>DO80</f>
        <v>1</v>
      </c>
      <c r="AM138" s="540"/>
      <c r="AN138" s="540"/>
      <c r="AO138" s="541"/>
      <c r="AP138" s="539">
        <f>DP80</f>
        <v>1</v>
      </c>
      <c r="AQ138" s="540"/>
      <c r="AR138" s="540"/>
      <c r="AS138" s="541"/>
      <c r="AT138" s="539">
        <f>DQ80</f>
        <v>1</v>
      </c>
      <c r="AU138" s="540"/>
      <c r="AV138" s="540"/>
      <c r="AW138" s="541"/>
      <c r="AX138" s="539">
        <f>DR80</f>
        <v>1</v>
      </c>
      <c r="AY138" s="540"/>
      <c r="AZ138" s="540"/>
      <c r="BA138" s="541"/>
      <c r="BB138" s="539">
        <f>DS80</f>
        <v>1</v>
      </c>
      <c r="BC138" s="540"/>
      <c r="BD138" s="540"/>
      <c r="BE138" s="541"/>
      <c r="BF138" s="539">
        <f>DT80</f>
        <v>0</v>
      </c>
      <c r="BG138" s="540"/>
      <c r="BH138" s="540"/>
      <c r="BI138" s="541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20"/>
      <c r="CF138" s="236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77"/>
      <c r="DE138" s="77"/>
      <c r="DF138" s="77"/>
      <c r="DG138" s="77"/>
      <c r="DH138" s="77"/>
      <c r="DI138" s="77"/>
      <c r="DJ138" s="77"/>
      <c r="DK138" s="77"/>
      <c r="DL138"/>
      <c r="DM138"/>
      <c r="DN138"/>
      <c r="DO138"/>
      <c r="DP138"/>
      <c r="DQ138"/>
      <c r="DR138"/>
      <c r="DS138"/>
      <c r="DT138"/>
    </row>
    <row r="139" spans="1:124" s="2" customFormat="1" ht="12.75">
      <c r="A139" s="150">
        <v>2</v>
      </c>
      <c r="B139" s="584" t="str">
        <f>B84</f>
        <v>Переддипломна</v>
      </c>
      <c r="C139" s="584"/>
      <c r="D139" s="58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>8</v>
      </c>
      <c r="E139" s="581"/>
      <c r="F139" s="581"/>
      <c r="G139" s="581"/>
      <c r="H139" s="581"/>
      <c r="I139" s="581"/>
      <c r="J139" s="581"/>
      <c r="K139" s="581"/>
      <c r="L139" s="582">
        <f>IF(B84&lt;&gt;"",Y84/1.5,0)</f>
        <v>7</v>
      </c>
      <c r="M139" s="579"/>
      <c r="N139" s="579"/>
      <c r="O139" s="579"/>
      <c r="P139" s="578">
        <f>IF(B84&lt;&gt;"",Y84,0)</f>
        <v>10.5</v>
      </c>
      <c r="Q139" s="579"/>
      <c r="R139" s="579"/>
      <c r="S139" s="579"/>
      <c r="T139" s="183"/>
      <c r="U139" s="183"/>
      <c r="V139" s="273"/>
      <c r="W139" s="274"/>
      <c r="X139" s="275"/>
      <c r="Y139" s="573" t="s">
        <v>295</v>
      </c>
      <c r="Z139" s="574"/>
      <c r="AA139" s="574"/>
      <c r="AB139" s="575"/>
      <c r="AC139" s="181">
        <f>SUM(BL154:BS154)</f>
        <v>0</v>
      </c>
      <c r="AD139" s="539">
        <f>BL154</f>
        <v>0</v>
      </c>
      <c r="AE139" s="540"/>
      <c r="AF139" s="540"/>
      <c r="AG139" s="541"/>
      <c r="AH139" s="539">
        <f>BM154</f>
        <v>0</v>
      </c>
      <c r="AI139" s="540"/>
      <c r="AJ139" s="540"/>
      <c r="AK139" s="541"/>
      <c r="AL139" s="539">
        <f>BN154</f>
        <v>0</v>
      </c>
      <c r="AM139" s="540"/>
      <c r="AN139" s="540"/>
      <c r="AO139" s="541"/>
      <c r="AP139" s="539">
        <f>BO154</f>
        <v>0</v>
      </c>
      <c r="AQ139" s="540"/>
      <c r="AR139" s="540"/>
      <c r="AS139" s="541"/>
      <c r="AT139" s="539">
        <f>BP154</f>
        <v>0</v>
      </c>
      <c r="AU139" s="540"/>
      <c r="AV139" s="540"/>
      <c r="AW139" s="541"/>
      <c r="AX139" s="539">
        <f>BQ154</f>
        <v>0</v>
      </c>
      <c r="AY139" s="540"/>
      <c r="AZ139" s="540"/>
      <c r="BA139" s="541"/>
      <c r="BB139" s="539">
        <f>BR154</f>
        <v>0</v>
      </c>
      <c r="BC139" s="540"/>
      <c r="BD139" s="540"/>
      <c r="BE139" s="541"/>
      <c r="BF139" s="539">
        <f>BS154</f>
        <v>0</v>
      </c>
      <c r="BG139" s="540"/>
      <c r="BH139" s="540"/>
      <c r="BI139" s="541"/>
      <c r="BJ139" s="22"/>
      <c r="BK139"/>
      <c r="BL139" s="587" t="s">
        <v>108</v>
      </c>
      <c r="BM139" s="587"/>
      <c r="BN139" s="587"/>
      <c r="BO139" s="587"/>
      <c r="BP139" s="587"/>
      <c r="BQ139" s="587"/>
      <c r="BR139" s="587"/>
      <c r="BS139" s="587"/>
      <c r="BT139" s="20"/>
      <c r="BW139"/>
      <c r="BX139"/>
      <c r="BY139"/>
      <c r="BZ139"/>
      <c r="CA139"/>
      <c r="CB139"/>
      <c r="CC139"/>
      <c r="CD139"/>
      <c r="CE139" s="220"/>
      <c r="CF139" s="236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77"/>
      <c r="DE139" s="77"/>
      <c r="DF139" s="77"/>
      <c r="DG139" s="77"/>
      <c r="DH139" s="77"/>
      <c r="DI139" s="77"/>
      <c r="DJ139" s="77"/>
      <c r="DK139" s="77"/>
      <c r="DL139"/>
      <c r="DM139"/>
      <c r="DN139"/>
      <c r="DO139"/>
      <c r="DP139"/>
      <c r="DQ139"/>
      <c r="DR139"/>
      <c r="DS139"/>
      <c r="DT139"/>
    </row>
    <row r="140" spans="1:124" s="2" customFormat="1" ht="12.75">
      <c r="A140" s="150">
        <v>3</v>
      </c>
      <c r="B140" s="584">
        <f>B85</f>
        <v>0</v>
      </c>
      <c r="C140" s="584"/>
      <c r="D140" s="581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</c>
      <c r="E140" s="581"/>
      <c r="F140" s="581"/>
      <c r="G140" s="581"/>
      <c r="H140" s="581"/>
      <c r="I140" s="581"/>
      <c r="J140" s="581"/>
      <c r="K140" s="581"/>
      <c r="L140" s="582">
        <f>IF(B85&lt;&gt;"",Y85/1.5,0)</f>
        <v>0</v>
      </c>
      <c r="M140" s="579"/>
      <c r="N140" s="579"/>
      <c r="O140" s="579"/>
      <c r="P140" s="578">
        <f>IF(B85&lt;&gt;"",Y85,0)</f>
        <v>0</v>
      </c>
      <c r="Q140" s="579"/>
      <c r="R140" s="579"/>
      <c r="S140" s="579"/>
      <c r="T140" s="183"/>
      <c r="U140" s="183"/>
      <c r="V140" s="273"/>
      <c r="W140" s="274"/>
      <c r="X140" s="275"/>
      <c r="Y140" s="573" t="s">
        <v>296</v>
      </c>
      <c r="Z140" s="574"/>
      <c r="AA140" s="574"/>
      <c r="AB140" s="575"/>
      <c r="AC140" s="182">
        <f>SUM(AD140:BF140)</f>
        <v>23</v>
      </c>
      <c r="AD140" s="533">
        <f>BL140</f>
        <v>5</v>
      </c>
      <c r="AE140" s="534"/>
      <c r="AF140" s="534"/>
      <c r="AG140" s="535"/>
      <c r="AH140" s="533">
        <f>BM140</f>
        <v>5</v>
      </c>
      <c r="AI140" s="534"/>
      <c r="AJ140" s="534"/>
      <c r="AK140" s="535"/>
      <c r="AL140" s="533">
        <f>BN140</f>
        <v>3</v>
      </c>
      <c r="AM140" s="534"/>
      <c r="AN140" s="534"/>
      <c r="AO140" s="535"/>
      <c r="AP140" s="533">
        <f>BO140</f>
        <v>2</v>
      </c>
      <c r="AQ140" s="534"/>
      <c r="AR140" s="534"/>
      <c r="AS140" s="535"/>
      <c r="AT140" s="533">
        <f>BP140</f>
        <v>3</v>
      </c>
      <c r="AU140" s="534"/>
      <c r="AV140" s="534"/>
      <c r="AW140" s="535"/>
      <c r="AX140" s="533">
        <f>BQ140</f>
        <v>3</v>
      </c>
      <c r="AY140" s="534"/>
      <c r="AZ140" s="534"/>
      <c r="BA140" s="535"/>
      <c r="BB140" s="533">
        <f>BR140</f>
        <v>2</v>
      </c>
      <c r="BC140" s="534"/>
      <c r="BD140" s="534"/>
      <c r="BE140" s="535"/>
      <c r="BF140" s="533">
        <f>BS140</f>
        <v>0</v>
      </c>
      <c r="BG140" s="534"/>
      <c r="BH140" s="534"/>
      <c r="BI140" s="535"/>
      <c r="BJ140" s="22"/>
      <c r="BK140"/>
      <c r="BL140" s="76">
        <f aca="true" t="shared" si="239" ref="BL140:BS140">CH69+CH126</f>
        <v>5</v>
      </c>
      <c r="BM140" s="76">
        <f t="shared" si="239"/>
        <v>5</v>
      </c>
      <c r="BN140" s="76">
        <f t="shared" si="239"/>
        <v>3</v>
      </c>
      <c r="BO140" s="76">
        <f t="shared" si="239"/>
        <v>2</v>
      </c>
      <c r="BP140" s="76">
        <f t="shared" si="239"/>
        <v>3</v>
      </c>
      <c r="BQ140" s="76">
        <f t="shared" si="239"/>
        <v>3</v>
      </c>
      <c r="BR140" s="76">
        <f t="shared" si="239"/>
        <v>2</v>
      </c>
      <c r="BS140" s="76">
        <f t="shared" si="239"/>
        <v>0</v>
      </c>
      <c r="BT140" s="81">
        <f>SUM(BL140:BS140)</f>
        <v>23</v>
      </c>
      <c r="BW140"/>
      <c r="BX140"/>
      <c r="BY140"/>
      <c r="BZ140"/>
      <c r="CA140"/>
      <c r="CB140"/>
      <c r="CC140"/>
      <c r="CD140"/>
      <c r="CE140" s="220"/>
      <c r="CF140" s="236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77"/>
      <c r="DE140" s="77"/>
      <c r="DF140" s="77"/>
      <c r="DG140" s="77"/>
      <c r="DH140" s="77"/>
      <c r="DI140" s="77"/>
      <c r="DJ140" s="77"/>
      <c r="DK140" s="7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>
      <c r="A141" s="150">
        <v>4</v>
      </c>
      <c r="B141" s="584">
        <f>B86</f>
        <v>0</v>
      </c>
      <c r="C141" s="584"/>
      <c r="D141" s="581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</c>
      <c r="E141" s="581"/>
      <c r="F141" s="581"/>
      <c r="G141" s="581"/>
      <c r="H141" s="581"/>
      <c r="I141" s="581"/>
      <c r="J141" s="581"/>
      <c r="K141" s="581"/>
      <c r="L141" s="582">
        <f>IF(B86&lt;&gt;"",Y86/1.5,0)</f>
        <v>0</v>
      </c>
      <c r="M141" s="579"/>
      <c r="N141" s="579"/>
      <c r="O141" s="579"/>
      <c r="P141" s="578">
        <f>IF(B86&lt;&gt;"",Y86,0)</f>
        <v>0</v>
      </c>
      <c r="Q141" s="579"/>
      <c r="R141" s="579"/>
      <c r="S141" s="579"/>
      <c r="T141" s="183"/>
      <c r="U141" s="183"/>
      <c r="V141" s="276"/>
      <c r="W141" s="277"/>
      <c r="X141" s="278"/>
      <c r="Y141" s="573" t="s">
        <v>297</v>
      </c>
      <c r="Z141" s="574"/>
      <c r="AA141" s="574"/>
      <c r="AB141" s="575"/>
      <c r="AC141" s="182">
        <f>SUM(AD141:BF141)</f>
        <v>31</v>
      </c>
      <c r="AD141" s="533">
        <f>BL137</f>
        <v>3</v>
      </c>
      <c r="AE141" s="534"/>
      <c r="AF141" s="534"/>
      <c r="AG141" s="535"/>
      <c r="AH141" s="533">
        <f>BM137</f>
        <v>4</v>
      </c>
      <c r="AI141" s="534"/>
      <c r="AJ141" s="534"/>
      <c r="AK141" s="535"/>
      <c r="AL141" s="533">
        <f>BN137</f>
        <v>4</v>
      </c>
      <c r="AM141" s="534"/>
      <c r="AN141" s="534"/>
      <c r="AO141" s="535"/>
      <c r="AP141" s="533">
        <f>BO137</f>
        <v>6</v>
      </c>
      <c r="AQ141" s="534"/>
      <c r="AR141" s="534"/>
      <c r="AS141" s="535"/>
      <c r="AT141" s="533">
        <f>BP137</f>
        <v>4</v>
      </c>
      <c r="AU141" s="534"/>
      <c r="AV141" s="534"/>
      <c r="AW141" s="535"/>
      <c r="AX141" s="533">
        <f>BQ137</f>
        <v>4</v>
      </c>
      <c r="AY141" s="534"/>
      <c r="AZ141" s="534"/>
      <c r="BA141" s="535"/>
      <c r="BB141" s="533">
        <f>BR137</f>
        <v>5</v>
      </c>
      <c r="BC141" s="534"/>
      <c r="BD141" s="534"/>
      <c r="BE141" s="535"/>
      <c r="BF141" s="533">
        <f>BS137</f>
        <v>1</v>
      </c>
      <c r="BG141" s="534"/>
      <c r="BH141" s="534"/>
      <c r="BI141" s="535"/>
      <c r="BJ141" s="22"/>
      <c r="BK141"/>
      <c r="BL141" s="544" t="s">
        <v>109</v>
      </c>
      <c r="BM141" s="544"/>
      <c r="BN141" s="544"/>
      <c r="BO141" s="544"/>
      <c r="BP141" s="544"/>
      <c r="BQ141" s="544"/>
      <c r="BR141" s="544"/>
      <c r="BS141" s="544"/>
      <c r="BT141" s="20"/>
      <c r="BW141"/>
      <c r="BX141"/>
      <c r="BY141"/>
      <c r="BZ141"/>
      <c r="CA141"/>
      <c r="CB141"/>
      <c r="CC141"/>
      <c r="CD141"/>
      <c r="CE141" s="220"/>
      <c r="CF141" s="236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77"/>
      <c r="DE141" s="77"/>
      <c r="DF141" s="77"/>
      <c r="DG141" s="77"/>
      <c r="DH141" s="77"/>
      <c r="DI141" s="77"/>
      <c r="DJ141" s="77"/>
      <c r="DK141" s="7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>
      <c r="A142" s="150">
        <v>5</v>
      </c>
      <c r="B142" s="584">
        <f>B87</f>
        <v>0</v>
      </c>
      <c r="C142" s="584"/>
      <c r="D142" s="581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</c>
      <c r="E142" s="581"/>
      <c r="F142" s="581"/>
      <c r="G142" s="581"/>
      <c r="H142" s="581"/>
      <c r="I142" s="581"/>
      <c r="J142" s="581"/>
      <c r="K142" s="581"/>
      <c r="L142" s="582">
        <f>IF(B87&lt;&gt;"",Y87/1.5,0)</f>
        <v>0</v>
      </c>
      <c r="M142" s="579"/>
      <c r="N142" s="579"/>
      <c r="O142" s="579"/>
      <c r="P142" s="578">
        <f>IF(B87&lt;&gt;"",Y87,0)</f>
        <v>0</v>
      </c>
      <c r="Q142" s="579"/>
      <c r="R142" s="579"/>
      <c r="S142" s="579"/>
      <c r="T142" s="183"/>
      <c r="U142" s="183"/>
      <c r="V142" s="585" t="s">
        <v>287</v>
      </c>
      <c r="W142" s="586"/>
      <c r="X142" s="586"/>
      <c r="Y142" s="586"/>
      <c r="Z142" s="573" t="s">
        <v>289</v>
      </c>
      <c r="AA142" s="576"/>
      <c r="AB142" s="576"/>
      <c r="AC142" s="577"/>
      <c r="AD142" s="507">
        <f>AG129</f>
        <v>30</v>
      </c>
      <c r="AE142" s="508"/>
      <c r="AF142" s="508"/>
      <c r="AG142" s="509"/>
      <c r="AH142" s="507">
        <f>AK129</f>
        <v>30</v>
      </c>
      <c r="AI142" s="508"/>
      <c r="AJ142" s="508"/>
      <c r="AK142" s="509"/>
      <c r="AL142" s="507">
        <f>AO129</f>
        <v>30</v>
      </c>
      <c r="AM142" s="508"/>
      <c r="AN142" s="508"/>
      <c r="AO142" s="509"/>
      <c r="AP142" s="507">
        <f>AS129</f>
        <v>30</v>
      </c>
      <c r="AQ142" s="508"/>
      <c r="AR142" s="508"/>
      <c r="AS142" s="509"/>
      <c r="AT142" s="507">
        <f>AW129</f>
        <v>30</v>
      </c>
      <c r="AU142" s="508"/>
      <c r="AV142" s="508"/>
      <c r="AW142" s="509"/>
      <c r="AX142" s="507">
        <f>BA129</f>
        <v>30</v>
      </c>
      <c r="AY142" s="508"/>
      <c r="AZ142" s="508"/>
      <c r="BA142" s="509"/>
      <c r="BB142" s="507">
        <f>BE129</f>
        <v>30</v>
      </c>
      <c r="BC142" s="508"/>
      <c r="BD142" s="508"/>
      <c r="BE142" s="509"/>
      <c r="BF142" s="507">
        <f>BI129</f>
        <v>30</v>
      </c>
      <c r="BG142" s="508"/>
      <c r="BH142" s="508"/>
      <c r="BI142" s="509"/>
      <c r="BJ142" s="22"/>
      <c r="BK142"/>
      <c r="BL142" s="96">
        <f>DD80</f>
        <v>0</v>
      </c>
      <c r="BM142" s="96">
        <f aca="true" t="shared" si="240" ref="BM142:BS142">DE80</f>
        <v>0</v>
      </c>
      <c r="BN142" s="96">
        <f t="shared" si="240"/>
        <v>0</v>
      </c>
      <c r="BO142" s="96">
        <f t="shared" si="240"/>
        <v>0</v>
      </c>
      <c r="BP142" s="96">
        <f t="shared" si="240"/>
        <v>0</v>
      </c>
      <c r="BQ142" s="96">
        <f t="shared" si="240"/>
        <v>0</v>
      </c>
      <c r="BR142" s="96">
        <f t="shared" si="240"/>
        <v>0</v>
      </c>
      <c r="BS142" s="96">
        <f t="shared" si="240"/>
        <v>0</v>
      </c>
      <c r="BT142" s="81">
        <f>SUM(BL142:BS142)</f>
        <v>0</v>
      </c>
      <c r="BW142"/>
      <c r="BX142"/>
      <c r="BY142"/>
      <c r="BZ142"/>
      <c r="CA142"/>
      <c r="CB142"/>
      <c r="CC142"/>
      <c r="CD142"/>
      <c r="CE142" s="220"/>
      <c r="CF142" s="236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77"/>
      <c r="DE142" s="77"/>
      <c r="DF142" s="77"/>
      <c r="DG142" s="77"/>
      <c r="DH142" s="77"/>
      <c r="DI142" s="77"/>
      <c r="DJ142" s="77"/>
      <c r="DK142" s="7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>
      <c r="A143"/>
      <c r="B143" s="608" t="s">
        <v>37</v>
      </c>
      <c r="C143" s="608"/>
      <c r="D143" s="608"/>
      <c r="E143" s="608"/>
      <c r="F143" s="608"/>
      <c r="G143" s="608"/>
      <c r="H143" s="608"/>
      <c r="I143" s="608"/>
      <c r="J143" s="608"/>
      <c r="K143" s="608"/>
      <c r="L143" s="582">
        <f>SUM(L138:O142)</f>
        <v>10</v>
      </c>
      <c r="M143" s="579"/>
      <c r="N143" s="579"/>
      <c r="O143" s="579"/>
      <c r="P143" s="578">
        <f>SUM(P137:S142)</f>
        <v>15</v>
      </c>
      <c r="Q143" s="579"/>
      <c r="R143" s="579"/>
      <c r="S143" s="579"/>
      <c r="T143" s="183"/>
      <c r="U143" s="183"/>
      <c r="V143" s="279"/>
      <c r="W143" s="280"/>
      <c r="X143" s="280"/>
      <c r="Y143" s="280"/>
      <c r="Z143" s="573" t="s">
        <v>290</v>
      </c>
      <c r="AA143" s="576"/>
      <c r="AB143" s="576"/>
      <c r="AC143" s="577"/>
      <c r="AD143" s="588">
        <f>AD142+AH142</f>
        <v>60</v>
      </c>
      <c r="AE143" s="589"/>
      <c r="AF143" s="589"/>
      <c r="AG143" s="589"/>
      <c r="AH143" s="589"/>
      <c r="AI143" s="589"/>
      <c r="AJ143" s="589"/>
      <c r="AK143" s="590"/>
      <c r="AL143" s="588">
        <f>AL142+AP142</f>
        <v>60</v>
      </c>
      <c r="AM143" s="589"/>
      <c r="AN143" s="589"/>
      <c r="AO143" s="589"/>
      <c r="AP143" s="589"/>
      <c r="AQ143" s="589"/>
      <c r="AR143" s="589"/>
      <c r="AS143" s="590"/>
      <c r="AT143" s="588">
        <f>AT142+AX142</f>
        <v>60</v>
      </c>
      <c r="AU143" s="589"/>
      <c r="AV143" s="589"/>
      <c r="AW143" s="589"/>
      <c r="AX143" s="589"/>
      <c r="AY143" s="589"/>
      <c r="AZ143" s="589"/>
      <c r="BA143" s="590"/>
      <c r="BB143" s="588">
        <f>BB142+BF142</f>
        <v>60</v>
      </c>
      <c r="BC143" s="589"/>
      <c r="BD143" s="589"/>
      <c r="BE143" s="589"/>
      <c r="BF143" s="589"/>
      <c r="BG143" s="589"/>
      <c r="BH143" s="589"/>
      <c r="BI143" s="590"/>
      <c r="BJ143" s="22"/>
      <c r="BK143"/>
      <c r="BL143" s="544" t="s">
        <v>110</v>
      </c>
      <c r="BM143" s="544"/>
      <c r="BN143" s="544"/>
      <c r="BO143" s="544"/>
      <c r="BP143" s="544"/>
      <c r="BQ143" s="544"/>
      <c r="BR143" s="544"/>
      <c r="BS143" s="544"/>
      <c r="BT143" s="20"/>
      <c r="BW143"/>
      <c r="BX143"/>
      <c r="BY143"/>
      <c r="BZ143"/>
      <c r="CA143"/>
      <c r="CB143"/>
      <c r="CC143"/>
      <c r="CD143"/>
      <c r="CE143" s="220"/>
      <c r="CF143" s="236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77"/>
      <c r="DE143" s="77"/>
      <c r="DF143" s="77"/>
      <c r="DG143" s="77"/>
      <c r="DH143" s="77"/>
      <c r="DI143" s="77"/>
      <c r="DJ143" s="77"/>
      <c r="DK143" s="7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>
      <c r="A144"/>
      <c r="B144" s="143"/>
      <c r="C144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519" t="s">
        <v>288</v>
      </c>
      <c r="W144" s="520"/>
      <c r="X144" s="521"/>
      <c r="Y144" s="513" t="s">
        <v>291</v>
      </c>
      <c r="Z144" s="514"/>
      <c r="AA144" s="514"/>
      <c r="AB144" s="514"/>
      <c r="AC144" s="515"/>
      <c r="AD144" s="507">
        <f>AG126</f>
        <v>0</v>
      </c>
      <c r="AE144" s="508"/>
      <c r="AF144" s="508"/>
      <c r="AG144" s="509"/>
      <c r="AH144" s="507">
        <f>AK126</f>
        <v>0</v>
      </c>
      <c r="AI144" s="508"/>
      <c r="AJ144" s="508"/>
      <c r="AK144" s="509"/>
      <c r="AL144" s="507">
        <f>AO126</f>
        <v>10</v>
      </c>
      <c r="AM144" s="508"/>
      <c r="AN144" s="508"/>
      <c r="AO144" s="509"/>
      <c r="AP144" s="507">
        <f>AS126</f>
        <v>10</v>
      </c>
      <c r="AQ144" s="508"/>
      <c r="AR144" s="508"/>
      <c r="AS144" s="509"/>
      <c r="AT144" s="507">
        <f>AW126</f>
        <v>10</v>
      </c>
      <c r="AU144" s="508"/>
      <c r="AV144" s="508"/>
      <c r="AW144" s="509"/>
      <c r="AX144" s="507">
        <f>BA126</f>
        <v>10</v>
      </c>
      <c r="AY144" s="508"/>
      <c r="AZ144" s="508"/>
      <c r="BA144" s="509"/>
      <c r="BB144" s="507">
        <f>BE126</f>
        <v>20</v>
      </c>
      <c r="BC144" s="508"/>
      <c r="BD144" s="508"/>
      <c r="BE144" s="509"/>
      <c r="BF144" s="507">
        <f>BI126</f>
        <v>0</v>
      </c>
      <c r="BG144" s="508"/>
      <c r="BH144" s="508"/>
      <c r="BI144" s="509"/>
      <c r="BJ144" s="22"/>
      <c r="BK144"/>
      <c r="BL144" s="259"/>
      <c r="BM144" s="259"/>
      <c r="BN144" s="259"/>
      <c r="BO144" s="259"/>
      <c r="BP144" s="259"/>
      <c r="BQ144" s="259"/>
      <c r="BR144" s="259"/>
      <c r="BS144" s="259"/>
      <c r="BT144" s="20"/>
      <c r="BW144"/>
      <c r="BX144"/>
      <c r="BY144"/>
      <c r="BZ144"/>
      <c r="CA144"/>
      <c r="CB144"/>
      <c r="CC144"/>
      <c r="CD144"/>
      <c r="CE144" s="220"/>
      <c r="CF144" s="236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77"/>
      <c r="DE144" s="77"/>
      <c r="DF144" s="77"/>
      <c r="DG144" s="77"/>
      <c r="DH144" s="77"/>
      <c r="DI144" s="77"/>
      <c r="DJ144" s="77"/>
      <c r="DK144" s="77"/>
      <c r="DL144"/>
      <c r="DM144"/>
      <c r="DN144"/>
      <c r="DO144"/>
      <c r="DP144"/>
      <c r="DQ144"/>
      <c r="DR144"/>
      <c r="DS144"/>
      <c r="DT144"/>
    </row>
    <row r="145" spans="1:124" s="2" customFormat="1" ht="12.75" customHeight="1">
      <c r="A145"/>
      <c r="B145" s="143"/>
      <c r="C145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281"/>
      <c r="W145" s="282"/>
      <c r="X145" s="283"/>
      <c r="Y145" s="516"/>
      <c r="Z145" s="517"/>
      <c r="AA145" s="517"/>
      <c r="AB145" s="517"/>
      <c r="AC145" s="518"/>
      <c r="AD145" s="510">
        <f>Y126</f>
        <v>60</v>
      </c>
      <c r="AE145" s="511"/>
      <c r="AF145" s="511"/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511"/>
      <c r="AQ145" s="511"/>
      <c r="AR145" s="511"/>
      <c r="AS145" s="511"/>
      <c r="AT145" s="511"/>
      <c r="AU145" s="511"/>
      <c r="AV145" s="511"/>
      <c r="AW145" s="511"/>
      <c r="AX145" s="511"/>
      <c r="AY145" s="511"/>
      <c r="AZ145" s="511"/>
      <c r="BA145" s="511"/>
      <c r="BB145" s="511"/>
      <c r="BC145" s="511"/>
      <c r="BD145" s="511"/>
      <c r="BE145" s="511"/>
      <c r="BF145" s="511"/>
      <c r="BG145" s="511"/>
      <c r="BH145" s="511"/>
      <c r="BI145" s="512"/>
      <c r="BJ145" s="135">
        <f>IF('Титул денна'!AX1="магістр",22.5,60)</f>
        <v>60</v>
      </c>
      <c r="BK145"/>
      <c r="BL145" s="96">
        <f>DM80</f>
        <v>0</v>
      </c>
      <c r="BM145" s="96">
        <f aca="true" t="shared" si="241" ref="BM145:BS145">DN80</f>
        <v>0</v>
      </c>
      <c r="BN145" s="96">
        <f t="shared" si="241"/>
        <v>1</v>
      </c>
      <c r="BO145" s="96">
        <f t="shared" si="241"/>
        <v>1</v>
      </c>
      <c r="BP145" s="96">
        <f t="shared" si="241"/>
        <v>1</v>
      </c>
      <c r="BQ145" s="96">
        <f t="shared" si="241"/>
        <v>1</v>
      </c>
      <c r="BR145" s="96">
        <f t="shared" si="241"/>
        <v>1</v>
      </c>
      <c r="BS145" s="96">
        <f t="shared" si="241"/>
        <v>0</v>
      </c>
      <c r="BT145" s="81">
        <f>SUM(BL145:BS145)</f>
        <v>5</v>
      </c>
      <c r="BW145"/>
      <c r="BX145"/>
      <c r="BY145"/>
      <c r="BZ145"/>
      <c r="CA145"/>
      <c r="CB145"/>
      <c r="CC145"/>
      <c r="CD145"/>
      <c r="CE145" s="220"/>
      <c r="CF145" s="236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77"/>
      <c r="DE145" s="77"/>
      <c r="DF145" s="77"/>
      <c r="DG145" s="77"/>
      <c r="DH145" s="77"/>
      <c r="DI145" s="77"/>
      <c r="DJ145" s="77"/>
      <c r="DK145" s="77"/>
      <c r="DL145"/>
      <c r="DM145"/>
      <c r="DN145"/>
      <c r="DO145"/>
      <c r="DP145"/>
      <c r="DQ145"/>
      <c r="DR145"/>
      <c r="DS145"/>
      <c r="DT145"/>
    </row>
    <row r="146" spans="1:115" s="2" customFormat="1" ht="12.75" customHeight="1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84"/>
      <c r="W146" s="285"/>
      <c r="X146" s="286"/>
      <c r="Y146" s="620" t="s">
        <v>292</v>
      </c>
      <c r="Z146" s="621"/>
      <c r="AA146" s="621"/>
      <c r="AB146" s="621"/>
      <c r="AC146" s="622"/>
      <c r="AD146" s="507">
        <v>0</v>
      </c>
      <c r="AE146" s="508"/>
      <c r="AF146" s="508"/>
      <c r="AG146" s="509"/>
      <c r="AH146" s="507">
        <v>0</v>
      </c>
      <c r="AI146" s="508"/>
      <c r="AJ146" s="508"/>
      <c r="AK146" s="509"/>
      <c r="AL146" s="507">
        <v>0</v>
      </c>
      <c r="AM146" s="508"/>
      <c r="AN146" s="508"/>
      <c r="AO146" s="509"/>
      <c r="AP146" s="507">
        <v>0</v>
      </c>
      <c r="AQ146" s="508"/>
      <c r="AR146" s="508"/>
      <c r="AS146" s="509"/>
      <c r="AT146" s="507">
        <v>0</v>
      </c>
      <c r="AU146" s="508"/>
      <c r="AV146" s="508"/>
      <c r="AW146" s="509"/>
      <c r="AX146" s="507">
        <v>0</v>
      </c>
      <c r="AY146" s="508"/>
      <c r="AZ146" s="508"/>
      <c r="BA146" s="509"/>
      <c r="BB146" s="507">
        <v>0</v>
      </c>
      <c r="BC146" s="508"/>
      <c r="BD146" s="508"/>
      <c r="BE146" s="509"/>
      <c r="BF146" s="507">
        <f>Y91</f>
        <v>19.5</v>
      </c>
      <c r="BG146" s="508"/>
      <c r="BH146" s="508"/>
      <c r="BI146" s="509"/>
      <c r="BJ146" s="25"/>
      <c r="BK146" s="51"/>
      <c r="BL146" s="591" t="s">
        <v>72</v>
      </c>
      <c r="BM146" s="591"/>
      <c r="BN146" s="591"/>
      <c r="BO146" s="591"/>
      <c r="BP146" s="591"/>
      <c r="BQ146" s="591"/>
      <c r="BR146" s="591"/>
      <c r="BS146" s="591"/>
      <c r="BT146" s="20"/>
      <c r="BW146"/>
      <c r="BX146"/>
      <c r="BY146"/>
      <c r="BZ146"/>
      <c r="CA146"/>
      <c r="CB146"/>
      <c r="CC146"/>
      <c r="CD146"/>
      <c r="CE146" s="220"/>
      <c r="CF146" s="236"/>
      <c r="DD146" s="50"/>
      <c r="DE146" s="50"/>
      <c r="DF146" s="50"/>
      <c r="DG146" s="50"/>
      <c r="DH146" s="50"/>
      <c r="DI146" s="50"/>
      <c r="DJ146" s="50"/>
      <c r="DK146" s="50"/>
    </row>
    <row r="147" spans="1:124" s="20" customFormat="1" ht="14.25" customHeight="1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25"/>
      <c r="BK147" s="53"/>
      <c r="BL147" s="92">
        <f>COUNTIF($Q$15:$Q$68,1)+COUNTIF($Q$106:$Q$125,1)</f>
        <v>0</v>
      </c>
      <c r="BM147" s="92">
        <f>COUNTIF($Q$15:$Q$68,2)+COUNTIF($Q$106:$Q$125,2)</f>
        <v>0</v>
      </c>
      <c r="BN147" s="92">
        <f>COUNTIF($Q$15:$Q$68,3)+COUNTIF($Q$106:$Q$125,3)</f>
        <v>0</v>
      </c>
      <c r="BO147" s="92">
        <f>COUNTIF($Q$15:$Q$68,4)+COUNTIF($Q$106:$Q$125,4)</f>
        <v>0</v>
      </c>
      <c r="BP147" s="92">
        <f>COUNTIF($Q$15:$Q$68,5)+COUNTIF($Q$106:$Q$125,5)</f>
        <v>0</v>
      </c>
      <c r="BQ147" s="92">
        <f>COUNTIF($Q$15:$Q$68,6)+COUNTIF($Q$106:$Q$125,6)</f>
        <v>0</v>
      </c>
      <c r="BR147" s="92">
        <f>COUNTIF($Q$15:$Q$68,7)+COUNTIF($Q$106:$Q$125,7)</f>
        <v>0</v>
      </c>
      <c r="BS147" s="92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26"/>
      <c r="CF147" s="243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77"/>
      <c r="DE147" s="77"/>
      <c r="DF147" s="77"/>
      <c r="DG147" s="77"/>
      <c r="DH147" s="77"/>
      <c r="DI147" s="77"/>
      <c r="DJ147" s="77"/>
      <c r="DK147" s="77"/>
      <c r="DL147"/>
      <c r="DM147"/>
      <c r="DN147"/>
      <c r="DO147"/>
      <c r="DP147"/>
      <c r="DQ147"/>
      <c r="DR147"/>
      <c r="DS147"/>
      <c r="DT147"/>
    </row>
    <row r="148" spans="1:124" s="2" customFormat="1" ht="13.5" customHeight="1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25"/>
      <c r="BK148" s="51"/>
      <c r="BL148" s="92">
        <f>COUNTIF($R$15:$R$68,1)+COUNTIF($R$106:$R$125,1)</f>
        <v>0</v>
      </c>
      <c r="BM148" s="92">
        <f>COUNTIF($R$15:$R$68,2)+COUNTIF($R$106:$R$125,2)</f>
        <v>0</v>
      </c>
      <c r="BN148" s="92">
        <f>COUNTIF($R$15:$R$68,3)+COUNTIF($R$106:$R$125,3)</f>
        <v>0</v>
      </c>
      <c r="BO148" s="92">
        <f>COUNTIF($R$15:$R$68,4)+COUNTIF($R$106:$R$125,4)</f>
        <v>0</v>
      </c>
      <c r="BP148" s="92">
        <f>COUNTIF($R$15:$R$68,5)+COUNTIF($R$106:$R$125,5)</f>
        <v>0</v>
      </c>
      <c r="BQ148" s="92">
        <f>COUNTIF($R$15:$R$68,6)+COUNTIF($R$106:$R$125,6)</f>
        <v>0</v>
      </c>
      <c r="BR148" s="92">
        <f>COUNTIF($R$15:$R$68,7)+COUNTIF($R$106:$R$125,7)</f>
        <v>0</v>
      </c>
      <c r="BS148" s="92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20"/>
      <c r="CF148" s="236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77"/>
      <c r="DE148" s="77"/>
      <c r="DF148" s="77"/>
      <c r="DG148" s="77"/>
      <c r="DH148" s="77"/>
      <c r="DI148" s="77"/>
      <c r="DJ148" s="77"/>
      <c r="DK148" s="77"/>
      <c r="DL148"/>
      <c r="DM148"/>
      <c r="DN148"/>
      <c r="DO148"/>
      <c r="DP148"/>
      <c r="DQ148"/>
      <c r="DR148"/>
      <c r="DS148"/>
      <c r="DT148"/>
    </row>
    <row r="149" spans="1:124" s="372" customFormat="1" ht="13.5" customHeight="1">
      <c r="A149" s="367"/>
      <c r="B149" s="365" t="s">
        <v>191</v>
      </c>
      <c r="C149" s="522" t="s">
        <v>347</v>
      </c>
      <c r="D149" s="523"/>
      <c r="E149" s="523"/>
      <c r="F149" s="523"/>
      <c r="G149" s="523"/>
      <c r="H149" s="523"/>
      <c r="I149" s="523"/>
      <c r="J149" s="523"/>
      <c r="K149" s="523"/>
      <c r="L149" s="523"/>
      <c r="M149" s="523"/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23"/>
      <c r="AB149" s="523"/>
      <c r="AC149" s="523"/>
      <c r="AD149" s="523"/>
      <c r="AE149" s="523"/>
      <c r="AF149" s="523"/>
      <c r="AG149" s="523"/>
      <c r="AH149" s="523"/>
      <c r="AI149" s="523"/>
      <c r="AJ149" s="523"/>
      <c r="AK149" s="523"/>
      <c r="AL149" s="524"/>
      <c r="AM149" s="524"/>
      <c r="AN149" s="524"/>
      <c r="AO149" s="524"/>
      <c r="AP149" s="524"/>
      <c r="AQ149" s="524"/>
      <c r="AR149" s="524"/>
      <c r="AS149" s="524"/>
      <c r="AT149" s="413"/>
      <c r="AU149" s="413"/>
      <c r="AV149" s="413"/>
      <c r="AW149" s="413"/>
      <c r="AX149" s="413"/>
      <c r="AY149" s="413"/>
      <c r="AZ149" s="413"/>
      <c r="BA149" s="413"/>
      <c r="BB149" s="413"/>
      <c r="BC149" s="413"/>
      <c r="BD149" s="413"/>
      <c r="BE149" s="413"/>
      <c r="BF149" s="413"/>
      <c r="BG149" s="413"/>
      <c r="BH149" s="413"/>
      <c r="BI149" s="413"/>
      <c r="BJ149" s="369"/>
      <c r="BK149" s="414"/>
      <c r="BL149" s="182">
        <f>COUNTIF($S$15:$S$68,1)+COUNTIF($S$106:$S$125,1)</f>
        <v>0</v>
      </c>
      <c r="BM149" s="182">
        <f>COUNTIF($S$15:$S$68,2)+COUNTIF($S$106:$S$125,2)</f>
        <v>0</v>
      </c>
      <c r="BN149" s="182">
        <f>COUNTIF($S$15:$S$68,3)+COUNTIF($S$106:$S$125,3)</f>
        <v>0</v>
      </c>
      <c r="BO149" s="182">
        <f>COUNTIF($S$15:$S$68,4)+COUNTIF($S$106:$S$125,4)</f>
        <v>0</v>
      </c>
      <c r="BP149" s="182">
        <f>COUNTIF($S$15:$S$68,5)+COUNTIF($S$106:$S$125,5)</f>
        <v>0</v>
      </c>
      <c r="BQ149" s="182">
        <f>COUNTIF($S$15:$S$68,6)+COUNTIF($S$106:$S$125,6)</f>
        <v>0</v>
      </c>
      <c r="BR149" s="182">
        <f>COUNTIF($S$15:$S$68,7)+COUNTIF($S$106:$S$125,7)</f>
        <v>0</v>
      </c>
      <c r="BS149" s="182">
        <f>COUNTIF($S$15:$S$68,8)+COUNTIF($S$106:$S$125,8)</f>
        <v>0</v>
      </c>
      <c r="BT149" s="415"/>
      <c r="BW149" s="415"/>
      <c r="BX149" s="415"/>
      <c r="BY149" s="415"/>
      <c r="BZ149" s="415"/>
      <c r="CA149" s="415"/>
      <c r="CB149" s="415"/>
      <c r="CC149" s="415"/>
      <c r="CD149" s="415"/>
      <c r="CE149" s="373"/>
      <c r="CF149" s="374"/>
      <c r="CG149" s="415"/>
      <c r="CH149" s="415"/>
      <c r="CI149" s="415"/>
      <c r="CJ149" s="415"/>
      <c r="CK149" s="415"/>
      <c r="CL149" s="415"/>
      <c r="CM149" s="415"/>
      <c r="CN149" s="415"/>
      <c r="CO149" s="415"/>
      <c r="CP149" s="415"/>
      <c r="CQ149" s="415"/>
      <c r="CR149" s="415"/>
      <c r="CS149" s="415"/>
      <c r="CT149" s="415"/>
      <c r="DC149" s="415"/>
      <c r="DD149" s="416"/>
      <c r="DE149" s="416"/>
      <c r="DF149" s="416"/>
      <c r="DG149" s="416"/>
      <c r="DH149" s="416"/>
      <c r="DI149" s="416"/>
      <c r="DJ149" s="416"/>
      <c r="DK149" s="416"/>
      <c r="DL149" s="415"/>
      <c r="DM149" s="415"/>
      <c r="DN149" s="415"/>
      <c r="DO149" s="415"/>
      <c r="DP149" s="415"/>
      <c r="DQ149" s="415"/>
      <c r="DR149" s="415"/>
      <c r="DS149" s="415"/>
      <c r="DT149" s="415"/>
    </row>
    <row r="150" spans="1:124" s="372" customFormat="1" ht="13.5" customHeight="1">
      <c r="A150" s="367"/>
      <c r="C150" s="504" t="s">
        <v>192</v>
      </c>
      <c r="D150" s="505"/>
      <c r="E150" s="505"/>
      <c r="F150" s="505"/>
      <c r="G150" s="505"/>
      <c r="H150" s="505"/>
      <c r="I150" s="505"/>
      <c r="J150" s="505"/>
      <c r="K150" s="505"/>
      <c r="L150" s="505"/>
      <c r="M150" s="505"/>
      <c r="N150" s="505"/>
      <c r="O150" s="505"/>
      <c r="P150" s="505"/>
      <c r="Q150" s="505"/>
      <c r="R150" s="505"/>
      <c r="S150" s="505"/>
      <c r="T150" s="505"/>
      <c r="U150" s="505"/>
      <c r="V150" s="505"/>
      <c r="W150" s="505"/>
      <c r="X150" s="505"/>
      <c r="Y150" s="505"/>
      <c r="Z150" s="505"/>
      <c r="AA150" s="505"/>
      <c r="AB150" s="505"/>
      <c r="AC150" s="505"/>
      <c r="AD150" s="505"/>
      <c r="AE150" s="505"/>
      <c r="AF150" s="505"/>
      <c r="AG150" s="505"/>
      <c r="AH150" s="505"/>
      <c r="AI150" s="505"/>
      <c r="AJ150" s="505"/>
      <c r="AK150" s="505"/>
      <c r="AL150" s="506"/>
      <c r="AM150" s="506"/>
      <c r="AN150" s="506"/>
      <c r="AO150" s="506"/>
      <c r="AP150" s="506"/>
      <c r="AQ150" s="506"/>
      <c r="AR150" s="506"/>
      <c r="AS150" s="506"/>
      <c r="AT150" s="368"/>
      <c r="AU150" s="368"/>
      <c r="AV150" s="368"/>
      <c r="AW150" s="368"/>
      <c r="AX150" s="368"/>
      <c r="AY150" s="368"/>
      <c r="AZ150" s="368"/>
      <c r="BA150" s="368"/>
      <c r="BB150" s="368"/>
      <c r="BC150" s="368"/>
      <c r="BD150" s="368"/>
      <c r="BE150" s="368"/>
      <c r="BF150" s="368"/>
      <c r="BG150" s="368"/>
      <c r="BH150" s="368"/>
      <c r="BI150" s="368"/>
      <c r="BJ150" s="369"/>
      <c r="BK150" s="370"/>
      <c r="BL150" s="182">
        <f>COUNTIF($T$15:$T$68,1)+COUNTIF($T$106:$T$125,1)</f>
        <v>0</v>
      </c>
      <c r="BM150" s="182">
        <f>COUNTIF($T$15:$T$68,2)+COUNTIF($T$106:$T$125,2)</f>
        <v>0</v>
      </c>
      <c r="BN150" s="182">
        <f>COUNTIF($T$15:$T$68,3)+COUNTIF($T$106:$T$125,3)</f>
        <v>0</v>
      </c>
      <c r="BO150" s="182">
        <f>COUNTIF($T$15:$T$68,4)+COUNTIF($T$106:$T$125,4)</f>
        <v>0</v>
      </c>
      <c r="BP150" s="182">
        <f>COUNTIF($T$15:$T$68,5)+COUNTIF($T$106:$T$125,5)</f>
        <v>0</v>
      </c>
      <c r="BQ150" s="182">
        <f>COUNTIF($T$15:$T$68,6)+COUNTIF($T$106:$T$125,6)</f>
        <v>0</v>
      </c>
      <c r="BR150" s="182">
        <f>COUNTIF($T$15:$T$68,7)+COUNTIF($T$106:$T$125,7)</f>
        <v>0</v>
      </c>
      <c r="BS150" s="182">
        <f>COUNTIF($T$15:$T$68,8)+COUNTIF($T$106:$T$125,8)</f>
        <v>0</v>
      </c>
      <c r="BT150" s="371"/>
      <c r="BW150" s="371"/>
      <c r="BX150" s="371"/>
      <c r="BY150" s="371"/>
      <c r="BZ150" s="371"/>
      <c r="CA150" s="371"/>
      <c r="CB150" s="371"/>
      <c r="CC150" s="371"/>
      <c r="CD150" s="371"/>
      <c r="CE150" s="373"/>
      <c r="CF150" s="374"/>
      <c r="CG150" s="371"/>
      <c r="CH150" s="371"/>
      <c r="CI150" s="371"/>
      <c r="CJ150" s="371"/>
      <c r="CK150" s="371"/>
      <c r="CL150" s="371"/>
      <c r="CM150" s="371"/>
      <c r="CN150" s="371"/>
      <c r="CO150" s="371"/>
      <c r="CP150" s="371"/>
      <c r="CQ150" s="371"/>
      <c r="CR150" s="371"/>
      <c r="CS150" s="371"/>
      <c r="CT150" s="371"/>
      <c r="DC150" s="371"/>
      <c r="DD150" s="375"/>
      <c r="DE150" s="375"/>
      <c r="DF150" s="375"/>
      <c r="DG150" s="375"/>
      <c r="DH150" s="375"/>
      <c r="DI150" s="375"/>
      <c r="DJ150" s="375"/>
      <c r="DK150" s="375"/>
      <c r="DL150" s="371"/>
      <c r="DM150" s="371"/>
      <c r="DN150" s="371"/>
      <c r="DO150" s="371"/>
      <c r="DP150" s="371"/>
      <c r="DQ150" s="371"/>
      <c r="DR150" s="371"/>
      <c r="DS150" s="371"/>
      <c r="DT150" s="371"/>
    </row>
    <row r="151" spans="1:255" s="372" customFormat="1" ht="13.5" customHeight="1">
      <c r="A151" s="367"/>
      <c r="B151" s="366" t="s">
        <v>193</v>
      </c>
      <c r="C151" s="617" t="s">
        <v>346</v>
      </c>
      <c r="D151" s="618"/>
      <c r="E151" s="618"/>
      <c r="F151" s="618"/>
      <c r="G151" s="618"/>
      <c r="H151" s="618"/>
      <c r="I151" s="618"/>
      <c r="J151" s="618"/>
      <c r="K151" s="618"/>
      <c r="L151" s="618"/>
      <c r="M151" s="618"/>
      <c r="N151" s="618"/>
      <c r="O151" s="618"/>
      <c r="P151" s="618"/>
      <c r="Q151" s="618"/>
      <c r="R151" s="618"/>
      <c r="S151" s="618"/>
      <c r="T151" s="618"/>
      <c r="U151" s="618"/>
      <c r="V151" s="618"/>
      <c r="W151" s="618"/>
      <c r="X151" s="618"/>
      <c r="Y151" s="618"/>
      <c r="Z151" s="618"/>
      <c r="AA151" s="618"/>
      <c r="AB151" s="618"/>
      <c r="AC151" s="618"/>
      <c r="AD151" s="618"/>
      <c r="AE151" s="618"/>
      <c r="AF151" s="618"/>
      <c r="AG151" s="618"/>
      <c r="AH151" s="618"/>
      <c r="AI151" s="618"/>
      <c r="AJ151" s="618"/>
      <c r="AK151" s="618"/>
      <c r="AL151" s="619"/>
      <c r="AM151" s="619"/>
      <c r="AN151" s="619"/>
      <c r="AO151" s="619"/>
      <c r="AP151" s="619"/>
      <c r="AQ151" s="619"/>
      <c r="AR151" s="619"/>
      <c r="AS151" s="619"/>
      <c r="AT151" s="413"/>
      <c r="AU151" s="413"/>
      <c r="AV151" s="41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376"/>
      <c r="BK151" s="387"/>
      <c r="BL151" s="182">
        <f>COUNTIF($U$15:$U$68,1)+COUNTIF($U$106:$U$125,1)</f>
        <v>0</v>
      </c>
      <c r="BM151" s="182">
        <f>COUNTIF($U$15:$U$68,2)+COUNTIF($U$106:$U$125,2)</f>
        <v>0</v>
      </c>
      <c r="BN151" s="182">
        <f>COUNTIF($U$15:$U$68,3)+COUNTIF($U$106:$U$125,3)</f>
        <v>0</v>
      </c>
      <c r="BO151" s="182">
        <f>COUNTIF($U$15:$U$68,4)+COUNTIF($U$106:$U$125,4)</f>
        <v>0</v>
      </c>
      <c r="BP151" s="182">
        <f>COUNTIF($U$15:$U$68,5)+COUNTIF($U$106:$U$125,5)</f>
        <v>0</v>
      </c>
      <c r="BQ151" s="182">
        <f>COUNTIF($U$15:$U$68,6)+COUNTIF($U$106:$U$125,6)</f>
        <v>0</v>
      </c>
      <c r="BR151" s="182">
        <f>COUNTIF($U$15:$U$68,7)+COUNTIF($U$106:$U$125,7)</f>
        <v>0</v>
      </c>
      <c r="BS151" s="182">
        <f>COUNTIF($U$15:$U$68,8)+COUNTIF($U$106:$U$125,8)</f>
        <v>0</v>
      </c>
      <c r="BT151" s="387"/>
      <c r="BW151" s="415"/>
      <c r="BX151" s="415"/>
      <c r="BY151" s="415"/>
      <c r="BZ151" s="415"/>
      <c r="CA151" s="415"/>
      <c r="CB151" s="415"/>
      <c r="CC151" s="415"/>
      <c r="CD151" s="415"/>
      <c r="CE151" s="373"/>
      <c r="CF151" s="374"/>
      <c r="CH151" s="415"/>
      <c r="CI151" s="415"/>
      <c r="CJ151" s="415"/>
      <c r="CK151" s="415"/>
      <c r="CL151" s="415"/>
      <c r="CM151" s="415"/>
      <c r="CN151" s="415"/>
      <c r="CO151" s="415"/>
      <c r="CP151" s="415"/>
      <c r="CQ151" s="415"/>
      <c r="CR151" s="415"/>
      <c r="CS151" s="415"/>
      <c r="CT151" s="415"/>
      <c r="DC151" s="415"/>
      <c r="DD151" s="416"/>
      <c r="DE151" s="416"/>
      <c r="DF151" s="416"/>
      <c r="DG151" s="416"/>
      <c r="DH151" s="416"/>
      <c r="DI151" s="416"/>
      <c r="DJ151" s="416"/>
      <c r="DK151" s="416"/>
      <c r="DL151" s="415"/>
      <c r="DM151" s="415"/>
      <c r="DN151" s="415"/>
      <c r="DO151" s="415"/>
      <c r="DP151" s="415"/>
      <c r="DQ151" s="415"/>
      <c r="DR151" s="415"/>
      <c r="DS151" s="415"/>
      <c r="DT151" s="415"/>
      <c r="DU151" s="415"/>
      <c r="DV151" s="415"/>
      <c r="DW151" s="415"/>
      <c r="DX151" s="415"/>
      <c r="DY151" s="415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5"/>
      <c r="EW151" s="415"/>
      <c r="EX151" s="415"/>
      <c r="EY151" s="415"/>
      <c r="EZ151" s="415"/>
      <c r="FA151" s="415"/>
      <c r="FB151" s="415"/>
      <c r="FC151" s="415"/>
      <c r="FD151" s="415"/>
      <c r="FE151" s="415"/>
      <c r="FF151" s="415"/>
      <c r="FG151" s="415"/>
      <c r="FH151" s="415"/>
      <c r="FI151" s="415"/>
      <c r="FJ151" s="415"/>
      <c r="FK151" s="415"/>
      <c r="FL151" s="415"/>
      <c r="FM151" s="415"/>
      <c r="FN151" s="415"/>
      <c r="FO151" s="415"/>
      <c r="FP151" s="415"/>
      <c r="FQ151" s="415"/>
      <c r="FR151" s="415"/>
      <c r="FS151" s="415"/>
      <c r="FT151" s="415"/>
      <c r="FU151" s="415"/>
      <c r="FV151" s="415"/>
      <c r="FW151" s="415"/>
      <c r="FX151" s="415"/>
      <c r="FY151" s="415"/>
      <c r="FZ151" s="415"/>
      <c r="GA151" s="415"/>
      <c r="GB151" s="415"/>
      <c r="GC151" s="415"/>
      <c r="GD151" s="415"/>
      <c r="GE151" s="415"/>
      <c r="GF151" s="415"/>
      <c r="GG151" s="415"/>
      <c r="GH151" s="415"/>
      <c r="GI151" s="415"/>
      <c r="GJ151" s="415"/>
      <c r="GK151" s="415"/>
      <c r="GL151" s="415"/>
      <c r="GM151" s="415"/>
      <c r="GN151" s="415"/>
      <c r="GO151" s="415"/>
      <c r="GP151" s="415"/>
      <c r="GQ151" s="415"/>
      <c r="GR151" s="415"/>
      <c r="GS151" s="415"/>
      <c r="GT151" s="415"/>
      <c r="GU151" s="415"/>
      <c r="GV151" s="415"/>
      <c r="GW151" s="415"/>
      <c r="GX151" s="415"/>
      <c r="GY151" s="415"/>
      <c r="GZ151" s="415"/>
      <c r="HA151" s="415"/>
      <c r="HB151" s="415"/>
      <c r="HC151" s="415"/>
      <c r="HD151" s="415"/>
      <c r="HE151" s="415"/>
      <c r="HF151" s="415"/>
      <c r="HG151" s="415"/>
      <c r="HH151" s="415"/>
      <c r="HI151" s="415"/>
      <c r="HJ151" s="415"/>
      <c r="HK151" s="415"/>
      <c r="HL151" s="415"/>
      <c r="HM151" s="415"/>
      <c r="HN151" s="415"/>
      <c r="HO151" s="415"/>
      <c r="HP151" s="415"/>
      <c r="HQ151" s="415"/>
      <c r="HR151" s="415"/>
      <c r="HS151" s="415"/>
      <c r="HT151" s="415"/>
      <c r="HU151" s="415"/>
      <c r="HV151" s="415"/>
      <c r="HW151" s="415"/>
      <c r="HX151" s="415"/>
      <c r="HY151" s="415"/>
      <c r="HZ151" s="415"/>
      <c r="IA151" s="415"/>
      <c r="IB151" s="415"/>
      <c r="IC151" s="415"/>
      <c r="ID151" s="415"/>
      <c r="IE151" s="415"/>
      <c r="IF151" s="415"/>
      <c r="IG151" s="415"/>
      <c r="IH151" s="415"/>
      <c r="II151" s="415"/>
      <c r="IJ151" s="415"/>
      <c r="IK151" s="415"/>
      <c r="IL151" s="415"/>
      <c r="IM151" s="415"/>
      <c r="IN151" s="415"/>
      <c r="IO151" s="415"/>
      <c r="IP151" s="415"/>
      <c r="IQ151" s="415"/>
      <c r="IR151" s="415"/>
      <c r="IS151" s="415"/>
      <c r="IT151" s="415"/>
      <c r="IU151" s="415"/>
    </row>
    <row r="152" spans="1:255" s="378" customFormat="1" ht="13.5" customHeight="1">
      <c r="A152" s="367"/>
      <c r="B152" s="381"/>
      <c r="C152" s="504" t="s">
        <v>194</v>
      </c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/>
      <c r="U152" s="505"/>
      <c r="V152" s="505"/>
      <c r="W152" s="505"/>
      <c r="X152" s="505"/>
      <c r="Y152" s="505"/>
      <c r="Z152" s="505"/>
      <c r="AA152" s="505"/>
      <c r="AB152" s="505"/>
      <c r="AC152" s="505"/>
      <c r="AD152" s="505"/>
      <c r="AE152" s="505"/>
      <c r="AF152" s="505"/>
      <c r="AG152" s="505"/>
      <c r="AH152" s="505"/>
      <c r="AI152" s="505"/>
      <c r="AJ152" s="505"/>
      <c r="AK152" s="505"/>
      <c r="AL152" s="506"/>
      <c r="AM152" s="506"/>
      <c r="AN152" s="506"/>
      <c r="AO152" s="506"/>
      <c r="AP152" s="506"/>
      <c r="AQ152" s="506"/>
      <c r="AR152" s="506"/>
      <c r="AS152" s="506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8"/>
      <c r="BI152" s="368"/>
      <c r="BJ152" s="376"/>
      <c r="BK152" s="371"/>
      <c r="BL152" s="182">
        <f>COUNTIF($V$15:$V$68,1)+COUNTIF($V$106:$V$125,1)</f>
        <v>0</v>
      </c>
      <c r="BM152" s="182">
        <f>COUNTIF($V$15:$V$68,2)+COUNTIF($V$106:$V$125,2)</f>
        <v>0</v>
      </c>
      <c r="BN152" s="182">
        <f>COUNTIF($V$15:$V$68,3)+COUNTIF($V$106:$V$125,3)</f>
        <v>0</v>
      </c>
      <c r="BO152" s="182">
        <f>COUNTIF($V$15:$V$68,4)+COUNTIF($V$106:$V$125,4)</f>
        <v>0</v>
      </c>
      <c r="BP152" s="182">
        <f>COUNTIF($V$15:$V$68,5)+COUNTIF($V$106:$V$125,5)</f>
        <v>0</v>
      </c>
      <c r="BQ152" s="182">
        <f>COUNTIF($V$15:$V$68,6)+COUNTIF($V$106:$V$125,6)</f>
        <v>0</v>
      </c>
      <c r="BR152" s="182">
        <f>COUNTIF($V$15:$V$68,7)+COUNTIF($V$106:$V$125,7)</f>
        <v>0</v>
      </c>
      <c r="BS152" s="182">
        <f>COUNTIF($V$15:$V$68,8)+COUNTIF($V$106:$V$125,8)</f>
        <v>0</v>
      </c>
      <c r="BT152" s="371"/>
      <c r="BW152" s="371"/>
      <c r="BX152" s="371"/>
      <c r="BY152" s="371"/>
      <c r="BZ152" s="371"/>
      <c r="CA152" s="371"/>
      <c r="CB152" s="371"/>
      <c r="CC152" s="371"/>
      <c r="CD152" s="371"/>
      <c r="CE152" s="379"/>
      <c r="CF152" s="380"/>
      <c r="CG152" s="371"/>
      <c r="CH152" s="371"/>
      <c r="CI152" s="371"/>
      <c r="CJ152" s="371"/>
      <c r="CK152" s="371"/>
      <c r="CL152" s="371"/>
      <c r="CM152" s="371"/>
      <c r="CN152" s="371"/>
      <c r="CO152" s="371"/>
      <c r="CP152" s="371"/>
      <c r="CQ152" s="371"/>
      <c r="CR152" s="371"/>
      <c r="CS152" s="371"/>
      <c r="CT152" s="371"/>
      <c r="DC152" s="371"/>
      <c r="DD152" s="375"/>
      <c r="DE152" s="375"/>
      <c r="DF152" s="375"/>
      <c r="DG152" s="375"/>
      <c r="DH152" s="375"/>
      <c r="DI152" s="375"/>
      <c r="DJ152" s="375"/>
      <c r="DK152" s="375"/>
      <c r="DL152" s="371"/>
      <c r="DM152" s="371"/>
      <c r="DN152" s="371"/>
      <c r="DO152" s="371"/>
      <c r="DP152" s="371"/>
      <c r="DQ152" s="371"/>
      <c r="DR152" s="371"/>
      <c r="DS152" s="371"/>
      <c r="DT152" s="371"/>
      <c r="DU152" s="371"/>
      <c r="DV152" s="371"/>
      <c r="DW152" s="371"/>
      <c r="DX152" s="371"/>
      <c r="DY152" s="371"/>
      <c r="DZ152" s="371"/>
      <c r="EA152" s="371"/>
      <c r="EB152" s="371"/>
      <c r="EC152" s="371"/>
      <c r="ED152" s="371"/>
      <c r="EE152" s="371"/>
      <c r="EF152" s="371"/>
      <c r="EG152" s="371"/>
      <c r="EH152" s="371"/>
      <c r="EI152" s="371"/>
      <c r="EJ152" s="371"/>
      <c r="EK152" s="371"/>
      <c r="EL152" s="371"/>
      <c r="EM152" s="371"/>
      <c r="EN152" s="371"/>
      <c r="EO152" s="371"/>
      <c r="EP152" s="371"/>
      <c r="EQ152" s="371"/>
      <c r="ER152" s="371"/>
      <c r="ES152" s="371"/>
      <c r="ET152" s="371"/>
      <c r="EU152" s="371"/>
      <c r="EV152" s="371"/>
      <c r="EW152" s="371"/>
      <c r="EX152" s="371"/>
      <c r="EY152" s="371"/>
      <c r="EZ152" s="371"/>
      <c r="FA152" s="371"/>
      <c r="FB152" s="371"/>
      <c r="FC152" s="371"/>
      <c r="FD152" s="371"/>
      <c r="FE152" s="371"/>
      <c r="FF152" s="371"/>
      <c r="FG152" s="371"/>
      <c r="FH152" s="371"/>
      <c r="FI152" s="371"/>
      <c r="FJ152" s="371"/>
      <c r="FK152" s="371"/>
      <c r="FL152" s="371"/>
      <c r="FM152" s="371"/>
      <c r="FN152" s="371"/>
      <c r="FO152" s="371"/>
      <c r="FP152" s="371"/>
      <c r="FQ152" s="371"/>
      <c r="FR152" s="371"/>
      <c r="FS152" s="371"/>
      <c r="FT152" s="371"/>
      <c r="FU152" s="371"/>
      <c r="FV152" s="371"/>
      <c r="FW152" s="371"/>
      <c r="FX152" s="371"/>
      <c r="FY152" s="371"/>
      <c r="FZ152" s="371"/>
      <c r="GA152" s="371"/>
      <c r="GB152" s="371"/>
      <c r="GC152" s="371"/>
      <c r="GD152" s="371"/>
      <c r="GE152" s="371"/>
      <c r="GF152" s="371"/>
      <c r="GG152" s="371"/>
      <c r="GH152" s="371"/>
      <c r="GI152" s="371"/>
      <c r="GJ152" s="371"/>
      <c r="GK152" s="371"/>
      <c r="GL152" s="371"/>
      <c r="GM152" s="371"/>
      <c r="GN152" s="371"/>
      <c r="GO152" s="371"/>
      <c r="GP152" s="371"/>
      <c r="GQ152" s="371"/>
      <c r="GR152" s="371"/>
      <c r="GS152" s="371"/>
      <c r="GT152" s="371"/>
      <c r="GU152" s="371"/>
      <c r="GV152" s="371"/>
      <c r="GW152" s="371"/>
      <c r="GX152" s="371"/>
      <c r="GY152" s="371"/>
      <c r="GZ152" s="371"/>
      <c r="HA152" s="371"/>
      <c r="HB152" s="371"/>
      <c r="HC152" s="371"/>
      <c r="HD152" s="371"/>
      <c r="HE152" s="371"/>
      <c r="HF152" s="371"/>
      <c r="HG152" s="371"/>
      <c r="HH152" s="371"/>
      <c r="HI152" s="371"/>
      <c r="HJ152" s="371"/>
      <c r="HK152" s="371"/>
      <c r="HL152" s="371"/>
      <c r="HM152" s="371"/>
      <c r="HN152" s="371"/>
      <c r="HO152" s="371"/>
      <c r="HP152" s="371"/>
      <c r="HQ152" s="371"/>
      <c r="HR152" s="371"/>
      <c r="HS152" s="371"/>
      <c r="HT152" s="371"/>
      <c r="HU152" s="371"/>
      <c r="HV152" s="371"/>
      <c r="HW152" s="371"/>
      <c r="HX152" s="371"/>
      <c r="HY152" s="371"/>
      <c r="HZ152" s="371"/>
      <c r="IA152" s="371"/>
      <c r="IB152" s="371"/>
      <c r="IC152" s="371"/>
      <c r="ID152" s="371"/>
      <c r="IE152" s="371"/>
      <c r="IF152" s="371"/>
      <c r="IG152" s="371"/>
      <c r="IH152" s="371"/>
      <c r="II152" s="371"/>
      <c r="IJ152" s="371"/>
      <c r="IK152" s="371"/>
      <c r="IL152" s="371"/>
      <c r="IM152" s="371"/>
      <c r="IN152" s="371"/>
      <c r="IO152" s="371"/>
      <c r="IP152" s="371"/>
      <c r="IQ152" s="371"/>
      <c r="IR152" s="371"/>
      <c r="IS152" s="371"/>
      <c r="IT152" s="371"/>
      <c r="IU152" s="371"/>
    </row>
    <row r="153" spans="1:255" s="372" customFormat="1" ht="13.5" customHeight="1">
      <c r="A153" s="367"/>
      <c r="B153" s="382" t="s">
        <v>196</v>
      </c>
      <c r="C153" s="531"/>
      <c r="D153" s="531"/>
      <c r="E153" s="531"/>
      <c r="F153" s="531"/>
      <c r="G153" s="531"/>
      <c r="H153" s="531"/>
      <c r="I153" s="417"/>
      <c r="J153" s="527" t="s">
        <v>348</v>
      </c>
      <c r="K153" s="527"/>
      <c r="L153" s="527"/>
      <c r="M153" s="527"/>
      <c r="N153" s="527"/>
      <c r="O153" s="527"/>
      <c r="P153" s="527"/>
      <c r="Q153" s="527"/>
      <c r="R153" s="527"/>
      <c r="S153" s="527"/>
      <c r="T153" s="527"/>
      <c r="U153" s="527"/>
      <c r="V153" s="527"/>
      <c r="W153" s="527"/>
      <c r="X153" s="528"/>
      <c r="Y153" s="528"/>
      <c r="Z153" s="528"/>
      <c r="AA153" s="528"/>
      <c r="AB153" s="418"/>
      <c r="AC153" s="418"/>
      <c r="AD153" s="385" t="s">
        <v>195</v>
      </c>
      <c r="AE153" s="419"/>
      <c r="AF153" s="623" t="s">
        <v>344</v>
      </c>
      <c r="AG153" s="524"/>
      <c r="AH153" s="524"/>
      <c r="AI153" s="524"/>
      <c r="AJ153" s="524"/>
      <c r="AK153" s="524"/>
      <c r="AL153" s="524"/>
      <c r="AM153" s="524"/>
      <c r="AN153" s="524"/>
      <c r="AO153" s="524"/>
      <c r="AP153" s="524"/>
      <c r="AQ153" s="624"/>
      <c r="AR153" s="624"/>
      <c r="AS153" s="624"/>
      <c r="AT153" s="413"/>
      <c r="AU153" s="413"/>
      <c r="AV153" s="41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376"/>
      <c r="BK153" s="415"/>
      <c r="BL153" s="182">
        <f>COUNTIF($W$15:$W$68,1)+COUNTIF($W$106:$W$125,1)</f>
        <v>0</v>
      </c>
      <c r="BM153" s="182">
        <f>COUNTIF($W$15:$W$68,2)+COUNTIF($W$106:$W$125,2)</f>
        <v>0</v>
      </c>
      <c r="BN153" s="182">
        <f>COUNTIF($W$15:$W$68,3)+COUNTIF($W$106:$W$125,3)</f>
        <v>0</v>
      </c>
      <c r="BO153" s="182">
        <f>COUNTIF($W$15:$W$68,4)+COUNTIF($W$106:$W$125,4)</f>
        <v>0</v>
      </c>
      <c r="BP153" s="182">
        <f>COUNTIF($W$15:$W$68,5)+COUNTIF($W$106:$W$125,5)</f>
        <v>0</v>
      </c>
      <c r="BQ153" s="182">
        <f>COUNTIF($W$15:$W$68,6)+COUNTIF($W$106:$W$125,6)</f>
        <v>0</v>
      </c>
      <c r="BR153" s="182">
        <f>COUNTIF($W$15:$W$68,7)+COUNTIF($W$106:$W$125,7)</f>
        <v>0</v>
      </c>
      <c r="BS153" s="182">
        <f>COUNTIF($W$15:$W$68,8)+COUNTIF($W$106:$W$125,8)</f>
        <v>0</v>
      </c>
      <c r="BT153" s="387"/>
      <c r="BU153" s="387"/>
      <c r="BV153" s="387"/>
      <c r="BW153" s="415"/>
      <c r="BX153" s="415"/>
      <c r="BY153" s="415"/>
      <c r="BZ153" s="415"/>
      <c r="CA153" s="415"/>
      <c r="CB153" s="415"/>
      <c r="CC153" s="415"/>
      <c r="CD153" s="415"/>
      <c r="CE153" s="388"/>
      <c r="CF153" s="389"/>
      <c r="CH153" s="415"/>
      <c r="CI153" s="415"/>
      <c r="CJ153" s="415"/>
      <c r="CK153" s="415"/>
      <c r="CL153" s="415"/>
      <c r="CM153" s="415"/>
      <c r="CN153" s="415"/>
      <c r="CO153" s="415"/>
      <c r="CP153" s="415"/>
      <c r="CQ153" s="415"/>
      <c r="CR153" s="415"/>
      <c r="CS153" s="415"/>
      <c r="CT153" s="415"/>
      <c r="DC153" s="415"/>
      <c r="DD153" s="415"/>
      <c r="DE153" s="415"/>
      <c r="DF153" s="415"/>
      <c r="DG153" s="415"/>
      <c r="DH153" s="415"/>
      <c r="DI153" s="415"/>
      <c r="DJ153" s="415"/>
      <c r="DK153" s="415"/>
      <c r="DL153" s="415"/>
      <c r="DM153" s="415"/>
      <c r="DN153" s="415"/>
      <c r="DO153" s="415"/>
      <c r="DP153" s="415"/>
      <c r="DQ153" s="415"/>
      <c r="DR153" s="415"/>
      <c r="DS153" s="415"/>
      <c r="DT153" s="415"/>
      <c r="DU153" s="415"/>
      <c r="DV153" s="415"/>
      <c r="DW153" s="415"/>
      <c r="DX153" s="415"/>
      <c r="DY153" s="415"/>
      <c r="DZ153" s="415"/>
      <c r="EA153" s="415"/>
      <c r="EB153" s="415"/>
      <c r="EC153" s="415"/>
      <c r="ED153" s="415"/>
      <c r="EE153" s="415"/>
      <c r="EF153" s="415"/>
      <c r="EG153" s="415"/>
      <c r="EH153" s="415"/>
      <c r="EI153" s="415"/>
      <c r="EJ153" s="415"/>
      <c r="EK153" s="415"/>
      <c r="EL153" s="415"/>
      <c r="EM153" s="415"/>
      <c r="EN153" s="415"/>
      <c r="EO153" s="415"/>
      <c r="EP153" s="415"/>
      <c r="EQ153" s="415"/>
      <c r="ER153" s="415"/>
      <c r="ES153" s="415"/>
      <c r="ET153" s="415"/>
      <c r="EU153" s="415"/>
      <c r="EV153" s="415"/>
      <c r="EW153" s="415"/>
      <c r="EX153" s="415"/>
      <c r="EY153" s="415"/>
      <c r="EZ153" s="415"/>
      <c r="FA153" s="415"/>
      <c r="FB153" s="415"/>
      <c r="FC153" s="415"/>
      <c r="FD153" s="415"/>
      <c r="FE153" s="415"/>
      <c r="FF153" s="415"/>
      <c r="FG153" s="415"/>
      <c r="FH153" s="415"/>
      <c r="FI153" s="415"/>
      <c r="FJ153" s="415"/>
      <c r="FK153" s="415"/>
      <c r="FL153" s="415"/>
      <c r="FM153" s="415"/>
      <c r="FN153" s="415"/>
      <c r="FO153" s="415"/>
      <c r="FP153" s="415"/>
      <c r="FQ153" s="415"/>
      <c r="FR153" s="415"/>
      <c r="FS153" s="415"/>
      <c r="FT153" s="415"/>
      <c r="FU153" s="415"/>
      <c r="FV153" s="415"/>
      <c r="FW153" s="415"/>
      <c r="FX153" s="415"/>
      <c r="FY153" s="415"/>
      <c r="FZ153" s="415"/>
      <c r="GA153" s="415"/>
      <c r="GB153" s="415"/>
      <c r="GC153" s="415"/>
      <c r="GD153" s="415"/>
      <c r="GE153" s="415"/>
      <c r="GF153" s="415"/>
      <c r="GG153" s="415"/>
      <c r="GH153" s="415"/>
      <c r="GI153" s="415"/>
      <c r="GJ153" s="415"/>
      <c r="GK153" s="415"/>
      <c r="GL153" s="415"/>
      <c r="GM153" s="415"/>
      <c r="GN153" s="415"/>
      <c r="GO153" s="415"/>
      <c r="GP153" s="415"/>
      <c r="GQ153" s="415"/>
      <c r="GR153" s="415"/>
      <c r="GS153" s="415"/>
      <c r="GT153" s="415"/>
      <c r="GU153" s="415"/>
      <c r="GV153" s="415"/>
      <c r="GW153" s="415"/>
      <c r="GX153" s="415"/>
      <c r="GY153" s="415"/>
      <c r="GZ153" s="415"/>
      <c r="HA153" s="415"/>
      <c r="HB153" s="415"/>
      <c r="HC153" s="415"/>
      <c r="HD153" s="415"/>
      <c r="HE153" s="415"/>
      <c r="HF153" s="415"/>
      <c r="HG153" s="415"/>
      <c r="HH153" s="415"/>
      <c r="HI153" s="415"/>
      <c r="HJ153" s="415"/>
      <c r="HK153" s="415"/>
      <c r="HL153" s="415"/>
      <c r="HM153" s="415"/>
      <c r="HN153" s="415"/>
      <c r="HO153" s="415"/>
      <c r="HP153" s="415"/>
      <c r="HQ153" s="415"/>
      <c r="HR153" s="415"/>
      <c r="HS153" s="415"/>
      <c r="HT153" s="415"/>
      <c r="HU153" s="415"/>
      <c r="HV153" s="415"/>
      <c r="HW153" s="415"/>
      <c r="HX153" s="415"/>
      <c r="HY153" s="415"/>
      <c r="HZ153" s="415"/>
      <c r="IA153" s="415"/>
      <c r="IB153" s="415"/>
      <c r="IC153" s="415"/>
      <c r="ID153" s="415"/>
      <c r="IE153" s="415"/>
      <c r="IF153" s="415"/>
      <c r="IG153" s="415"/>
      <c r="IH153" s="415"/>
      <c r="II153" s="415"/>
      <c r="IJ153" s="415"/>
      <c r="IK153" s="415"/>
      <c r="IL153" s="415"/>
      <c r="IM153" s="415"/>
      <c r="IN153" s="415"/>
      <c r="IO153" s="415"/>
      <c r="IP153" s="415"/>
      <c r="IQ153" s="415"/>
      <c r="IR153" s="415"/>
      <c r="IS153" s="415"/>
      <c r="IT153" s="415"/>
      <c r="IU153" s="415"/>
    </row>
    <row r="154" spans="1:124" s="391" customFormat="1" ht="13.5" customHeight="1">
      <c r="A154" s="367"/>
      <c r="B154" s="390"/>
      <c r="C154" s="525" t="s">
        <v>309</v>
      </c>
      <c r="D154" s="525"/>
      <c r="E154" s="525"/>
      <c r="F154" s="525"/>
      <c r="G154" s="525"/>
      <c r="H154" s="526"/>
      <c r="J154" s="525" t="s">
        <v>197</v>
      </c>
      <c r="K154" s="525"/>
      <c r="L154" s="525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5"/>
      <c r="X154" s="526"/>
      <c r="Y154" s="526"/>
      <c r="Z154" s="526"/>
      <c r="AA154" s="526"/>
      <c r="AL154" s="392"/>
      <c r="AM154" s="392"/>
      <c r="AN154" s="392"/>
      <c r="AO154" s="392"/>
      <c r="AP154" s="392"/>
      <c r="AQ154" s="392"/>
      <c r="AR154" s="392"/>
      <c r="AS154" s="392"/>
      <c r="AT154" s="392"/>
      <c r="AU154" s="392"/>
      <c r="AV154" s="392"/>
      <c r="AW154" s="392"/>
      <c r="AX154" s="392"/>
      <c r="AY154" s="392"/>
      <c r="AZ154" s="392"/>
      <c r="BA154" s="392"/>
      <c r="BB154" s="392"/>
      <c r="BC154" s="392"/>
      <c r="BD154" s="392"/>
      <c r="BE154" s="392"/>
      <c r="BF154" s="392"/>
      <c r="BG154" s="392"/>
      <c r="BH154" s="392"/>
      <c r="BI154" s="392"/>
      <c r="BJ154" s="393"/>
      <c r="BK154" s="394" t="s">
        <v>34</v>
      </c>
      <c r="BL154" s="395">
        <f aca="true" t="shared" si="242" ref="BL154:BS154">SUM(BL147:BL153)+BW$154</f>
        <v>0</v>
      </c>
      <c r="BM154" s="395">
        <f t="shared" si="242"/>
        <v>0</v>
      </c>
      <c r="BN154" s="395">
        <f t="shared" si="242"/>
        <v>0</v>
      </c>
      <c r="BO154" s="395">
        <f t="shared" si="242"/>
        <v>0</v>
      </c>
      <c r="BP154" s="395">
        <f t="shared" si="242"/>
        <v>0</v>
      </c>
      <c r="BQ154" s="395">
        <f t="shared" si="242"/>
        <v>0</v>
      </c>
      <c r="BR154" s="395">
        <f t="shared" si="242"/>
        <v>0</v>
      </c>
      <c r="BS154" s="395">
        <f t="shared" si="242"/>
        <v>0</v>
      </c>
      <c r="BT154" s="387"/>
      <c r="BU154" s="372"/>
      <c r="BV154" s="372"/>
      <c r="BW154" s="396">
        <f ca="1" t="shared" si="243" ref="BW154:CD154">INDIRECT(ADDRESS(287+9*($BK$130-1),COLUMN(BW154),1,1))</f>
        <v>0</v>
      </c>
      <c r="BX154" s="396">
        <f ca="1" t="shared" si="243"/>
        <v>0</v>
      </c>
      <c r="BY154" s="396">
        <f ca="1" t="shared" si="243"/>
        <v>0</v>
      </c>
      <c r="BZ154" s="396">
        <f ca="1" t="shared" si="243"/>
        <v>0</v>
      </c>
      <c r="CA154" s="396">
        <f ca="1" t="shared" si="243"/>
        <v>0</v>
      </c>
      <c r="CB154" s="396">
        <f ca="1" t="shared" si="243"/>
        <v>0</v>
      </c>
      <c r="CC154" s="396">
        <f ca="1" t="shared" si="243"/>
        <v>0</v>
      </c>
      <c r="CD154" s="396">
        <f ca="1" t="shared" si="243"/>
        <v>0</v>
      </c>
      <c r="CE154" s="373"/>
      <c r="CF154" s="374"/>
      <c r="CG154" s="372"/>
      <c r="CH154" s="371"/>
      <c r="CI154" s="371"/>
      <c r="CJ154" s="371"/>
      <c r="CK154" s="371"/>
      <c r="CL154" s="371"/>
      <c r="CM154" s="371"/>
      <c r="CN154" s="371"/>
      <c r="CO154" s="371"/>
      <c r="CP154" s="371"/>
      <c r="CQ154" s="371"/>
      <c r="CR154" s="371"/>
      <c r="CS154" s="371"/>
      <c r="CT154" s="371"/>
      <c r="DC154" s="371"/>
      <c r="DD154" s="371"/>
      <c r="DE154" s="371"/>
      <c r="DF154" s="371"/>
      <c r="DG154" s="371"/>
      <c r="DH154" s="371"/>
      <c r="DI154" s="371"/>
      <c r="DJ154" s="371"/>
      <c r="DK154" s="371"/>
      <c r="DL154" s="371"/>
      <c r="DM154" s="371"/>
      <c r="DN154" s="371"/>
      <c r="DO154" s="371"/>
      <c r="DP154" s="371"/>
      <c r="DQ154" s="371"/>
      <c r="DR154" s="371"/>
      <c r="DS154" s="371"/>
      <c r="DT154" s="371"/>
    </row>
    <row r="155" spans="1:124" s="372" customFormat="1" ht="13.5" customHeight="1">
      <c r="A155" s="397"/>
      <c r="B155" s="382" t="s">
        <v>198</v>
      </c>
      <c r="C155" s="530"/>
      <c r="D155" s="531"/>
      <c r="E155" s="531"/>
      <c r="F155" s="531"/>
      <c r="G155" s="531"/>
      <c r="H155" s="531"/>
      <c r="I155" s="420"/>
      <c r="J155" s="527" t="s">
        <v>345</v>
      </c>
      <c r="K155" s="527"/>
      <c r="L155" s="527"/>
      <c r="M155" s="527"/>
      <c r="N155" s="527"/>
      <c r="O155" s="527"/>
      <c r="P155" s="527"/>
      <c r="Q155" s="527"/>
      <c r="R155" s="527"/>
      <c r="S155" s="527"/>
      <c r="T155" s="527"/>
      <c r="U155" s="527"/>
      <c r="V155" s="527"/>
      <c r="W155" s="527"/>
      <c r="X155" s="528"/>
      <c r="Y155" s="528"/>
      <c r="Z155" s="528"/>
      <c r="AA155" s="528"/>
      <c r="AB155" s="420"/>
      <c r="AC155" s="420"/>
      <c r="AD155" s="529" t="s">
        <v>305</v>
      </c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421"/>
      <c r="AT155" s="422"/>
      <c r="AU155" s="422"/>
      <c r="AV155" s="422"/>
      <c r="AW155" s="421"/>
      <c r="AX155" s="422"/>
      <c r="AY155" s="422"/>
      <c r="AZ155" s="422"/>
      <c r="BA155" s="421"/>
      <c r="BB155" s="422"/>
      <c r="BC155" s="422"/>
      <c r="BD155" s="422"/>
      <c r="BE155" s="421"/>
      <c r="BF155" s="422"/>
      <c r="BG155" s="422"/>
      <c r="BH155" s="422"/>
      <c r="BI155" s="421"/>
      <c r="BJ155" s="400"/>
      <c r="BK155" s="415"/>
      <c r="BL155" s="415"/>
      <c r="BM155" s="415"/>
      <c r="BN155" s="415"/>
      <c r="BO155" s="415"/>
      <c r="BP155" s="415"/>
      <c r="BQ155" s="415"/>
      <c r="BR155" s="415"/>
      <c r="BS155" s="415"/>
      <c r="BT155" s="387"/>
      <c r="BW155" s="415"/>
      <c r="BX155" s="415"/>
      <c r="BY155" s="415"/>
      <c r="BZ155" s="415"/>
      <c r="CA155" s="415"/>
      <c r="CB155" s="415"/>
      <c r="CC155" s="415"/>
      <c r="CD155" s="415"/>
      <c r="CE155" s="373"/>
      <c r="CF155" s="374"/>
      <c r="CH155" s="415"/>
      <c r="CI155" s="415"/>
      <c r="CJ155" s="415"/>
      <c r="CK155" s="415"/>
      <c r="CL155" s="415"/>
      <c r="CM155" s="415"/>
      <c r="CN155" s="415"/>
      <c r="CO155" s="415"/>
      <c r="CP155" s="415"/>
      <c r="CQ155" s="415"/>
      <c r="CR155" s="415"/>
      <c r="CS155" s="415"/>
      <c r="CT155" s="415"/>
      <c r="DC155" s="415"/>
      <c r="DL155" s="415"/>
      <c r="DM155" s="415"/>
      <c r="DN155" s="415"/>
      <c r="DO155" s="415"/>
      <c r="DP155" s="415"/>
      <c r="DQ155" s="415"/>
      <c r="DR155" s="415"/>
      <c r="DS155" s="415"/>
      <c r="DT155" s="415"/>
    </row>
    <row r="156" spans="1:124" s="378" customFormat="1" ht="13.5" customHeight="1">
      <c r="A156" s="401"/>
      <c r="B156" s="290"/>
      <c r="C156" s="525" t="s">
        <v>309</v>
      </c>
      <c r="D156" s="525"/>
      <c r="E156" s="525"/>
      <c r="F156" s="525"/>
      <c r="G156" s="525"/>
      <c r="H156" s="526"/>
      <c r="I156" s="383"/>
      <c r="J156" s="525" t="s">
        <v>197</v>
      </c>
      <c r="K156" s="525"/>
      <c r="L156" s="525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5"/>
      <c r="X156" s="526"/>
      <c r="Y156" s="526"/>
      <c r="Z156" s="526"/>
      <c r="AA156" s="526"/>
      <c r="AB156" s="381"/>
      <c r="AC156" s="381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99"/>
      <c r="AQ156" s="399"/>
      <c r="AR156" s="399"/>
      <c r="AS156" s="398"/>
      <c r="AT156" s="399"/>
      <c r="AU156" s="399"/>
      <c r="AV156" s="399"/>
      <c r="AW156" s="398"/>
      <c r="AX156" s="399"/>
      <c r="AY156" s="399"/>
      <c r="AZ156" s="399"/>
      <c r="BA156" s="398"/>
      <c r="BB156" s="399"/>
      <c r="BC156" s="399"/>
      <c r="BD156" s="399"/>
      <c r="BE156" s="398"/>
      <c r="BF156" s="399"/>
      <c r="BG156" s="399"/>
      <c r="BH156" s="399"/>
      <c r="BI156" s="398"/>
      <c r="BJ156" s="402"/>
      <c r="BK156" s="371"/>
      <c r="BL156" s="371"/>
      <c r="BM156" s="371"/>
      <c r="BN156" s="371"/>
      <c r="BO156" s="371"/>
      <c r="BP156" s="371"/>
      <c r="BQ156" s="371"/>
      <c r="BR156" s="371"/>
      <c r="BS156" s="371"/>
      <c r="BT156" s="377"/>
      <c r="BW156" s="371"/>
      <c r="BX156" s="371"/>
      <c r="BY156" s="371"/>
      <c r="BZ156" s="371"/>
      <c r="CA156" s="371"/>
      <c r="CB156" s="371"/>
      <c r="CC156" s="371"/>
      <c r="CD156" s="371"/>
      <c r="CE156" s="379"/>
      <c r="CF156" s="380"/>
      <c r="CH156" s="371"/>
      <c r="CI156" s="371"/>
      <c r="CJ156" s="371"/>
      <c r="CK156" s="371"/>
      <c r="CL156" s="371"/>
      <c r="CM156" s="371"/>
      <c r="CN156" s="371"/>
      <c r="CO156" s="371"/>
      <c r="CP156" s="371"/>
      <c r="CQ156" s="371"/>
      <c r="CR156" s="371"/>
      <c r="CS156" s="371"/>
      <c r="CT156" s="371"/>
      <c r="DC156" s="371"/>
      <c r="DD156" s="403"/>
      <c r="DE156" s="403"/>
      <c r="DF156" s="403"/>
      <c r="DG156" s="403"/>
      <c r="DH156" s="403"/>
      <c r="DI156" s="403"/>
      <c r="DJ156" s="403"/>
      <c r="DK156" s="403"/>
      <c r="DL156" s="371"/>
      <c r="DM156" s="371"/>
      <c r="DN156" s="371"/>
      <c r="DO156" s="371"/>
      <c r="DP156" s="371"/>
      <c r="DQ156" s="371"/>
      <c r="DR156" s="371"/>
      <c r="DS156" s="371"/>
      <c r="DT156" s="371"/>
    </row>
    <row r="157" spans="1:124" s="372" customFormat="1" ht="13.5" customHeight="1">
      <c r="A157" s="423"/>
      <c r="B157" s="390" t="s">
        <v>200</v>
      </c>
      <c r="C157" s="530"/>
      <c r="D157" s="531"/>
      <c r="E157" s="531"/>
      <c r="F157" s="531"/>
      <c r="G157" s="531"/>
      <c r="H157" s="531"/>
      <c r="I157" s="424"/>
      <c r="J157" s="258" t="s">
        <v>306</v>
      </c>
      <c r="K157" s="417"/>
      <c r="L157" s="424"/>
      <c r="M157" s="424"/>
      <c r="N157" s="424"/>
      <c r="O157" s="417"/>
      <c r="P157" s="417"/>
      <c r="Q157" s="417"/>
      <c r="R157" s="417"/>
      <c r="S157" s="417"/>
      <c r="T157" s="417"/>
      <c r="U157" s="417"/>
      <c r="V157" s="258" t="s">
        <v>199</v>
      </c>
      <c r="W157" s="424"/>
      <c r="X157" s="424"/>
      <c r="Y157" s="424"/>
      <c r="Z157" s="424"/>
      <c r="AA157" s="419"/>
      <c r="AB157" s="419"/>
      <c r="AC157" s="419"/>
      <c r="AD157" s="419"/>
      <c r="AE157" s="419"/>
      <c r="AF157" s="419"/>
      <c r="AG157" s="419"/>
      <c r="AH157" s="419"/>
      <c r="AI157" s="425"/>
      <c r="AJ157" s="425"/>
      <c r="AK157" s="426"/>
      <c r="AL157" s="419"/>
      <c r="AM157" s="290" t="s">
        <v>307</v>
      </c>
      <c r="AN157" s="419"/>
      <c r="AO157" s="418"/>
      <c r="AP157" s="418"/>
      <c r="AQ157" s="419"/>
      <c r="AR157" s="421"/>
      <c r="AS157" s="421"/>
      <c r="AT157" s="421"/>
      <c r="AU157" s="421"/>
      <c r="AV157" s="421"/>
      <c r="AW157" s="421"/>
      <c r="AX157" s="421"/>
      <c r="AY157" s="421"/>
      <c r="AZ157" s="421"/>
      <c r="BA157" s="421"/>
      <c r="BB157" s="421"/>
      <c r="BC157" s="421"/>
      <c r="BD157" s="421"/>
      <c r="BE157" s="421"/>
      <c r="BF157" s="421"/>
      <c r="BG157" s="421"/>
      <c r="BH157" s="421"/>
      <c r="BI157" s="421"/>
      <c r="BJ157" s="402"/>
      <c r="BK157" s="415"/>
      <c r="BL157" s="415"/>
      <c r="BM157" s="415"/>
      <c r="BN157" s="415"/>
      <c r="BO157" s="415"/>
      <c r="BP157" s="415"/>
      <c r="BQ157" s="415"/>
      <c r="BR157" s="415"/>
      <c r="BS157" s="415"/>
      <c r="BT157" s="387"/>
      <c r="BU157" s="387"/>
      <c r="BV157" s="387"/>
      <c r="BW157" s="415"/>
      <c r="BX157" s="415"/>
      <c r="BY157" s="415"/>
      <c r="BZ157" s="415"/>
      <c r="CA157" s="415"/>
      <c r="CB157" s="415"/>
      <c r="CC157" s="415"/>
      <c r="CD157" s="415"/>
      <c r="CE157" s="388"/>
      <c r="CF157" s="389"/>
      <c r="CH157" s="415"/>
      <c r="CI157" s="415"/>
      <c r="CJ157" s="415"/>
      <c r="CK157" s="415"/>
      <c r="CL157" s="415"/>
      <c r="CM157" s="415"/>
      <c r="CN157" s="415"/>
      <c r="CO157" s="415"/>
      <c r="CP157" s="415"/>
      <c r="CQ157" s="415"/>
      <c r="CR157" s="415"/>
      <c r="CS157" s="415"/>
      <c r="CT157" s="415"/>
      <c r="DC157" s="415"/>
      <c r="DD157" s="427"/>
      <c r="DE157" s="427"/>
      <c r="DF157" s="427"/>
      <c r="DG157" s="427"/>
      <c r="DH157" s="427"/>
      <c r="DI157" s="427"/>
      <c r="DJ157" s="427"/>
      <c r="DK157" s="427"/>
      <c r="DL157" s="415"/>
      <c r="DM157" s="415"/>
      <c r="DN157" s="415"/>
      <c r="DO157" s="415"/>
      <c r="DP157" s="415"/>
      <c r="DQ157" s="415"/>
      <c r="DR157" s="415"/>
      <c r="DS157" s="415"/>
      <c r="DT157" s="415"/>
    </row>
    <row r="158" spans="1:124" s="404" customFormat="1" ht="13.5" customHeight="1">
      <c r="A158" s="172"/>
      <c r="B158" s="390"/>
      <c r="C158" s="525" t="s">
        <v>309</v>
      </c>
      <c r="D158" s="525"/>
      <c r="E158" s="525"/>
      <c r="F158" s="525"/>
      <c r="G158" s="525"/>
      <c r="H158" s="526"/>
      <c r="I158" s="401"/>
      <c r="J158" s="401"/>
      <c r="K158" s="401"/>
      <c r="L158" s="401"/>
      <c r="M158" s="401"/>
      <c r="N158" s="401"/>
      <c r="AI158" s="532" t="s">
        <v>309</v>
      </c>
      <c r="AJ158" s="525"/>
      <c r="AK158" s="525"/>
      <c r="AL158" s="386"/>
      <c r="AM158" s="386"/>
      <c r="AN158" s="386"/>
      <c r="AO158" s="386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405"/>
      <c r="BK158" s="406"/>
      <c r="BL158" s="406"/>
      <c r="BM158" s="406"/>
      <c r="BN158" s="406"/>
      <c r="BO158" s="406"/>
      <c r="BP158" s="406"/>
      <c r="BQ158" s="406"/>
      <c r="BR158" s="406"/>
      <c r="BS158" s="406"/>
      <c r="BT158" s="407"/>
      <c r="BU158" s="408"/>
      <c r="BV158" s="408"/>
      <c r="BW158" s="406"/>
      <c r="BX158" s="406"/>
      <c r="BY158" s="406"/>
      <c r="BZ158" s="406"/>
      <c r="CA158" s="406"/>
      <c r="CB158" s="406"/>
      <c r="CC158" s="406"/>
      <c r="CD158" s="406"/>
      <c r="CE158" s="409"/>
      <c r="CF158" s="410"/>
      <c r="CG158" s="408"/>
      <c r="CH158" s="406"/>
      <c r="CI158" s="406"/>
      <c r="CJ158" s="406"/>
      <c r="CK158" s="406"/>
      <c r="CL158" s="406"/>
      <c r="CM158" s="406"/>
      <c r="CN158" s="406"/>
      <c r="CO158" s="406"/>
      <c r="CP158" s="406"/>
      <c r="CQ158" s="406"/>
      <c r="CR158" s="406"/>
      <c r="CS158" s="406"/>
      <c r="CT158" s="406"/>
      <c r="DC158" s="406"/>
      <c r="DD158" s="381"/>
      <c r="DE158" s="381"/>
      <c r="DF158" s="381"/>
      <c r="DG158" s="381"/>
      <c r="DH158" s="381"/>
      <c r="DI158" s="381"/>
      <c r="DJ158" s="381"/>
      <c r="DK158" s="381"/>
      <c r="DL158" s="406"/>
      <c r="DM158" s="406"/>
      <c r="DN158" s="406"/>
      <c r="DO158" s="406"/>
      <c r="DP158" s="406"/>
      <c r="DQ158" s="406"/>
      <c r="DR158" s="406"/>
      <c r="DS158" s="406"/>
      <c r="DT158" s="406"/>
    </row>
    <row r="159" spans="1:124" s="378" customFormat="1" ht="13.5" customHeight="1">
      <c r="A159" s="401"/>
      <c r="B159" s="390"/>
      <c r="C159" s="411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6"/>
      <c r="AM159" s="386"/>
      <c r="AN159" s="386"/>
      <c r="AO159" s="386"/>
      <c r="AP159" s="386"/>
      <c r="AQ159" s="386"/>
      <c r="AR159" s="386"/>
      <c r="AS159" s="386"/>
      <c r="AT159" s="386"/>
      <c r="AU159" s="386"/>
      <c r="AV159" s="386"/>
      <c r="AW159" s="386"/>
      <c r="AX159" s="386"/>
      <c r="AY159" s="386"/>
      <c r="AZ159" s="386"/>
      <c r="BA159" s="386"/>
      <c r="BB159" s="386"/>
      <c r="BC159" s="386"/>
      <c r="BD159" s="386"/>
      <c r="BE159" s="386"/>
      <c r="BF159" s="386"/>
      <c r="BG159" s="386"/>
      <c r="BH159" s="386"/>
      <c r="BI159" s="386"/>
      <c r="BJ159" s="402"/>
      <c r="BK159" s="371"/>
      <c r="BL159" s="371"/>
      <c r="BM159" s="371"/>
      <c r="BN159" s="371"/>
      <c r="BO159" s="371"/>
      <c r="BP159" s="371"/>
      <c r="BQ159" s="371"/>
      <c r="BR159" s="371"/>
      <c r="BS159" s="371"/>
      <c r="BT159" s="387"/>
      <c r="BU159" s="372"/>
      <c r="BV159" s="372"/>
      <c r="BW159" s="371"/>
      <c r="BX159" s="371"/>
      <c r="BY159" s="371"/>
      <c r="BZ159" s="371"/>
      <c r="CA159" s="371"/>
      <c r="CB159" s="371"/>
      <c r="CC159" s="371"/>
      <c r="CD159" s="371"/>
      <c r="CE159" s="373"/>
      <c r="CF159" s="374"/>
      <c r="CG159" s="372"/>
      <c r="CH159" s="371"/>
      <c r="CI159" s="371"/>
      <c r="CJ159" s="371"/>
      <c r="CK159" s="371"/>
      <c r="CL159" s="371"/>
      <c r="CM159" s="371"/>
      <c r="CN159" s="371"/>
      <c r="CO159" s="371"/>
      <c r="CP159" s="371"/>
      <c r="CQ159" s="371"/>
      <c r="CR159" s="371"/>
      <c r="CS159" s="371"/>
      <c r="CT159" s="371"/>
      <c r="DC159" s="371"/>
      <c r="DD159" s="403"/>
      <c r="DE159" s="403"/>
      <c r="DF159" s="403"/>
      <c r="DG159" s="403"/>
      <c r="DH159" s="403"/>
      <c r="DI159" s="403"/>
      <c r="DJ159" s="403"/>
      <c r="DK159" s="403"/>
      <c r="DL159" s="371"/>
      <c r="DM159" s="371"/>
      <c r="DN159" s="371"/>
      <c r="DO159" s="371"/>
      <c r="DP159" s="371"/>
      <c r="DQ159" s="371"/>
      <c r="DR159" s="371"/>
      <c r="DS159" s="371"/>
      <c r="DT159" s="371"/>
    </row>
    <row r="160" spans="1:115" s="372" customFormat="1" ht="13.5" customHeight="1">
      <c r="A160" s="424"/>
      <c r="B160" s="412" t="s">
        <v>186</v>
      </c>
      <c r="C160" s="428"/>
      <c r="D160" s="424"/>
      <c r="E160" s="424"/>
      <c r="F160" s="424"/>
      <c r="G160" s="424"/>
      <c r="H160" s="424"/>
      <c r="I160" s="424"/>
      <c r="J160" s="424"/>
      <c r="K160" s="424"/>
      <c r="L160" s="424"/>
      <c r="M160" s="424"/>
      <c r="N160" s="424"/>
      <c r="O160" s="424"/>
      <c r="P160" s="424"/>
      <c r="Q160" s="424"/>
      <c r="R160" s="424"/>
      <c r="S160" s="424"/>
      <c r="T160" s="424"/>
      <c r="U160" s="424"/>
      <c r="V160" s="424"/>
      <c r="W160" s="424"/>
      <c r="X160" s="419"/>
      <c r="Y160" s="419"/>
      <c r="Z160" s="419"/>
      <c r="AA160" s="419"/>
      <c r="AB160" s="419"/>
      <c r="AC160" s="418"/>
      <c r="AD160" s="419"/>
      <c r="AE160" s="419"/>
      <c r="AF160" s="419"/>
      <c r="AG160" s="419"/>
      <c r="AH160" s="419"/>
      <c r="AI160" s="419"/>
      <c r="AJ160" s="419"/>
      <c r="AK160" s="419"/>
      <c r="AL160" s="418"/>
      <c r="AM160" s="418"/>
      <c r="AN160" s="418"/>
      <c r="AO160" s="419"/>
      <c r="AP160" s="419"/>
      <c r="AQ160" s="419"/>
      <c r="AR160" s="419"/>
      <c r="AS160" s="419"/>
      <c r="AT160" s="419"/>
      <c r="AU160" s="419"/>
      <c r="AV160" s="419"/>
      <c r="AW160" s="419"/>
      <c r="AX160" s="419"/>
      <c r="AY160" s="419"/>
      <c r="AZ160" s="419"/>
      <c r="BA160" s="419"/>
      <c r="BB160" s="419"/>
      <c r="BC160" s="419"/>
      <c r="BD160" s="419"/>
      <c r="BE160" s="419"/>
      <c r="BF160" s="419"/>
      <c r="BG160" s="419"/>
      <c r="BH160" s="419"/>
      <c r="BI160" s="419"/>
      <c r="BJ160" s="402"/>
      <c r="BK160" s="387"/>
      <c r="BL160" s="387"/>
      <c r="BM160" s="387"/>
      <c r="BN160" s="387"/>
      <c r="BO160" s="387"/>
      <c r="BP160" s="387"/>
      <c r="BQ160" s="387"/>
      <c r="BR160" s="387"/>
      <c r="BS160" s="387"/>
      <c r="BT160" s="387"/>
      <c r="BU160" s="387"/>
      <c r="BV160" s="387"/>
      <c r="BW160" s="415"/>
      <c r="BX160" s="415"/>
      <c r="BY160" s="415"/>
      <c r="BZ160" s="415"/>
      <c r="CA160" s="415"/>
      <c r="CB160" s="415"/>
      <c r="CC160" s="415"/>
      <c r="CD160" s="415"/>
      <c r="CE160" s="388"/>
      <c r="CF160" s="389"/>
      <c r="CH160" s="415"/>
      <c r="CI160" s="415"/>
      <c r="CJ160" s="415"/>
      <c r="CK160" s="415"/>
      <c r="CL160" s="415"/>
      <c r="CM160" s="415"/>
      <c r="CN160" s="415"/>
      <c r="CO160" s="415"/>
      <c r="CP160" s="415"/>
      <c r="CQ160" s="415"/>
      <c r="CR160" s="415"/>
      <c r="CS160" s="415"/>
      <c r="DD160" s="427"/>
      <c r="DE160" s="427"/>
      <c r="DF160" s="427"/>
      <c r="DG160" s="427"/>
      <c r="DH160" s="427"/>
      <c r="DI160" s="427"/>
      <c r="DJ160" s="427"/>
      <c r="DK160" s="427"/>
    </row>
    <row r="161" spans="1:116" s="372" customFormat="1" ht="13.5" customHeight="1">
      <c r="A161" s="424"/>
      <c r="B161" s="412" t="s">
        <v>187</v>
      </c>
      <c r="C161" s="429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8"/>
      <c r="Y161" s="418"/>
      <c r="Z161" s="418"/>
      <c r="AA161" s="418"/>
      <c r="AB161" s="418"/>
      <c r="AC161" s="412" t="s">
        <v>308</v>
      </c>
      <c r="AD161" s="418"/>
      <c r="AE161" s="418"/>
      <c r="AF161" s="418"/>
      <c r="AG161" s="418"/>
      <c r="AH161" s="418"/>
      <c r="AI161" s="418"/>
      <c r="AJ161" s="418"/>
      <c r="AK161" s="418"/>
      <c r="AL161" s="419"/>
      <c r="AM161" s="419"/>
      <c r="AN161" s="419"/>
      <c r="AO161" s="419"/>
      <c r="AP161" s="419"/>
      <c r="AQ161" s="419"/>
      <c r="AR161" s="419"/>
      <c r="AS161" s="419"/>
      <c r="AT161" s="419"/>
      <c r="AU161" s="419"/>
      <c r="AV161" s="419"/>
      <c r="AW161" s="419"/>
      <c r="AX161" s="419"/>
      <c r="AY161" s="419"/>
      <c r="AZ161" s="419"/>
      <c r="BA161" s="419"/>
      <c r="BB161" s="419"/>
      <c r="BC161" s="419"/>
      <c r="BD161" s="419"/>
      <c r="BE161" s="419"/>
      <c r="BF161" s="419"/>
      <c r="BG161" s="419"/>
      <c r="BH161" s="419"/>
      <c r="BI161" s="419"/>
      <c r="BJ161" s="402"/>
      <c r="BK161" s="387"/>
      <c r="BL161" s="387"/>
      <c r="BM161" s="387"/>
      <c r="BN161" s="387"/>
      <c r="BO161" s="387"/>
      <c r="BP161" s="387"/>
      <c r="BQ161" s="387"/>
      <c r="BR161" s="387"/>
      <c r="BS161" s="387"/>
      <c r="BT161" s="414"/>
      <c r="BU161" s="427"/>
      <c r="BV161" s="427"/>
      <c r="BW161" s="415"/>
      <c r="BX161" s="415"/>
      <c r="BY161" s="415"/>
      <c r="BZ161" s="415"/>
      <c r="CA161" s="415"/>
      <c r="CB161" s="415"/>
      <c r="CC161" s="415"/>
      <c r="CD161" s="415"/>
      <c r="CE161" s="430"/>
      <c r="CF161" s="431"/>
      <c r="CG161" s="427"/>
      <c r="CT161" s="387"/>
      <c r="DC161" s="427"/>
      <c r="DD161" s="427"/>
      <c r="DE161" s="427"/>
      <c r="DF161" s="427"/>
      <c r="DG161" s="427"/>
      <c r="DH161" s="427"/>
      <c r="DI161" s="427"/>
      <c r="DJ161" s="427"/>
      <c r="DK161" s="427"/>
      <c r="DL161" s="387"/>
    </row>
    <row r="162" spans="1:116" ht="13.5" customHeight="1">
      <c r="A162" s="132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184"/>
      <c r="Y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T162" s="51"/>
      <c r="BU162" s="52"/>
      <c r="BV162" s="52"/>
      <c r="BW162"/>
      <c r="BX162"/>
      <c r="BY162"/>
      <c r="BZ162"/>
      <c r="CA162"/>
      <c r="CB162"/>
      <c r="CC162"/>
      <c r="CD162"/>
      <c r="CE162" s="232"/>
      <c r="CF162" s="246"/>
      <c r="CG162" s="52"/>
      <c r="CT162" s="20"/>
      <c r="DC162" s="52"/>
      <c r="DL162" s="20"/>
    </row>
    <row r="163" spans="1:116" ht="13.5" customHeight="1">
      <c r="A163" s="132"/>
      <c r="O163" s="200"/>
      <c r="P163" s="200"/>
      <c r="Q163" s="200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T163" s="51"/>
      <c r="BU163" s="52"/>
      <c r="BV163" s="52"/>
      <c r="BW163"/>
      <c r="BX163"/>
      <c r="BY163"/>
      <c r="BZ163"/>
      <c r="CA163"/>
      <c r="CB163"/>
      <c r="CC163"/>
      <c r="CD163"/>
      <c r="CE163" s="232"/>
      <c r="CF163" s="246"/>
      <c r="CG163" s="52"/>
      <c r="CT163" s="20"/>
      <c r="DC163" s="52"/>
      <c r="DL163" s="20"/>
    </row>
    <row r="164" spans="1:116" ht="13.5" customHeight="1">
      <c r="A164" s="132"/>
      <c r="O164" s="200"/>
      <c r="P164" s="200"/>
      <c r="Q164" s="200"/>
      <c r="R164" s="200"/>
      <c r="S164" s="200"/>
      <c r="T164" s="200"/>
      <c r="U164" s="200"/>
      <c r="V164" s="200"/>
      <c r="W164" s="200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T164" s="51"/>
      <c r="BU164" s="52"/>
      <c r="BV164" s="52"/>
      <c r="BW164"/>
      <c r="BX164"/>
      <c r="BY164"/>
      <c r="BZ164"/>
      <c r="CA164"/>
      <c r="CB164"/>
      <c r="CC164"/>
      <c r="CD164"/>
      <c r="CE164" s="232"/>
      <c r="CF164" s="246"/>
      <c r="CG164" s="52"/>
      <c r="CT164" s="52"/>
      <c r="DC164" s="52"/>
      <c r="DL164" s="52"/>
    </row>
    <row r="165" spans="1:98" ht="13.5" customHeight="1">
      <c r="A165" s="132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L165" s="51"/>
      <c r="BM165" s="51"/>
      <c r="BN165" s="51"/>
      <c r="BO165" s="51"/>
      <c r="BP165" s="51"/>
      <c r="BQ165" s="51"/>
      <c r="BR165" s="51"/>
      <c r="BS165" s="51"/>
      <c r="BT165" s="51"/>
      <c r="BU165" s="52"/>
      <c r="BV165" s="52"/>
      <c r="BW165"/>
      <c r="BX165"/>
      <c r="BY165"/>
      <c r="BZ165"/>
      <c r="CA165"/>
      <c r="CB165"/>
      <c r="CC165"/>
      <c r="CD165"/>
      <c r="CE165" s="232"/>
      <c r="CF165" s="246"/>
      <c r="CG165" s="52"/>
      <c r="CH165" s="52"/>
      <c r="CI165" s="52"/>
      <c r="CJ165" s="52"/>
      <c r="CK165" s="52"/>
      <c r="CP165" s="52"/>
      <c r="CQ165" s="52"/>
      <c r="CR165" s="52"/>
      <c r="CS165" s="52"/>
      <c r="CT165" s="52"/>
    </row>
    <row r="166" spans="75:82" ht="13.5" customHeight="1">
      <c r="BW166"/>
      <c r="BX166"/>
      <c r="BY166"/>
      <c r="BZ166"/>
      <c r="CA166"/>
      <c r="CB166"/>
      <c r="CC166"/>
      <c r="CD166"/>
    </row>
    <row r="167" spans="75:82" ht="12.75">
      <c r="BW167"/>
      <c r="BX167"/>
      <c r="BY167"/>
      <c r="BZ167"/>
      <c r="CA167"/>
      <c r="CB167"/>
      <c r="CC167"/>
      <c r="CD167"/>
    </row>
    <row r="168" spans="75:82" ht="12.75">
      <c r="BW168"/>
      <c r="BX168"/>
      <c r="BY168"/>
      <c r="BZ168"/>
      <c r="CA168"/>
      <c r="CB168"/>
      <c r="CC168"/>
      <c r="CD168"/>
    </row>
    <row r="169" spans="75:82" ht="12.75">
      <c r="BW169"/>
      <c r="BX169"/>
      <c r="BY169"/>
      <c r="BZ169"/>
      <c r="CA169"/>
      <c r="CB169"/>
      <c r="CC169"/>
      <c r="CD169"/>
    </row>
    <row r="170" spans="75:82" ht="12.75">
      <c r="BW170"/>
      <c r="BX170"/>
      <c r="BY170"/>
      <c r="BZ170"/>
      <c r="CA170"/>
      <c r="CB170"/>
      <c r="CC170"/>
      <c r="CD170"/>
    </row>
    <row r="171" spans="75:82" ht="12.75">
      <c r="BW171"/>
      <c r="BX171"/>
      <c r="BY171"/>
      <c r="BZ171"/>
      <c r="CA171"/>
      <c r="CB171"/>
      <c r="CC171"/>
      <c r="CD171"/>
    </row>
    <row r="172" spans="75:82" ht="12.75">
      <c r="BW172"/>
      <c r="BX172"/>
      <c r="BY172"/>
      <c r="BZ172"/>
      <c r="CA172"/>
      <c r="CB172"/>
      <c r="CC172"/>
      <c r="CD172"/>
    </row>
    <row r="173" spans="1:8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8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8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8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8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8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49"/>
      <c r="BU179" s="50"/>
      <c r="BV179" s="50"/>
      <c r="BW179"/>
      <c r="BX179"/>
      <c r="BY179"/>
      <c r="BZ179"/>
      <c r="CA179"/>
      <c r="CB179"/>
      <c r="CC179"/>
      <c r="CD179"/>
      <c r="CE179" s="233"/>
      <c r="CF179" s="247"/>
      <c r="CG179" s="50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0"/>
      <c r="DL179" s="20"/>
    </row>
    <row r="180" spans="1:8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8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8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8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8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8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82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82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82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W193"/>
      <c r="BX193"/>
      <c r="BY193"/>
      <c r="BZ193"/>
      <c r="CA193"/>
      <c r="CB193"/>
      <c r="CC193"/>
      <c r="CD193"/>
      <c r="CE193" s="13"/>
      <c r="CF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W194"/>
      <c r="BX194"/>
      <c r="BY194"/>
      <c r="BZ194"/>
      <c r="CA194"/>
      <c r="CB194"/>
      <c r="CC194"/>
      <c r="CD194"/>
      <c r="CE194" s="13"/>
      <c r="CF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W195"/>
      <c r="BX195"/>
      <c r="BY195"/>
      <c r="BZ195"/>
      <c r="CA195"/>
      <c r="CB195"/>
      <c r="CC195"/>
      <c r="CD195"/>
      <c r="CE195" s="13"/>
      <c r="CF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W196"/>
      <c r="BX196"/>
      <c r="BY196"/>
      <c r="BZ196"/>
      <c r="CA196"/>
      <c r="CB196"/>
      <c r="CC196"/>
      <c r="CD196"/>
      <c r="CE196" s="13"/>
      <c r="CF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W197"/>
      <c r="BX197"/>
      <c r="BY197"/>
      <c r="BZ197"/>
      <c r="CA197"/>
      <c r="CB197"/>
      <c r="CC197"/>
      <c r="CD197"/>
      <c r="CE197" s="13"/>
      <c r="CF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W198"/>
      <c r="BX198"/>
      <c r="BY198"/>
      <c r="BZ198"/>
      <c r="CA198"/>
      <c r="CB198"/>
      <c r="CC198"/>
      <c r="CD198"/>
      <c r="CE198" s="13"/>
      <c r="CF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W199"/>
      <c r="BX199"/>
      <c r="BY199"/>
      <c r="BZ199"/>
      <c r="CA199"/>
      <c r="CB199"/>
      <c r="CC199"/>
      <c r="CD199"/>
      <c r="CE199" s="13"/>
      <c r="CF199" s="13"/>
      <c r="DD199" s="13"/>
      <c r="DE199" s="13"/>
      <c r="DF199" s="13"/>
      <c r="DG199" s="13"/>
      <c r="DH199" s="13"/>
      <c r="DI199" s="13"/>
      <c r="DJ199" s="13"/>
      <c r="DK199" s="13"/>
    </row>
    <row r="207" spans="1:115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CE207" s="13"/>
      <c r="CF207" s="13"/>
      <c r="DD207" s="13"/>
      <c r="DE207" s="13"/>
      <c r="DF207" s="13"/>
      <c r="DG207" s="13"/>
      <c r="DH207" s="13"/>
      <c r="DI207" s="13"/>
      <c r="DJ207" s="13"/>
      <c r="DK207" s="13"/>
    </row>
  </sheetData>
  <sheetProtection formatCells="0" formatColumns="0" formatRows="0"/>
  <mergeCells count="202">
    <mergeCell ref="BB146:BE146"/>
    <mergeCell ref="BF146:BI146"/>
    <mergeCell ref="AF153:AS153"/>
    <mergeCell ref="J153:AA153"/>
    <mergeCell ref="J154:AA154"/>
    <mergeCell ref="C153:H153"/>
    <mergeCell ref="C154:H154"/>
    <mergeCell ref="C151:AS151"/>
    <mergeCell ref="AH146:AK146"/>
    <mergeCell ref="C150:AS150"/>
    <mergeCell ref="B140:C140"/>
    <mergeCell ref="Y146:AC146"/>
    <mergeCell ref="AD141:AG141"/>
    <mergeCell ref="L143:O143"/>
    <mergeCell ref="P143:S143"/>
    <mergeCell ref="AD143:AK143"/>
    <mergeCell ref="Z143:AC143"/>
    <mergeCell ref="A2:BI2"/>
    <mergeCell ref="A3:BI3"/>
    <mergeCell ref="A4:BI4"/>
    <mergeCell ref="AP11:AR11"/>
    <mergeCell ref="AT11:AV11"/>
    <mergeCell ref="AX11:AZ11"/>
    <mergeCell ref="BB11:BD11"/>
    <mergeCell ref="AP7:AS7"/>
    <mergeCell ref="AL11:AN11"/>
    <mergeCell ref="C5:C10"/>
    <mergeCell ref="B143:K143"/>
    <mergeCell ref="P137:S137"/>
    <mergeCell ref="AP136:AS136"/>
    <mergeCell ref="B142:C142"/>
    <mergeCell ref="L142:O142"/>
    <mergeCell ref="AD142:AG142"/>
    <mergeCell ref="B138:C138"/>
    <mergeCell ref="AH139:AK139"/>
    <mergeCell ref="D138:K138"/>
    <mergeCell ref="A5:A10"/>
    <mergeCell ref="AH137:AK137"/>
    <mergeCell ref="V136:AC136"/>
    <mergeCell ref="V137:X137"/>
    <mergeCell ref="Y137:AB137"/>
    <mergeCell ref="AD137:AG137"/>
    <mergeCell ref="D5:W5"/>
    <mergeCell ref="D11:G11"/>
    <mergeCell ref="Z6:Z10"/>
    <mergeCell ref="Q6:W10"/>
    <mergeCell ref="D6:G10"/>
    <mergeCell ref="H6:N10"/>
    <mergeCell ref="BL3:BS3"/>
    <mergeCell ref="P6:P10"/>
    <mergeCell ref="AD5:BI5"/>
    <mergeCell ref="AP9:AS9"/>
    <mergeCell ref="BF9:BI9"/>
    <mergeCell ref="BF7:BI7"/>
    <mergeCell ref="O6:O10"/>
    <mergeCell ref="BL146:BS146"/>
    <mergeCell ref="BF142:BI142"/>
    <mergeCell ref="AP137:AS137"/>
    <mergeCell ref="BF140:BI140"/>
    <mergeCell ref="BF141:BI141"/>
    <mergeCell ref="BB143:BI143"/>
    <mergeCell ref="AT143:BA143"/>
    <mergeCell ref="BB142:BE142"/>
    <mergeCell ref="AT146:AW146"/>
    <mergeCell ref="AX146:BA146"/>
    <mergeCell ref="BL143:BS143"/>
    <mergeCell ref="AP140:AS140"/>
    <mergeCell ref="AT144:AW144"/>
    <mergeCell ref="AT140:AW140"/>
    <mergeCell ref="AP139:AS139"/>
    <mergeCell ref="AT139:AW139"/>
    <mergeCell ref="AX140:BA140"/>
    <mergeCell ref="AX144:BA144"/>
    <mergeCell ref="AL143:AS143"/>
    <mergeCell ref="AT142:AW142"/>
    <mergeCell ref="AL141:AO141"/>
    <mergeCell ref="AT141:AW141"/>
    <mergeCell ref="AP142:AS142"/>
    <mergeCell ref="AL142:AO142"/>
    <mergeCell ref="BL139:BS139"/>
    <mergeCell ref="AL144:AO144"/>
    <mergeCell ref="AP144:AS144"/>
    <mergeCell ref="B139:C139"/>
    <mergeCell ref="B141:C141"/>
    <mergeCell ref="D140:K140"/>
    <mergeCell ref="D142:K142"/>
    <mergeCell ref="AL139:AO139"/>
    <mergeCell ref="AL140:AO140"/>
    <mergeCell ref="P142:S142"/>
    <mergeCell ref="V142:Y142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D139:AG139"/>
    <mergeCell ref="Q11:W11"/>
    <mergeCell ref="D141:K141"/>
    <mergeCell ref="D139:K139"/>
    <mergeCell ref="P141:S141"/>
    <mergeCell ref="L140:O140"/>
    <mergeCell ref="P139:S139"/>
    <mergeCell ref="L138:O138"/>
    <mergeCell ref="Z142:AC142"/>
    <mergeCell ref="AH140:AK140"/>
    <mergeCell ref="P140:S140"/>
    <mergeCell ref="Y141:AB141"/>
    <mergeCell ref="AD140:AG140"/>
    <mergeCell ref="L137:O137"/>
    <mergeCell ref="P138:S138"/>
    <mergeCell ref="AH141:AK141"/>
    <mergeCell ref="AD138:AG138"/>
    <mergeCell ref="AD144:AG144"/>
    <mergeCell ref="AH144:AK144"/>
    <mergeCell ref="BB6:BI6"/>
    <mergeCell ref="Y7:Y10"/>
    <mergeCell ref="Y138:AB138"/>
    <mergeCell ref="Y139:AB139"/>
    <mergeCell ref="Y140:AB140"/>
    <mergeCell ref="BF139:BI139"/>
    <mergeCell ref="BB139:BE139"/>
    <mergeCell ref="AX139:BA139"/>
    <mergeCell ref="AH136:AK136"/>
    <mergeCell ref="AD10:BI10"/>
    <mergeCell ref="C135:AP135"/>
    <mergeCell ref="AD8:BI8"/>
    <mergeCell ref="AD9:AG9"/>
    <mergeCell ref="AL7:AO7"/>
    <mergeCell ref="AD136:AG136"/>
    <mergeCell ref="AH7:AK7"/>
    <mergeCell ref="AT9:AW9"/>
    <mergeCell ref="AT7:AW7"/>
    <mergeCell ref="AL9:AO9"/>
    <mergeCell ref="AB6:AB10"/>
    <mergeCell ref="X5:AC5"/>
    <mergeCell ref="X6:Y6"/>
    <mergeCell ref="AX7:BA7"/>
    <mergeCell ref="AX9:BA9"/>
    <mergeCell ref="AT6:BA6"/>
    <mergeCell ref="AH9:AK9"/>
    <mergeCell ref="AD7:AG7"/>
    <mergeCell ref="AL6:AS6"/>
    <mergeCell ref="B137:C137"/>
    <mergeCell ref="X7:X10"/>
    <mergeCell ref="AA6:AA10"/>
    <mergeCell ref="D137:K137"/>
    <mergeCell ref="BF137:BI137"/>
    <mergeCell ref="B5:B10"/>
    <mergeCell ref="BB7:BE7"/>
    <mergeCell ref="BB9:BE9"/>
    <mergeCell ref="H11:N11"/>
    <mergeCell ref="AC6:AC10"/>
    <mergeCell ref="AD6:AK6"/>
    <mergeCell ref="DM10:DT10"/>
    <mergeCell ref="BW136:CD136"/>
    <mergeCell ref="BT10:BT11"/>
    <mergeCell ref="AX136:BA136"/>
    <mergeCell ref="DD10:DK10"/>
    <mergeCell ref="BL10:BS10"/>
    <mergeCell ref="BL136:BS136"/>
    <mergeCell ref="BF136:BI136"/>
    <mergeCell ref="BF11:BH11"/>
    <mergeCell ref="AH138:AK138"/>
    <mergeCell ref="AX137:BA137"/>
    <mergeCell ref="BB138:BE138"/>
    <mergeCell ref="AH11:AJ11"/>
    <mergeCell ref="AT136:AW136"/>
    <mergeCell ref="AL137:AO137"/>
    <mergeCell ref="AT137:AW137"/>
    <mergeCell ref="BB137:BE137"/>
    <mergeCell ref="AP138:AS138"/>
    <mergeCell ref="AL136:AO136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BL141:BS141"/>
    <mergeCell ref="C158:H158"/>
    <mergeCell ref="J155:AA155"/>
    <mergeCell ref="J156:AA156"/>
    <mergeCell ref="AD155:AR155"/>
    <mergeCell ref="C155:H155"/>
    <mergeCell ref="C157:H157"/>
    <mergeCell ref="C156:H156"/>
    <mergeCell ref="AI158:AK158"/>
    <mergeCell ref="C152:AS152"/>
    <mergeCell ref="BB144:BE144"/>
    <mergeCell ref="BF144:BI144"/>
    <mergeCell ref="AL146:AO146"/>
    <mergeCell ref="AD146:AG146"/>
    <mergeCell ref="AP146:AS146"/>
    <mergeCell ref="AD145:BI145"/>
    <mergeCell ref="Y144:AC145"/>
    <mergeCell ref="V144:X144"/>
    <mergeCell ref="C149:AS149"/>
  </mergeCells>
  <conditionalFormatting sqref="AX15:AZ68 AD15:AF68 AL15:AN68 BB15:BD68 BF15:BH68 AD106:AF125 AH106:AJ125 AL106:AN125 AP106:AR125 AT106:AV125 AX106:AZ125 BB106:BD125 BF106:BH125 AD72:AF79 AH72:AJ79 AL72:AN79 AP72:AR79 AT72:AV79 AX72:AZ79 BB72:BD79 BF72:BH79 AP15:AR68 AT15:AV68 AH15:AJ68">
    <cfRule type="expression" priority="84" dxfId="0">
      <formula>MOD(AD15,2)&lt;&gt;0</formula>
    </cfRule>
  </conditionalFormatting>
  <conditionalFormatting sqref="B15:B20 B23:B25 B27:B68">
    <cfRule type="expression" priority="43" dxfId="0">
      <formula>AND($X15&gt;0,$AC15/$X15&lt;0.5)</formula>
    </cfRule>
  </conditionalFormatting>
  <conditionalFormatting sqref="Y129">
    <cfRule type="cellIs" priority="8" dxfId="0" operator="notEqual">
      <formula>240</formula>
    </cfRule>
    <cfRule type="cellIs" priority="17" dxfId="0" operator="greaterThan">
      <formula>240</formula>
    </cfRule>
  </conditionalFormatting>
  <conditionalFormatting sqref="AD140:BI141">
    <cfRule type="expression" priority="7" dxfId="0">
      <formula>AD$140+AD$141&gt;9</formula>
    </cfRule>
  </conditionalFormatting>
  <conditionalFormatting sqref="AD142:BI142">
    <cfRule type="cellIs" priority="1" dxfId="0" operator="notEqual">
      <formula>30</formula>
    </cfRule>
  </conditionalFormatting>
  <conditionalFormatting sqref="B22">
    <cfRule type="expression" priority="128" dxfId="0">
      <formula>AND($X21&gt;0,$AC21/$X21&lt;0.5)</formula>
    </cfRule>
  </conditionalFormatting>
  <dataValidations count="4">
    <dataValidation allowBlank="1" showInputMessage="1" showErrorMessage="1" sqref="L140"/>
    <dataValidation errorStyle="warning" allowBlank="1" showInputMessage="1" showErrorMessage="1" sqref="C80:C82 C103 C90"/>
    <dataValidation type="list" allowBlank="1" showInputMessage="1" showErrorMessage="1" sqref="AD155">
      <formula1>$EA$6:$EA$12</formula1>
    </dataValidation>
    <dataValidation errorStyle="warning" type="list" allowBlank="1" showInputMessage="1" showErrorMessage="1" sqref="C105:C129 C22:C79 C15:C20 C91 C83:C87 C97:C102">
      <formula1>$BW$2:$DB$2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53" r:id="rId3"/>
  <headerFooter alignWithMargins="0">
    <oddFooter>&amp;C&amp;F&amp;RСторінка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Home</cp:lastModifiedBy>
  <cp:lastPrinted>2021-01-29T09:58:28Z</cp:lastPrinted>
  <dcterms:created xsi:type="dcterms:W3CDTF">2015-02-21T19:13:15Z</dcterms:created>
  <dcterms:modified xsi:type="dcterms:W3CDTF">2021-05-26T09:20:07Z</dcterms:modified>
  <cp:category/>
  <cp:version/>
  <cp:contentType/>
  <cp:contentStatus/>
</cp:coreProperties>
</file>