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0" yWindow="0" windowWidth="20490" windowHeight="7155" tabRatio="558" firstSheet="1" activeTab="1"/>
  </bookViews>
  <sheets>
    <sheet name="ПРОЧТИ МЕНЯ" sheetId="1" r:id="rId1"/>
    <sheet name="Титул" sheetId="2" r:id="rId2"/>
    <sheet name="ПЛАН НАВЧАЛЬНОГО ПРОЦЕСУ" sheetId="3" r:id="rId3"/>
  </sheets>
  <definedNames>
    <definedName name="_xlnm._FilterDatabase" localSheetId="2" hidden="1">'ПЛАН НАВЧАЛЬНОГО ПРОЦЕСУ'!$B$11:$B$152</definedName>
    <definedName name="Disciplines" localSheetId="0">#REF!</definedName>
    <definedName name="Disciplines">'ПЛАН НАВЧАЛЬНОГО ПРОЦЕСУ'!$A$11:$BK$117</definedName>
    <definedName name="Excel_BuiltIn_Print_Area_3_1">#REF!</definedName>
    <definedName name="Excel_BuiltIn_Print_Area_3_1_1">#REF!</definedName>
    <definedName name="А" localSheetId="1">#REF!</definedName>
    <definedName name="А">#REF!</definedName>
    <definedName name="А1" localSheetId="1">#REF!</definedName>
    <definedName name="А1">#REF!</definedName>
    <definedName name="_xlnm.Print_Titles" localSheetId="2">'ПЛАН НАВЧАЛЬНОГО ПРОЦЕСУ'!$5:$10</definedName>
    <definedName name="_xlnm.Print_Area" localSheetId="2">'ПЛАН НАВЧАЛЬНОГО ПРОЦЕСУ'!$A$2:$BI$148</definedName>
    <definedName name="_xlnm.Print_Area" localSheetId="0">'ПРОЧТИ МЕНЯ'!$A$1:$Q$57</definedName>
    <definedName name="_xlnm.Print_Area" localSheetId="1">Титул!$A$1:$BI$31</definedName>
    <definedName name="с22" localSheetId="1">#REF!</definedName>
    <definedName name="с22">#REF!</definedName>
    <definedName name="с222" localSheetId="1">#REF!</definedName>
    <definedName name="с222">#REF!</definedName>
  </definedNames>
  <calcPr calcId="124519"/>
</workbook>
</file>

<file path=xl/calcChain.xml><?xml version="1.0" encoding="utf-8"?>
<calcChain xmlns="http://schemas.openxmlformats.org/spreadsheetml/2006/main">
  <c r="AL125" i="3"/>
  <c r="AP125"/>
  <c r="AC71" l="1"/>
  <c r="AC72"/>
  <c r="AC73"/>
  <c r="AC74"/>
  <c r="AC75"/>
  <c r="AC76"/>
  <c r="AC77"/>
  <c r="AC78"/>
  <c r="AC79"/>
  <c r="AC80"/>
  <c r="AC81"/>
  <c r="AC70"/>
  <c r="X68"/>
  <c r="X118" s="1"/>
  <c r="BJ77"/>
  <c r="BK77"/>
  <c r="BJ78"/>
  <c r="BK78"/>
  <c r="DC81"/>
  <c r="DC80"/>
  <c r="DC79"/>
  <c r="DC78"/>
  <c r="DC77"/>
  <c r="DC76"/>
  <c r="DC75"/>
  <c r="DC74"/>
  <c r="DC73"/>
  <c r="DC72"/>
  <c r="DC71"/>
  <c r="DC70"/>
  <c r="DC65"/>
  <c r="DC64"/>
  <c r="DC63"/>
  <c r="DC62"/>
  <c r="CC62" s="1"/>
  <c r="DC61"/>
  <c r="DC60"/>
  <c r="CC60" s="1"/>
  <c r="DC59"/>
  <c r="DC58"/>
  <c r="CD58" s="1"/>
  <c r="DC57"/>
  <c r="DC56"/>
  <c r="DC55"/>
  <c r="DC54"/>
  <c r="CD54" s="1"/>
  <c r="DC53"/>
  <c r="DC52"/>
  <c r="BX52" s="1"/>
  <c r="DC51"/>
  <c r="DC50"/>
  <c r="CC50" s="1"/>
  <c r="DC49"/>
  <c r="DC48"/>
  <c r="CA48" s="1"/>
  <c r="DC47"/>
  <c r="DC46"/>
  <c r="CC46" s="1"/>
  <c r="DC45"/>
  <c r="DC44"/>
  <c r="DC43"/>
  <c r="DC42"/>
  <c r="DC41"/>
  <c r="DC40"/>
  <c r="DC39"/>
  <c r="DC38"/>
  <c r="DC37"/>
  <c r="DC36"/>
  <c r="DC35"/>
  <c r="DC34"/>
  <c r="DC33"/>
  <c r="DC32"/>
  <c r="DC31"/>
  <c r="DC30"/>
  <c r="DC29"/>
  <c r="DC28"/>
  <c r="DC27"/>
  <c r="DC26"/>
  <c r="DC25"/>
  <c r="DC24"/>
  <c r="DC23"/>
  <c r="DC22"/>
  <c r="DC21"/>
  <c r="DC20"/>
  <c r="DC19"/>
  <c r="DC18"/>
  <c r="DC17"/>
  <c r="DC16"/>
  <c r="DC15"/>
  <c r="CC63"/>
  <c r="CB63"/>
  <c r="CA63"/>
  <c r="BY63"/>
  <c r="BX63"/>
  <c r="BW63"/>
  <c r="BZ62"/>
  <c r="CB61"/>
  <c r="CA61"/>
  <c r="BW61"/>
  <c r="BX60"/>
  <c r="CC59"/>
  <c r="CB59"/>
  <c r="CA59"/>
  <c r="BY59"/>
  <c r="BX59"/>
  <c r="BW59"/>
  <c r="CC58"/>
  <c r="CC57"/>
  <c r="BY57"/>
  <c r="BX57"/>
  <c r="CA56"/>
  <c r="CC55"/>
  <c r="CB55"/>
  <c r="CA55"/>
  <c r="BY55"/>
  <c r="BX55"/>
  <c r="BW55"/>
  <c r="BY54"/>
  <c r="CB53"/>
  <c r="CA53"/>
  <c r="BW53"/>
  <c r="CC52"/>
  <c r="CC51"/>
  <c r="CB51"/>
  <c r="CA51"/>
  <c r="BY51"/>
  <c r="BX51"/>
  <c r="BW51"/>
  <c r="CD50"/>
  <c r="CC49"/>
  <c r="BY49"/>
  <c r="BX49"/>
  <c r="CC47"/>
  <c r="CB47"/>
  <c r="CA47"/>
  <c r="BY47"/>
  <c r="BX47"/>
  <c r="BW47"/>
  <c r="BX46"/>
  <c r="DC14"/>
  <c r="AB115"/>
  <c r="AB114"/>
  <c r="AB113"/>
  <c r="AB112"/>
  <c r="AB111"/>
  <c r="AB108"/>
  <c r="AB107"/>
  <c r="AB106"/>
  <c r="AB105"/>
  <c r="AB104"/>
  <c r="AB100"/>
  <c r="AB99"/>
  <c r="AB98"/>
  <c r="AB97"/>
  <c r="AB96"/>
  <c r="AB95"/>
  <c r="AB94"/>
  <c r="AB93"/>
  <c r="AB89"/>
  <c r="AB88"/>
  <c r="AB87"/>
  <c r="AB86"/>
  <c r="AB85"/>
  <c r="AB84"/>
  <c r="AB83"/>
  <c r="AB82"/>
  <c r="AB81"/>
  <c r="AB80"/>
  <c r="AB79"/>
  <c r="AB78"/>
  <c r="AB77"/>
  <c r="AB76"/>
  <c r="AB75"/>
  <c r="AB74"/>
  <c r="AB73"/>
  <c r="AB72"/>
  <c r="AB71"/>
  <c r="AB70"/>
  <c r="AB63"/>
  <c r="AB62"/>
  <c r="AB61"/>
  <c r="AB60"/>
  <c r="AB59"/>
  <c r="AB58"/>
  <c r="AB57"/>
  <c r="AB56"/>
  <c r="AB55"/>
  <c r="AB54"/>
  <c r="AB53"/>
  <c r="AB52"/>
  <c r="AB51"/>
  <c r="AB50"/>
  <c r="AB49"/>
  <c r="AB48"/>
  <c r="AB47"/>
  <c r="AB46"/>
  <c r="AB45"/>
  <c r="AB44"/>
  <c r="AB43"/>
  <c r="AB42"/>
  <c r="AB41"/>
  <c r="AB40"/>
  <c r="AB39"/>
  <c r="AB38"/>
  <c r="AB37"/>
  <c r="AB36"/>
  <c r="AB35"/>
  <c r="AB34"/>
  <c r="AB33"/>
  <c r="AB32"/>
  <c r="AB31"/>
  <c r="AB30"/>
  <c r="AB29"/>
  <c r="AB28"/>
  <c r="AB27"/>
  <c r="AB26"/>
  <c r="AB25"/>
  <c r="AB24"/>
  <c r="AB23"/>
  <c r="AB22"/>
  <c r="AB21"/>
  <c r="AB20"/>
  <c r="AB19"/>
  <c r="AB18"/>
  <c r="AB17"/>
  <c r="AB16"/>
  <c r="AB15"/>
  <c r="AB14"/>
  <c r="AA115"/>
  <c r="AA114"/>
  <c r="AA113"/>
  <c r="AA112"/>
  <c r="AA111"/>
  <c r="AA108"/>
  <c r="AA107"/>
  <c r="AA106"/>
  <c r="AA105"/>
  <c r="AA104"/>
  <c r="AA100"/>
  <c r="AA99"/>
  <c r="AA98"/>
  <c r="AA97"/>
  <c r="AA96"/>
  <c r="AA95"/>
  <c r="AA94"/>
  <c r="AA93"/>
  <c r="AA89"/>
  <c r="AA88"/>
  <c r="AA87"/>
  <c r="AA86"/>
  <c r="AA85"/>
  <c r="AA84"/>
  <c r="AA83"/>
  <c r="AA82"/>
  <c r="AA81"/>
  <c r="AA80"/>
  <c r="AA79"/>
  <c r="AA78"/>
  <c r="AA77"/>
  <c r="AA76"/>
  <c r="AA75"/>
  <c r="AA74"/>
  <c r="AA73"/>
  <c r="AA72"/>
  <c r="AA71"/>
  <c r="AA70"/>
  <c r="AA63"/>
  <c r="AA62"/>
  <c r="AA61"/>
  <c r="AA60"/>
  <c r="AA59"/>
  <c r="AA58"/>
  <c r="AA57"/>
  <c r="AA56"/>
  <c r="AA55"/>
  <c r="AA54"/>
  <c r="AA53"/>
  <c r="AA52"/>
  <c r="AA51"/>
  <c r="AA50"/>
  <c r="AA49"/>
  <c r="AA48"/>
  <c r="AA47"/>
  <c r="AA46"/>
  <c r="AA45"/>
  <c r="AA44"/>
  <c r="AA43"/>
  <c r="AA42"/>
  <c r="AA41"/>
  <c r="AA40"/>
  <c r="AA39"/>
  <c r="AA38"/>
  <c r="AA37"/>
  <c r="AA36"/>
  <c r="AA35"/>
  <c r="AA34"/>
  <c r="AA33"/>
  <c r="AA32"/>
  <c r="AA31"/>
  <c r="AA30"/>
  <c r="AA29"/>
  <c r="AA28"/>
  <c r="AA27"/>
  <c r="AA26"/>
  <c r="AA25"/>
  <c r="AA24"/>
  <c r="AA23"/>
  <c r="AA22"/>
  <c r="AA21"/>
  <c r="AA20"/>
  <c r="AA19"/>
  <c r="AA18"/>
  <c r="AA17"/>
  <c r="AA16"/>
  <c r="AA15"/>
  <c r="AA14"/>
  <c r="BH116"/>
  <c r="BH109"/>
  <c r="BH90"/>
  <c r="BH68"/>
  <c r="BG116"/>
  <c r="BG109"/>
  <c r="BG90"/>
  <c r="BG68"/>
  <c r="BD116"/>
  <c r="BD109"/>
  <c r="BD90"/>
  <c r="BD68"/>
  <c r="BC116"/>
  <c r="BC109"/>
  <c r="BC90"/>
  <c r="BC68"/>
  <c r="AZ116"/>
  <c r="AZ109"/>
  <c r="AZ90"/>
  <c r="AZ68"/>
  <c r="AY116"/>
  <c r="AY109"/>
  <c r="AY90"/>
  <c r="AY68"/>
  <c r="AV116"/>
  <c r="AV109"/>
  <c r="AV90"/>
  <c r="AV68"/>
  <c r="AU116"/>
  <c r="AU109"/>
  <c r="AU90"/>
  <c r="AU68"/>
  <c r="AR116"/>
  <c r="AR109"/>
  <c r="AR90"/>
  <c r="AR68"/>
  <c r="AQ116"/>
  <c r="AQ109"/>
  <c r="AQ90"/>
  <c r="AQ68"/>
  <c r="AN116"/>
  <c r="AN109"/>
  <c r="AN90"/>
  <c r="AN68"/>
  <c r="AM116"/>
  <c r="AM109"/>
  <c r="AM90"/>
  <c r="AM68"/>
  <c r="AJ116"/>
  <c r="AJ109"/>
  <c r="AJ90"/>
  <c r="AJ68"/>
  <c r="AI116"/>
  <c r="AI109"/>
  <c r="AI90"/>
  <c r="AI68"/>
  <c r="AF116"/>
  <c r="AB116" s="1"/>
  <c r="AF109"/>
  <c r="AF90"/>
  <c r="AF68"/>
  <c r="AE116"/>
  <c r="AA116" s="1"/>
  <c r="AE109"/>
  <c r="AE90"/>
  <c r="AE68"/>
  <c r="CD46" l="1"/>
  <c r="CB50"/>
  <c r="BW54"/>
  <c r="CA58"/>
  <c r="BX62"/>
  <c r="CB46"/>
  <c r="BZ50"/>
  <c r="CC54"/>
  <c r="BY58"/>
  <c r="CD62"/>
  <c r="BZ46"/>
  <c r="BX50"/>
  <c r="CA54"/>
  <c r="BW58"/>
  <c r="CB62"/>
  <c r="BW46"/>
  <c r="BY46"/>
  <c r="CA46"/>
  <c r="BW50"/>
  <c r="BY50"/>
  <c r="CA50"/>
  <c r="BX54"/>
  <c r="BZ54"/>
  <c r="CB54"/>
  <c r="BX58"/>
  <c r="BZ58"/>
  <c r="CB58"/>
  <c r="BW62"/>
  <c r="BY62"/>
  <c r="CA62"/>
  <c r="AA68"/>
  <c r="AB68"/>
  <c r="AB118" s="1"/>
  <c r="CD48"/>
  <c r="BZ48"/>
  <c r="CD52"/>
  <c r="BZ52"/>
  <c r="CD56"/>
  <c r="BZ56"/>
  <c r="CD60"/>
  <c r="BZ60"/>
  <c r="BW48"/>
  <c r="CB48"/>
  <c r="BY52"/>
  <c r="BW56"/>
  <c r="CB56"/>
  <c r="BY60"/>
  <c r="CD49"/>
  <c r="BZ49"/>
  <c r="CD53"/>
  <c r="BZ53"/>
  <c r="CD57"/>
  <c r="BZ57"/>
  <c r="CD61"/>
  <c r="BZ61"/>
  <c r="AA90"/>
  <c r="AA101"/>
  <c r="AA109"/>
  <c r="AB90"/>
  <c r="AB101"/>
  <c r="AB109"/>
  <c r="BX48"/>
  <c r="CC48"/>
  <c r="CA49"/>
  <c r="CA52"/>
  <c r="BX53"/>
  <c r="CC53"/>
  <c r="BX56"/>
  <c r="CC56"/>
  <c r="CA57"/>
  <c r="CA60"/>
  <c r="BX61"/>
  <c r="CC61"/>
  <c r="BY48"/>
  <c r="BW49"/>
  <c r="CB49"/>
  <c r="BW52"/>
  <c r="CB52"/>
  <c r="BY53"/>
  <c r="BY56"/>
  <c r="BW57"/>
  <c r="CB57"/>
  <c r="BW60"/>
  <c r="CB60"/>
  <c r="BY61"/>
  <c r="CD47"/>
  <c r="BZ47"/>
  <c r="CD51"/>
  <c r="BZ51"/>
  <c r="CD55"/>
  <c r="BZ55"/>
  <c r="CD59"/>
  <c r="BZ59"/>
  <c r="CD63"/>
  <c r="BZ63"/>
  <c r="BG118"/>
  <c r="BH118"/>
  <c r="BC118"/>
  <c r="BD118"/>
  <c r="AY118"/>
  <c r="AZ118"/>
  <c r="AU118"/>
  <c r="AV118"/>
  <c r="AQ118"/>
  <c r="AR118"/>
  <c r="AM118"/>
  <c r="AN118"/>
  <c r="AI118"/>
  <c r="AJ118"/>
  <c r="AE118"/>
  <c r="AF118"/>
  <c r="AA118" l="1"/>
  <c r="BF68"/>
  <c r="BB68"/>
  <c r="AX68"/>
  <c r="AT68"/>
  <c r="AP68"/>
  <c r="AL68"/>
  <c r="AH68"/>
  <c r="AD68"/>
  <c r="AE3" i="1" l="1"/>
  <c r="AE2"/>
  <c r="AD3"/>
  <c r="AD4" s="1"/>
  <c r="CX63" i="3"/>
  <c r="CW63"/>
  <c r="CV63"/>
  <c r="CU63"/>
  <c r="CT63"/>
  <c r="CS63"/>
  <c r="CR63"/>
  <c r="CQ63"/>
  <c r="CO63"/>
  <c r="CN63"/>
  <c r="CM63"/>
  <c r="CL63"/>
  <c r="CK63"/>
  <c r="CJ63"/>
  <c r="CI63"/>
  <c r="CH63"/>
  <c r="CF63"/>
  <c r="BK63"/>
  <c r="Z63"/>
  <c r="Y63"/>
  <c r="CX62"/>
  <c r="CW62"/>
  <c r="CV62"/>
  <c r="CU62"/>
  <c r="CT62"/>
  <c r="CS62"/>
  <c r="CR62"/>
  <c r="CQ62"/>
  <c r="CO62"/>
  <c r="CN62"/>
  <c r="CM62"/>
  <c r="CL62"/>
  <c r="CK62"/>
  <c r="CJ62"/>
  <c r="CI62"/>
  <c r="CH62"/>
  <c r="CF62"/>
  <c r="BK62"/>
  <c r="Z62"/>
  <c r="Y62"/>
  <c r="CX61"/>
  <c r="CW61"/>
  <c r="CV61"/>
  <c r="CU61"/>
  <c r="CT61"/>
  <c r="CS61"/>
  <c r="CR61"/>
  <c r="CQ61"/>
  <c r="CO61"/>
  <c r="CN61"/>
  <c r="CM61"/>
  <c r="CL61"/>
  <c r="CK61"/>
  <c r="CJ61"/>
  <c r="CI61"/>
  <c r="CH61"/>
  <c r="CF61"/>
  <c r="BK61"/>
  <c r="Z61"/>
  <c r="Y61"/>
  <c r="CX60"/>
  <c r="CW60"/>
  <c r="CV60"/>
  <c r="CU60"/>
  <c r="CT60"/>
  <c r="CS60"/>
  <c r="CR60"/>
  <c r="CQ60"/>
  <c r="CO60"/>
  <c r="CN60"/>
  <c r="CM60"/>
  <c r="CL60"/>
  <c r="CK60"/>
  <c r="CJ60"/>
  <c r="CI60"/>
  <c r="CH60"/>
  <c r="CF60"/>
  <c r="BK60"/>
  <c r="Z60"/>
  <c r="Y60"/>
  <c r="CX59"/>
  <c r="CW59"/>
  <c r="CV59"/>
  <c r="CU59"/>
  <c r="CT59"/>
  <c r="CS59"/>
  <c r="CR59"/>
  <c r="CQ59"/>
  <c r="CO59"/>
  <c r="CN59"/>
  <c r="CM59"/>
  <c r="CL59"/>
  <c r="CK59"/>
  <c r="CJ59"/>
  <c r="CI59"/>
  <c r="CH59"/>
  <c r="CF59"/>
  <c r="BK59"/>
  <c r="Z59"/>
  <c r="Y59"/>
  <c r="CX58"/>
  <c r="CW58"/>
  <c r="CV58"/>
  <c r="CU58"/>
  <c r="CT58"/>
  <c r="CS58"/>
  <c r="CR58"/>
  <c r="CQ58"/>
  <c r="CO58"/>
  <c r="CN58"/>
  <c r="CM58"/>
  <c r="CL58"/>
  <c r="CK58"/>
  <c r="CJ58"/>
  <c r="CI58"/>
  <c r="CH58"/>
  <c r="CF58"/>
  <c r="BK58"/>
  <c r="Z58"/>
  <c r="Y58"/>
  <c r="CX57"/>
  <c r="CW57"/>
  <c r="CV57"/>
  <c r="CU57"/>
  <c r="CT57"/>
  <c r="CS57"/>
  <c r="CR57"/>
  <c r="CQ57"/>
  <c r="CO57"/>
  <c r="CN57"/>
  <c r="CM57"/>
  <c r="CL57"/>
  <c r="CK57"/>
  <c r="CJ57"/>
  <c r="CI57"/>
  <c r="CH57"/>
  <c r="CF57"/>
  <c r="BK57"/>
  <c r="Z57"/>
  <c r="Y57"/>
  <c r="CX56"/>
  <c r="CW56"/>
  <c r="CV56"/>
  <c r="CU56"/>
  <c r="CT56"/>
  <c r="CS56"/>
  <c r="CR56"/>
  <c r="CQ56"/>
  <c r="CO56"/>
  <c r="CN56"/>
  <c r="CM56"/>
  <c r="CL56"/>
  <c r="CK56"/>
  <c r="CJ56"/>
  <c r="CI56"/>
  <c r="CH56"/>
  <c r="CF56"/>
  <c r="BK56"/>
  <c r="Z56"/>
  <c r="Y56"/>
  <c r="CX55"/>
  <c r="CW55"/>
  <c r="CV55"/>
  <c r="CU55"/>
  <c r="CT55"/>
  <c r="CS55"/>
  <c r="CR55"/>
  <c r="CQ55"/>
  <c r="CO55"/>
  <c r="CN55"/>
  <c r="CM55"/>
  <c r="CL55"/>
  <c r="CK55"/>
  <c r="CJ55"/>
  <c r="CI55"/>
  <c r="CH55"/>
  <c r="CF55"/>
  <c r="BK55"/>
  <c r="Z55"/>
  <c r="Y55"/>
  <c r="CX54"/>
  <c r="CW54"/>
  <c r="CV54"/>
  <c r="CU54"/>
  <c r="CT54"/>
  <c r="CS54"/>
  <c r="CR54"/>
  <c r="CQ54"/>
  <c r="CO54"/>
  <c r="CN54"/>
  <c r="CM54"/>
  <c r="CL54"/>
  <c r="CK54"/>
  <c r="CJ54"/>
  <c r="CI54"/>
  <c r="CH54"/>
  <c r="CF54"/>
  <c r="BK54"/>
  <c r="Z54"/>
  <c r="Y54"/>
  <c r="CX53"/>
  <c r="CW53"/>
  <c r="CV53"/>
  <c r="CU53"/>
  <c r="CT53"/>
  <c r="CS53"/>
  <c r="CR53"/>
  <c r="CQ53"/>
  <c r="CO53"/>
  <c r="CN53"/>
  <c r="CM53"/>
  <c r="CL53"/>
  <c r="CK53"/>
  <c r="CJ53"/>
  <c r="CI53"/>
  <c r="CH53"/>
  <c r="CF53"/>
  <c r="BK53"/>
  <c r="Z53"/>
  <c r="Y53"/>
  <c r="CX52"/>
  <c r="CW52"/>
  <c r="CV52"/>
  <c r="CU52"/>
  <c r="CT52"/>
  <c r="CS52"/>
  <c r="CR52"/>
  <c r="CQ52"/>
  <c r="CO52"/>
  <c r="CN52"/>
  <c r="CM52"/>
  <c r="CL52"/>
  <c r="CK52"/>
  <c r="CJ52"/>
  <c r="CI52"/>
  <c r="CH52"/>
  <c r="CF52"/>
  <c r="BK52"/>
  <c r="Z52"/>
  <c r="Y52"/>
  <c r="CX51"/>
  <c r="CW51"/>
  <c r="CV51"/>
  <c r="CU51"/>
  <c r="CT51"/>
  <c r="CS51"/>
  <c r="CR51"/>
  <c r="CQ51"/>
  <c r="CO51"/>
  <c r="CN51"/>
  <c r="CM51"/>
  <c r="CL51"/>
  <c r="CK51"/>
  <c r="CJ51"/>
  <c r="CI51"/>
  <c r="CH51"/>
  <c r="CF51"/>
  <c r="BK51"/>
  <c r="Z51"/>
  <c r="Y51"/>
  <c r="BJ64"/>
  <c r="BK64"/>
  <c r="CF64"/>
  <c r="CX50"/>
  <c r="CW50"/>
  <c r="CV50"/>
  <c r="CU50"/>
  <c r="CT50"/>
  <c r="CS50"/>
  <c r="CR50"/>
  <c r="CQ50"/>
  <c r="CO50"/>
  <c r="CN50"/>
  <c r="CM50"/>
  <c r="CL50"/>
  <c r="CK50"/>
  <c r="CJ50"/>
  <c r="CI50"/>
  <c r="CH50"/>
  <c r="CF50"/>
  <c r="BK50"/>
  <c r="Z50"/>
  <c r="Y50"/>
  <c r="CX49"/>
  <c r="CW49"/>
  <c r="CV49"/>
  <c r="CU49"/>
  <c r="CT49"/>
  <c r="CS49"/>
  <c r="CR49"/>
  <c r="CQ49"/>
  <c r="CO49"/>
  <c r="CN49"/>
  <c r="CM49"/>
  <c r="CL49"/>
  <c r="CK49"/>
  <c r="CJ49"/>
  <c r="CI49"/>
  <c r="CH49"/>
  <c r="CF49"/>
  <c r="BK49"/>
  <c r="Z49"/>
  <c r="Y49"/>
  <c r="CX48"/>
  <c r="CW48"/>
  <c r="CV48"/>
  <c r="CU48"/>
  <c r="CT48"/>
  <c r="CS48"/>
  <c r="CR48"/>
  <c r="CQ48"/>
  <c r="CO48"/>
  <c r="CN48"/>
  <c r="CM48"/>
  <c r="CL48"/>
  <c r="CK48"/>
  <c r="CJ48"/>
  <c r="CI48"/>
  <c r="CH48"/>
  <c r="CF48"/>
  <c r="BK48"/>
  <c r="Z48"/>
  <c r="Y48"/>
  <c r="CX47"/>
  <c r="CW47"/>
  <c r="CV47"/>
  <c r="CU47"/>
  <c r="CT47"/>
  <c r="CS47"/>
  <c r="CR47"/>
  <c r="CQ47"/>
  <c r="CO47"/>
  <c r="CN47"/>
  <c r="CM47"/>
  <c r="CL47"/>
  <c r="CK47"/>
  <c r="CJ47"/>
  <c r="CI47"/>
  <c r="CH47"/>
  <c r="CF47"/>
  <c r="BK47"/>
  <c r="Z47"/>
  <c r="Y47"/>
  <c r="CX46"/>
  <c r="CW46"/>
  <c r="CV46"/>
  <c r="CU46"/>
  <c r="CT46"/>
  <c r="CS46"/>
  <c r="CR46"/>
  <c r="CQ46"/>
  <c r="CO46"/>
  <c r="CN46"/>
  <c r="CM46"/>
  <c r="CL46"/>
  <c r="CK46"/>
  <c r="CJ46"/>
  <c r="CI46"/>
  <c r="CH46"/>
  <c r="CF46"/>
  <c r="BK46"/>
  <c r="Z46"/>
  <c r="Y46"/>
  <c r="CX45"/>
  <c r="CW45"/>
  <c r="CV45"/>
  <c r="CU45"/>
  <c r="CT45"/>
  <c r="CS45"/>
  <c r="CR45"/>
  <c r="CQ45"/>
  <c r="CO45"/>
  <c r="CN45"/>
  <c r="CM45"/>
  <c r="CL45"/>
  <c r="CK45"/>
  <c r="CJ45"/>
  <c r="CI45"/>
  <c r="CH45"/>
  <c r="BK45"/>
  <c r="Z45"/>
  <c r="Y45"/>
  <c r="CX44"/>
  <c r="CW44"/>
  <c r="CV44"/>
  <c r="CU44"/>
  <c r="CT44"/>
  <c r="CS44"/>
  <c r="CR44"/>
  <c r="CQ44"/>
  <c r="CO44"/>
  <c r="CN44"/>
  <c r="CM44"/>
  <c r="CL44"/>
  <c r="CK44"/>
  <c r="CJ44"/>
  <c r="CI44"/>
  <c r="CH44"/>
  <c r="BK44"/>
  <c r="Z44"/>
  <c r="Y44"/>
  <c r="CX43"/>
  <c r="CW43"/>
  <c r="CV43"/>
  <c r="CU43"/>
  <c r="CT43"/>
  <c r="CS43"/>
  <c r="CR43"/>
  <c r="CQ43"/>
  <c r="CO43"/>
  <c r="CN43"/>
  <c r="CM43"/>
  <c r="CL43"/>
  <c r="CK43"/>
  <c r="CJ43"/>
  <c r="CI43"/>
  <c r="CH43"/>
  <c r="BK43"/>
  <c r="Z43"/>
  <c r="Y43"/>
  <c r="CX42"/>
  <c r="CW42"/>
  <c r="CV42"/>
  <c r="CU42"/>
  <c r="CT42"/>
  <c r="CS42"/>
  <c r="CR42"/>
  <c r="CQ42"/>
  <c r="CO42"/>
  <c r="CN42"/>
  <c r="CM42"/>
  <c r="CL42"/>
  <c r="CK42"/>
  <c r="CJ42"/>
  <c r="CI42"/>
  <c r="CH42"/>
  <c r="BK42"/>
  <c r="Z42"/>
  <c r="Y42"/>
  <c r="CX41"/>
  <c r="CW41"/>
  <c r="CV41"/>
  <c r="CU41"/>
  <c r="CT41"/>
  <c r="CS41"/>
  <c r="CR41"/>
  <c r="CQ41"/>
  <c r="CO41"/>
  <c r="CN41"/>
  <c r="CM41"/>
  <c r="CL41"/>
  <c r="CK41"/>
  <c r="CJ41"/>
  <c r="CI41"/>
  <c r="CH41"/>
  <c r="BK41"/>
  <c r="Z41"/>
  <c r="Y41"/>
  <c r="CX40"/>
  <c r="CW40"/>
  <c r="CV40"/>
  <c r="CU40"/>
  <c r="CT40"/>
  <c r="CS40"/>
  <c r="CR40"/>
  <c r="CQ40"/>
  <c r="CO40"/>
  <c r="CN40"/>
  <c r="CM40"/>
  <c r="CL40"/>
  <c r="CK40"/>
  <c r="CJ40"/>
  <c r="CI40"/>
  <c r="CH40"/>
  <c r="BK40"/>
  <c r="Z40"/>
  <c r="Y40"/>
  <c r="CX39"/>
  <c r="CW39"/>
  <c r="CV39"/>
  <c r="CU39"/>
  <c r="CT39"/>
  <c r="CS39"/>
  <c r="CR39"/>
  <c r="CQ39"/>
  <c r="CO39"/>
  <c r="CN39"/>
  <c r="CM39"/>
  <c r="CL39"/>
  <c r="CK39"/>
  <c r="CJ39"/>
  <c r="CI39"/>
  <c r="CH39"/>
  <c r="BK39"/>
  <c r="Z39"/>
  <c r="Y39"/>
  <c r="CX38"/>
  <c r="CW38"/>
  <c r="CV38"/>
  <c r="CU38"/>
  <c r="CT38"/>
  <c r="CS38"/>
  <c r="CR38"/>
  <c r="CQ38"/>
  <c r="CO38"/>
  <c r="CN38"/>
  <c r="CM38"/>
  <c r="CL38"/>
  <c r="CK38"/>
  <c r="CJ38"/>
  <c r="CI38"/>
  <c r="CH38"/>
  <c r="BK38"/>
  <c r="Z38"/>
  <c r="Y38"/>
  <c r="CA39" l="1"/>
  <c r="CB39"/>
  <c r="BW39"/>
  <c r="CC39"/>
  <c r="BX39"/>
  <c r="BY39"/>
  <c r="BZ39"/>
  <c r="CD39"/>
  <c r="CC38"/>
  <c r="BW38"/>
  <c r="BY38"/>
  <c r="CA38"/>
  <c r="BX38"/>
  <c r="CE38" s="1"/>
  <c r="CD38"/>
  <c r="CB38"/>
  <c r="BZ38"/>
  <c r="BY42"/>
  <c r="CA42"/>
  <c r="CC42"/>
  <c r="BW42"/>
  <c r="CD42"/>
  <c r="CB42"/>
  <c r="BZ42"/>
  <c r="BX42"/>
  <c r="CC43"/>
  <c r="BX43"/>
  <c r="BY43"/>
  <c r="CA43"/>
  <c r="CB43"/>
  <c r="BW43"/>
  <c r="BZ43"/>
  <c r="CD43"/>
  <c r="BX44"/>
  <c r="BZ44"/>
  <c r="CB44"/>
  <c r="CD44"/>
  <c r="BW44"/>
  <c r="CE44" s="1"/>
  <c r="CC44"/>
  <c r="BY44"/>
  <c r="CA44"/>
  <c r="CB45"/>
  <c r="CE45" s="1"/>
  <c r="BW45"/>
  <c r="CA45"/>
  <c r="CD45"/>
  <c r="CC45"/>
  <c r="BX45"/>
  <c r="BZ45"/>
  <c r="BY45"/>
  <c r="BX41"/>
  <c r="BY41"/>
  <c r="CC41"/>
  <c r="CA41"/>
  <c r="BZ41"/>
  <c r="CD41"/>
  <c r="CB41"/>
  <c r="BW41"/>
  <c r="CA40"/>
  <c r="CB40"/>
  <c r="BY40"/>
  <c r="BW40"/>
  <c r="CC40"/>
  <c r="BZ40"/>
  <c r="BX40"/>
  <c r="CD40"/>
  <c r="AD5" i="1"/>
  <c r="AE4"/>
  <c r="CP51" i="3"/>
  <c r="CY51"/>
  <c r="CP52"/>
  <c r="CY52"/>
  <c r="CP53"/>
  <c r="CY53"/>
  <c r="CP54"/>
  <c r="CY54"/>
  <c r="CP55"/>
  <c r="CY55"/>
  <c r="CP56"/>
  <c r="CY56"/>
  <c r="CP57"/>
  <c r="CY57"/>
  <c r="CP58"/>
  <c r="CY58"/>
  <c r="CP59"/>
  <c r="CY59"/>
  <c r="CP60"/>
  <c r="CY60"/>
  <c r="CP61"/>
  <c r="CY61"/>
  <c r="CP62"/>
  <c r="CY62"/>
  <c r="CP63"/>
  <c r="CY63"/>
  <c r="CP38"/>
  <c r="CY38"/>
  <c r="CP39"/>
  <c r="CY39"/>
  <c r="CP40"/>
  <c r="CY40"/>
  <c r="CP41"/>
  <c r="CY41"/>
  <c r="CP42"/>
  <c r="CY42"/>
  <c r="CP43"/>
  <c r="CY43"/>
  <c r="CP44"/>
  <c r="CY44"/>
  <c r="CP45"/>
  <c r="CY45"/>
  <c r="CP46"/>
  <c r="CY46"/>
  <c r="CP47"/>
  <c r="CY47"/>
  <c r="CP48"/>
  <c r="CY48"/>
  <c r="CP49"/>
  <c r="CY49"/>
  <c r="CP50"/>
  <c r="CY50"/>
  <c r="AC38"/>
  <c r="BJ38" s="1"/>
  <c r="AC39"/>
  <c r="BJ39" s="1"/>
  <c r="AC40"/>
  <c r="BJ40" s="1"/>
  <c r="AC41"/>
  <c r="BJ41" s="1"/>
  <c r="AC42"/>
  <c r="BJ42" s="1"/>
  <c r="AC43"/>
  <c r="BJ43" s="1"/>
  <c r="AC44"/>
  <c r="BJ44" s="1"/>
  <c r="AC45"/>
  <c r="BJ45" s="1"/>
  <c r="AC46"/>
  <c r="BJ46" s="1"/>
  <c r="AC47"/>
  <c r="BJ47" s="1"/>
  <c r="AC48"/>
  <c r="BJ48" s="1"/>
  <c r="AC49"/>
  <c r="BJ49" s="1"/>
  <c r="AC50"/>
  <c r="BJ50" s="1"/>
  <c r="AC51"/>
  <c r="BJ51" s="1"/>
  <c r="AC52"/>
  <c r="BJ52" s="1"/>
  <c r="AC53"/>
  <c r="BJ53" s="1"/>
  <c r="AC54"/>
  <c r="BJ54" s="1"/>
  <c r="AC55"/>
  <c r="BJ55" s="1"/>
  <c r="AC56"/>
  <c r="BJ56" s="1"/>
  <c r="AC57"/>
  <c r="BJ57" s="1"/>
  <c r="AC58"/>
  <c r="BJ58" s="1"/>
  <c r="AC59"/>
  <c r="BJ59" s="1"/>
  <c r="AC60"/>
  <c r="BJ60" s="1"/>
  <c r="AC61"/>
  <c r="BJ61" s="1"/>
  <c r="AC62"/>
  <c r="BJ62" s="1"/>
  <c r="AC63"/>
  <c r="BJ63" s="1"/>
  <c r="CE63"/>
  <c r="BL63" s="1"/>
  <c r="CE62"/>
  <c r="BL62" s="1"/>
  <c r="CE61"/>
  <c r="BL61" s="1"/>
  <c r="CE60"/>
  <c r="BL60" s="1"/>
  <c r="CE59"/>
  <c r="BL59" s="1"/>
  <c r="CE58"/>
  <c r="BL58" s="1"/>
  <c r="CE57"/>
  <c r="BL57" s="1"/>
  <c r="CE56"/>
  <c r="BL56" s="1"/>
  <c r="CE55"/>
  <c r="BL55" s="1"/>
  <c r="CE54"/>
  <c r="BL54" s="1"/>
  <c r="CE53"/>
  <c r="BL53" s="1"/>
  <c r="CE52"/>
  <c r="BL52" s="1"/>
  <c r="CE51"/>
  <c r="BL51" s="1"/>
  <c r="CE50"/>
  <c r="BL50" s="1"/>
  <c r="CE49"/>
  <c r="BL49" s="1"/>
  <c r="CE48"/>
  <c r="BL48" s="1"/>
  <c r="CE47"/>
  <c r="BL47" s="1"/>
  <c r="CE46"/>
  <c r="BL46" s="1"/>
  <c r="CE43"/>
  <c r="CE39"/>
  <c r="CE42" l="1"/>
  <c r="CE40"/>
  <c r="CE41"/>
  <c r="BL43"/>
  <c r="AG43" s="1"/>
  <c r="CF43"/>
  <c r="CF44"/>
  <c r="BL44" s="1"/>
  <c r="CF45"/>
  <c r="BL45" s="1"/>
  <c r="CF38"/>
  <c r="BL38" s="1"/>
  <c r="CF39"/>
  <c r="BL39" s="1"/>
  <c r="CF40"/>
  <c r="BL40" s="1"/>
  <c r="CF41"/>
  <c r="CF42"/>
  <c r="BM48"/>
  <c r="AG48"/>
  <c r="BM52"/>
  <c r="AK52" s="1"/>
  <c r="AG52"/>
  <c r="BM56"/>
  <c r="AG56"/>
  <c r="BM60"/>
  <c r="AK60" s="1"/>
  <c r="AG60"/>
  <c r="BM49"/>
  <c r="AK49" s="1"/>
  <c r="AG49"/>
  <c r="BM53"/>
  <c r="BN53" s="1"/>
  <c r="AG53"/>
  <c r="BM57"/>
  <c r="BN57" s="1"/>
  <c r="AG57"/>
  <c r="BM61"/>
  <c r="BN61" s="1"/>
  <c r="AG61"/>
  <c r="BM46"/>
  <c r="BN46" s="1"/>
  <c r="BO46" s="1"/>
  <c r="BP46" s="1"/>
  <c r="BQ46" s="1"/>
  <c r="BR46" s="1"/>
  <c r="BS46" s="1"/>
  <c r="BI46" s="1"/>
  <c r="AG46"/>
  <c r="BM50"/>
  <c r="AK50" s="1"/>
  <c r="AG50"/>
  <c r="BM54"/>
  <c r="AK54" s="1"/>
  <c r="AG54"/>
  <c r="BM58"/>
  <c r="AK58" s="1"/>
  <c r="AG58"/>
  <c r="BM62"/>
  <c r="AK62" s="1"/>
  <c r="AG62"/>
  <c r="BM47"/>
  <c r="BN47" s="1"/>
  <c r="BO47" s="1"/>
  <c r="AG47"/>
  <c r="BM51"/>
  <c r="AK51" s="1"/>
  <c r="AG51"/>
  <c r="BM55"/>
  <c r="BN55" s="1"/>
  <c r="AG55"/>
  <c r="BM59"/>
  <c r="AK59" s="1"/>
  <c r="AG59"/>
  <c r="BM63"/>
  <c r="BN63" s="1"/>
  <c r="AG63"/>
  <c r="AD6" i="1"/>
  <c r="AE5"/>
  <c r="AK46" i="3"/>
  <c r="BA46"/>
  <c r="BN48"/>
  <c r="AK48"/>
  <c r="BN49"/>
  <c r="BN51"/>
  <c r="AK55"/>
  <c r="BN56"/>
  <c r="AK56"/>
  <c r="AK57"/>
  <c r="BN62"/>
  <c r="BT46"/>
  <c r="Z115"/>
  <c r="AC115" s="1"/>
  <c r="Z114"/>
  <c r="AC114" s="1"/>
  <c r="Z113"/>
  <c r="AC113" s="1"/>
  <c r="Z112"/>
  <c r="AC112" s="1"/>
  <c r="Z111"/>
  <c r="AC111" s="1"/>
  <c r="Z108"/>
  <c r="AC108" s="1"/>
  <c r="Z107"/>
  <c r="AC107" s="1"/>
  <c r="Z106"/>
  <c r="AC106" s="1"/>
  <c r="Z105"/>
  <c r="AC105" s="1"/>
  <c r="Z104"/>
  <c r="AC104" s="1"/>
  <c r="Z100"/>
  <c r="Z99"/>
  <c r="Z98"/>
  <c r="Z97"/>
  <c r="Z96"/>
  <c r="Z95"/>
  <c r="Z94"/>
  <c r="Z93"/>
  <c r="Z89"/>
  <c r="AC89" s="1"/>
  <c r="Z88"/>
  <c r="AC88" s="1"/>
  <c r="Z87"/>
  <c r="AC87" s="1"/>
  <c r="Z86"/>
  <c r="AC86" s="1"/>
  <c r="Z85"/>
  <c r="AC85" s="1"/>
  <c r="Z84"/>
  <c r="AC84" s="1"/>
  <c r="Z83"/>
  <c r="AC83" s="1"/>
  <c r="Z82"/>
  <c r="AC82" s="1"/>
  <c r="Z81"/>
  <c r="Z80"/>
  <c r="Z79"/>
  <c r="Z78"/>
  <c r="Z77"/>
  <c r="Z76"/>
  <c r="Z75"/>
  <c r="Z74"/>
  <c r="Z73"/>
  <c r="Z72"/>
  <c r="Z71"/>
  <c r="Z70"/>
  <c r="Z37"/>
  <c r="AC37" s="1"/>
  <c r="Z36"/>
  <c r="AC36" s="1"/>
  <c r="Z35"/>
  <c r="AC35" s="1"/>
  <c r="Z34"/>
  <c r="AC34" s="1"/>
  <c r="Z33"/>
  <c r="AC33" s="1"/>
  <c r="Z32"/>
  <c r="AC32" s="1"/>
  <c r="Z31"/>
  <c r="AC31" s="1"/>
  <c r="Z30"/>
  <c r="AC30" s="1"/>
  <c r="Z29"/>
  <c r="AC29" s="1"/>
  <c r="Z28"/>
  <c r="AC28" s="1"/>
  <c r="Z27"/>
  <c r="AC27" s="1"/>
  <c r="Z26"/>
  <c r="AC26" s="1"/>
  <c r="Z25"/>
  <c r="AC25" s="1"/>
  <c r="Z24"/>
  <c r="AC24" s="1"/>
  <c r="Z23"/>
  <c r="AC23" s="1"/>
  <c r="Z22"/>
  <c r="AC22" s="1"/>
  <c r="Z21"/>
  <c r="AC21" s="1"/>
  <c r="Z20"/>
  <c r="AC20" s="1"/>
  <c r="Z19"/>
  <c r="AC19" s="1"/>
  <c r="Z18"/>
  <c r="AC18" s="1"/>
  <c r="Z17"/>
  <c r="AC17" s="1"/>
  <c r="Z16"/>
  <c r="AC16" s="1"/>
  <c r="Z15"/>
  <c r="AC15" s="1"/>
  <c r="Z14"/>
  <c r="BL42" l="1"/>
  <c r="BM42" s="1"/>
  <c r="AK63"/>
  <c r="BN59"/>
  <c r="BN52"/>
  <c r="AS46"/>
  <c r="AK53"/>
  <c r="BN60"/>
  <c r="AK61"/>
  <c r="BN54"/>
  <c r="AK47"/>
  <c r="BM45"/>
  <c r="BN45" s="1"/>
  <c r="BO45" s="1"/>
  <c r="BP45" s="1"/>
  <c r="BQ45" s="1"/>
  <c r="BR45" s="1"/>
  <c r="BS45" s="1"/>
  <c r="BI45" s="1"/>
  <c r="AG45"/>
  <c r="BL41"/>
  <c r="BM41" s="1"/>
  <c r="BM43"/>
  <c r="BN43" s="1"/>
  <c r="BO43" s="1"/>
  <c r="BP43" s="1"/>
  <c r="BQ43" s="1"/>
  <c r="BR43" s="1"/>
  <c r="BS43" s="1"/>
  <c r="BI43" s="1"/>
  <c r="AG44"/>
  <c r="BM44"/>
  <c r="AG39"/>
  <c r="BM39"/>
  <c r="BN39" s="1"/>
  <c r="BO39" s="1"/>
  <c r="BP39" s="1"/>
  <c r="AG38"/>
  <c r="BM38"/>
  <c r="AG40"/>
  <c r="BM40"/>
  <c r="AS43"/>
  <c r="AW43"/>
  <c r="BN58"/>
  <c r="AO58" s="1"/>
  <c r="BN50"/>
  <c r="BE46"/>
  <c r="AW46"/>
  <c r="AO46"/>
  <c r="AO47"/>
  <c r="AD7" i="1"/>
  <c r="AE6"/>
  <c r="BO63" i="3"/>
  <c r="AO63"/>
  <c r="BO62"/>
  <c r="AO62"/>
  <c r="BO61"/>
  <c r="AO61"/>
  <c r="BO60"/>
  <c r="AO60"/>
  <c r="BO59"/>
  <c r="AO59"/>
  <c r="BO58"/>
  <c r="BO57"/>
  <c r="AO57"/>
  <c r="BO56"/>
  <c r="AO56"/>
  <c r="BO55"/>
  <c r="AO55"/>
  <c r="BO54"/>
  <c r="AO54"/>
  <c r="BO53"/>
  <c r="AO53"/>
  <c r="BO52"/>
  <c r="AO52"/>
  <c r="BO51"/>
  <c r="AO51"/>
  <c r="BO50"/>
  <c r="AO50"/>
  <c r="BO49"/>
  <c r="AO49"/>
  <c r="BO48"/>
  <c r="AO48"/>
  <c r="BP47"/>
  <c r="AS47"/>
  <c r="AC14"/>
  <c r="AC68" s="1"/>
  <c r="AC118" s="1"/>
  <c r="Z68"/>
  <c r="Z118" s="1"/>
  <c r="BK100"/>
  <c r="BK99"/>
  <c r="BK98"/>
  <c r="BK97"/>
  <c r="BK96"/>
  <c r="BK95"/>
  <c r="BK94"/>
  <c r="BK93"/>
  <c r="Y104"/>
  <c r="Y105"/>
  <c r="AG42" l="1"/>
  <c r="BQ39"/>
  <c r="AW39"/>
  <c r="AK39"/>
  <c r="AK45"/>
  <c r="BE45"/>
  <c r="AW45"/>
  <c r="AO45"/>
  <c r="BT45"/>
  <c r="AS45"/>
  <c r="BA45"/>
  <c r="AG41"/>
  <c r="AO43"/>
  <c r="BT43"/>
  <c r="BE43"/>
  <c r="BA43"/>
  <c r="AK43"/>
  <c r="BN44"/>
  <c r="AK44"/>
  <c r="BN40"/>
  <c r="AK40"/>
  <c r="BN38"/>
  <c r="AK38"/>
  <c r="AO39"/>
  <c r="AS39"/>
  <c r="BN42"/>
  <c r="AK42"/>
  <c r="BN41"/>
  <c r="AK41"/>
  <c r="AD8" i="1"/>
  <c r="AE7"/>
  <c r="BQ47" i="3"/>
  <c r="AW47"/>
  <c r="BP48"/>
  <c r="AS48"/>
  <c r="BP49"/>
  <c r="AS49"/>
  <c r="BP50"/>
  <c r="AS50"/>
  <c r="BP51"/>
  <c r="AS51"/>
  <c r="BP52"/>
  <c r="AS52"/>
  <c r="BP53"/>
  <c r="AS53"/>
  <c r="BP54"/>
  <c r="AS54"/>
  <c r="BP55"/>
  <c r="AS55"/>
  <c r="BP56"/>
  <c r="AS56"/>
  <c r="BP57"/>
  <c r="AS57"/>
  <c r="BP58"/>
  <c r="AS58"/>
  <c r="BP59"/>
  <c r="AS59"/>
  <c r="BP60"/>
  <c r="AS60"/>
  <c r="BP61"/>
  <c r="AS61"/>
  <c r="BP62"/>
  <c r="AS62"/>
  <c r="BP63"/>
  <c r="AS63"/>
  <c r="BK89"/>
  <c r="BK88"/>
  <c r="BK87"/>
  <c r="BK86"/>
  <c r="BK85"/>
  <c r="BK84"/>
  <c r="BK83"/>
  <c r="BK82"/>
  <c r="BK81"/>
  <c r="BK80"/>
  <c r="BK79"/>
  <c r="BK76"/>
  <c r="BK75"/>
  <c r="BK74"/>
  <c r="BK73"/>
  <c r="BK72"/>
  <c r="BK71"/>
  <c r="BK70"/>
  <c r="BK67"/>
  <c r="BK66"/>
  <c r="BK65"/>
  <c r="BK37"/>
  <c r="BK36"/>
  <c r="BK35"/>
  <c r="BK34"/>
  <c r="BK33"/>
  <c r="BK32"/>
  <c r="BK31"/>
  <c r="BK30"/>
  <c r="BK29"/>
  <c r="BK28"/>
  <c r="BK27"/>
  <c r="BK26"/>
  <c r="BK25"/>
  <c r="BK24"/>
  <c r="BK23"/>
  <c r="BK22"/>
  <c r="BK21"/>
  <c r="BK20"/>
  <c r="BK19"/>
  <c r="BK18"/>
  <c r="BK17"/>
  <c r="BK16"/>
  <c r="BK15"/>
  <c r="BR39" l="1"/>
  <c r="BA39"/>
  <c r="BO44"/>
  <c r="AO44"/>
  <c r="BO40"/>
  <c r="AO40"/>
  <c r="BO38"/>
  <c r="AO38"/>
  <c r="BO42"/>
  <c r="AO42"/>
  <c r="BO41"/>
  <c r="AO41"/>
  <c r="AD9" i="1"/>
  <c r="AE8"/>
  <c r="BQ63" i="3"/>
  <c r="AW63"/>
  <c r="BQ62"/>
  <c r="AW62"/>
  <c r="BQ61"/>
  <c r="AW61"/>
  <c r="BQ60"/>
  <c r="AW60"/>
  <c r="BQ59"/>
  <c r="AW59"/>
  <c r="BQ58"/>
  <c r="AW58"/>
  <c r="BQ57"/>
  <c r="AW57"/>
  <c r="BQ56"/>
  <c r="AW56"/>
  <c r="BQ55"/>
  <c r="AW55"/>
  <c r="BQ54"/>
  <c r="AW54"/>
  <c r="BQ53"/>
  <c r="AW53"/>
  <c r="BQ52"/>
  <c r="AW52"/>
  <c r="BQ51"/>
  <c r="AW51"/>
  <c r="BQ50"/>
  <c r="AW50"/>
  <c r="BQ49"/>
  <c r="AW49"/>
  <c r="BQ48"/>
  <c r="AW48"/>
  <c r="BR47"/>
  <c r="BA47"/>
  <c r="DC89"/>
  <c r="DC88"/>
  <c r="DC87"/>
  <c r="DC86"/>
  <c r="DC85"/>
  <c r="DC84"/>
  <c r="DC83"/>
  <c r="DC82"/>
  <c r="DC67"/>
  <c r="DC66"/>
  <c r="DT68"/>
  <c r="DR68"/>
  <c r="DP68"/>
  <c r="DN68"/>
  <c r="DK68"/>
  <c r="DI68"/>
  <c r="DG68"/>
  <c r="DE68"/>
  <c r="BS39" l="1"/>
  <c r="BI39" s="1"/>
  <c r="BE39"/>
  <c r="BP44"/>
  <c r="AS44"/>
  <c r="BP40"/>
  <c r="AW40" s="1"/>
  <c r="AS40"/>
  <c r="BP38"/>
  <c r="AW38" s="1"/>
  <c r="AS38"/>
  <c r="BP42"/>
  <c r="AW42" s="1"/>
  <c r="AS42"/>
  <c r="BP41"/>
  <c r="AW41" s="1"/>
  <c r="AS41"/>
  <c r="AD10" i="1"/>
  <c r="AE9"/>
  <c r="BS47" i="3"/>
  <c r="BI47" s="1"/>
  <c r="BE47"/>
  <c r="BR48"/>
  <c r="BA48"/>
  <c r="BR49"/>
  <c r="BA49"/>
  <c r="BR50"/>
  <c r="BA50"/>
  <c r="BR51"/>
  <c r="BA51"/>
  <c r="BR52"/>
  <c r="BA52"/>
  <c r="BR53"/>
  <c r="BA53"/>
  <c r="BR54"/>
  <c r="BA54"/>
  <c r="BR55"/>
  <c r="BA55"/>
  <c r="BR56"/>
  <c r="BA56"/>
  <c r="BR57"/>
  <c r="BA57"/>
  <c r="BR58"/>
  <c r="BA58"/>
  <c r="BR59"/>
  <c r="BA59"/>
  <c r="BR60"/>
  <c r="BA60"/>
  <c r="BR61"/>
  <c r="BA61"/>
  <c r="BR62"/>
  <c r="BA62"/>
  <c r="BR63"/>
  <c r="BA63"/>
  <c r="DD68"/>
  <c r="DF68"/>
  <c r="DH68"/>
  <c r="DJ68"/>
  <c r="DM68"/>
  <c r="DO68"/>
  <c r="DQ68"/>
  <c r="DS68"/>
  <c r="BT39" l="1"/>
  <c r="BQ44"/>
  <c r="AW44"/>
  <c r="BQ40"/>
  <c r="BA40" s="1"/>
  <c r="BQ38"/>
  <c r="BA38" s="1"/>
  <c r="BQ42"/>
  <c r="BA42" s="1"/>
  <c r="BQ41"/>
  <c r="BA41" s="1"/>
  <c r="BT47"/>
  <c r="AD11" i="1"/>
  <c r="AE10"/>
  <c r="BS63" i="3"/>
  <c r="BE63"/>
  <c r="BS62"/>
  <c r="BE62"/>
  <c r="BS61"/>
  <c r="BE61"/>
  <c r="BS60"/>
  <c r="BE60"/>
  <c r="BS59"/>
  <c r="BE59"/>
  <c r="BS58"/>
  <c r="BE58"/>
  <c r="BS57"/>
  <c r="BE57"/>
  <c r="BS56"/>
  <c r="BE56"/>
  <c r="BS55"/>
  <c r="BE55"/>
  <c r="BS54"/>
  <c r="BE54"/>
  <c r="BS53"/>
  <c r="BE53"/>
  <c r="BS52"/>
  <c r="BE52"/>
  <c r="BS51"/>
  <c r="BE51"/>
  <c r="BS50"/>
  <c r="BE50"/>
  <c r="BS49"/>
  <c r="BE49"/>
  <c r="BS48"/>
  <c r="BE48"/>
  <c r="DU68"/>
  <c r="DL68"/>
  <c r="DT100"/>
  <c r="DS100"/>
  <c r="DR100"/>
  <c r="DQ100"/>
  <c r="DP100"/>
  <c r="DO100"/>
  <c r="DN100"/>
  <c r="DM100"/>
  <c r="DK100"/>
  <c r="BI100" s="1"/>
  <c r="DJ100"/>
  <c r="BE100" s="1"/>
  <c r="DI100"/>
  <c r="BA100" s="1"/>
  <c r="DH100"/>
  <c r="AW100" s="1"/>
  <c r="DG100"/>
  <c r="AS100" s="1"/>
  <c r="DF100"/>
  <c r="AO100" s="1"/>
  <c r="DE100"/>
  <c r="AK100" s="1"/>
  <c r="DD100"/>
  <c r="AG100" s="1"/>
  <c r="DC100"/>
  <c r="BS100"/>
  <c r="BR100"/>
  <c r="BQ100"/>
  <c r="BP100"/>
  <c r="BO100"/>
  <c r="BN100"/>
  <c r="BM100"/>
  <c r="BL100"/>
  <c r="DT99"/>
  <c r="DS99"/>
  <c r="DR99"/>
  <c r="DQ99"/>
  <c r="DP99"/>
  <c r="DO99"/>
  <c r="DN99"/>
  <c r="DM99"/>
  <c r="DK99"/>
  <c r="BI99" s="1"/>
  <c r="DJ99"/>
  <c r="BE99" s="1"/>
  <c r="DI99"/>
  <c r="BA99" s="1"/>
  <c r="DH99"/>
  <c r="AW99" s="1"/>
  <c r="DG99"/>
  <c r="AS99" s="1"/>
  <c r="DF99"/>
  <c r="AO99" s="1"/>
  <c r="DE99"/>
  <c r="AK99" s="1"/>
  <c r="DD99"/>
  <c r="AG99" s="1"/>
  <c r="DC99"/>
  <c r="BS99"/>
  <c r="BR99"/>
  <c r="BQ99"/>
  <c r="BP99"/>
  <c r="BO99"/>
  <c r="BN99"/>
  <c r="BM99"/>
  <c r="BL99"/>
  <c r="DT98"/>
  <c r="DS98"/>
  <c r="DR98"/>
  <c r="DQ98"/>
  <c r="DP98"/>
  <c r="DO98"/>
  <c r="DN98"/>
  <c r="DM98"/>
  <c r="DK98"/>
  <c r="BI98" s="1"/>
  <c r="DJ98"/>
  <c r="BE98" s="1"/>
  <c r="DI98"/>
  <c r="BA98" s="1"/>
  <c r="DH98"/>
  <c r="AW98" s="1"/>
  <c r="DG98"/>
  <c r="AS98" s="1"/>
  <c r="DF98"/>
  <c r="AO98" s="1"/>
  <c r="DE98"/>
  <c r="AK98" s="1"/>
  <c r="DD98"/>
  <c r="AG98" s="1"/>
  <c r="DC98"/>
  <c r="BS98"/>
  <c r="BR98"/>
  <c r="BQ98"/>
  <c r="BP98"/>
  <c r="BO98"/>
  <c r="BN98"/>
  <c r="BM98"/>
  <c r="BL98"/>
  <c r="DT97"/>
  <c r="DS97"/>
  <c r="DR97"/>
  <c r="DQ97"/>
  <c r="DP97"/>
  <c r="DO97"/>
  <c r="DN97"/>
  <c r="DM97"/>
  <c r="DK97"/>
  <c r="BI97" s="1"/>
  <c r="DJ97"/>
  <c r="BE97" s="1"/>
  <c r="DI97"/>
  <c r="BA97" s="1"/>
  <c r="DH97"/>
  <c r="AW97" s="1"/>
  <c r="DG97"/>
  <c r="AS97" s="1"/>
  <c r="DF97"/>
  <c r="AO97" s="1"/>
  <c r="DE97"/>
  <c r="AK97" s="1"/>
  <c r="DD97"/>
  <c r="AG97" s="1"/>
  <c r="DC97"/>
  <c r="BS97"/>
  <c r="BR97"/>
  <c r="BQ97"/>
  <c r="BP97"/>
  <c r="BO97"/>
  <c r="BN97"/>
  <c r="BM97"/>
  <c r="BL97"/>
  <c r="DT96"/>
  <c r="DS96"/>
  <c r="DR96"/>
  <c r="DQ96"/>
  <c r="DP96"/>
  <c r="DO96"/>
  <c r="DN96"/>
  <c r="DM96"/>
  <c r="DK96"/>
  <c r="BI96" s="1"/>
  <c r="DJ96"/>
  <c r="BE96" s="1"/>
  <c r="DI96"/>
  <c r="BA96" s="1"/>
  <c r="DH96"/>
  <c r="AW96" s="1"/>
  <c r="DG96"/>
  <c r="AS96" s="1"/>
  <c r="DF96"/>
  <c r="AO96" s="1"/>
  <c r="DE96"/>
  <c r="AK96" s="1"/>
  <c r="DD96"/>
  <c r="AG96" s="1"/>
  <c r="DC96"/>
  <c r="BS96"/>
  <c r="BR96"/>
  <c r="BQ96"/>
  <c r="BP96"/>
  <c r="BM96"/>
  <c r="BL96"/>
  <c r="DT95"/>
  <c r="DS95"/>
  <c r="DR95"/>
  <c r="DQ95"/>
  <c r="DP95"/>
  <c r="DO95"/>
  <c r="DN95"/>
  <c r="DM95"/>
  <c r="DK95"/>
  <c r="BI95" s="1"/>
  <c r="DJ95"/>
  <c r="BE95" s="1"/>
  <c r="DI95"/>
  <c r="BA95" s="1"/>
  <c r="DH95"/>
  <c r="AW95" s="1"/>
  <c r="DG95"/>
  <c r="AS95" s="1"/>
  <c r="DF95"/>
  <c r="AO95" s="1"/>
  <c r="DE95"/>
  <c r="AK95" s="1"/>
  <c r="DD95"/>
  <c r="AG95" s="1"/>
  <c r="DC95"/>
  <c r="BS95"/>
  <c r="BR95"/>
  <c r="BP95"/>
  <c r="BO95"/>
  <c r="BN95"/>
  <c r="BM95"/>
  <c r="BL95"/>
  <c r="DT94"/>
  <c r="DS94"/>
  <c r="DR94"/>
  <c r="DQ94"/>
  <c r="DP94"/>
  <c r="DO94"/>
  <c r="DN94"/>
  <c r="DM94"/>
  <c r="DK94"/>
  <c r="BI94" s="1"/>
  <c r="DJ94"/>
  <c r="BE94" s="1"/>
  <c r="DI94"/>
  <c r="BA94" s="1"/>
  <c r="DH94"/>
  <c r="AW94" s="1"/>
  <c r="DG94"/>
  <c r="AS94" s="1"/>
  <c r="DF94"/>
  <c r="AO94" s="1"/>
  <c r="DE94"/>
  <c r="AK94" s="1"/>
  <c r="DD94"/>
  <c r="AG94" s="1"/>
  <c r="DC94"/>
  <c r="BS94"/>
  <c r="BR94"/>
  <c r="BQ94"/>
  <c r="BP94"/>
  <c r="BO94"/>
  <c r="DT93"/>
  <c r="DS93"/>
  <c r="DR93"/>
  <c r="DQ93"/>
  <c r="DP93"/>
  <c r="DO93"/>
  <c r="DN93"/>
  <c r="DM93"/>
  <c r="DK93"/>
  <c r="DJ93"/>
  <c r="DI93"/>
  <c r="DH93"/>
  <c r="DG93"/>
  <c r="DF93"/>
  <c r="DE93"/>
  <c r="DD93"/>
  <c r="DC93"/>
  <c r="BS93"/>
  <c r="BP93"/>
  <c r="BO93"/>
  <c r="BN93"/>
  <c r="BM93"/>
  <c r="BL93"/>
  <c r="Z101"/>
  <c r="BR44" l="1"/>
  <c r="BA44"/>
  <c r="BR40"/>
  <c r="BE40" s="1"/>
  <c r="BR38"/>
  <c r="BE38" s="1"/>
  <c r="BR42"/>
  <c r="BE42" s="1"/>
  <c r="BR41"/>
  <c r="BE41" s="1"/>
  <c r="DG101"/>
  <c r="AP126" s="1"/>
  <c r="DK101"/>
  <c r="BF126" s="1"/>
  <c r="DP101"/>
  <c r="AP127" s="1"/>
  <c r="DT101"/>
  <c r="BF127" s="1"/>
  <c r="Y95"/>
  <c r="X95" s="1"/>
  <c r="AC95" s="1"/>
  <c r="Y96"/>
  <c r="X96" s="1"/>
  <c r="AC96" s="1"/>
  <c r="BJ96" s="1"/>
  <c r="Y98"/>
  <c r="X98" s="1"/>
  <c r="AC98" s="1"/>
  <c r="AD12" i="1"/>
  <c r="AE11"/>
  <c r="DE101" i="3"/>
  <c r="AH126" s="1"/>
  <c r="DI101"/>
  <c r="AX126" s="1"/>
  <c r="DN101"/>
  <c r="AH127" s="1"/>
  <c r="DR101"/>
  <c r="AX127" s="1"/>
  <c r="BI48"/>
  <c r="BT48"/>
  <c r="BI49"/>
  <c r="BT49"/>
  <c r="BI50"/>
  <c r="BT50"/>
  <c r="BI51"/>
  <c r="BT51"/>
  <c r="BI52"/>
  <c r="BT52"/>
  <c r="BI53"/>
  <c r="BT53"/>
  <c r="BI54"/>
  <c r="BT54"/>
  <c r="BI55"/>
  <c r="BT55"/>
  <c r="BI56"/>
  <c r="BT56"/>
  <c r="BI57"/>
  <c r="BT57"/>
  <c r="BI58"/>
  <c r="BT58"/>
  <c r="BI59"/>
  <c r="BT59"/>
  <c r="BI60"/>
  <c r="BT60"/>
  <c r="BI61"/>
  <c r="BT61"/>
  <c r="BI62"/>
  <c r="BT62"/>
  <c r="BI63"/>
  <c r="BT63"/>
  <c r="DD101"/>
  <c r="AD126" s="1"/>
  <c r="DF101"/>
  <c r="AL126" s="1"/>
  <c r="DH101"/>
  <c r="AT126" s="1"/>
  <c r="DJ101"/>
  <c r="BB126" s="1"/>
  <c r="DM101"/>
  <c r="AD127" s="1"/>
  <c r="DO101"/>
  <c r="AL127" s="1"/>
  <c r="DQ101"/>
  <c r="AT127" s="1"/>
  <c r="DS101"/>
  <c r="BB127" s="1"/>
  <c r="DU95"/>
  <c r="DL95" s="1"/>
  <c r="Y97"/>
  <c r="X97" s="1"/>
  <c r="Y99"/>
  <c r="X99" s="1"/>
  <c r="AC99" s="1"/>
  <c r="BJ99" s="1"/>
  <c r="DU99"/>
  <c r="DL99" s="1"/>
  <c r="Y100"/>
  <c r="X100" s="1"/>
  <c r="AC100" s="1"/>
  <c r="BJ100" s="1"/>
  <c r="DU100"/>
  <c r="DL100" s="1"/>
  <c r="BN96"/>
  <c r="BO96"/>
  <c r="BQ95"/>
  <c r="BT95" s="1"/>
  <c r="AG93"/>
  <c r="AG101" s="1"/>
  <c r="AO93"/>
  <c r="AO101" s="1"/>
  <c r="AW93"/>
  <c r="AW101" s="1"/>
  <c r="BE93"/>
  <c r="BE101" s="1"/>
  <c r="AK93"/>
  <c r="AK101" s="1"/>
  <c r="AS93"/>
  <c r="AS101" s="1"/>
  <c r="BA93"/>
  <c r="BA101" s="1"/>
  <c r="BI93"/>
  <c r="BI101" s="1"/>
  <c r="Y94"/>
  <c r="BT97"/>
  <c r="BT98"/>
  <c r="DU94"/>
  <c r="DL94" s="1"/>
  <c r="DU98"/>
  <c r="DL98" s="1"/>
  <c r="DU97"/>
  <c r="DU96"/>
  <c r="DL96" s="1"/>
  <c r="DU93"/>
  <c r="DL93" s="1"/>
  <c r="DL97"/>
  <c r="BT99"/>
  <c r="BT100"/>
  <c r="BJ95"/>
  <c r="BJ98"/>
  <c r="Y30"/>
  <c r="Y23"/>
  <c r="Y27"/>
  <c r="CC30" l="1"/>
  <c r="BY30"/>
  <c r="CD30"/>
  <c r="BZ30"/>
  <c r="CA30"/>
  <c r="BW30"/>
  <c r="CB30"/>
  <c r="BX30"/>
  <c r="CC27"/>
  <c r="BX27"/>
  <c r="BY27"/>
  <c r="CA27"/>
  <c r="CB27"/>
  <c r="BW27"/>
  <c r="CD27"/>
  <c r="BZ27"/>
  <c r="BS44"/>
  <c r="BI44" s="1"/>
  <c r="BE44"/>
  <c r="BS40"/>
  <c r="BI40" s="1"/>
  <c r="BS38"/>
  <c r="BI38" s="1"/>
  <c r="BS42"/>
  <c r="BI42" s="1"/>
  <c r="BS41"/>
  <c r="BI41" s="1"/>
  <c r="AD13" i="1"/>
  <c r="AE12"/>
  <c r="CD23" i="3"/>
  <c r="CC23"/>
  <c r="CB23"/>
  <c r="CA23"/>
  <c r="BZ23"/>
  <c r="BY23"/>
  <c r="BX23"/>
  <c r="BW23"/>
  <c r="BT96"/>
  <c r="DC101"/>
  <c r="AC126" s="1"/>
  <c r="DL101"/>
  <c r="AC127" s="1"/>
  <c r="AC97"/>
  <c r="BJ97" s="1"/>
  <c r="X94"/>
  <c r="BN94"/>
  <c r="BM94"/>
  <c r="BL94"/>
  <c r="Y93"/>
  <c r="DU101"/>
  <c r="Y72"/>
  <c r="CC72" l="1"/>
  <c r="BY72"/>
  <c r="CB72"/>
  <c r="BZ72"/>
  <c r="BW72"/>
  <c r="BX72"/>
  <c r="CD72"/>
  <c r="CA72"/>
  <c r="BT41"/>
  <c r="BT38"/>
  <c r="BT44"/>
  <c r="BT40"/>
  <c r="BT42"/>
  <c r="BT94"/>
  <c r="AD14" i="1"/>
  <c r="AE13"/>
  <c r="AC94" i="3"/>
  <c r="BJ94" s="1"/>
  <c r="BR93"/>
  <c r="BQ93"/>
  <c r="X93"/>
  <c r="AC93" s="1"/>
  <c r="Y101"/>
  <c r="AD15" i="1" l="1"/>
  <c r="AE14"/>
  <c r="BT93" i="3"/>
  <c r="X101"/>
  <c r="BJ65"/>
  <c r="BJ66"/>
  <c r="BJ67"/>
  <c r="AD16" i="1" l="1"/>
  <c r="AE15"/>
  <c r="BJ93" i="3"/>
  <c r="AC101"/>
  <c r="AD17" i="1" l="1"/>
  <c r="AE16"/>
  <c r="BS141" i="3"/>
  <c r="BR141"/>
  <c r="BQ141"/>
  <c r="BP141"/>
  <c r="BO141"/>
  <c r="BN141"/>
  <c r="BM141"/>
  <c r="BL141"/>
  <c r="BS140"/>
  <c r="BR140"/>
  <c r="BQ140"/>
  <c r="BP140"/>
  <c r="BO140"/>
  <c r="BN140"/>
  <c r="BM140"/>
  <c r="BL140"/>
  <c r="BS139"/>
  <c r="BR139"/>
  <c r="BQ139"/>
  <c r="BP139"/>
  <c r="BO139"/>
  <c r="BN139"/>
  <c r="BM139"/>
  <c r="BL139"/>
  <c r="BS138"/>
  <c r="BR138"/>
  <c r="BQ138"/>
  <c r="BP138"/>
  <c r="BO138"/>
  <c r="BN138"/>
  <c r="BM138"/>
  <c r="BL138"/>
  <c r="BJ133"/>
  <c r="BK14"/>
  <c r="CX36"/>
  <c r="CW36"/>
  <c r="CV36"/>
  <c r="CU36"/>
  <c r="CT36"/>
  <c r="CS36"/>
  <c r="CR36"/>
  <c r="CQ36"/>
  <c r="CO36"/>
  <c r="CN36"/>
  <c r="CM36"/>
  <c r="CL36"/>
  <c r="CK36"/>
  <c r="CJ36"/>
  <c r="CI36"/>
  <c r="CH36"/>
  <c r="Y36"/>
  <c r="CX35"/>
  <c r="CW35"/>
  <c r="CV35"/>
  <c r="CU35"/>
  <c r="CT35"/>
  <c r="CS35"/>
  <c r="CR35"/>
  <c r="CQ35"/>
  <c r="CO35"/>
  <c r="CN35"/>
  <c r="CM35"/>
  <c r="CL35"/>
  <c r="CK35"/>
  <c r="CJ35"/>
  <c r="CI35"/>
  <c r="CH35"/>
  <c r="Y35"/>
  <c r="CX34"/>
  <c r="CW34"/>
  <c r="CV34"/>
  <c r="CU34"/>
  <c r="CT34"/>
  <c r="CS34"/>
  <c r="CR34"/>
  <c r="CQ34"/>
  <c r="CO34"/>
  <c r="CN34"/>
  <c r="CM34"/>
  <c r="CL34"/>
  <c r="CK34"/>
  <c r="CJ34"/>
  <c r="CI34"/>
  <c r="CH34"/>
  <c r="Y34"/>
  <c r="CX33"/>
  <c r="CW33"/>
  <c r="CV33"/>
  <c r="CU33"/>
  <c r="CT33"/>
  <c r="CS33"/>
  <c r="CR33"/>
  <c r="CQ33"/>
  <c r="CO33"/>
  <c r="CN33"/>
  <c r="CM33"/>
  <c r="CL33"/>
  <c r="CK33"/>
  <c r="CJ33"/>
  <c r="CI33"/>
  <c r="CH33"/>
  <c r="Y33"/>
  <c r="CX32"/>
  <c r="CW32"/>
  <c r="CV32"/>
  <c r="CU32"/>
  <c r="CT32"/>
  <c r="CS32"/>
  <c r="CR32"/>
  <c r="CQ32"/>
  <c r="CO32"/>
  <c r="CN32"/>
  <c r="CM32"/>
  <c r="CL32"/>
  <c r="CK32"/>
  <c r="CJ32"/>
  <c r="CI32"/>
  <c r="CH32"/>
  <c r="Y32"/>
  <c r="CX31"/>
  <c r="CW31"/>
  <c r="CV31"/>
  <c r="CU31"/>
  <c r="CT31"/>
  <c r="CS31"/>
  <c r="CR31"/>
  <c r="CQ31"/>
  <c r="CO31"/>
  <c r="CN31"/>
  <c r="CM31"/>
  <c r="CL31"/>
  <c r="CK31"/>
  <c r="CJ31"/>
  <c r="CI31"/>
  <c r="CH31"/>
  <c r="Y31"/>
  <c r="CX30"/>
  <c r="CW30"/>
  <c r="CV30"/>
  <c r="CU30"/>
  <c r="CT30"/>
  <c r="CS30"/>
  <c r="CR30"/>
  <c r="CQ30"/>
  <c r="CO30"/>
  <c r="CN30"/>
  <c r="CM30"/>
  <c r="CL30"/>
  <c r="CK30"/>
  <c r="CJ30"/>
  <c r="CI30"/>
  <c r="CH30"/>
  <c r="CX29"/>
  <c r="CW29"/>
  <c r="CV29"/>
  <c r="CU29"/>
  <c r="CT29"/>
  <c r="CS29"/>
  <c r="CR29"/>
  <c r="CQ29"/>
  <c r="CO29"/>
  <c r="CN29"/>
  <c r="CM29"/>
  <c r="CL29"/>
  <c r="CK29"/>
  <c r="CJ29"/>
  <c r="CI29"/>
  <c r="CH29"/>
  <c r="Y29"/>
  <c r="CX28"/>
  <c r="CW28"/>
  <c r="CV28"/>
  <c r="CU28"/>
  <c r="CT28"/>
  <c r="CS28"/>
  <c r="CR28"/>
  <c r="CQ28"/>
  <c r="CO28"/>
  <c r="CN28"/>
  <c r="CM28"/>
  <c r="CL28"/>
  <c r="CK28"/>
  <c r="CJ28"/>
  <c r="CI28"/>
  <c r="CH28"/>
  <c r="Y28"/>
  <c r="BS137"/>
  <c r="BR137"/>
  <c r="BQ137"/>
  <c r="BP137"/>
  <c r="BO137"/>
  <c r="BN137"/>
  <c r="BM137"/>
  <c r="BL137"/>
  <c r="BS136"/>
  <c r="BR136"/>
  <c r="BQ136"/>
  <c r="BP136"/>
  <c r="BO136"/>
  <c r="BN136"/>
  <c r="BM136"/>
  <c r="BL136"/>
  <c r="BS135"/>
  <c r="BR135"/>
  <c r="BQ135"/>
  <c r="BP135"/>
  <c r="BO135"/>
  <c r="BN135"/>
  <c r="BM135"/>
  <c r="BL135"/>
  <c r="CF65"/>
  <c r="A4"/>
  <c r="B136" s="1"/>
  <c r="Y14"/>
  <c r="CH14"/>
  <c r="CI14"/>
  <c r="CJ14"/>
  <c r="CK14"/>
  <c r="CL14"/>
  <c r="CM14"/>
  <c r="CN14"/>
  <c r="CO14"/>
  <c r="CQ14"/>
  <c r="CR14"/>
  <c r="CS14"/>
  <c r="CT14"/>
  <c r="CU14"/>
  <c r="CV14"/>
  <c r="CW14"/>
  <c r="CX14"/>
  <c r="CY14"/>
  <c r="Y15"/>
  <c r="CH15"/>
  <c r="CI15"/>
  <c r="CJ15"/>
  <c r="CK15"/>
  <c r="CL15"/>
  <c r="CM15"/>
  <c r="CN15"/>
  <c r="CO15"/>
  <c r="CQ15"/>
  <c r="CR15"/>
  <c r="CS15"/>
  <c r="CT15"/>
  <c r="CU15"/>
  <c r="CV15"/>
  <c r="CW15"/>
  <c r="CX15"/>
  <c r="Y16"/>
  <c r="CH16"/>
  <c r="CI16"/>
  <c r="CJ16"/>
  <c r="CK16"/>
  <c r="CL16"/>
  <c r="CM16"/>
  <c r="CN16"/>
  <c r="CO16"/>
  <c r="CQ16"/>
  <c r="CR16"/>
  <c r="CS16"/>
  <c r="CT16"/>
  <c r="CU16"/>
  <c r="CV16"/>
  <c r="CW16"/>
  <c r="CX16"/>
  <c r="Y17"/>
  <c r="CH17"/>
  <c r="CI17"/>
  <c r="CJ17"/>
  <c r="CK17"/>
  <c r="CL17"/>
  <c r="CM17"/>
  <c r="CN17"/>
  <c r="CO17"/>
  <c r="CQ17"/>
  <c r="CR17"/>
  <c r="CS17"/>
  <c r="CT17"/>
  <c r="CU17"/>
  <c r="CV17"/>
  <c r="CW17"/>
  <c r="CX17"/>
  <c r="Y18"/>
  <c r="CH18"/>
  <c r="CI18"/>
  <c r="CJ18"/>
  <c r="CK18"/>
  <c r="CL18"/>
  <c r="CM18"/>
  <c r="CN18"/>
  <c r="CO18"/>
  <c r="CQ18"/>
  <c r="CR18"/>
  <c r="CS18"/>
  <c r="CT18"/>
  <c r="CU18"/>
  <c r="CV18"/>
  <c r="CW18"/>
  <c r="CX18"/>
  <c r="Y19"/>
  <c r="CH19"/>
  <c r="CI19"/>
  <c r="CJ19"/>
  <c r="CK19"/>
  <c r="CL19"/>
  <c r="CM19"/>
  <c r="CN19"/>
  <c r="CO19"/>
  <c r="CQ19"/>
  <c r="CR19"/>
  <c r="CS19"/>
  <c r="CT19"/>
  <c r="CU19"/>
  <c r="CV19"/>
  <c r="CW19"/>
  <c r="CX19"/>
  <c r="Y20"/>
  <c r="CH20"/>
  <c r="CI20"/>
  <c r="CJ20"/>
  <c r="CK20"/>
  <c r="CL20"/>
  <c r="CM20"/>
  <c r="CN20"/>
  <c r="CO20"/>
  <c r="CQ20"/>
  <c r="CR20"/>
  <c r="CS20"/>
  <c r="CT20"/>
  <c r="CU20"/>
  <c r="CV20"/>
  <c r="CW20"/>
  <c r="CX20"/>
  <c r="Y21"/>
  <c r="CH21"/>
  <c r="CI21"/>
  <c r="CJ21"/>
  <c r="CK21"/>
  <c r="CL21"/>
  <c r="CM21"/>
  <c r="CN21"/>
  <c r="CO21"/>
  <c r="CQ21"/>
  <c r="CR21"/>
  <c r="CS21"/>
  <c r="CT21"/>
  <c r="CU21"/>
  <c r="CV21"/>
  <c r="CW21"/>
  <c r="CX21"/>
  <c r="Y22"/>
  <c r="CH22"/>
  <c r="CI22"/>
  <c r="CJ22"/>
  <c r="CK22"/>
  <c r="CL22"/>
  <c r="CM22"/>
  <c r="CN22"/>
  <c r="CO22"/>
  <c r="CQ22"/>
  <c r="CR22"/>
  <c r="CS22"/>
  <c r="CT22"/>
  <c r="CU22"/>
  <c r="CV22"/>
  <c r="CW22"/>
  <c r="CX22"/>
  <c r="CH23"/>
  <c r="CI23"/>
  <c r="CJ23"/>
  <c r="CK23"/>
  <c r="CL23"/>
  <c r="CM23"/>
  <c r="CN23"/>
  <c r="CO23"/>
  <c r="CQ23"/>
  <c r="CR23"/>
  <c r="CS23"/>
  <c r="CT23"/>
  <c r="CU23"/>
  <c r="CV23"/>
  <c r="CW23"/>
  <c r="CX23"/>
  <c r="Y24"/>
  <c r="CH24"/>
  <c r="CI24"/>
  <c r="CJ24"/>
  <c r="CK24"/>
  <c r="CL24"/>
  <c r="CM24"/>
  <c r="CN24"/>
  <c r="CO24"/>
  <c r="CQ24"/>
  <c r="CR24"/>
  <c r="CS24"/>
  <c r="CT24"/>
  <c r="CU24"/>
  <c r="CV24"/>
  <c r="CW24"/>
  <c r="CX24"/>
  <c r="Y25"/>
  <c r="CH25"/>
  <c r="CI25"/>
  <c r="CJ25"/>
  <c r="CK25"/>
  <c r="CL25"/>
  <c r="CM25"/>
  <c r="CN25"/>
  <c r="CO25"/>
  <c r="CQ25"/>
  <c r="CR25"/>
  <c r="CS25"/>
  <c r="CT25"/>
  <c r="CU25"/>
  <c r="CV25"/>
  <c r="CW25"/>
  <c r="CX25"/>
  <c r="Y26"/>
  <c r="CH26"/>
  <c r="CI26"/>
  <c r="CJ26"/>
  <c r="CK26"/>
  <c r="CL26"/>
  <c r="CM26"/>
  <c r="CN26"/>
  <c r="CO26"/>
  <c r="CQ26"/>
  <c r="CR26"/>
  <c r="CS26"/>
  <c r="CT26"/>
  <c r="CU26"/>
  <c r="CV26"/>
  <c r="CW26"/>
  <c r="CX26"/>
  <c r="CH27"/>
  <c r="CI27"/>
  <c r="CJ27"/>
  <c r="CK27"/>
  <c r="CL27"/>
  <c r="CM27"/>
  <c r="CN27"/>
  <c r="CO27"/>
  <c r="CQ27"/>
  <c r="CR27"/>
  <c r="CS27"/>
  <c r="CT27"/>
  <c r="CU27"/>
  <c r="CV27"/>
  <c r="CW27"/>
  <c r="CX27"/>
  <c r="Y37"/>
  <c r="CH37"/>
  <c r="CI37"/>
  <c r="CJ37"/>
  <c r="CK37"/>
  <c r="CL37"/>
  <c r="CM37"/>
  <c r="CN37"/>
  <c r="CO37"/>
  <c r="CQ37"/>
  <c r="CR37"/>
  <c r="CS37"/>
  <c r="CT37"/>
  <c r="CU37"/>
  <c r="CV37"/>
  <c r="CW37"/>
  <c r="CX37"/>
  <c r="CF66"/>
  <c r="CF67"/>
  <c r="Y70"/>
  <c r="CH70"/>
  <c r="CI70"/>
  <c r="CJ70"/>
  <c r="CK70"/>
  <c r="CL70"/>
  <c r="CM70"/>
  <c r="CN70"/>
  <c r="CO70"/>
  <c r="CQ70"/>
  <c r="CR70"/>
  <c r="CS70"/>
  <c r="CT70"/>
  <c r="CU70"/>
  <c r="CV70"/>
  <c r="CW70"/>
  <c r="CX70"/>
  <c r="Y71"/>
  <c r="CH71"/>
  <c r="CI71"/>
  <c r="CJ71"/>
  <c r="CK71"/>
  <c r="CL71"/>
  <c r="CM71"/>
  <c r="CN71"/>
  <c r="CO71"/>
  <c r="CQ71"/>
  <c r="CR71"/>
  <c r="CS71"/>
  <c r="CT71"/>
  <c r="CU71"/>
  <c r="CV71"/>
  <c r="CW71"/>
  <c r="CX71"/>
  <c r="CH72"/>
  <c r="CI72"/>
  <c r="CJ72"/>
  <c r="CK72"/>
  <c r="CL72"/>
  <c r="CM72"/>
  <c r="CN72"/>
  <c r="CO72"/>
  <c r="CQ72"/>
  <c r="CR72"/>
  <c r="CS72"/>
  <c r="CT72"/>
  <c r="CU72"/>
  <c r="CV72"/>
  <c r="CW72"/>
  <c r="CX72"/>
  <c r="Y73"/>
  <c r="CH73"/>
  <c r="CI73"/>
  <c r="CJ73"/>
  <c r="CK73"/>
  <c r="CL73"/>
  <c r="CM73"/>
  <c r="CN73"/>
  <c r="CO73"/>
  <c r="CQ73"/>
  <c r="CR73"/>
  <c r="CS73"/>
  <c r="CT73"/>
  <c r="CU73"/>
  <c r="CV73"/>
  <c r="CW73"/>
  <c r="CX73"/>
  <c r="Y74"/>
  <c r="CH74"/>
  <c r="CI74"/>
  <c r="CJ74"/>
  <c r="CK74"/>
  <c r="CL74"/>
  <c r="CM74"/>
  <c r="CN74"/>
  <c r="CO74"/>
  <c r="CQ74"/>
  <c r="CR74"/>
  <c r="CS74"/>
  <c r="CT74"/>
  <c r="CU74"/>
  <c r="CV74"/>
  <c r="CW74"/>
  <c r="CX74"/>
  <c r="Y75"/>
  <c r="CH75"/>
  <c r="CI75"/>
  <c r="CJ75"/>
  <c r="CK75"/>
  <c r="CL75"/>
  <c r="CM75"/>
  <c r="CN75"/>
  <c r="CO75"/>
  <c r="CQ75"/>
  <c r="CR75"/>
  <c r="CS75"/>
  <c r="CT75"/>
  <c r="CU75"/>
  <c r="CV75"/>
  <c r="CW75"/>
  <c r="CX75"/>
  <c r="Y76"/>
  <c r="CH76"/>
  <c r="CI76"/>
  <c r="CJ76"/>
  <c r="CK76"/>
  <c r="CL76"/>
  <c r="CM76"/>
  <c r="CN76"/>
  <c r="CO76"/>
  <c r="CQ76"/>
  <c r="CR76"/>
  <c r="CS76"/>
  <c r="CT76"/>
  <c r="CU76"/>
  <c r="CV76"/>
  <c r="CW76"/>
  <c r="CX76"/>
  <c r="Y77"/>
  <c r="CH77"/>
  <c r="CI77"/>
  <c r="CJ77"/>
  <c r="CK77"/>
  <c r="CL77"/>
  <c r="CM77"/>
  <c r="CN77"/>
  <c r="CO77"/>
  <c r="CQ77"/>
  <c r="CR77"/>
  <c r="CS77"/>
  <c r="CT77"/>
  <c r="CU77"/>
  <c r="CV77"/>
  <c r="CW77"/>
  <c r="CX77"/>
  <c r="Y78"/>
  <c r="CH78"/>
  <c r="CI78"/>
  <c r="CJ78"/>
  <c r="CK78"/>
  <c r="CL78"/>
  <c r="CM78"/>
  <c r="CN78"/>
  <c r="CO78"/>
  <c r="CQ78"/>
  <c r="CR78"/>
  <c r="CS78"/>
  <c r="CT78"/>
  <c r="CU78"/>
  <c r="CV78"/>
  <c r="CW78"/>
  <c r="CX78"/>
  <c r="Y79"/>
  <c r="CH79"/>
  <c r="CI79"/>
  <c r="CJ79"/>
  <c r="CK79"/>
  <c r="CL79"/>
  <c r="CM79"/>
  <c r="CN79"/>
  <c r="CO79"/>
  <c r="CQ79"/>
  <c r="CR79"/>
  <c r="CS79"/>
  <c r="CT79"/>
  <c r="CU79"/>
  <c r="CV79"/>
  <c r="CW79"/>
  <c r="CX79"/>
  <c r="Y80"/>
  <c r="CH80"/>
  <c r="CI80"/>
  <c r="CJ80"/>
  <c r="CK80"/>
  <c r="CL80"/>
  <c r="CM80"/>
  <c r="CN80"/>
  <c r="CO80"/>
  <c r="CQ80"/>
  <c r="CR80"/>
  <c r="CS80"/>
  <c r="CT80"/>
  <c r="CU80"/>
  <c r="CV80"/>
  <c r="CW80"/>
  <c r="CX80"/>
  <c r="Y81"/>
  <c r="CH81"/>
  <c r="CI81"/>
  <c r="CJ81"/>
  <c r="CK81"/>
  <c r="CL81"/>
  <c r="CM81"/>
  <c r="CN81"/>
  <c r="CO81"/>
  <c r="CQ81"/>
  <c r="CR81"/>
  <c r="CS81"/>
  <c r="CT81"/>
  <c r="CU81"/>
  <c r="CV81"/>
  <c r="CW81"/>
  <c r="CX81"/>
  <c r="Y82"/>
  <c r="CH82"/>
  <c r="CI82"/>
  <c r="CJ82"/>
  <c r="CK82"/>
  <c r="CL82"/>
  <c r="CM82"/>
  <c r="CN82"/>
  <c r="CO82"/>
  <c r="CQ82"/>
  <c r="CR82"/>
  <c r="CS82"/>
  <c r="CT82"/>
  <c r="CU82"/>
  <c r="CV82"/>
  <c r="CW82"/>
  <c r="CX82"/>
  <c r="Y83"/>
  <c r="CH83"/>
  <c r="CI83"/>
  <c r="CJ83"/>
  <c r="CK83"/>
  <c r="CL83"/>
  <c r="CM83"/>
  <c r="CN83"/>
  <c r="CO83"/>
  <c r="CQ83"/>
  <c r="CY83" s="1"/>
  <c r="CR83"/>
  <c r="CS83"/>
  <c r="CT83"/>
  <c r="CU83"/>
  <c r="CV83"/>
  <c r="CW83"/>
  <c r="CX83"/>
  <c r="Y84"/>
  <c r="CH84"/>
  <c r="CI84"/>
  <c r="CJ84"/>
  <c r="CK84"/>
  <c r="CL84"/>
  <c r="CM84"/>
  <c r="CN84"/>
  <c r="CO84"/>
  <c r="CQ84"/>
  <c r="CR84"/>
  <c r="CS84"/>
  <c r="CT84"/>
  <c r="CU84"/>
  <c r="CV84"/>
  <c r="CW84"/>
  <c r="CX84"/>
  <c r="Y85"/>
  <c r="CH85"/>
  <c r="CI85"/>
  <c r="CJ85"/>
  <c r="CK85"/>
  <c r="CL85"/>
  <c r="CM85"/>
  <c r="CN85"/>
  <c r="CO85"/>
  <c r="CQ85"/>
  <c r="CR85"/>
  <c r="CS85"/>
  <c r="CT85"/>
  <c r="CU85"/>
  <c r="CV85"/>
  <c r="CW85"/>
  <c r="CX85"/>
  <c r="Y86"/>
  <c r="CH86"/>
  <c r="CI86"/>
  <c r="CJ86"/>
  <c r="CK86"/>
  <c r="CL86"/>
  <c r="CM86"/>
  <c r="CN86"/>
  <c r="CO86"/>
  <c r="CQ86"/>
  <c r="CR86"/>
  <c r="CS86"/>
  <c r="CT86"/>
  <c r="CU86"/>
  <c r="CV86"/>
  <c r="CW86"/>
  <c r="CX86"/>
  <c r="Y87"/>
  <c r="CH87"/>
  <c r="CI87"/>
  <c r="CJ87"/>
  <c r="CK87"/>
  <c r="CL87"/>
  <c r="CM87"/>
  <c r="CN87"/>
  <c r="CO87"/>
  <c r="CQ87"/>
  <c r="CR87"/>
  <c r="CS87"/>
  <c r="CT87"/>
  <c r="CU87"/>
  <c r="CV87"/>
  <c r="CW87"/>
  <c r="CX87"/>
  <c r="Y88"/>
  <c r="CH88"/>
  <c r="CI88"/>
  <c r="CJ88"/>
  <c r="CK88"/>
  <c r="CL88"/>
  <c r="CM88"/>
  <c r="CN88"/>
  <c r="CO88"/>
  <c r="CQ88"/>
  <c r="CR88"/>
  <c r="CS88"/>
  <c r="CT88"/>
  <c r="CU88"/>
  <c r="CV88"/>
  <c r="CW88"/>
  <c r="CX88"/>
  <c r="Y89"/>
  <c r="CH89"/>
  <c r="CI89"/>
  <c r="CJ89"/>
  <c r="CP89" s="1"/>
  <c r="CK89"/>
  <c r="CL89"/>
  <c r="CM89"/>
  <c r="CN89"/>
  <c r="CO89"/>
  <c r="CQ89"/>
  <c r="CR89"/>
  <c r="CS89"/>
  <c r="CT89"/>
  <c r="CU89"/>
  <c r="CV89"/>
  <c r="CW89"/>
  <c r="CX89"/>
  <c r="AD90"/>
  <c r="AH90"/>
  <c r="AL90"/>
  <c r="AP90"/>
  <c r="AT90"/>
  <c r="AX90"/>
  <c r="BB90"/>
  <c r="BF90"/>
  <c r="BL104"/>
  <c r="AG104" s="1"/>
  <c r="BM104"/>
  <c r="AK104" s="1"/>
  <c r="BP104"/>
  <c r="AW104" s="1"/>
  <c r="BR104"/>
  <c r="BE104" s="1"/>
  <c r="CF104"/>
  <c r="CQ104"/>
  <c r="CR104"/>
  <c r="CS104"/>
  <c r="CT104"/>
  <c r="CU104"/>
  <c r="CV104"/>
  <c r="CW104"/>
  <c r="CX104"/>
  <c r="BL105"/>
  <c r="AG105" s="1"/>
  <c r="BM105"/>
  <c r="AK105" s="1"/>
  <c r="BN105"/>
  <c r="AO105" s="1"/>
  <c r="BO105"/>
  <c r="AS105"/>
  <c r="BP105"/>
  <c r="AW105" s="1"/>
  <c r="BQ105"/>
  <c r="BA105" s="1"/>
  <c r="BR105"/>
  <c r="BE105" s="1"/>
  <c r="CF105"/>
  <c r="CQ105"/>
  <c r="CR105"/>
  <c r="CS105"/>
  <c r="CT105"/>
  <c r="CU105"/>
  <c r="CV105"/>
  <c r="CW105"/>
  <c r="CX105"/>
  <c r="Y106"/>
  <c r="BL106"/>
  <c r="AG106" s="1"/>
  <c r="BM106"/>
  <c r="AK106" s="1"/>
  <c r="BN106"/>
  <c r="AO106" s="1"/>
  <c r="BO106"/>
  <c r="AS106" s="1"/>
  <c r="BP106"/>
  <c r="AW106" s="1"/>
  <c r="BQ106"/>
  <c r="BA106" s="1"/>
  <c r="BR106"/>
  <c r="BE106" s="1"/>
  <c r="BS106"/>
  <c r="BI106" s="1"/>
  <c r="CF106"/>
  <c r="CQ106"/>
  <c r="CR106"/>
  <c r="CS106"/>
  <c r="CT106"/>
  <c r="CU106"/>
  <c r="CV106"/>
  <c r="CW106"/>
  <c r="CX106"/>
  <c r="CX109" s="1"/>
  <c r="Y107"/>
  <c r="BL107"/>
  <c r="AG107" s="1"/>
  <c r="BM107"/>
  <c r="AK107"/>
  <c r="BN107"/>
  <c r="AO107" s="1"/>
  <c r="BO107"/>
  <c r="AS107" s="1"/>
  <c r="BP107"/>
  <c r="AW107" s="1"/>
  <c r="BQ107"/>
  <c r="BA107"/>
  <c r="BR107"/>
  <c r="BE107" s="1"/>
  <c r="BS107"/>
  <c r="BI107" s="1"/>
  <c r="BT107"/>
  <c r="CF107"/>
  <c r="CQ107"/>
  <c r="CR107"/>
  <c r="CS107"/>
  <c r="CT107"/>
  <c r="CU107"/>
  <c r="CV107"/>
  <c r="CW107"/>
  <c r="CX107"/>
  <c r="Y108"/>
  <c r="BL108"/>
  <c r="AG108" s="1"/>
  <c r="BM108"/>
  <c r="AK108" s="1"/>
  <c r="BN108"/>
  <c r="AO108" s="1"/>
  <c r="BO108"/>
  <c r="AS108" s="1"/>
  <c r="BP108"/>
  <c r="AW108" s="1"/>
  <c r="BQ108"/>
  <c r="BA108" s="1"/>
  <c r="BR108"/>
  <c r="BE108" s="1"/>
  <c r="BS108"/>
  <c r="BI108" s="1"/>
  <c r="CF108"/>
  <c r="CQ108"/>
  <c r="CR108"/>
  <c r="CS108"/>
  <c r="CT108"/>
  <c r="CU108"/>
  <c r="CV108"/>
  <c r="CW108"/>
  <c r="CX108"/>
  <c r="AD109"/>
  <c r="AH109"/>
  <c r="AL109"/>
  <c r="AP109"/>
  <c r="AT109"/>
  <c r="AX109"/>
  <c r="BB109"/>
  <c r="BF109"/>
  <c r="CF109"/>
  <c r="Y111"/>
  <c r="BL111"/>
  <c r="AG111" s="1"/>
  <c r="BM111"/>
  <c r="AK111" s="1"/>
  <c r="BN111"/>
  <c r="AO111" s="1"/>
  <c r="BO111"/>
  <c r="AS111" s="1"/>
  <c r="BP111"/>
  <c r="AW111" s="1"/>
  <c r="BQ111"/>
  <c r="BA111" s="1"/>
  <c r="BR111"/>
  <c r="BE111" s="1"/>
  <c r="CF111"/>
  <c r="CH111"/>
  <c r="CI111"/>
  <c r="CJ111"/>
  <c r="CK111"/>
  <c r="CL111"/>
  <c r="CM111"/>
  <c r="CN111"/>
  <c r="CO111"/>
  <c r="CQ111"/>
  <c r="CR111"/>
  <c r="CS111"/>
  <c r="CT111"/>
  <c r="CU111"/>
  <c r="CV111"/>
  <c r="CW111"/>
  <c r="CX111"/>
  <c r="Y112"/>
  <c r="AH137" s="1"/>
  <c r="BL112"/>
  <c r="AG112" s="1"/>
  <c r="BM112"/>
  <c r="AK112" s="1"/>
  <c r="BN112"/>
  <c r="AO112" s="1"/>
  <c r="BO112"/>
  <c r="AS112" s="1"/>
  <c r="BP112"/>
  <c r="AW112" s="1"/>
  <c r="BQ112"/>
  <c r="BA112" s="1"/>
  <c r="BR112"/>
  <c r="BE112" s="1"/>
  <c r="BS112"/>
  <c r="BI112" s="1"/>
  <c r="CF112"/>
  <c r="CH112"/>
  <c r="CI112"/>
  <c r="CJ112"/>
  <c r="CK112"/>
  <c r="CL112"/>
  <c r="CM112"/>
  <c r="CN112"/>
  <c r="CO112"/>
  <c r="CQ112"/>
  <c r="CR112"/>
  <c r="CS112"/>
  <c r="CT112"/>
  <c r="CU112"/>
  <c r="CV112"/>
  <c r="CW112"/>
  <c r="CX112"/>
  <c r="Y113"/>
  <c r="BL113"/>
  <c r="AG113" s="1"/>
  <c r="BM113"/>
  <c r="AK113" s="1"/>
  <c r="BN113"/>
  <c r="AO113" s="1"/>
  <c r="BO113"/>
  <c r="AS113"/>
  <c r="BP113"/>
  <c r="AW113" s="1"/>
  <c r="BQ113"/>
  <c r="BA113" s="1"/>
  <c r="BR113"/>
  <c r="BE113" s="1"/>
  <c r="BS113"/>
  <c r="BI113"/>
  <c r="CF113"/>
  <c r="CH113"/>
  <c r="CI113"/>
  <c r="CJ113"/>
  <c r="CK113"/>
  <c r="CL113"/>
  <c r="CM113"/>
  <c r="CN113"/>
  <c r="CO113"/>
  <c r="CQ113"/>
  <c r="CR113"/>
  <c r="CS113"/>
  <c r="CT113"/>
  <c r="CU113"/>
  <c r="CV113"/>
  <c r="CW113"/>
  <c r="CX113"/>
  <c r="Y114"/>
  <c r="BL114"/>
  <c r="AG114" s="1"/>
  <c r="BM114"/>
  <c r="AK114" s="1"/>
  <c r="BN114"/>
  <c r="AO114" s="1"/>
  <c r="BO114"/>
  <c r="AS114" s="1"/>
  <c r="BP114"/>
  <c r="AW114" s="1"/>
  <c r="BQ114"/>
  <c r="BA114" s="1"/>
  <c r="BR114"/>
  <c r="BE114" s="1"/>
  <c r="BS114"/>
  <c r="BI114" s="1"/>
  <c r="CF114"/>
  <c r="CH114"/>
  <c r="CI114"/>
  <c r="CJ114"/>
  <c r="CK114"/>
  <c r="CL114"/>
  <c r="CM114"/>
  <c r="CN114"/>
  <c r="CO114"/>
  <c r="CQ114"/>
  <c r="CR114"/>
  <c r="CS114"/>
  <c r="CT114"/>
  <c r="CU114"/>
  <c r="CV114"/>
  <c r="CW114"/>
  <c r="CX114"/>
  <c r="Y115"/>
  <c r="AH140" s="1"/>
  <c r="BL115"/>
  <c r="AG115" s="1"/>
  <c r="BM115"/>
  <c r="AK115" s="1"/>
  <c r="BN115"/>
  <c r="AO115" s="1"/>
  <c r="BO115"/>
  <c r="AS115" s="1"/>
  <c r="BP115"/>
  <c r="AW115" s="1"/>
  <c r="BQ115"/>
  <c r="BA115" s="1"/>
  <c r="BR115"/>
  <c r="BE115" s="1"/>
  <c r="BS115"/>
  <c r="BI115"/>
  <c r="CF115"/>
  <c r="CH115"/>
  <c r="CI115"/>
  <c r="CJ115"/>
  <c r="CK115"/>
  <c r="CL115"/>
  <c r="CM115"/>
  <c r="CN115"/>
  <c r="CO115"/>
  <c r="CQ115"/>
  <c r="CR115"/>
  <c r="CS115"/>
  <c r="CT115"/>
  <c r="CU115"/>
  <c r="CV115"/>
  <c r="CW115"/>
  <c r="CX115"/>
  <c r="AD116"/>
  <c r="AH116"/>
  <c r="AH118" s="1"/>
  <c r="AH125" s="1"/>
  <c r="AL116"/>
  <c r="AP116"/>
  <c r="AT116"/>
  <c r="AX116"/>
  <c r="AX118" s="1"/>
  <c r="AX125" s="1"/>
  <c r="BB116"/>
  <c r="BF116"/>
  <c r="B118"/>
  <c r="DC120"/>
  <c r="CA120" s="1"/>
  <c r="DD120"/>
  <c r="DE120"/>
  <c r="DL120" s="1"/>
  <c r="DF120"/>
  <c r="DG120"/>
  <c r="DH120"/>
  <c r="DI120"/>
  <c r="DJ120"/>
  <c r="DK120"/>
  <c r="DC121"/>
  <c r="BX121" s="1"/>
  <c r="DD121"/>
  <c r="DE121"/>
  <c r="DL121" s="1"/>
  <c r="DF121"/>
  <c r="DG121"/>
  <c r="DH121"/>
  <c r="DI121"/>
  <c r="DJ121"/>
  <c r="DK121"/>
  <c r="DC122"/>
  <c r="BX122" s="1"/>
  <c r="DD122"/>
  <c r="DE122"/>
  <c r="DF122"/>
  <c r="DG122"/>
  <c r="DH122"/>
  <c r="DI122"/>
  <c r="CB122" s="1"/>
  <c r="DJ122"/>
  <c r="DK122"/>
  <c r="B127"/>
  <c r="L127"/>
  <c r="P127"/>
  <c r="B128"/>
  <c r="L128"/>
  <c r="P128"/>
  <c r="B129"/>
  <c r="L129"/>
  <c r="P129"/>
  <c r="B130"/>
  <c r="L130"/>
  <c r="P130"/>
  <c r="B131"/>
  <c r="L131"/>
  <c r="P131"/>
  <c r="D136"/>
  <c r="AH136"/>
  <c r="D137"/>
  <c r="D138"/>
  <c r="D139"/>
  <c r="AH139"/>
  <c r="D140"/>
  <c r="CD122"/>
  <c r="BZ122"/>
  <c r="BZ121"/>
  <c r="CD120"/>
  <c r="CC120"/>
  <c r="CB120"/>
  <c r="BZ120"/>
  <c r="BY120"/>
  <c r="BX120"/>
  <c r="CB89"/>
  <c r="BX89"/>
  <c r="BZ88"/>
  <c r="CD87"/>
  <c r="BZ87"/>
  <c r="BZ86"/>
  <c r="CD85"/>
  <c r="CB85"/>
  <c r="BZ85"/>
  <c r="BX85"/>
  <c r="BZ84"/>
  <c r="CD83"/>
  <c r="CB83"/>
  <c r="BZ83"/>
  <c r="BX83"/>
  <c r="BZ82"/>
  <c r="CP85"/>
  <c r="BJ89"/>
  <c r="BJ85"/>
  <c r="BJ25"/>
  <c r="BJ82"/>
  <c r="BJ74"/>
  <c r="CP25"/>
  <c r="BJ24"/>
  <c r="CH68"/>
  <c r="BJ23"/>
  <c r="CP21"/>
  <c r="BJ15"/>
  <c r="CY71"/>
  <c r="BJ32"/>
  <c r="BJ36"/>
  <c r="BJ21"/>
  <c r="BJ19"/>
  <c r="BJ17"/>
  <c r="BW142"/>
  <c r="CA142"/>
  <c r="BZ142"/>
  <c r="BY142"/>
  <c r="BX142"/>
  <c r="CC142"/>
  <c r="CB142"/>
  <c r="CD142"/>
  <c r="CY115" l="1"/>
  <c r="BT114"/>
  <c r="BT112"/>
  <c r="CY111"/>
  <c r="BZ24"/>
  <c r="BX24"/>
  <c r="CB24"/>
  <c r="CC24"/>
  <c r="CA24"/>
  <c r="CD24"/>
  <c r="BW24"/>
  <c r="BY24"/>
  <c r="BZ25"/>
  <c r="CA25"/>
  <c r="CD25"/>
  <c r="BW25"/>
  <c r="CB25"/>
  <c r="BX25"/>
  <c r="BY25"/>
  <c r="CC25"/>
  <c r="BY35"/>
  <c r="CA35"/>
  <c r="CB35"/>
  <c r="BW35"/>
  <c r="CC35"/>
  <c r="BX35"/>
  <c r="BZ35"/>
  <c r="CD35"/>
  <c r="BY26"/>
  <c r="CA26"/>
  <c r="CC26"/>
  <c r="BW26"/>
  <c r="CD26"/>
  <c r="CB26"/>
  <c r="BZ26"/>
  <c r="BX26"/>
  <c r="BX28"/>
  <c r="BZ28"/>
  <c r="CA28"/>
  <c r="CB28"/>
  <c r="CC28"/>
  <c r="CD28"/>
  <c r="BY28"/>
  <c r="BW28"/>
  <c r="BF118"/>
  <c r="BF125" s="1"/>
  <c r="AP118"/>
  <c r="CB81"/>
  <c r="CA81"/>
  <c r="BW81"/>
  <c r="BX81"/>
  <c r="BY81"/>
  <c r="BZ81"/>
  <c r="CC81"/>
  <c r="CD81"/>
  <c r="CC79"/>
  <c r="BX79"/>
  <c r="BY79"/>
  <c r="BW79"/>
  <c r="CA79"/>
  <c r="CB79"/>
  <c r="BZ79"/>
  <c r="CD79"/>
  <c r="BX80"/>
  <c r="CA80"/>
  <c r="CB80"/>
  <c r="BZ80"/>
  <c r="CD80"/>
  <c r="BW80"/>
  <c r="CC80"/>
  <c r="BY80"/>
  <c r="BX77"/>
  <c r="BY77"/>
  <c r="CC77"/>
  <c r="BZ77"/>
  <c r="CB77"/>
  <c r="CD77"/>
  <c r="CA77"/>
  <c r="BW77"/>
  <c r="CB73"/>
  <c r="BW73"/>
  <c r="CA73"/>
  <c r="CD73"/>
  <c r="BY73"/>
  <c r="CC73"/>
  <c r="BX73"/>
  <c r="BZ73"/>
  <c r="BY78"/>
  <c r="CA78"/>
  <c r="CC78"/>
  <c r="BW78"/>
  <c r="CD78"/>
  <c r="CB78"/>
  <c r="BZ78"/>
  <c r="BX78"/>
  <c r="CC74"/>
  <c r="BW74"/>
  <c r="BY74"/>
  <c r="CA74"/>
  <c r="CD74"/>
  <c r="CB74"/>
  <c r="BZ74"/>
  <c r="BX74"/>
  <c r="CF74" s="1"/>
  <c r="CP72"/>
  <c r="CA75"/>
  <c r="CB75"/>
  <c r="BW75"/>
  <c r="CF75" s="1"/>
  <c r="CC75"/>
  <c r="BX75"/>
  <c r="BY75"/>
  <c r="BZ75"/>
  <c r="CD75"/>
  <c r="CD70"/>
  <c r="BZ70"/>
  <c r="BY70"/>
  <c r="BW70"/>
  <c r="CC70"/>
  <c r="CB70"/>
  <c r="BX70"/>
  <c r="CA70"/>
  <c r="CA76"/>
  <c r="BZ76"/>
  <c r="BX76"/>
  <c r="CD76"/>
  <c r="CB76"/>
  <c r="BW76"/>
  <c r="CC76"/>
  <c r="BY76"/>
  <c r="CC71"/>
  <c r="BX71"/>
  <c r="BY71"/>
  <c r="CA71"/>
  <c r="CB71"/>
  <c r="BW71"/>
  <c r="CD71"/>
  <c r="BZ71"/>
  <c r="CC36"/>
  <c r="BZ36"/>
  <c r="CE36" s="1"/>
  <c r="CD36"/>
  <c r="CA36"/>
  <c r="BY36"/>
  <c r="CB36"/>
  <c r="BX36"/>
  <c r="BW36"/>
  <c r="CB37"/>
  <c r="BW37"/>
  <c r="CA37"/>
  <c r="CD37"/>
  <c r="BX37"/>
  <c r="BY37"/>
  <c r="BZ37"/>
  <c r="CC37"/>
  <c r="BZ34"/>
  <c r="CB34"/>
  <c r="CD34"/>
  <c r="BX34"/>
  <c r="BW34"/>
  <c r="CA34"/>
  <c r="CC34"/>
  <c r="BY34"/>
  <c r="CY32"/>
  <c r="CP34"/>
  <c r="BZ32"/>
  <c r="BW32"/>
  <c r="CD32"/>
  <c r="CC32"/>
  <c r="BY32"/>
  <c r="CA32"/>
  <c r="CB32"/>
  <c r="BX32"/>
  <c r="BY31"/>
  <c r="CA31"/>
  <c r="CB31"/>
  <c r="BW31"/>
  <c r="CC31"/>
  <c r="BX31"/>
  <c r="BZ31"/>
  <c r="CD31"/>
  <c r="BX33"/>
  <c r="BY33"/>
  <c r="CC33"/>
  <c r="CD33"/>
  <c r="CB33"/>
  <c r="CA33"/>
  <c r="BW33"/>
  <c r="BZ33"/>
  <c r="CA29"/>
  <c r="CB29"/>
  <c r="BW29"/>
  <c r="BZ29"/>
  <c r="CD29"/>
  <c r="CC29"/>
  <c r="BX29"/>
  <c r="BY29"/>
  <c r="CY113"/>
  <c r="BP116"/>
  <c r="BT115"/>
  <c r="CP114"/>
  <c r="BT113"/>
  <c r="CP112"/>
  <c r="P132"/>
  <c r="CY106"/>
  <c r="CZ106" s="1"/>
  <c r="D129" s="1"/>
  <c r="Y109"/>
  <c r="X109" s="1"/>
  <c r="L132"/>
  <c r="AT118"/>
  <c r="AT125" s="1"/>
  <c r="AD118"/>
  <c r="AD125" s="1"/>
  <c r="CY108"/>
  <c r="CZ108" s="1"/>
  <c r="D131" s="1"/>
  <c r="BT106"/>
  <c r="CP80"/>
  <c r="CY79"/>
  <c r="CY75"/>
  <c r="CY70"/>
  <c r="CY78"/>
  <c r="CP23"/>
  <c r="CP37"/>
  <c r="CP27"/>
  <c r="CP26"/>
  <c r="CY25"/>
  <c r="CY24"/>
  <c r="CY23"/>
  <c r="CY29"/>
  <c r="CP24"/>
  <c r="CP22"/>
  <c r="CY22"/>
  <c r="CP19"/>
  <c r="CT68"/>
  <c r="CP17"/>
  <c r="CP15"/>
  <c r="CQ68"/>
  <c r="CY20"/>
  <c r="CY16"/>
  <c r="CY18"/>
  <c r="CB121"/>
  <c r="CC121"/>
  <c r="BY121"/>
  <c r="BL116"/>
  <c r="BT108"/>
  <c r="BZ123"/>
  <c r="CD123"/>
  <c r="CD121"/>
  <c r="BW120"/>
  <c r="CE120" s="1"/>
  <c r="CA121"/>
  <c r="BW121"/>
  <c r="CE121" s="1"/>
  <c r="BB118"/>
  <c r="BB125" s="1"/>
  <c r="AL118"/>
  <c r="AD18" i="1"/>
  <c r="AE17"/>
  <c r="CD22" i="3"/>
  <c r="CC22"/>
  <c r="CB22"/>
  <c r="CA22"/>
  <c r="BZ22"/>
  <c r="BY22"/>
  <c r="BX22"/>
  <c r="BW22"/>
  <c r="CD21"/>
  <c r="CC21"/>
  <c r="CB21"/>
  <c r="CA21"/>
  <c r="BZ21"/>
  <c r="BY21"/>
  <c r="BX21"/>
  <c r="BW21"/>
  <c r="CD20"/>
  <c r="CC20"/>
  <c r="CB20"/>
  <c r="CA20"/>
  <c r="BZ20"/>
  <c r="BY20"/>
  <c r="BX20"/>
  <c r="BW20"/>
  <c r="CD19"/>
  <c r="CC19"/>
  <c r="CB19"/>
  <c r="CA19"/>
  <c r="BZ19"/>
  <c r="BY19"/>
  <c r="BX19"/>
  <c r="BW19"/>
  <c r="CD18"/>
  <c r="CC18"/>
  <c r="CB18"/>
  <c r="CA18"/>
  <c r="BZ18"/>
  <c r="BY18"/>
  <c r="BX18"/>
  <c r="BW18"/>
  <c r="CD17"/>
  <c r="CC17"/>
  <c r="CB17"/>
  <c r="CA17"/>
  <c r="BZ17"/>
  <c r="BY17"/>
  <c r="BX17"/>
  <c r="BW17"/>
  <c r="CD16"/>
  <c r="CC16"/>
  <c r="CB16"/>
  <c r="CA16"/>
  <c r="BZ16"/>
  <c r="BY16"/>
  <c r="BX16"/>
  <c r="BW16"/>
  <c r="CD15"/>
  <c r="BW15"/>
  <c r="BX15"/>
  <c r="BY15"/>
  <c r="BZ15"/>
  <c r="CA15"/>
  <c r="CB15"/>
  <c r="CC15"/>
  <c r="CD14"/>
  <c r="BW14"/>
  <c r="BX14"/>
  <c r="BY14"/>
  <c r="BZ14"/>
  <c r="CA14"/>
  <c r="CB14"/>
  <c r="CC14"/>
  <c r="Y68"/>
  <c r="CP115"/>
  <c r="CY114"/>
  <c r="CZ114" s="1"/>
  <c r="AD139" s="1"/>
  <c r="CP113"/>
  <c r="CZ113" s="1"/>
  <c r="AD138" s="1"/>
  <c r="Y116"/>
  <c r="CY112"/>
  <c r="CZ112" s="1"/>
  <c r="AD137" s="1"/>
  <c r="CY107"/>
  <c r="CZ107" s="1"/>
  <c r="D130" s="1"/>
  <c r="CV109"/>
  <c r="CY105"/>
  <c r="CZ105" s="1"/>
  <c r="D128" s="1"/>
  <c r="CP14"/>
  <c r="DL122"/>
  <c r="CC122"/>
  <c r="CC123" s="1"/>
  <c r="BS105"/>
  <c r="BT105" s="1"/>
  <c r="BX123"/>
  <c r="CB123"/>
  <c r="CF121"/>
  <c r="BL121" s="1"/>
  <c r="CT109"/>
  <c r="BW122"/>
  <c r="BY122"/>
  <c r="CA122"/>
  <c r="CA123" s="1"/>
  <c r="AH138"/>
  <c r="BN116"/>
  <c r="CR109"/>
  <c r="BL109"/>
  <c r="Z116"/>
  <c r="BM121"/>
  <c r="BM120"/>
  <c r="BM122"/>
  <c r="X116"/>
  <c r="BE116"/>
  <c r="BA116"/>
  <c r="AW116"/>
  <c r="AS116"/>
  <c r="AO116"/>
  <c r="AK116"/>
  <c r="AG116"/>
  <c r="CP111"/>
  <c r="CZ111" s="1"/>
  <c r="BR116"/>
  <c r="BO116"/>
  <c r="BM116"/>
  <c r="BQ116"/>
  <c r="BM109"/>
  <c r="BJ14"/>
  <c r="CD89"/>
  <c r="CB87"/>
  <c r="BX87"/>
  <c r="BZ89"/>
  <c r="CK90"/>
  <c r="CW109"/>
  <c r="CU109"/>
  <c r="CS109"/>
  <c r="CQ109"/>
  <c r="BE109"/>
  <c r="AW109"/>
  <c r="AK109"/>
  <c r="AG109"/>
  <c r="CY104"/>
  <c r="BR109"/>
  <c r="BP109"/>
  <c r="BJ115"/>
  <c r="BJ113"/>
  <c r="BJ111"/>
  <c r="BJ108"/>
  <c r="BJ106"/>
  <c r="BJ84"/>
  <c r="BJ80"/>
  <c r="BJ76"/>
  <c r="BJ72"/>
  <c r="BJ70"/>
  <c r="CO68"/>
  <c r="CK68"/>
  <c r="CP87"/>
  <c r="BJ87"/>
  <c r="CP84"/>
  <c r="CY82"/>
  <c r="CY81"/>
  <c r="CF79"/>
  <c r="CY77"/>
  <c r="CP76"/>
  <c r="CY74"/>
  <c r="CY73"/>
  <c r="CV90"/>
  <c r="CE37"/>
  <c r="CU68"/>
  <c r="CY26"/>
  <c r="CY31"/>
  <c r="BJ104"/>
  <c r="BY89"/>
  <c r="BY87"/>
  <c r="CC86"/>
  <c r="CA86"/>
  <c r="BY86"/>
  <c r="BW86"/>
  <c r="CB86"/>
  <c r="BX86"/>
  <c r="CY86"/>
  <c r="CC85"/>
  <c r="BY85"/>
  <c r="CC84"/>
  <c r="CA84"/>
  <c r="BY84"/>
  <c r="BW84"/>
  <c r="CB84"/>
  <c r="BX84"/>
  <c r="CY84"/>
  <c r="BY83"/>
  <c r="CC82"/>
  <c r="CA82"/>
  <c r="BY82"/>
  <c r="BW82"/>
  <c r="CB82"/>
  <c r="BX82"/>
  <c r="CP82"/>
  <c r="CP79"/>
  <c r="CP74"/>
  <c r="CI68"/>
  <c r="CC89"/>
  <c r="CA89"/>
  <c r="BW89"/>
  <c r="CC88"/>
  <c r="CA88"/>
  <c r="BY88"/>
  <c r="BW88"/>
  <c r="CB88"/>
  <c r="BX88"/>
  <c r="CY88"/>
  <c r="CC87"/>
  <c r="CA87"/>
  <c r="BW87"/>
  <c r="CA85"/>
  <c r="BW85"/>
  <c r="CC83"/>
  <c r="CA83"/>
  <c r="BW83"/>
  <c r="CP83"/>
  <c r="CP81"/>
  <c r="CY80"/>
  <c r="CP78"/>
  <c r="CP77"/>
  <c r="CY76"/>
  <c r="CP75"/>
  <c r="CP73"/>
  <c r="CY72"/>
  <c r="CI90"/>
  <c r="CP71"/>
  <c r="CQ90"/>
  <c r="CP70"/>
  <c r="CY37"/>
  <c r="BJ37"/>
  <c r="CY27"/>
  <c r="CX68"/>
  <c r="CV68"/>
  <c r="BQ126" s="1"/>
  <c r="CM68"/>
  <c r="CR68"/>
  <c r="CD82"/>
  <c r="CD84"/>
  <c r="CD86"/>
  <c r="CD88"/>
  <c r="CY36"/>
  <c r="CY21"/>
  <c r="BJ114"/>
  <c r="CP20"/>
  <c r="CN68"/>
  <c r="BJ29"/>
  <c r="CP30"/>
  <c r="CY30"/>
  <c r="CP31"/>
  <c r="CY35"/>
  <c r="CL90"/>
  <c r="CP16"/>
  <c r="BJ28"/>
  <c r="CP29"/>
  <c r="BJ34"/>
  <c r="CY17"/>
  <c r="CE73"/>
  <c r="CH90"/>
  <c r="BL129" s="1"/>
  <c r="CT90"/>
  <c r="CR90"/>
  <c r="BM133"/>
  <c r="BJ83"/>
  <c r="BJ81"/>
  <c r="BJ79"/>
  <c r="BJ75"/>
  <c r="BJ73"/>
  <c r="BJ71"/>
  <c r="CP18"/>
  <c r="CY15"/>
  <c r="CP28"/>
  <c r="CY28"/>
  <c r="CF28"/>
  <c r="BJ30"/>
  <c r="BJ31"/>
  <c r="CP33"/>
  <c r="CY33"/>
  <c r="CP35"/>
  <c r="CY19"/>
  <c r="CF73"/>
  <c r="BQ133"/>
  <c r="BQ131"/>
  <c r="CS90"/>
  <c r="CM90"/>
  <c r="CO90"/>
  <c r="BM131"/>
  <c r="CU90"/>
  <c r="CP88"/>
  <c r="CP86"/>
  <c r="CJ68"/>
  <c r="CW68"/>
  <c r="CP32"/>
  <c r="BJ33"/>
  <c r="CY34"/>
  <c r="BJ35"/>
  <c r="CP36"/>
  <c r="CY89"/>
  <c r="CY87"/>
  <c r="CY85"/>
  <c r="CE25"/>
  <c r="BJ107"/>
  <c r="CE29"/>
  <c r="BJ27"/>
  <c r="CE26"/>
  <c r="CF26"/>
  <c r="BJ26"/>
  <c r="BL131"/>
  <c r="BP131"/>
  <c r="BL133"/>
  <c r="BP133"/>
  <c r="BR133"/>
  <c r="BR131"/>
  <c r="BL142"/>
  <c r="Z109"/>
  <c r="BS133"/>
  <c r="BO133"/>
  <c r="BS131"/>
  <c r="BO131"/>
  <c r="CN90"/>
  <c r="CJ90"/>
  <c r="CX90"/>
  <c r="BS126" s="1"/>
  <c r="CW90"/>
  <c r="BJ86"/>
  <c r="CS68"/>
  <c r="CL68"/>
  <c r="BN133"/>
  <c r="BN131"/>
  <c r="BJ22"/>
  <c r="BJ20"/>
  <c r="BJ18"/>
  <c r="BN142"/>
  <c r="AL128" s="1"/>
  <c r="BP142"/>
  <c r="AT128" s="1"/>
  <c r="BR142"/>
  <c r="BB128" s="1"/>
  <c r="BM142"/>
  <c r="AH128" s="1"/>
  <c r="BO142"/>
  <c r="AP128" s="1"/>
  <c r="BQ142"/>
  <c r="AX128" s="1"/>
  <c r="BS142"/>
  <c r="BF128" s="1"/>
  <c r="BN129" l="1"/>
  <c r="CE75"/>
  <c r="BL75" s="1"/>
  <c r="AG75" s="1"/>
  <c r="CF83"/>
  <c r="BN126"/>
  <c r="AL130" s="1"/>
  <c r="CZ115"/>
  <c r="AD140" s="1"/>
  <c r="CE14"/>
  <c r="BL26"/>
  <c r="CE77"/>
  <c r="BL77" s="1"/>
  <c r="CF77"/>
  <c r="BR129"/>
  <c r="BB129" s="1"/>
  <c r="BO129"/>
  <c r="CF14"/>
  <c r="CE16"/>
  <c r="CF17"/>
  <c r="BL17" s="1"/>
  <c r="CE18"/>
  <c r="CE20"/>
  <c r="CF22"/>
  <c r="BM26"/>
  <c r="BN26" s="1"/>
  <c r="BO26" s="1"/>
  <c r="BP26" s="1"/>
  <c r="BQ26" s="1"/>
  <c r="BR26" s="1"/>
  <c r="BS26" s="1"/>
  <c r="AG26"/>
  <c r="CF18"/>
  <c r="BY123"/>
  <c r="AD19" i="1"/>
  <c r="AE18"/>
  <c r="CE17" i="3"/>
  <c r="CP90"/>
  <c r="CF16"/>
  <c r="CF20"/>
  <c r="BL20" s="1"/>
  <c r="CE84"/>
  <c r="CP116"/>
  <c r="BW123"/>
  <c r="CY116"/>
  <c r="BM126"/>
  <c r="AH130" s="1"/>
  <c r="BI105"/>
  <c r="CF120"/>
  <c r="BL120" s="1"/>
  <c r="BL14"/>
  <c r="CF70"/>
  <c r="BL70" s="1"/>
  <c r="BL126"/>
  <c r="CF25"/>
  <c r="BL25" s="1"/>
  <c r="BP129"/>
  <c r="AT129" s="1"/>
  <c r="CE33"/>
  <c r="BP126"/>
  <c r="AT130" s="1"/>
  <c r="BS129"/>
  <c r="BF129" s="1"/>
  <c r="BO126"/>
  <c r="CF122"/>
  <c r="BL122" s="1"/>
  <c r="BL123" s="1"/>
  <c r="CE122"/>
  <c r="CE123" s="1"/>
  <c r="BR126"/>
  <c r="BB130" s="1"/>
  <c r="AC116"/>
  <c r="BN121"/>
  <c r="BN120"/>
  <c r="BN122"/>
  <c r="BM123"/>
  <c r="BJ88"/>
  <c r="AD136"/>
  <c r="BS111"/>
  <c r="CE87"/>
  <c r="CF87"/>
  <c r="CF81"/>
  <c r="CF85"/>
  <c r="CF89"/>
  <c r="CE83"/>
  <c r="BL83" s="1"/>
  <c r="AG83" s="1"/>
  <c r="CE85"/>
  <c r="BQ129"/>
  <c r="AX129" s="1"/>
  <c r="CF80"/>
  <c r="CE70"/>
  <c r="CE30"/>
  <c r="CE80"/>
  <c r="CF78"/>
  <c r="CF76"/>
  <c r="CF72"/>
  <c r="CE71"/>
  <c r="CE81"/>
  <c r="CE89"/>
  <c r="CE22"/>
  <c r="BL22" s="1"/>
  <c r="AG22" s="1"/>
  <c r="CF37"/>
  <c r="BL37" s="1"/>
  <c r="CE79"/>
  <c r="BL79" s="1"/>
  <c r="CE74"/>
  <c r="BL74" s="1"/>
  <c r="CF88"/>
  <c r="CE82"/>
  <c r="CF84"/>
  <c r="CE86"/>
  <c r="CE78"/>
  <c r="CB90"/>
  <c r="CD90"/>
  <c r="CE88"/>
  <c r="BL84"/>
  <c r="AG84" s="1"/>
  <c r="CF86"/>
  <c r="BL86" s="1"/>
  <c r="CF82"/>
  <c r="CF34"/>
  <c r="CE76"/>
  <c r="CE72"/>
  <c r="CF71"/>
  <c r="CF30"/>
  <c r="BL30" s="1"/>
  <c r="AG30" s="1"/>
  <c r="CZ104"/>
  <c r="BS104" s="1"/>
  <c r="BI104" s="1"/>
  <c r="CY109"/>
  <c r="BL73"/>
  <c r="BM129"/>
  <c r="BL81"/>
  <c r="BL82"/>
  <c r="BJ112"/>
  <c r="CY90"/>
  <c r="CP68"/>
  <c r="BY90"/>
  <c r="CC90"/>
  <c r="CA90"/>
  <c r="CE28"/>
  <c r="BL28" s="1"/>
  <c r="CE34"/>
  <c r="BZ90"/>
  <c r="CY68"/>
  <c r="BW68"/>
  <c r="BL85"/>
  <c r="AG85" s="1"/>
  <c r="BM85"/>
  <c r="AK85" s="1"/>
  <c r="BL87"/>
  <c r="AG87" s="1"/>
  <c r="BM87"/>
  <c r="AK87" s="1"/>
  <c r="BL89"/>
  <c r="AG89" s="1"/>
  <c r="BS89"/>
  <c r="BI89" s="1"/>
  <c r="BR89"/>
  <c r="BE89" s="1"/>
  <c r="BQ89"/>
  <c r="BA89" s="1"/>
  <c r="BP89"/>
  <c r="AW89" s="1"/>
  <c r="BO89"/>
  <c r="AS89" s="1"/>
  <c r="BN89"/>
  <c r="AO89" s="1"/>
  <c r="BM89"/>
  <c r="AK89" s="1"/>
  <c r="BW90"/>
  <c r="CE24"/>
  <c r="CF29"/>
  <c r="BL29" s="1"/>
  <c r="CF24"/>
  <c r="CF31"/>
  <c r="CE31"/>
  <c r="BX90"/>
  <c r="CF33"/>
  <c r="CF36"/>
  <c r="BL36" s="1"/>
  <c r="AL129"/>
  <c r="AP129"/>
  <c r="BJ16"/>
  <c r="BJ105"/>
  <c r="AC109"/>
  <c r="BJ109" s="1"/>
  <c r="CE23"/>
  <c r="CF23"/>
  <c r="AP130"/>
  <c r="AX130"/>
  <c r="BF130"/>
  <c r="CE35"/>
  <c r="CF35"/>
  <c r="CF32"/>
  <c r="CE32"/>
  <c r="AD128"/>
  <c r="AC128"/>
  <c r="AD129"/>
  <c r="AG79" l="1"/>
  <c r="BM79"/>
  <c r="AK79" s="1"/>
  <c r="BM86"/>
  <c r="AK86" s="1"/>
  <c r="AG86"/>
  <c r="BM81"/>
  <c r="AK81" s="1"/>
  <c r="AG81"/>
  <c r="BM70"/>
  <c r="AK70" s="1"/>
  <c r="AG70"/>
  <c r="BM77"/>
  <c r="AK77" s="1"/>
  <c r="AG77"/>
  <c r="BM82"/>
  <c r="AK82" s="1"/>
  <c r="AG82"/>
  <c r="BM74"/>
  <c r="AK74" s="1"/>
  <c r="AG74"/>
  <c r="BM73"/>
  <c r="AK73" s="1"/>
  <c r="AG73"/>
  <c r="BL71"/>
  <c r="BM75"/>
  <c r="AK75" s="1"/>
  <c r="BI109"/>
  <c r="BS109"/>
  <c r="BL33"/>
  <c r="AG33" s="1"/>
  <c r="BL16"/>
  <c r="BL18"/>
  <c r="BM28"/>
  <c r="BN28" s="1"/>
  <c r="BO28" s="1"/>
  <c r="BP28" s="1"/>
  <c r="BQ28" s="1"/>
  <c r="BR28" s="1"/>
  <c r="BS28" s="1"/>
  <c r="AG28"/>
  <c r="BM29"/>
  <c r="BN29" s="1"/>
  <c r="BO29" s="1"/>
  <c r="BP29" s="1"/>
  <c r="AW29" s="1"/>
  <c r="AG29"/>
  <c r="BT129"/>
  <c r="BM37"/>
  <c r="AK37" s="1"/>
  <c r="AG37"/>
  <c r="BM25"/>
  <c r="BN25" s="1"/>
  <c r="BO25" s="1"/>
  <c r="BP25" s="1"/>
  <c r="BQ25" s="1"/>
  <c r="BR25" s="1"/>
  <c r="BS25" s="1"/>
  <c r="AG25"/>
  <c r="AH129"/>
  <c r="AC129" s="1"/>
  <c r="BL35"/>
  <c r="BL23"/>
  <c r="BM36"/>
  <c r="BN36" s="1"/>
  <c r="BO36" s="1"/>
  <c r="BP36" s="1"/>
  <c r="AG36"/>
  <c r="AD20" i="1"/>
  <c r="AE19"/>
  <c r="BM20" i="3"/>
  <c r="BN20" s="1"/>
  <c r="BO20" s="1"/>
  <c r="BP20" s="1"/>
  <c r="BQ20" s="1"/>
  <c r="BR20" s="1"/>
  <c r="BS20" s="1"/>
  <c r="AG20"/>
  <c r="BM17"/>
  <c r="BN17" s="1"/>
  <c r="BO17" s="1"/>
  <c r="BP17" s="1"/>
  <c r="BQ17" s="1"/>
  <c r="BR17" s="1"/>
  <c r="BS17" s="1"/>
  <c r="AG17"/>
  <c r="BM14"/>
  <c r="BN14" s="1"/>
  <c r="BO14" s="1"/>
  <c r="BP14" s="1"/>
  <c r="BQ14" s="1"/>
  <c r="BR14" s="1"/>
  <c r="BS14" s="1"/>
  <c r="AG14"/>
  <c r="BM22"/>
  <c r="BN22" s="1"/>
  <c r="BO22" s="1"/>
  <c r="BP22" s="1"/>
  <c r="BQ22" s="1"/>
  <c r="BR22" s="1"/>
  <c r="BS22" s="1"/>
  <c r="BL32"/>
  <c r="AG32" s="1"/>
  <c r="BL31"/>
  <c r="AG31" s="1"/>
  <c r="BL24"/>
  <c r="BM30"/>
  <c r="AK30" s="1"/>
  <c r="BL34"/>
  <c r="BZ68"/>
  <c r="BZ118" s="1"/>
  <c r="CA68"/>
  <c r="CA118" s="1"/>
  <c r="BO121"/>
  <c r="AK25"/>
  <c r="AK17"/>
  <c r="BO120"/>
  <c r="BO122"/>
  <c r="BN123"/>
  <c r="BO104"/>
  <c r="AS104" s="1"/>
  <c r="AS109" s="1"/>
  <c r="BQ104"/>
  <c r="BL88"/>
  <c r="AG88" s="1"/>
  <c r="BN87"/>
  <c r="AO87" s="1"/>
  <c r="BN86"/>
  <c r="AO86" s="1"/>
  <c r="BN85"/>
  <c r="AO85" s="1"/>
  <c r="BM83"/>
  <c r="AK83" s="1"/>
  <c r="BM84"/>
  <c r="AK84" s="1"/>
  <c r="BN82"/>
  <c r="AO82" s="1"/>
  <c r="BN79"/>
  <c r="AO79" s="1"/>
  <c r="BL80"/>
  <c r="AG80" s="1"/>
  <c r="BL78"/>
  <c r="AG78" s="1"/>
  <c r="BL76"/>
  <c r="AG76" s="1"/>
  <c r="BN73"/>
  <c r="AO73" s="1"/>
  <c r="BN70"/>
  <c r="AO70" s="1"/>
  <c r="BL72"/>
  <c r="AG72" s="1"/>
  <c r="AK26"/>
  <c r="AO26"/>
  <c r="AK20"/>
  <c r="BJ116"/>
  <c r="BI111"/>
  <c r="BI116" s="1"/>
  <c r="BS116"/>
  <c r="BT111"/>
  <c r="BT116" s="1"/>
  <c r="AK14"/>
  <c r="CD68"/>
  <c r="CD118" s="1"/>
  <c r="CC68"/>
  <c r="CC118" s="1"/>
  <c r="CB68"/>
  <c r="CB118" s="1"/>
  <c r="BY68"/>
  <c r="BY118" s="1"/>
  <c r="CF27"/>
  <c r="CE27"/>
  <c r="CF21"/>
  <c r="CE21"/>
  <c r="AO22"/>
  <c r="AO25"/>
  <c r="BW118"/>
  <c r="D127"/>
  <c r="BN104"/>
  <c r="CE90"/>
  <c r="CF19"/>
  <c r="CE19"/>
  <c r="BT89"/>
  <c r="BI28"/>
  <c r="BA28"/>
  <c r="BT133"/>
  <c r="BT131"/>
  <c r="BT126"/>
  <c r="AD130"/>
  <c r="AC130" s="1"/>
  <c r="BQ36" l="1"/>
  <c r="AW36"/>
  <c r="BN37"/>
  <c r="BO37" s="1"/>
  <c r="BN81"/>
  <c r="AO81" s="1"/>
  <c r="BN77"/>
  <c r="BN74"/>
  <c r="AO74" s="1"/>
  <c r="BN75"/>
  <c r="AO75" s="1"/>
  <c r="BM71"/>
  <c r="AK71" s="1"/>
  <c r="AG71"/>
  <c r="AS29"/>
  <c r="AS36"/>
  <c r="BM33"/>
  <c r="BN33" s="1"/>
  <c r="BO33" s="1"/>
  <c r="BP33" s="1"/>
  <c r="BQ33" s="1"/>
  <c r="BR33" s="1"/>
  <c r="BE33" s="1"/>
  <c r="BQ29"/>
  <c r="BA29" s="1"/>
  <c r="AO29"/>
  <c r="AK29"/>
  <c r="AO28"/>
  <c r="AK28"/>
  <c r="AK22"/>
  <c r="BM78"/>
  <c r="AK36"/>
  <c r="BM18"/>
  <c r="AG18"/>
  <c r="BM16"/>
  <c r="AG16"/>
  <c r="BM34"/>
  <c r="BN34" s="1"/>
  <c r="AG34"/>
  <c r="AS28"/>
  <c r="AW28"/>
  <c r="BO109"/>
  <c r="AO36"/>
  <c r="BM24"/>
  <c r="AG24"/>
  <c r="BM23"/>
  <c r="BN23" s="1"/>
  <c r="BO23" s="1"/>
  <c r="BP23" s="1"/>
  <c r="BQ23" s="1"/>
  <c r="BR23" s="1"/>
  <c r="BS23" s="1"/>
  <c r="AG23"/>
  <c r="BE28"/>
  <c r="AD21" i="1"/>
  <c r="AE20"/>
  <c r="BM35" i="3"/>
  <c r="AG35"/>
  <c r="BL19"/>
  <c r="BL21"/>
  <c r="BL27"/>
  <c r="AO37"/>
  <c r="BN30"/>
  <c r="AO30" s="1"/>
  <c r="BM31"/>
  <c r="AK31" s="1"/>
  <c r="BM32"/>
  <c r="AK32" s="1"/>
  <c r="BP121"/>
  <c r="AO17"/>
  <c r="BP120"/>
  <c r="BP122"/>
  <c r="BO123"/>
  <c r="BA104"/>
  <c r="BA109" s="1"/>
  <c r="BQ109"/>
  <c r="BM88"/>
  <c r="AK88" s="1"/>
  <c r="BO86"/>
  <c r="AS86" s="1"/>
  <c r="BO87"/>
  <c r="AS87" s="1"/>
  <c r="BO85"/>
  <c r="AS85" s="1"/>
  <c r="BN84"/>
  <c r="AO84" s="1"/>
  <c r="BN83"/>
  <c r="AO83" s="1"/>
  <c r="BO82"/>
  <c r="AS82" s="1"/>
  <c r="BO79"/>
  <c r="AS79" s="1"/>
  <c r="BM80"/>
  <c r="AK80" s="1"/>
  <c r="BO75"/>
  <c r="AS75" s="1"/>
  <c r="BM76"/>
  <c r="AK76" s="1"/>
  <c r="BO73"/>
  <c r="AS73" s="1"/>
  <c r="BO70"/>
  <c r="AS70" s="1"/>
  <c r="BM72"/>
  <c r="AK72" s="1"/>
  <c r="AS26"/>
  <c r="AO20"/>
  <c r="AO14"/>
  <c r="AS22"/>
  <c r="AS25"/>
  <c r="AO104"/>
  <c r="AO109" s="1"/>
  <c r="BN109"/>
  <c r="BT104"/>
  <c r="BT109" s="1"/>
  <c r="BT28"/>
  <c r="BJ68"/>
  <c r="BL90"/>
  <c r="BR36" l="1"/>
  <c r="BA36"/>
  <c r="BO81"/>
  <c r="AS81" s="1"/>
  <c r="AO77"/>
  <c r="BO77"/>
  <c r="BO74"/>
  <c r="AS74" s="1"/>
  <c r="BN71"/>
  <c r="AO71" s="1"/>
  <c r="BN78"/>
  <c r="AO78" s="1"/>
  <c r="AK78"/>
  <c r="BM90"/>
  <c r="AK34"/>
  <c r="AK33"/>
  <c r="AW33"/>
  <c r="AS33"/>
  <c r="BS33"/>
  <c r="BI33" s="1"/>
  <c r="AO33"/>
  <c r="BA33"/>
  <c r="BR29"/>
  <c r="BE29" s="1"/>
  <c r="AO23"/>
  <c r="AK23"/>
  <c r="BN16"/>
  <c r="AK16"/>
  <c r="BN18"/>
  <c r="AK18"/>
  <c r="AG90"/>
  <c r="BM27"/>
  <c r="AG27"/>
  <c r="BN35"/>
  <c r="AK35"/>
  <c r="BN24"/>
  <c r="AK24"/>
  <c r="AD22" i="1"/>
  <c r="AE21"/>
  <c r="BM21" i="3"/>
  <c r="BN21" s="1"/>
  <c r="BO21" s="1"/>
  <c r="BP21" s="1"/>
  <c r="BQ21" s="1"/>
  <c r="BR21" s="1"/>
  <c r="BS21" s="1"/>
  <c r="AG21"/>
  <c r="BM19"/>
  <c r="BN19" s="1"/>
  <c r="BO19" s="1"/>
  <c r="BP19" s="1"/>
  <c r="BQ19" s="1"/>
  <c r="BR19" s="1"/>
  <c r="BS19" s="1"/>
  <c r="AG19"/>
  <c r="BN32"/>
  <c r="AO32" s="1"/>
  <c r="BN31"/>
  <c r="AO31" s="1"/>
  <c r="BO30"/>
  <c r="AS30" s="1"/>
  <c r="BO34"/>
  <c r="AO34"/>
  <c r="BP37"/>
  <c r="AW37" s="1"/>
  <c r="AS37"/>
  <c r="BQ121"/>
  <c r="AS17"/>
  <c r="BQ120"/>
  <c r="BQ122"/>
  <c r="BP123"/>
  <c r="BN88"/>
  <c r="AO88" s="1"/>
  <c r="BP87"/>
  <c r="AW87" s="1"/>
  <c r="BP86"/>
  <c r="AW86" s="1"/>
  <c r="BP85"/>
  <c r="AW85" s="1"/>
  <c r="BO83"/>
  <c r="AS83" s="1"/>
  <c r="BO84"/>
  <c r="AS84" s="1"/>
  <c r="BP82"/>
  <c r="AW82" s="1"/>
  <c r="BP79"/>
  <c r="AW79" s="1"/>
  <c r="BN80"/>
  <c r="AO80" s="1"/>
  <c r="BP75"/>
  <c r="AW75" s="1"/>
  <c r="BN76"/>
  <c r="AO76" s="1"/>
  <c r="BP73"/>
  <c r="AW73" s="1"/>
  <c r="BP70"/>
  <c r="AW70" s="1"/>
  <c r="BN72"/>
  <c r="AO72" s="1"/>
  <c r="AW26"/>
  <c r="AS20"/>
  <c r="AS14"/>
  <c r="AW22"/>
  <c r="AW25"/>
  <c r="AS23"/>
  <c r="BS36" l="1"/>
  <c r="BI36" s="1"/>
  <c r="BE36"/>
  <c r="BP81"/>
  <c r="AW81" s="1"/>
  <c r="AS77"/>
  <c r="BP77"/>
  <c r="BP74"/>
  <c r="AW74" s="1"/>
  <c r="BO71"/>
  <c r="AS71" s="1"/>
  <c r="BO78"/>
  <c r="BT33"/>
  <c r="BS29"/>
  <c r="BI29" s="1"/>
  <c r="AK19"/>
  <c r="BO18"/>
  <c r="AO18"/>
  <c r="BO16"/>
  <c r="AO16"/>
  <c r="AK21"/>
  <c r="BO35"/>
  <c r="AO35"/>
  <c r="BO24"/>
  <c r="AO24"/>
  <c r="BN27"/>
  <c r="AK27"/>
  <c r="AK90"/>
  <c r="AD23" i="1"/>
  <c r="AE22"/>
  <c r="BQ37" i="3"/>
  <c r="BA37" s="1"/>
  <c r="BP34"/>
  <c r="AS34"/>
  <c r="BP30"/>
  <c r="BO31"/>
  <c r="AS31" s="1"/>
  <c r="BO32"/>
  <c r="AS32" s="1"/>
  <c r="BR121"/>
  <c r="AW17"/>
  <c r="BR120"/>
  <c r="BR122"/>
  <c r="BQ123"/>
  <c r="BO88"/>
  <c r="AS88" s="1"/>
  <c r="BQ86"/>
  <c r="BA86" s="1"/>
  <c r="BQ87"/>
  <c r="BA87" s="1"/>
  <c r="BQ85"/>
  <c r="BA85" s="1"/>
  <c r="BP84"/>
  <c r="AW84" s="1"/>
  <c r="BP83"/>
  <c r="AW83" s="1"/>
  <c r="BQ82"/>
  <c r="BA82" s="1"/>
  <c r="BQ79"/>
  <c r="BA79" s="1"/>
  <c r="BO80"/>
  <c r="AS80" s="1"/>
  <c r="BQ75"/>
  <c r="BA75" s="1"/>
  <c r="BO76"/>
  <c r="AS76" s="1"/>
  <c r="BQ73"/>
  <c r="BA73" s="1"/>
  <c r="BQ70"/>
  <c r="BA70" s="1"/>
  <c r="BO72"/>
  <c r="AS72" s="1"/>
  <c r="BN90"/>
  <c r="BA26"/>
  <c r="AW20"/>
  <c r="AW14"/>
  <c r="AO21"/>
  <c r="BA22"/>
  <c r="BA25"/>
  <c r="AO19"/>
  <c r="AW23"/>
  <c r="BT36" l="1"/>
  <c r="BQ81"/>
  <c r="BA81" s="1"/>
  <c r="AW77"/>
  <c r="BQ77"/>
  <c r="BQ74"/>
  <c r="BA74" s="1"/>
  <c r="BP71"/>
  <c r="AW71" s="1"/>
  <c r="BP78"/>
  <c r="AS78"/>
  <c r="BT29"/>
  <c r="BP16"/>
  <c r="AS16"/>
  <c r="BP18"/>
  <c r="AS18"/>
  <c r="BP24"/>
  <c r="AS24"/>
  <c r="AD24" i="1"/>
  <c r="AE23"/>
  <c r="BO27" i="3"/>
  <c r="AO27"/>
  <c r="BP35"/>
  <c r="AS35"/>
  <c r="BP32"/>
  <c r="BP31"/>
  <c r="BQ30"/>
  <c r="AW30"/>
  <c r="BQ34"/>
  <c r="AW34"/>
  <c r="BR37"/>
  <c r="BE37" s="1"/>
  <c r="AO90"/>
  <c r="BS121"/>
  <c r="BA17"/>
  <c r="BS120"/>
  <c r="BS122"/>
  <c r="BT122" s="1"/>
  <c r="BR123"/>
  <c r="BP88"/>
  <c r="AW88" s="1"/>
  <c r="BR87"/>
  <c r="BE87" s="1"/>
  <c r="BR86"/>
  <c r="BE86" s="1"/>
  <c r="BR85"/>
  <c r="BE85" s="1"/>
  <c r="BQ83"/>
  <c r="BA83" s="1"/>
  <c r="BQ84"/>
  <c r="BA84" s="1"/>
  <c r="BR82"/>
  <c r="BE82" s="1"/>
  <c r="BR79"/>
  <c r="BE79" s="1"/>
  <c r="BP80"/>
  <c r="AW80" s="1"/>
  <c r="BR75"/>
  <c r="BE75" s="1"/>
  <c r="BP76"/>
  <c r="AW76" s="1"/>
  <c r="BR73"/>
  <c r="BE73" s="1"/>
  <c r="BR74"/>
  <c r="BE74" s="1"/>
  <c r="BR70"/>
  <c r="BE70" s="1"/>
  <c r="BP72"/>
  <c r="AW72" s="1"/>
  <c r="BO90"/>
  <c r="BA20"/>
  <c r="BA14"/>
  <c r="AS21"/>
  <c r="BE22"/>
  <c r="BE25"/>
  <c r="AS19"/>
  <c r="BA23"/>
  <c r="BR81" l="1"/>
  <c r="BS81" s="1"/>
  <c r="BI81" s="1"/>
  <c r="BA77"/>
  <c r="BR77"/>
  <c r="BQ71"/>
  <c r="BA71" s="1"/>
  <c r="AW78"/>
  <c r="BQ78"/>
  <c r="BQ18"/>
  <c r="AW18"/>
  <c r="BQ16"/>
  <c r="AW16"/>
  <c r="BQ35"/>
  <c r="AW35"/>
  <c r="AD25" i="1"/>
  <c r="AE24"/>
  <c r="BP27" i="3"/>
  <c r="AS27"/>
  <c r="BQ24"/>
  <c r="AW24"/>
  <c r="BS37"/>
  <c r="BI37" s="1"/>
  <c r="BR34"/>
  <c r="BA34"/>
  <c r="BR30"/>
  <c r="BA30"/>
  <c r="BQ31"/>
  <c r="AW31"/>
  <c r="BQ32"/>
  <c r="AW32"/>
  <c r="AS90"/>
  <c r="BT120"/>
  <c r="BT121"/>
  <c r="BE17"/>
  <c r="BS123"/>
  <c r="BQ88"/>
  <c r="BA88" s="1"/>
  <c r="BS86"/>
  <c r="BI86" s="1"/>
  <c r="BS87"/>
  <c r="BI87" s="1"/>
  <c r="BS85"/>
  <c r="BI85" s="1"/>
  <c r="BR84"/>
  <c r="BE84" s="1"/>
  <c r="BR83"/>
  <c r="BE83" s="1"/>
  <c r="BS82"/>
  <c r="BI82" s="1"/>
  <c r="BS79"/>
  <c r="BI79" s="1"/>
  <c r="BQ80"/>
  <c r="BA80" s="1"/>
  <c r="BS75"/>
  <c r="BI75" s="1"/>
  <c r="BQ76"/>
  <c r="BA76" s="1"/>
  <c r="BS73"/>
  <c r="BI73" s="1"/>
  <c r="BS74"/>
  <c r="BI74" s="1"/>
  <c r="BS70"/>
  <c r="BI70" s="1"/>
  <c r="BQ72"/>
  <c r="BA72" s="1"/>
  <c r="BP90"/>
  <c r="BE26"/>
  <c r="BI26"/>
  <c r="BT26"/>
  <c r="BE20"/>
  <c r="BE14"/>
  <c r="BI14"/>
  <c r="AW21"/>
  <c r="BI22"/>
  <c r="BI25"/>
  <c r="AW19"/>
  <c r="BE23"/>
  <c r="BT81" l="1"/>
  <c r="BE77"/>
  <c r="BS77"/>
  <c r="BI77" s="1"/>
  <c r="BR71"/>
  <c r="BE71" s="1"/>
  <c r="BA78"/>
  <c r="BR78"/>
  <c r="BT37"/>
  <c r="BR16"/>
  <c r="BA16"/>
  <c r="BR18"/>
  <c r="BA18"/>
  <c r="BR24"/>
  <c r="BA24"/>
  <c r="AD26" i="1"/>
  <c r="AE25"/>
  <c r="BQ27" i="3"/>
  <c r="AW27"/>
  <c r="AW90"/>
  <c r="BR35"/>
  <c r="BA35"/>
  <c r="BR32"/>
  <c r="BA32"/>
  <c r="BR31"/>
  <c r="BA31"/>
  <c r="BS30"/>
  <c r="BI30" s="1"/>
  <c r="BE30"/>
  <c r="BS34"/>
  <c r="BI34" s="1"/>
  <c r="BE34"/>
  <c r="BT123"/>
  <c r="BT75"/>
  <c r="BI17"/>
  <c r="BT17"/>
  <c r="BR88"/>
  <c r="BE88" s="1"/>
  <c r="BT87"/>
  <c r="BT86"/>
  <c r="BT85"/>
  <c r="BS83"/>
  <c r="BI83" s="1"/>
  <c r="BS84"/>
  <c r="BI84" s="1"/>
  <c r="BT82"/>
  <c r="BT79"/>
  <c r="BR80"/>
  <c r="BR76"/>
  <c r="BE76" s="1"/>
  <c r="BT73"/>
  <c r="BT74"/>
  <c r="BT70"/>
  <c r="BR72"/>
  <c r="BE72" s="1"/>
  <c r="BQ90"/>
  <c r="BI20"/>
  <c r="BT14"/>
  <c r="BT22"/>
  <c r="BT25"/>
  <c r="BA21"/>
  <c r="BA19"/>
  <c r="BT77" l="1"/>
  <c r="BS71"/>
  <c r="BI71" s="1"/>
  <c r="BE78"/>
  <c r="BS78"/>
  <c r="BI78" s="1"/>
  <c r="BT34"/>
  <c r="BT30"/>
  <c r="BS18"/>
  <c r="BI18" s="1"/>
  <c r="BE18"/>
  <c r="BT18"/>
  <c r="BS16"/>
  <c r="BI16" s="1"/>
  <c r="BE16"/>
  <c r="BT16"/>
  <c r="BS35"/>
  <c r="BI35" s="1"/>
  <c r="BE35"/>
  <c r="AD27" i="1"/>
  <c r="AE26"/>
  <c r="BR27" i="3"/>
  <c r="BS27" s="1"/>
  <c r="BI27" s="1"/>
  <c r="BA27"/>
  <c r="BS24"/>
  <c r="BI24" s="1"/>
  <c r="BE24"/>
  <c r="BS31"/>
  <c r="BE31"/>
  <c r="BS32"/>
  <c r="BI32" s="1"/>
  <c r="BE32"/>
  <c r="BA90"/>
  <c r="BT83"/>
  <c r="BT23"/>
  <c r="BI23"/>
  <c r="BS88"/>
  <c r="BI88" s="1"/>
  <c r="BT84"/>
  <c r="BS80"/>
  <c r="BI80" s="1"/>
  <c r="BS76"/>
  <c r="BI76" s="1"/>
  <c r="BE90"/>
  <c r="BS72"/>
  <c r="BI72" s="1"/>
  <c r="BR90"/>
  <c r="BT20"/>
  <c r="BT24"/>
  <c r="BE21"/>
  <c r="BI19"/>
  <c r="BE19"/>
  <c r="BT19"/>
  <c r="BT71" l="1"/>
  <c r="BI90"/>
  <c r="BT78"/>
  <c r="BT35"/>
  <c r="BT27"/>
  <c r="BE27"/>
  <c r="AD28" i="1"/>
  <c r="AE27"/>
  <c r="BT32" i="3"/>
  <c r="BT80"/>
  <c r="BI31"/>
  <c r="BT31"/>
  <c r="BT76"/>
  <c r="BT88"/>
  <c r="BT72"/>
  <c r="BS90"/>
  <c r="BI21"/>
  <c r="AD29" i="1" l="1"/>
  <c r="AE29" s="1"/>
  <c r="AE28"/>
  <c r="BT90" i="3"/>
  <c r="BT21"/>
  <c r="AC90" l="1"/>
  <c r="Z90"/>
  <c r="Y90"/>
  <c r="X90"/>
  <c r="Y118" l="1"/>
  <c r="AD133"/>
  <c r="BJ118"/>
  <c r="BJ90"/>
  <c r="BX68"/>
  <c r="BX118" s="1"/>
  <c r="CE15"/>
  <c r="CE68" s="1"/>
  <c r="CE118" s="1"/>
  <c r="CF15"/>
  <c r="BL15" l="1"/>
  <c r="BL68" s="1"/>
  <c r="BL118" s="1"/>
  <c r="BM15" l="1"/>
  <c r="AK15" s="1"/>
  <c r="AK68" s="1"/>
  <c r="AK118" s="1"/>
  <c r="AH131" s="1"/>
  <c r="AG15"/>
  <c r="AG68" s="1"/>
  <c r="AG118" s="1"/>
  <c r="AD131" s="1"/>
  <c r="AD132" l="1"/>
  <c r="BN15"/>
  <c r="BN68" s="1"/>
  <c r="BN118" s="1"/>
  <c r="BM68"/>
  <c r="BM118" s="1"/>
  <c r="AO15" l="1"/>
  <c r="AO68" s="1"/>
  <c r="AO118" s="1"/>
  <c r="AL131" s="1"/>
  <c r="BO15"/>
  <c r="BO68" s="1"/>
  <c r="BO118" s="1"/>
  <c r="AS15"/>
  <c r="AS68" s="1"/>
  <c r="AS118" s="1"/>
  <c r="AP131" s="1"/>
  <c r="AL132" l="1"/>
  <c r="BP15"/>
  <c r="AW15" s="1"/>
  <c r="AW68" s="1"/>
  <c r="AW118" s="1"/>
  <c r="AT131" s="1"/>
  <c r="BQ15" l="1"/>
  <c r="BQ68" s="1"/>
  <c r="BQ118" s="1"/>
  <c r="BP68"/>
  <c r="BP118" s="1"/>
  <c r="BA15"/>
  <c r="BA68" s="1"/>
  <c r="BA118" s="1"/>
  <c r="AX131" s="1"/>
  <c r="AT132" s="1"/>
  <c r="BR15" l="1"/>
  <c r="BE15" s="1"/>
  <c r="BE68" s="1"/>
  <c r="BE118" s="1"/>
  <c r="BB131" s="1"/>
  <c r="BS15" l="1"/>
  <c r="BS68" s="1"/>
  <c r="BS118" s="1"/>
  <c r="BR68"/>
  <c r="BR118" s="1"/>
  <c r="BI15"/>
  <c r="BI68" s="1"/>
  <c r="BI118" s="1"/>
  <c r="BF131" s="1"/>
  <c r="BB132" s="1"/>
  <c r="BT15" l="1"/>
  <c r="BT68" s="1"/>
  <c r="BT118" s="1"/>
</calcChain>
</file>

<file path=xl/sharedStrings.xml><?xml version="1.0" encoding="utf-8"?>
<sst xmlns="http://schemas.openxmlformats.org/spreadsheetml/2006/main" count="508" uniqueCount="331">
  <si>
    <t>Самостійна робота</t>
  </si>
  <si>
    <t>№</t>
  </si>
  <si>
    <t>Семестр</t>
  </si>
  <si>
    <t>Обсяг годин</t>
  </si>
  <si>
    <t>шифр</t>
  </si>
  <si>
    <t>назва</t>
  </si>
  <si>
    <t>ПЛАН НАВЧАЛЬНОГО ПРОЦЕСУ</t>
  </si>
  <si>
    <t>Назва дисциплін</t>
  </si>
  <si>
    <t>Шифр кафедри</t>
  </si>
  <si>
    <t>Розподіл за семестрами</t>
  </si>
  <si>
    <t>Розподіл за курсами і семестрами</t>
  </si>
  <si>
    <t>Екзамени</t>
  </si>
  <si>
    <t>Заліки</t>
  </si>
  <si>
    <t>Курс. проект</t>
  </si>
  <si>
    <t>Курс. робота</t>
  </si>
  <si>
    <t>Інд. завдання</t>
  </si>
  <si>
    <t>Разом</t>
  </si>
  <si>
    <t>I</t>
  </si>
  <si>
    <t>II</t>
  </si>
  <si>
    <t>III</t>
  </si>
  <si>
    <t>IV</t>
  </si>
  <si>
    <t>Годин</t>
  </si>
  <si>
    <t>Кредити ECTS</t>
  </si>
  <si>
    <t>кількість тижнів у семестрі</t>
  </si>
  <si>
    <t>2.1</t>
  </si>
  <si>
    <t>8.1</t>
  </si>
  <si>
    <t>#</t>
  </si>
  <si>
    <t>_</t>
  </si>
  <si>
    <t>Виробнича практика</t>
  </si>
  <si>
    <t>ІНФОРМАЦІЙНА ЧАСТИНА</t>
  </si>
  <si>
    <t>ВИРОБНИЧІ ПРАКТИКИ</t>
  </si>
  <si>
    <t>Назва</t>
  </si>
  <si>
    <t>Кіль. Тижн</t>
  </si>
  <si>
    <t>Кредитів</t>
  </si>
  <si>
    <t>Програма підготовки</t>
  </si>
  <si>
    <t/>
  </si>
  <si>
    <t>К-сть годин у кредиті=</t>
  </si>
  <si>
    <t>Атестація</t>
  </si>
  <si>
    <t>АТЕСТАЦІЯ</t>
  </si>
  <si>
    <t>% СРС</t>
  </si>
  <si>
    <t>S</t>
  </si>
  <si>
    <t>Кредити за семестрами</t>
  </si>
  <si>
    <t>Увага! Ця частина плану - НЕ  ДРУКУЄТЬСЯ!</t>
  </si>
  <si>
    <t xml:space="preserve">Разом: </t>
  </si>
  <si>
    <t>Увага!Зони зафарбовані жовтим кольором - розраховуються автоматично!</t>
  </si>
  <si>
    <t>Спеціалізація:</t>
  </si>
  <si>
    <t>"Затверджую"</t>
  </si>
  <si>
    <t>Ректор СНУ ім. В. Даля</t>
  </si>
  <si>
    <t>"______"_______________________  20_____ р.</t>
  </si>
  <si>
    <t>Термін навчання:</t>
  </si>
  <si>
    <t>Міністерство освіти і науки України</t>
  </si>
  <si>
    <t>ІІ. Зведені дані по використанню часу (тижнів)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</si>
  <si>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</si>
  <si>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</si>
  <si>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</si>
  <si>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</si>
  <si>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</si>
  <si>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</si>
  <si>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</si>
  <si>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</si>
  <si>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</si>
  <si>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</si>
  <si>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</si>
  <si>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</si>
  <si>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</si>
  <si>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</t>
  </si>
  <si>
    <t>Екзаменаційна сесія</t>
  </si>
  <si>
    <t>Підсумкові атестації</t>
  </si>
  <si>
    <t>Виконання кваліф. робіт</t>
  </si>
  <si>
    <t>Канікули</t>
  </si>
  <si>
    <t>Всього</t>
  </si>
  <si>
    <t>І</t>
  </si>
  <si>
    <t>ІІ</t>
  </si>
  <si>
    <t>ІІІ</t>
  </si>
  <si>
    <t>ІV</t>
  </si>
  <si>
    <t>ТЕОРЕТИЧНЕ НАВЧАННЯ</t>
  </si>
  <si>
    <t>::</t>
  </si>
  <si>
    <t xml:space="preserve"> =</t>
  </si>
  <si>
    <t>КАНІКУЛИ</t>
  </si>
  <si>
    <t>//</t>
  </si>
  <si>
    <t>Д</t>
  </si>
  <si>
    <t>ПРАКТИКИ:</t>
  </si>
  <si>
    <t>К - Комп'ютерна; В - Виробнича; Н - Навчальна; ЗЕ - Загально-екологічна; НП - Наукова; П - Переддипломна; КТ - Конструкторсько-Технологічна; ПТ - Проектно-Технологічна;</t>
  </si>
  <si>
    <t>=</t>
  </si>
  <si>
    <t>Інд.з.  обовязкових+дисц ВНЗ</t>
  </si>
  <si>
    <t>К-сть очних тижнів в семестрах</t>
  </si>
  <si>
    <t>КР</t>
  </si>
  <si>
    <t>КПр</t>
  </si>
  <si>
    <t>кредит</t>
  </si>
  <si>
    <t>кредита</t>
  </si>
  <si>
    <t>кільскість аудиторних годин і кредитів у тиждень</t>
  </si>
  <si>
    <t>кредити</t>
  </si>
  <si>
    <t>___________________________  О.В. Поркуян</t>
  </si>
  <si>
    <t>Рік прийому</t>
  </si>
  <si>
    <t xml:space="preserve">Галузь знань  </t>
  </si>
  <si>
    <t>Спеціальність</t>
  </si>
  <si>
    <t>Подсчет курсовых проектов и курс. Работ</t>
  </si>
  <si>
    <t>Подсчет зачетов</t>
  </si>
  <si>
    <t xml:space="preserve">Заліки </t>
  </si>
  <si>
    <t>ФіБС</t>
  </si>
  <si>
    <t>ОбОп</t>
  </si>
  <si>
    <t>ЕП</t>
  </si>
  <si>
    <t>ПМВ</t>
  </si>
  <si>
    <t>ГРФП</t>
  </si>
  <si>
    <t>ЛУБРТ</t>
  </si>
  <si>
    <t>КІСУ</t>
  </si>
  <si>
    <t>ЕА</t>
  </si>
  <si>
    <t>ПМ</t>
  </si>
  <si>
    <t>ХОП</t>
  </si>
  <si>
    <t>МОПП</t>
  </si>
  <si>
    <t>ХІЕ</t>
  </si>
  <si>
    <t>ЕІ</t>
  </si>
  <si>
    <t>ТЛП</t>
  </si>
  <si>
    <t>МПМ</t>
  </si>
  <si>
    <t>ЗЛФВ</t>
  </si>
  <si>
    <t>ППСР</t>
  </si>
  <si>
    <t>УФЖ</t>
  </si>
  <si>
    <t>ПС</t>
  </si>
  <si>
    <t>ГП</t>
  </si>
  <si>
    <t>КП</t>
  </si>
  <si>
    <t>2</t>
  </si>
  <si>
    <t>Подсчет екзаменів</t>
  </si>
  <si>
    <t>Іспити</t>
  </si>
  <si>
    <t>К.проекти</t>
  </si>
  <si>
    <t>К.роботи</t>
  </si>
  <si>
    <t>Форма навчання</t>
  </si>
  <si>
    <t>КВАЛІФІКАЦІЙНИЙ ІСПИТ</t>
  </si>
  <si>
    <t>ПІДГОТОВКА ТА ЗАХИСТ КВАЛІФІКАЦІЙНОЇ РОБОТИ</t>
  </si>
  <si>
    <t>Практика</t>
  </si>
  <si>
    <t>Освітній ступінь:</t>
  </si>
  <si>
    <t>ОСВІТНІЙ СТУПІНЬ</t>
  </si>
  <si>
    <t>ЕКЗАМЕНАЦІЙНА СЕСІЯ</t>
  </si>
  <si>
    <t>Недрукуєма інформація</t>
  </si>
  <si>
    <t>В друкуєму зону внести тільки ті позначення, які використовуються у цьому плані</t>
  </si>
  <si>
    <t>підготовки здобувачів вищої освіти</t>
  </si>
  <si>
    <t>За умови наявності:</t>
  </si>
  <si>
    <t>Східноукраїнський національний університет імені Володимира Даля</t>
  </si>
  <si>
    <t>ЗАТПТМ</t>
  </si>
  <si>
    <t>КНІ</t>
  </si>
  <si>
    <t>ГІР</t>
  </si>
  <si>
    <t>ПРАВО</t>
  </si>
  <si>
    <t>ФКІД</t>
  </si>
  <si>
    <t>ПЕД</t>
  </si>
  <si>
    <r>
      <t xml:space="preserve">Увага! Після узгодження графіку занять у 8 семестрі запишіть к-ть тижнів у клітину </t>
    </r>
    <r>
      <rPr>
        <b/>
        <sz val="12"/>
        <color indexed="10"/>
        <rFont val="Calibri"/>
        <family val="2"/>
        <charset val="204"/>
      </rPr>
      <t>BP4</t>
    </r>
    <r>
      <rPr>
        <b/>
        <sz val="12"/>
        <rFont val="Calibri"/>
        <family val="2"/>
        <charset val="204"/>
      </rPr>
      <t xml:space="preserve"> на листі "ПЛАН НАВЧАЛЬНОГО ПРОЦЕСУ"</t>
    </r>
  </si>
  <si>
    <t>3 роки 10 місяців</t>
  </si>
  <si>
    <t>повної загальної середньої освіти</t>
  </si>
  <si>
    <t>ПУММ</t>
  </si>
  <si>
    <t>МіЕТ</t>
  </si>
  <si>
    <t>БУПП</t>
  </si>
  <si>
    <t>АМ</t>
  </si>
  <si>
    <t>ІА</t>
  </si>
  <si>
    <t>ІМПК</t>
  </si>
  <si>
    <t>За програмою</t>
  </si>
  <si>
    <t>2.10</t>
  </si>
  <si>
    <t>бакалавр</t>
  </si>
  <si>
    <t>%</t>
  </si>
  <si>
    <t>1</t>
  </si>
  <si>
    <t>2.</t>
  </si>
  <si>
    <t>2.11</t>
  </si>
  <si>
    <t>2.12</t>
  </si>
  <si>
    <t>2.13</t>
  </si>
  <si>
    <t>2.14</t>
  </si>
  <si>
    <t>2.15</t>
  </si>
  <si>
    <t>2.16</t>
  </si>
  <si>
    <t>2.17</t>
  </si>
  <si>
    <t>2.18</t>
  </si>
  <si>
    <t>Філософія</t>
  </si>
  <si>
    <t>3.01</t>
  </si>
  <si>
    <t>3.02</t>
  </si>
  <si>
    <t>3.03</t>
  </si>
  <si>
    <t>3.04</t>
  </si>
  <si>
    <t>4.01</t>
  </si>
  <si>
    <t>4.02</t>
  </si>
  <si>
    <t>4.03</t>
  </si>
  <si>
    <t>4.04</t>
  </si>
  <si>
    <t>4.05</t>
  </si>
  <si>
    <t>5.01</t>
  </si>
  <si>
    <t>5.02</t>
  </si>
  <si>
    <t>5.03</t>
  </si>
  <si>
    <t>5.04</t>
  </si>
  <si>
    <t>5.05</t>
  </si>
  <si>
    <t>3.06</t>
  </si>
  <si>
    <t>Курсові проекти (роботи)</t>
  </si>
  <si>
    <t xml:space="preserve"> курсові проекти</t>
  </si>
  <si>
    <t xml:space="preserve"> курсові роботи</t>
  </si>
  <si>
    <t>годин</t>
  </si>
  <si>
    <t xml:space="preserve">Кількість курсових проектів </t>
  </si>
  <si>
    <t>Кількість курсових робіт</t>
  </si>
  <si>
    <t>Кількість іспитів</t>
  </si>
  <si>
    <t>Кількість заліків</t>
  </si>
  <si>
    <t>Кількість кредитів ECTS за семестр</t>
  </si>
  <si>
    <t>Іноземна мова</t>
  </si>
  <si>
    <t>2.19</t>
  </si>
  <si>
    <t>2.20</t>
  </si>
  <si>
    <t>3.05</t>
  </si>
  <si>
    <t>3.07</t>
  </si>
  <si>
    <t>1.05</t>
  </si>
  <si>
    <t>1.06</t>
  </si>
  <si>
    <t>1.07</t>
  </si>
  <si>
    <t>1.08</t>
  </si>
  <si>
    <t>1.09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</si>
  <si>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</si>
  <si>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</si>
  <si>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</si>
  <si>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</si>
  <si>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</si>
  <si>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</si>
  <si>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</si>
  <si>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</si>
  <si>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</si>
  <si>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</si>
  <si>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</si>
  <si>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</si>
  <si>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</si>
  <si>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</si>
  <si>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</si>
  <si>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1.01</t>
  </si>
  <si>
    <t>1.02</t>
  </si>
  <si>
    <t>1.03</t>
  </si>
  <si>
    <t>1.04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</si>
  <si>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</si>
  <si>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</si>
  <si>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</si>
  <si>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</si>
  <si>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</si>
  <si>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</si>
  <si>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</si>
  <si>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</si>
  <si>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</si>
  <si>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Обов'язкові дисципліни (год./тижд.)</t>
  </si>
  <si>
    <t>Кількість інд. завдань</t>
  </si>
  <si>
    <t>Інформаційні технології</t>
  </si>
  <si>
    <t>Психологія ділового спілкування</t>
  </si>
  <si>
    <t>Українська мова (за професійним спрямуванням)</t>
  </si>
  <si>
    <t>Історія України і  української культури</t>
  </si>
  <si>
    <t>Управління проектами</t>
  </si>
  <si>
    <t>5</t>
  </si>
  <si>
    <t>ПС, ППСР</t>
  </si>
  <si>
    <t>Обов’язкові освітні компоненти</t>
  </si>
  <si>
    <t>Вибіркові освітні компоненти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</si>
  <si>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</si>
  <si>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</si>
  <si>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</si>
  <si>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</si>
  <si>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</si>
  <si>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</si>
  <si>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</si>
  <si>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</si>
  <si>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</si>
  <si>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</si>
  <si>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</si>
  <si>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</si>
  <si>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</si>
  <si>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</si>
  <si>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</si>
  <si>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</si>
  <si>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</si>
  <si>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</si>
  <si>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</si>
  <si>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</si>
  <si>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</si>
  <si>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</si>
  <si>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</si>
  <si>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</si>
  <si>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</si>
  <si>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</si>
  <si>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Вибіркова дисципліна 1</t>
  </si>
  <si>
    <t>Вибіркова дисципліна 2</t>
  </si>
  <si>
    <t>Вибіркова дисципліна 3</t>
  </si>
  <si>
    <t>Вибіркова дисципліна 4</t>
  </si>
  <si>
    <t>Вибіркова дисципліна 5</t>
  </si>
  <si>
    <t>Вибіркова дисципліна 6</t>
  </si>
  <si>
    <t>Вибіркова дисципліна 7</t>
  </si>
  <si>
    <t>Вибіркова дисципліна 8</t>
  </si>
  <si>
    <t>Лекції</t>
  </si>
  <si>
    <t>Лабораторні роботи</t>
  </si>
  <si>
    <t>Практичні заняття(семінари)</t>
  </si>
  <si>
    <t>заочна (дистанційна)</t>
  </si>
  <si>
    <t xml:space="preserve">НАВЧАЛЬНИЙ   ПЛАН </t>
  </si>
  <si>
    <t>Нач. навч. відділу______________ Н.М. Нєскородєва</t>
  </si>
  <si>
    <t>Схвалено:</t>
  </si>
  <si>
    <t>Вченою радою Східноукраїнського національного університету імені Володимира Даля, протокол № _____ від "___"_______2020р.</t>
  </si>
  <si>
    <t>Голова Вченої ради_________ проф. О.В. Поркуян</t>
  </si>
  <si>
    <t>Кількість кредитів ECTS за рік</t>
  </si>
  <si>
    <t>у тому числі вибіркова частина плану, кількість кредитів ECTS</t>
  </si>
  <si>
    <t xml:space="preserve">І. Графік навчального процесу </t>
  </si>
  <si>
    <t>Бізнес-розрахунки: Вища математика для економістів, Статистика та економетріка,  Економіко-математичне моделювання</t>
  </si>
  <si>
    <t>Економіка підприємства та мікроекономіка</t>
  </si>
  <si>
    <t>Господарське право</t>
  </si>
  <si>
    <t>Маркетинг та дослідження ринку</t>
  </si>
  <si>
    <t>ММ</t>
  </si>
  <si>
    <t>Основи менеджменту та підприємництва</t>
  </si>
  <si>
    <t>Міжнародний бізнес</t>
  </si>
  <si>
    <t>Податкова система</t>
  </si>
  <si>
    <t>Фінанси</t>
  </si>
  <si>
    <t>Гроші та кредит</t>
  </si>
  <si>
    <t>Корпоративні фінанси</t>
  </si>
  <si>
    <t>Економічна теорія</t>
  </si>
  <si>
    <t>Переддипломна</t>
  </si>
  <si>
    <t>Кваліфікаційна робота бакалавра</t>
  </si>
  <si>
    <t>П</t>
  </si>
  <si>
    <t>07</t>
  </si>
  <si>
    <t>071</t>
  </si>
  <si>
    <t>Управлiння та адмiнiстрування</t>
  </si>
  <si>
    <t>Облiк i оподаткування</t>
  </si>
  <si>
    <t>Бухгалтерський облік (загальна теорiя)</t>
  </si>
  <si>
    <t>Фiнансовий облiк 1</t>
  </si>
  <si>
    <t>Фiнансовий облiк 2</t>
  </si>
  <si>
    <t>Облiк у банках</t>
  </si>
  <si>
    <t>Аналіз господарської діяльності</t>
  </si>
  <si>
    <t>Облік і звітність в оподаткуванні</t>
  </si>
  <si>
    <t>Внутрішньогосподарський контроль</t>
  </si>
  <si>
    <t>Аудит</t>
  </si>
  <si>
    <t>Вибіркова дисципліна 9</t>
  </si>
  <si>
    <t>ПЕРЕДДИПЛОМНА ПРАКТИКА</t>
  </si>
  <si>
    <t xml:space="preserve">План складено у відповідності до освітньої програми 071"Облiк i оподаткування" </t>
  </si>
  <si>
    <t>Керівник проектної групи  ___________проф. Клюс Ю.І.</t>
  </si>
  <si>
    <t>Кафедра обліку і оподаткування</t>
  </si>
  <si>
    <t>Навчально-науковий інститут економіки і управління</t>
  </si>
  <si>
    <t>Зав. кафедри _____________проф. Клюс Ю.І.</t>
  </si>
  <si>
    <t>Директор інституту  ____________________ доц. Галгаш Р.А.</t>
  </si>
  <si>
    <t>НЗ</t>
  </si>
  <si>
    <t>НАСТАНОВНI ЗАНЯТТЯ</t>
  </si>
  <si>
    <t>Переддипломна практика</t>
  </si>
  <si>
    <t>8Д</t>
  </si>
  <si>
    <t>Вибіркова дисципліна 10</t>
  </si>
  <si>
    <t>Вибіркова дисципліна 11</t>
  </si>
  <si>
    <t>Вибіркова дисципліна 12</t>
  </si>
  <si>
    <t>Безпека життєдіяльності, основи охорони праці, цивільна безпека</t>
  </si>
  <si>
    <t>Вступ до фаху 1</t>
  </si>
  <si>
    <t>Вступ до фаху 2</t>
  </si>
</sst>
</file>

<file path=xl/styles.xml><?xml version="1.0" encoding="utf-8"?>
<styleSheet xmlns="http://schemas.openxmlformats.org/spreadsheetml/2006/main">
  <numFmts count="7">
    <numFmt numFmtId="164" formatCode="_-* #,##0.00\ &quot;грн.&quot;_-;\-* #,##0.00\ &quot;грн.&quot;_-;_-* &quot;-&quot;??\ &quot;грн.&quot;_-;_-@_-"/>
    <numFmt numFmtId="165" formatCode="0.0"/>
    <numFmt numFmtId="166" formatCode="0.0;\-0.0;&quot;-&quot;"/>
    <numFmt numFmtId="167" formatCode="0;\-0;&quot;-&quot;"/>
    <numFmt numFmtId="168" formatCode="0.00;\-0.00;&quot;-&quot;"/>
    <numFmt numFmtId="169" formatCode="0.00_ ;\-0.00\ "/>
    <numFmt numFmtId="170" formatCode="0.0_ ;\-0.0\ "/>
  </numFmts>
  <fonts count="102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sz val="8"/>
      <name val="Arial Cyr"/>
      <family val="2"/>
      <charset val="204"/>
    </font>
    <font>
      <sz val="8"/>
      <name val="Times New Roman Cyr"/>
      <family val="1"/>
      <charset val="204"/>
    </font>
    <font>
      <sz val="8"/>
      <name val="Times New Roman Cyr"/>
      <charset val="204"/>
    </font>
    <font>
      <sz val="10"/>
      <name val="Times New Roman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8"/>
      <color indexed="9"/>
      <name val="Arial Cyr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20"/>
      <name val="Symbol"/>
      <family val="1"/>
      <charset val="2"/>
    </font>
    <font>
      <sz val="8"/>
      <color indexed="9"/>
      <name val="Times New Roman"/>
      <family val="1"/>
      <charset val="204"/>
    </font>
    <font>
      <sz val="12"/>
      <name val="Symbol"/>
      <family val="1"/>
      <charset val="2"/>
    </font>
    <font>
      <b/>
      <sz val="9"/>
      <name val="Arial Cyr"/>
      <charset val="204"/>
    </font>
    <font>
      <sz val="9"/>
      <name val="Arial Cyr"/>
      <family val="2"/>
      <charset val="204"/>
    </font>
    <font>
      <sz val="10"/>
      <color indexed="10"/>
      <name val="Arial Cyr"/>
      <charset val="204"/>
    </font>
    <font>
      <sz val="10"/>
      <color indexed="20"/>
      <name val="Arial Cyr"/>
      <charset val="204"/>
    </font>
    <font>
      <sz val="10"/>
      <color indexed="56"/>
      <name val="Arial Cyr"/>
      <charset val="204"/>
    </font>
    <font>
      <sz val="10"/>
      <color indexed="12"/>
      <name val="Arial Cyr"/>
      <charset val="204"/>
    </font>
    <font>
      <sz val="10"/>
      <color indexed="17"/>
      <name val="Arial Cyr"/>
      <charset val="204"/>
    </font>
    <font>
      <b/>
      <sz val="10"/>
      <name val="Times New Roman Cyr"/>
      <family val="1"/>
      <charset val="204"/>
    </font>
    <font>
      <b/>
      <sz val="10"/>
      <color indexed="10"/>
      <name val="Arial Cyr"/>
      <family val="2"/>
      <charset val="204"/>
    </font>
    <font>
      <b/>
      <sz val="10"/>
      <color indexed="20"/>
      <name val="Arial Cyr"/>
      <family val="2"/>
      <charset val="204"/>
    </font>
    <font>
      <b/>
      <sz val="10"/>
      <color indexed="56"/>
      <name val="Arial Cyr"/>
      <family val="2"/>
      <charset val="204"/>
    </font>
    <font>
      <b/>
      <sz val="10"/>
      <color indexed="17"/>
      <name val="Arial Cyr"/>
      <family val="2"/>
      <charset val="204"/>
    </font>
    <font>
      <b/>
      <sz val="10"/>
      <name val="Arial Cyr"/>
      <family val="2"/>
      <charset val="204"/>
    </font>
    <font>
      <b/>
      <sz val="11"/>
      <color indexed="10"/>
      <name val="Arial Cyr"/>
      <family val="2"/>
      <charset val="204"/>
    </font>
    <font>
      <sz val="11"/>
      <color indexed="8"/>
      <name val="Calibri"/>
      <family val="2"/>
      <charset val="204"/>
    </font>
    <font>
      <sz val="16"/>
      <name val="Calibri"/>
      <family val="2"/>
      <charset val="204"/>
    </font>
    <font>
      <u/>
      <sz val="8.25"/>
      <color indexed="12"/>
      <name val="Calibri"/>
      <family val="2"/>
      <charset val="204"/>
    </font>
    <font>
      <b/>
      <sz val="11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b/>
      <u/>
      <sz val="8"/>
      <name val="Calibri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sz val="6"/>
      <name val="Times New Roman"/>
      <family val="1"/>
      <charset val="204"/>
    </font>
    <font>
      <sz val="11"/>
      <name val="Arial Cyr"/>
      <family val="2"/>
      <charset val="204"/>
    </font>
    <font>
      <sz val="10"/>
      <color indexed="8"/>
      <name val="Calibri"/>
      <family val="2"/>
      <charset val="204"/>
    </font>
    <font>
      <sz val="8"/>
      <color indexed="9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Times New Roman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b/>
      <i/>
      <sz val="16"/>
      <name val="Calibri"/>
      <family val="2"/>
      <charset val="204"/>
    </font>
    <font>
      <b/>
      <u/>
      <sz val="16"/>
      <name val="Calibri"/>
      <family val="2"/>
      <charset val="204"/>
    </font>
    <font>
      <sz val="14"/>
      <name val="Calibri"/>
      <family val="2"/>
      <charset val="204"/>
    </font>
    <font>
      <vertAlign val="superscript"/>
      <sz val="16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8"/>
      <color indexed="9"/>
      <name val="Times New Roman"/>
      <family val="1"/>
      <charset val="204"/>
    </font>
    <font>
      <b/>
      <sz val="14"/>
      <color indexed="10"/>
      <name val="Calibri"/>
      <family val="2"/>
      <charset val="204"/>
    </font>
    <font>
      <b/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3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2"/>
      <name val="Calibri"/>
      <family val="2"/>
      <charset val="204"/>
    </font>
    <font>
      <b/>
      <sz val="12"/>
      <color indexed="1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8"/>
      <color rgb="FF002060"/>
      <name val="Times New Roman"/>
      <family val="1"/>
      <charset val="204"/>
    </font>
    <font>
      <sz val="8"/>
      <color rgb="FF002060"/>
      <name val="Times New Roman Cyr"/>
      <charset val="204"/>
    </font>
    <font>
      <sz val="8"/>
      <color rgb="FF002060"/>
      <name val="Arial"/>
      <family val="2"/>
      <charset val="204"/>
    </font>
    <font>
      <sz val="8"/>
      <color theme="0" tint="-0.14999847407452621"/>
      <name val="Times New Roman Cyr"/>
      <charset val="204"/>
    </font>
    <font>
      <sz val="10"/>
      <name val="Symbol"/>
      <family val="1"/>
      <charset val="2"/>
    </font>
    <font>
      <b/>
      <sz val="20"/>
      <name val="Calibri"/>
      <family val="2"/>
      <charset val="204"/>
    </font>
    <font>
      <sz val="16"/>
      <name val="Calibri"/>
      <family val="2"/>
      <charset val="204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</borders>
  <cellStyleXfs count="58">
    <xf numFmtId="0" fontId="0" fillId="0" borderId="0"/>
    <xf numFmtId="0" fontId="56" fillId="4" borderId="0" applyNumberFormat="0" applyBorder="0" applyAlignment="0" applyProtection="0"/>
    <xf numFmtId="0" fontId="56" fillId="5" borderId="0" applyNumberFormat="0" applyBorder="0" applyAlignment="0" applyProtection="0"/>
    <xf numFmtId="0" fontId="56" fillId="6" borderId="0" applyNumberFormat="0" applyBorder="0" applyAlignment="0" applyProtection="0"/>
    <xf numFmtId="0" fontId="56" fillId="7" borderId="0" applyNumberFormat="0" applyBorder="0" applyAlignment="0" applyProtection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7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84" fillId="28" borderId="41" applyNumberFormat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85" fillId="29" borderId="42" applyNumberFormat="0" applyAlignment="0" applyProtection="0"/>
    <xf numFmtId="0" fontId="86" fillId="29" borderId="41" applyNumberFormat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87" fillId="0" borderId="43" applyNumberFormat="0" applyFill="0" applyAlignment="0" applyProtection="0"/>
    <xf numFmtId="0" fontId="88" fillId="0" borderId="44" applyNumberFormat="0" applyFill="0" applyAlignment="0" applyProtection="0"/>
    <xf numFmtId="0" fontId="89" fillId="0" borderId="45" applyNumberFormat="0" applyFill="0" applyAlignment="0" applyProtection="0"/>
    <xf numFmtId="0" fontId="89" fillId="0" borderId="0" applyNumberFormat="0" applyFill="0" applyBorder="0" applyAlignment="0" applyProtection="0"/>
    <xf numFmtId="0" fontId="56" fillId="0" borderId="0"/>
    <xf numFmtId="0" fontId="6" fillId="0" borderId="0"/>
    <xf numFmtId="0" fontId="58" fillId="0" borderId="46" applyNumberFormat="0" applyFill="0" applyAlignment="0" applyProtection="0"/>
    <xf numFmtId="0" fontId="59" fillId="30" borderId="47" applyNumberFormat="0" applyAlignment="0" applyProtection="0"/>
    <xf numFmtId="0" fontId="90" fillId="0" borderId="0" applyNumberFormat="0" applyFill="0" applyBorder="0" applyAlignment="0" applyProtection="0"/>
    <xf numFmtId="0" fontId="91" fillId="31" borderId="0" applyNumberFormat="0" applyBorder="0" applyAlignment="0" applyProtection="0"/>
    <xf numFmtId="0" fontId="6" fillId="0" borderId="0"/>
    <xf numFmtId="0" fontId="5" fillId="0" borderId="0"/>
    <xf numFmtId="0" fontId="6" fillId="0" borderId="0">
      <alignment wrapText="1"/>
      <protection locked="0"/>
    </xf>
    <xf numFmtId="0" fontId="56" fillId="0" borderId="0"/>
    <xf numFmtId="0" fontId="12" fillId="0" borderId="0"/>
    <xf numFmtId="0" fontId="12" fillId="0" borderId="0"/>
    <xf numFmtId="0" fontId="6" fillId="0" borderId="0"/>
    <xf numFmtId="0" fontId="7" fillId="0" borderId="0">
      <protection locked="0"/>
    </xf>
    <xf numFmtId="0" fontId="7" fillId="0" borderId="0"/>
    <xf numFmtId="0" fontId="92" fillId="32" borderId="0" applyNumberFormat="0" applyBorder="0" applyAlignment="0" applyProtection="0"/>
    <xf numFmtId="0" fontId="60" fillId="0" borderId="0" applyNumberFormat="0" applyFill="0" applyBorder="0" applyAlignment="0" applyProtection="0"/>
    <xf numFmtId="0" fontId="5" fillId="33" borderId="48" applyNumberFormat="0" applyFont="0" applyAlignment="0" applyProtection="0"/>
    <xf numFmtId="9" fontId="1" fillId="0" borderId="0" applyFill="0" applyBorder="0" applyAlignment="0" applyProtection="0"/>
    <xf numFmtId="0" fontId="93" fillId="0" borderId="49" applyNumberFormat="0" applyFill="0" applyAlignment="0" applyProtection="0"/>
    <xf numFmtId="0" fontId="61" fillId="0" borderId="0" applyNumberFormat="0" applyFill="0" applyBorder="0" applyAlignment="0" applyProtection="0"/>
    <xf numFmtId="0" fontId="94" fillId="34" borderId="0" applyNumberFormat="0" applyBorder="0" applyAlignment="0" applyProtection="0"/>
  </cellStyleXfs>
  <cellXfs count="571">
    <xf numFmtId="0" fontId="0" fillId="0" borderId="0" xfId="0"/>
    <xf numFmtId="0" fontId="8" fillId="0" borderId="0" xfId="49" applyFont="1" applyFill="1">
      <protection locked="0"/>
    </xf>
    <xf numFmtId="0" fontId="11" fillId="0" borderId="0" xfId="49" applyFont="1" applyFill="1">
      <protection locked="0"/>
    </xf>
    <xf numFmtId="0" fontId="3" fillId="0" borderId="0" xfId="49" applyFont="1" applyFill="1" applyAlignment="1">
      <alignment vertical="center"/>
      <protection locked="0"/>
    </xf>
    <xf numFmtId="0" fontId="3" fillId="0" borderId="0" xfId="49" applyFont="1" applyFill="1">
      <protection locked="0"/>
    </xf>
    <xf numFmtId="0" fontId="4" fillId="0" borderId="1" xfId="49" applyNumberFormat="1" applyFont="1" applyFill="1" applyBorder="1" applyAlignment="1">
      <alignment horizontal="center" vertical="center"/>
      <protection locked="0"/>
    </xf>
    <xf numFmtId="49" fontId="4" fillId="0" borderId="1" xfId="49" quotePrefix="1" applyNumberFormat="1" applyFont="1" applyFill="1" applyBorder="1" applyAlignment="1">
      <alignment horizontal="center" vertical="center"/>
      <protection locked="0"/>
    </xf>
    <xf numFmtId="0" fontId="4" fillId="0" borderId="1" xfId="49" applyNumberFormat="1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Alignment="1">
      <alignment horizontal="center" vertical="center"/>
      <protection locked="0"/>
    </xf>
    <xf numFmtId="0" fontId="9" fillId="0" borderId="1" xfId="49" applyNumberFormat="1" applyFont="1" applyFill="1" applyBorder="1" applyAlignment="1" applyProtection="1">
      <alignment horizontal="center" vertical="center"/>
      <protection locked="0"/>
    </xf>
    <xf numFmtId="167" fontId="9" fillId="2" borderId="1" xfId="49" applyNumberFormat="1" applyFont="1" applyFill="1" applyBorder="1" applyAlignment="1" applyProtection="1">
      <alignment horizontal="center" vertical="center"/>
    </xf>
    <xf numFmtId="0" fontId="9" fillId="0" borderId="0" xfId="49" applyNumberFormat="1" applyFont="1" applyFill="1" applyBorder="1" applyAlignment="1">
      <alignment horizontal="center" vertical="center"/>
      <protection locked="0"/>
    </xf>
    <xf numFmtId="167" fontId="9" fillId="0" borderId="1" xfId="49" applyNumberFormat="1" applyFont="1" applyFill="1" applyBorder="1" applyAlignment="1" applyProtection="1">
      <alignment horizontal="center" vertical="center"/>
      <protection locked="0"/>
    </xf>
    <xf numFmtId="0" fontId="9" fillId="0" borderId="5" xfId="49" applyNumberFormat="1" applyFont="1" applyFill="1" applyBorder="1" applyAlignment="1" applyProtection="1">
      <alignment horizontal="center" vertical="center"/>
      <protection locked="0"/>
    </xf>
    <xf numFmtId="0" fontId="13" fillId="0" borderId="0" xfId="49" applyFont="1" applyFill="1">
      <protection locked="0"/>
    </xf>
    <xf numFmtId="0" fontId="7" fillId="0" borderId="0" xfId="49" applyFill="1">
      <protection locked="0"/>
    </xf>
    <xf numFmtId="0" fontId="14" fillId="0" borderId="8" xfId="49" applyNumberFormat="1" applyFont="1" applyFill="1" applyBorder="1" applyAlignment="1">
      <alignment horizontal="center" vertical="center"/>
      <protection locked="0"/>
    </xf>
    <xf numFmtId="0" fontId="14" fillId="0" borderId="0" xfId="49" applyNumberFormat="1" applyFont="1" applyFill="1" applyBorder="1" applyAlignment="1">
      <alignment horizontal="center" vertical="center"/>
      <protection locked="0"/>
    </xf>
    <xf numFmtId="0" fontId="4" fillId="0" borderId="3" xfId="49" applyNumberFormat="1" applyFont="1" applyFill="1" applyBorder="1" applyAlignment="1">
      <alignment horizontal="center" vertical="center"/>
      <protection locked="0"/>
    </xf>
    <xf numFmtId="168" fontId="4" fillId="35" borderId="1" xfId="49" applyNumberFormat="1" applyFont="1" applyFill="1" applyBorder="1" applyAlignment="1" applyProtection="1">
      <alignment horizontal="center"/>
    </xf>
    <xf numFmtId="0" fontId="4" fillId="0" borderId="3" xfId="49" applyNumberFormat="1" applyFont="1" applyFill="1" applyBorder="1" applyAlignment="1" applyProtection="1">
      <alignment horizontal="center" vertical="center"/>
    </xf>
    <xf numFmtId="0" fontId="3" fillId="0" borderId="0" xfId="49" applyNumberFormat="1" applyFont="1" applyFill="1" applyAlignment="1">
      <alignment horizontal="center" vertical="center"/>
      <protection locked="0"/>
    </xf>
    <xf numFmtId="0" fontId="14" fillId="0" borderId="9" xfId="49" applyNumberFormat="1" applyFont="1" applyFill="1" applyBorder="1" applyAlignment="1">
      <alignment horizontal="center" vertical="center" wrapText="1"/>
      <protection locked="0"/>
    </xf>
    <xf numFmtId="0" fontId="21" fillId="0" borderId="0" xfId="48" applyFont="1" applyBorder="1"/>
    <xf numFmtId="0" fontId="6" fillId="0" borderId="0" xfId="48" applyBorder="1"/>
    <xf numFmtId="0" fontId="6" fillId="0" borderId="0" xfId="48"/>
    <xf numFmtId="0" fontId="22" fillId="0" borderId="0" xfId="48" applyFont="1" applyBorder="1"/>
    <xf numFmtId="0" fontId="23" fillId="0" borderId="0" xfId="48" applyFont="1" applyBorder="1"/>
    <xf numFmtId="0" fontId="24" fillId="0" borderId="0" xfId="48" applyFont="1" applyBorder="1"/>
    <xf numFmtId="0" fontId="25" fillId="0" borderId="0" xfId="48" applyFont="1" applyBorder="1"/>
    <xf numFmtId="0" fontId="26" fillId="0" borderId="0" xfId="48" applyFont="1" applyBorder="1" applyAlignment="1">
      <alignment vertical="top"/>
    </xf>
    <xf numFmtId="0" fontId="27" fillId="0" borderId="0" xfId="48" applyFont="1" applyBorder="1" applyAlignment="1">
      <alignment wrapText="1"/>
    </xf>
    <xf numFmtId="0" fontId="26" fillId="0" borderId="0" xfId="48" applyFont="1" applyBorder="1" applyAlignment="1">
      <alignment wrapText="1"/>
    </xf>
    <xf numFmtId="0" fontId="28" fillId="0" borderId="0" xfId="50" applyFont="1" applyFill="1" applyBorder="1" applyAlignment="1" applyProtection="1">
      <alignment horizontal="left"/>
    </xf>
    <xf numFmtId="0" fontId="6" fillId="0" borderId="0" xfId="48" applyBorder="1" applyAlignment="1">
      <alignment horizontal="center"/>
    </xf>
    <xf numFmtId="0" fontId="29" fillId="0" borderId="0" xfId="48" applyFont="1" applyBorder="1" applyAlignment="1">
      <alignment horizontal="center"/>
    </xf>
    <xf numFmtId="0" fontId="30" fillId="0" borderId="0" xfId="48" applyFont="1" applyBorder="1" applyAlignment="1">
      <alignment horizontal="center"/>
    </xf>
    <xf numFmtId="0" fontId="31" fillId="0" borderId="0" xfId="48" applyFont="1" applyBorder="1" applyAlignment="1">
      <alignment horizontal="center"/>
    </xf>
    <xf numFmtId="0" fontId="32" fillId="0" borderId="0" xfId="48" applyFont="1" applyBorder="1" applyAlignment="1">
      <alignment horizontal="center"/>
    </xf>
    <xf numFmtId="0" fontId="33" fillId="0" borderId="0" xfId="48" applyFont="1" applyBorder="1"/>
    <xf numFmtId="0" fontId="33" fillId="0" borderId="0" xfId="48" applyFont="1"/>
    <xf numFmtId="0" fontId="29" fillId="0" borderId="0" xfId="48" applyFont="1" applyBorder="1"/>
    <xf numFmtId="0" fontId="34" fillId="0" borderId="0" xfId="48" applyFont="1" applyBorder="1"/>
    <xf numFmtId="0" fontId="34" fillId="0" borderId="0" xfId="48" applyFont="1"/>
    <xf numFmtId="0" fontId="4" fillId="0" borderId="1" xfId="49" quotePrefix="1" applyNumberFormat="1" applyFont="1" applyFill="1" applyBorder="1" applyAlignment="1" applyProtection="1">
      <alignment horizontal="center" vertical="center"/>
      <protection locked="0"/>
    </xf>
    <xf numFmtId="0" fontId="9" fillId="0" borderId="10" xfId="49" applyNumberFormat="1" applyFont="1" applyFill="1" applyBorder="1" applyAlignment="1" applyProtection="1">
      <alignment horizontal="center" vertical="center"/>
    </xf>
    <xf numFmtId="0" fontId="11" fillId="0" borderId="0" xfId="49" applyFont="1" applyFill="1" applyProtection="1"/>
    <xf numFmtId="0" fontId="11" fillId="0" borderId="0" xfId="49" applyFont="1" applyFill="1" applyAlignment="1" applyProtection="1">
      <alignment horizontal="center" vertical="center" wrapText="1"/>
    </xf>
    <xf numFmtId="0" fontId="11" fillId="36" borderId="0" xfId="49" applyFont="1" applyFill="1" applyProtection="1"/>
    <xf numFmtId="0" fontId="14" fillId="0" borderId="3" xfId="49" applyNumberFormat="1" applyFont="1" applyFill="1" applyBorder="1" applyAlignment="1" applyProtection="1">
      <alignment horizontal="center" vertical="center"/>
    </xf>
    <xf numFmtId="0" fontId="4" fillId="0" borderId="1" xfId="49" applyNumberFormat="1" applyFont="1" applyFill="1" applyBorder="1" applyAlignment="1" applyProtection="1">
      <alignment horizontal="center" vertical="center"/>
    </xf>
    <xf numFmtId="0" fontId="20" fillId="37" borderId="12" xfId="49" applyFont="1" applyFill="1" applyBorder="1" applyAlignment="1" applyProtection="1">
      <alignment horizontal="right"/>
    </xf>
    <xf numFmtId="0" fontId="11" fillId="38" borderId="0" xfId="49" applyFont="1" applyFill="1" applyProtection="1"/>
    <xf numFmtId="0" fontId="62" fillId="0" borderId="0" xfId="49" applyFont="1" applyFill="1" applyProtection="1"/>
    <xf numFmtId="0" fontId="12" fillId="0" borderId="0" xfId="49" applyFont="1" applyFill="1" applyProtection="1"/>
    <xf numFmtId="0" fontId="3" fillId="0" borderId="0" xfId="49" applyFont="1" applyFill="1" applyAlignment="1" applyProtection="1">
      <alignment vertical="center"/>
    </xf>
    <xf numFmtId="0" fontId="3" fillId="0" borderId="0" xfId="49" applyFont="1" applyFill="1" applyProtection="1"/>
    <xf numFmtId="0" fontId="3" fillId="0" borderId="0" xfId="49" applyNumberFormat="1" applyFont="1" applyFill="1" applyBorder="1" applyAlignment="1" applyProtection="1">
      <alignment horizontal="center" vertical="center"/>
    </xf>
    <xf numFmtId="0" fontId="3" fillId="0" borderId="0" xfId="49" applyNumberFormat="1" applyFont="1" applyFill="1" applyBorder="1" applyAlignment="1" applyProtection="1">
      <alignment horizontal="left"/>
    </xf>
    <xf numFmtId="0" fontId="3" fillId="37" borderId="13" xfId="49" applyNumberFormat="1" applyFont="1" applyFill="1" applyBorder="1" applyAlignment="1" applyProtection="1">
      <alignment horizontal="center"/>
    </xf>
    <xf numFmtId="0" fontId="11" fillId="37" borderId="0" xfId="49" applyFont="1" applyFill="1" applyProtection="1"/>
    <xf numFmtId="0" fontId="7" fillId="0" borderId="0" xfId="49" applyFill="1" applyProtection="1"/>
    <xf numFmtId="0" fontId="9" fillId="35" borderId="1" xfId="49" applyNumberFormat="1" applyFont="1" applyFill="1" applyBorder="1" applyAlignment="1" applyProtection="1">
      <alignment horizontal="center" vertical="center" wrapText="1"/>
    </xf>
    <xf numFmtId="167" fontId="9" fillId="35" borderId="1" xfId="49" applyNumberFormat="1" applyFont="1" applyFill="1" applyBorder="1" applyAlignment="1" applyProtection="1">
      <alignment horizontal="center" vertical="center" wrapText="1"/>
    </xf>
    <xf numFmtId="167" fontId="9" fillId="35" borderId="1" xfId="49" applyNumberFormat="1" applyFont="1" applyFill="1" applyBorder="1" applyAlignment="1" applyProtection="1">
      <alignment horizontal="center" vertical="center"/>
    </xf>
    <xf numFmtId="168" fontId="95" fillId="39" borderId="1" xfId="49" applyNumberFormat="1" applyFont="1" applyFill="1" applyBorder="1" applyAlignment="1" applyProtection="1">
      <alignment horizontal="center" vertical="center" wrapText="1"/>
    </xf>
    <xf numFmtId="0" fontId="96" fillId="0" borderId="0" xfId="49" applyFont="1" applyFill="1" applyProtection="1"/>
    <xf numFmtId="168" fontId="95" fillId="0" borderId="1" xfId="49" applyNumberFormat="1" applyFont="1" applyFill="1" applyBorder="1" applyAlignment="1" applyProtection="1">
      <alignment horizontal="center"/>
    </xf>
    <xf numFmtId="0" fontId="96" fillId="0" borderId="0" xfId="49" applyFont="1" applyFill="1" applyAlignment="1" applyProtection="1">
      <alignment vertical="center"/>
    </xf>
    <xf numFmtId="168" fontId="95" fillId="0" borderId="1" xfId="49" applyNumberFormat="1" applyFont="1" applyFill="1" applyBorder="1" applyAlignment="1" applyProtection="1">
      <alignment horizontal="center" vertical="center"/>
    </xf>
    <xf numFmtId="0" fontId="63" fillId="0" borderId="0" xfId="46" applyFont="1"/>
    <xf numFmtId="0" fontId="64" fillId="0" borderId="0" xfId="46" applyFont="1"/>
    <xf numFmtId="0" fontId="65" fillId="0" borderId="0" xfId="46" applyFont="1"/>
    <xf numFmtId="0" fontId="66" fillId="0" borderId="0" xfId="46" applyFont="1"/>
    <xf numFmtId="0" fontId="64" fillId="0" borderId="0" xfId="46" applyFont="1" applyAlignment="1"/>
    <xf numFmtId="0" fontId="64" fillId="0" borderId="0" xfId="46" applyFont="1" applyAlignment="1" applyProtection="1">
      <protection locked="0"/>
    </xf>
    <xf numFmtId="0" fontId="64" fillId="0" borderId="0" xfId="46" applyFont="1" applyAlignment="1">
      <alignment horizontal="left"/>
    </xf>
    <xf numFmtId="0" fontId="64" fillId="0" borderId="0" xfId="46" applyFont="1" applyAlignment="1">
      <alignment vertical="top" wrapText="1"/>
    </xf>
    <xf numFmtId="0" fontId="64" fillId="0" borderId="0" xfId="46" applyFont="1" applyBorder="1" applyAlignment="1">
      <alignment horizontal="center"/>
    </xf>
    <xf numFmtId="0" fontId="63" fillId="0" borderId="0" xfId="46" applyFont="1" applyAlignment="1">
      <alignment horizontal="left"/>
    </xf>
    <xf numFmtId="0" fontId="64" fillId="0" borderId="0" xfId="46" applyFont="1" applyBorder="1" applyAlignment="1"/>
    <xf numFmtId="0" fontId="67" fillId="0" borderId="0" xfId="46" applyFont="1"/>
    <xf numFmtId="0" fontId="64" fillId="0" borderId="0" xfId="46" applyFont="1" applyAlignment="1">
      <alignment wrapText="1"/>
    </xf>
    <xf numFmtId="0" fontId="63" fillId="0" borderId="0" xfId="46" applyFont="1" applyFill="1" applyAlignment="1"/>
    <xf numFmtId="0" fontId="68" fillId="0" borderId="0" xfId="46" applyFont="1"/>
    <xf numFmtId="0" fontId="65" fillId="0" borderId="0" xfId="46" applyFont="1" applyBorder="1"/>
    <xf numFmtId="0" fontId="69" fillId="0" borderId="0" xfId="46" applyFont="1" applyBorder="1"/>
    <xf numFmtId="0" fontId="65" fillId="0" borderId="0" xfId="46" applyFont="1" applyFill="1"/>
    <xf numFmtId="0" fontId="65" fillId="0" borderId="0" xfId="46" applyFont="1" applyFill="1" applyBorder="1"/>
    <xf numFmtId="0" fontId="69" fillId="0" borderId="0" xfId="46" applyFont="1" applyFill="1" applyBorder="1"/>
    <xf numFmtId="0" fontId="70" fillId="0" borderId="0" xfId="46" applyFont="1"/>
    <xf numFmtId="0" fontId="70" fillId="0" borderId="0" xfId="46" applyFont="1" applyBorder="1"/>
    <xf numFmtId="0" fontId="71" fillId="0" borderId="0" xfId="46" applyFont="1" applyBorder="1"/>
    <xf numFmtId="0" fontId="70" fillId="0" borderId="0" xfId="46" applyFont="1" applyFill="1"/>
    <xf numFmtId="0" fontId="70" fillId="0" borderId="0" xfId="46" applyFont="1" applyFill="1" applyBorder="1"/>
    <xf numFmtId="0" fontId="71" fillId="0" borderId="0" xfId="46" applyFont="1" applyFill="1" applyBorder="1"/>
    <xf numFmtId="0" fontId="72" fillId="0" borderId="0" xfId="46" applyFont="1"/>
    <xf numFmtId="0" fontId="65" fillId="0" borderId="0" xfId="46" applyFont="1" applyAlignment="1">
      <alignment vertical="center"/>
    </xf>
    <xf numFmtId="0" fontId="63" fillId="0" borderId="0" xfId="45" applyFont="1" applyAlignment="1">
      <alignment horizontal="left" vertical="center"/>
    </xf>
    <xf numFmtId="0" fontId="36" fillId="0" borderId="0" xfId="46" applyFont="1" applyAlignment="1"/>
    <xf numFmtId="0" fontId="73" fillId="0" borderId="0" xfId="45" applyFont="1" applyAlignment="1"/>
    <xf numFmtId="0" fontId="74" fillId="0" borderId="0" xfId="45" applyFont="1" applyAlignment="1"/>
    <xf numFmtId="0" fontId="64" fillId="0" borderId="0" xfId="46" applyFont="1" applyAlignment="1">
      <alignment horizontal="center"/>
    </xf>
    <xf numFmtId="0" fontId="63" fillId="0" borderId="0" xfId="46" applyFont="1" applyAlignment="1">
      <alignment horizontal="center"/>
    </xf>
    <xf numFmtId="0" fontId="65" fillId="0" borderId="0" xfId="46" applyFont="1" applyAlignment="1">
      <alignment horizontal="center" vertical="center"/>
    </xf>
    <xf numFmtId="0" fontId="64" fillId="0" borderId="0" xfId="45" applyFont="1"/>
    <xf numFmtId="0" fontId="75" fillId="0" borderId="0" xfId="45" applyFont="1"/>
    <xf numFmtId="0" fontId="68" fillId="0" borderId="0" xfId="46" applyFont="1" applyAlignment="1">
      <alignment horizontal="center" vertical="center"/>
    </xf>
    <xf numFmtId="0" fontId="63" fillId="0" borderId="0" xfId="46" applyFont="1" applyAlignment="1">
      <alignment horizontal="center" vertical="center"/>
    </xf>
    <xf numFmtId="0" fontId="63" fillId="0" borderId="0" xfId="46" applyFont="1" applyAlignment="1">
      <alignment vertical="top" wrapText="1"/>
    </xf>
    <xf numFmtId="49" fontId="13" fillId="0" borderId="4" xfId="49" quotePrefix="1" applyNumberFormat="1" applyFont="1" applyFill="1" applyBorder="1" applyAlignment="1" applyProtection="1">
      <alignment wrapText="1"/>
      <protection locked="0"/>
    </xf>
    <xf numFmtId="168" fontId="4" fillId="38" borderId="1" xfId="49" applyNumberFormat="1" applyFont="1" applyFill="1" applyBorder="1" applyAlignment="1" applyProtection="1">
      <alignment horizontal="center"/>
    </xf>
    <xf numFmtId="0" fontId="11" fillId="38" borderId="0" xfId="49" applyFont="1" applyFill="1">
      <protection locked="0"/>
    </xf>
    <xf numFmtId="167" fontId="9" fillId="38" borderId="1" xfId="49" applyNumberFormat="1" applyFont="1" applyFill="1" applyBorder="1" applyAlignment="1" applyProtection="1">
      <alignment horizontal="center" vertical="center"/>
    </xf>
    <xf numFmtId="0" fontId="11" fillId="36" borderId="13" xfId="49" applyFont="1" applyFill="1" applyBorder="1" applyAlignment="1" applyProtection="1">
      <alignment horizontal="center" vertical="center"/>
    </xf>
    <xf numFmtId="0" fontId="0" fillId="36" borderId="0" xfId="0" applyFill="1"/>
    <xf numFmtId="0" fontId="11" fillId="36" borderId="0" xfId="49" applyFont="1" applyFill="1" applyBorder="1" applyProtection="1"/>
    <xf numFmtId="168" fontId="95" fillId="35" borderId="1" xfId="49" applyNumberFormat="1" applyFont="1" applyFill="1" applyBorder="1" applyAlignment="1" applyProtection="1">
      <alignment horizontal="center" vertical="center"/>
    </xf>
    <xf numFmtId="0" fontId="96" fillId="38" borderId="0" xfId="49" applyFont="1" applyFill="1" applyProtection="1"/>
    <xf numFmtId="0" fontId="4" fillId="0" borderId="9" xfId="49" applyNumberFormat="1" applyFont="1" applyFill="1" applyBorder="1" applyAlignment="1">
      <alignment horizontal="center" vertical="center"/>
      <protection locked="0"/>
    </xf>
    <xf numFmtId="0" fontId="11" fillId="0" borderId="0" xfId="49" applyNumberFormat="1" applyFont="1" applyFill="1" applyProtection="1"/>
    <xf numFmtId="0" fontId="11" fillId="0" borderId="0" xfId="49" applyNumberFormat="1" applyFont="1" applyFill="1">
      <protection locked="0"/>
    </xf>
    <xf numFmtId="0" fontId="7" fillId="0" borderId="0" xfId="49" applyNumberFormat="1" applyFill="1" applyProtection="1"/>
    <xf numFmtId="0" fontId="7" fillId="0" borderId="0" xfId="49" applyNumberFormat="1" applyFill="1">
      <protection locked="0"/>
    </xf>
    <xf numFmtId="0" fontId="13" fillId="0" borderId="0" xfId="49" applyNumberFormat="1" applyFont="1" applyFill="1" applyProtection="1"/>
    <xf numFmtId="0" fontId="51" fillId="36" borderId="1" xfId="49" applyFont="1" applyFill="1" applyBorder="1" applyAlignment="1" applyProtection="1">
      <alignment horizontal="center"/>
    </xf>
    <xf numFmtId="0" fontId="3" fillId="37" borderId="16" xfId="49" applyNumberFormat="1" applyFont="1" applyFill="1" applyBorder="1" applyAlignment="1" applyProtection="1">
      <alignment horizontal="center"/>
    </xf>
    <xf numFmtId="0" fontId="50" fillId="0" borderId="1" xfId="49" applyFont="1" applyFill="1" applyBorder="1" applyAlignment="1" applyProtection="1">
      <alignment horizontal="center" vertical="center"/>
      <protection locked="0"/>
    </xf>
    <xf numFmtId="0" fontId="4" fillId="36" borderId="0" xfId="49" applyFont="1" applyFill="1" applyAlignment="1" applyProtection="1">
      <alignment vertical="center"/>
    </xf>
    <xf numFmtId="0" fontId="4" fillId="36" borderId="17" xfId="49" applyFont="1" applyFill="1" applyBorder="1" applyAlignment="1" applyProtection="1">
      <alignment vertical="center"/>
    </xf>
    <xf numFmtId="0" fontId="4" fillId="36" borderId="0" xfId="49" applyFont="1" applyFill="1" applyProtection="1"/>
    <xf numFmtId="9" fontId="17" fillId="36" borderId="0" xfId="54" applyFont="1" applyFill="1" applyAlignment="1" applyProtection="1">
      <alignment horizontal="center" vertical="center"/>
    </xf>
    <xf numFmtId="9" fontId="97" fillId="36" borderId="0" xfId="54" applyFont="1" applyFill="1" applyAlignment="1" applyProtection="1">
      <alignment horizontal="center" vertical="center"/>
    </xf>
    <xf numFmtId="0" fontId="8" fillId="36" borderId="0" xfId="49" applyFont="1" applyFill="1" applyProtection="1"/>
    <xf numFmtId="0" fontId="11" fillId="0" borderId="13" xfId="49" applyFont="1" applyFill="1" applyBorder="1">
      <protection locked="0"/>
    </xf>
    <xf numFmtId="0" fontId="11" fillId="37" borderId="13" xfId="49" applyFont="1" applyFill="1" applyBorder="1">
      <protection locked="0"/>
    </xf>
    <xf numFmtId="49" fontId="9" fillId="0" borderId="7" xfId="49" applyNumberFormat="1" applyFont="1" applyFill="1" applyBorder="1" applyAlignment="1">
      <alignment horizontal="center" vertical="center"/>
      <protection locked="0"/>
    </xf>
    <xf numFmtId="49" fontId="7" fillId="0" borderId="0" xfId="49" applyNumberFormat="1" applyFill="1" applyAlignment="1">
      <alignment horizontal="center" vertical="center"/>
      <protection locked="0"/>
    </xf>
    <xf numFmtId="168" fontId="9" fillId="40" borderId="5" xfId="49" applyNumberFormat="1" applyFont="1" applyFill="1" applyBorder="1" applyAlignment="1" applyProtection="1">
      <alignment horizontal="center" vertical="center"/>
    </xf>
    <xf numFmtId="9" fontId="17" fillId="38" borderId="0" xfId="54" applyFont="1" applyFill="1" applyAlignment="1" applyProtection="1">
      <alignment horizontal="center" vertical="center"/>
    </xf>
    <xf numFmtId="0" fontId="9" fillId="38" borderId="0" xfId="0" applyFont="1" applyFill="1"/>
    <xf numFmtId="0" fontId="13" fillId="38" borderId="0" xfId="49" applyFont="1" applyFill="1" applyBorder="1" applyProtection="1"/>
    <xf numFmtId="49" fontId="13" fillId="0" borderId="4" xfId="49" applyNumberFormat="1" applyFont="1" applyFill="1" applyBorder="1" applyAlignment="1" applyProtection="1"/>
    <xf numFmtId="0" fontId="0" fillId="0" borderId="0" xfId="0" applyProtection="1">
      <protection locked="0"/>
    </xf>
    <xf numFmtId="0" fontId="13" fillId="0" borderId="0" xfId="49" applyFont="1" applyFill="1" applyBorder="1" applyProtection="1">
      <protection locked="0"/>
    </xf>
    <xf numFmtId="0" fontId="11" fillId="0" borderId="19" xfId="49" applyFont="1" applyFill="1" applyBorder="1" applyAlignment="1">
      <alignment horizontal="center" vertical="center"/>
      <protection locked="0"/>
    </xf>
    <xf numFmtId="0" fontId="11" fillId="0" borderId="20" xfId="49" applyFont="1" applyFill="1" applyBorder="1" applyAlignment="1">
      <alignment horizontal="center" vertical="center"/>
      <protection locked="0"/>
    </xf>
    <xf numFmtId="0" fontId="11" fillId="36" borderId="19" xfId="49" applyFont="1" applyFill="1" applyBorder="1" applyAlignment="1">
      <alignment horizontal="center" vertical="center"/>
      <protection locked="0"/>
    </xf>
    <xf numFmtId="0" fontId="11" fillId="36" borderId="19" xfId="49" applyFont="1" applyFill="1" applyBorder="1" applyAlignment="1" applyProtection="1">
      <alignment horizontal="center" vertical="center" wrapText="1"/>
    </xf>
    <xf numFmtId="0" fontId="11" fillId="36" borderId="19" xfId="49" applyFont="1" applyFill="1" applyBorder="1" applyAlignment="1" applyProtection="1">
      <alignment horizontal="center" vertical="center"/>
    </xf>
    <xf numFmtId="0" fontId="12" fillId="35" borderId="19" xfId="49" applyFont="1" applyFill="1" applyBorder="1" applyAlignment="1" applyProtection="1">
      <alignment horizontal="center" vertical="center"/>
    </xf>
    <xf numFmtId="0" fontId="0" fillId="0" borderId="0" xfId="0" applyNumberFormat="1"/>
    <xf numFmtId="0" fontId="0" fillId="0" borderId="19" xfId="0" applyBorder="1"/>
    <xf numFmtId="168" fontId="4" fillId="41" borderId="1" xfId="49" applyNumberFormat="1" applyFont="1" applyFill="1" applyBorder="1" applyAlignment="1" applyProtection="1">
      <alignment horizontal="center"/>
    </xf>
    <xf numFmtId="168" fontId="95" fillId="41" borderId="1" xfId="49" applyNumberFormat="1" applyFont="1" applyFill="1" applyBorder="1" applyAlignment="1" applyProtection="1">
      <alignment horizontal="center"/>
    </xf>
    <xf numFmtId="167" fontId="9" fillId="41" borderId="1" xfId="49" applyNumberFormat="1" applyFont="1" applyFill="1" applyBorder="1" applyAlignment="1" applyProtection="1">
      <alignment horizontal="center" vertical="center"/>
    </xf>
    <xf numFmtId="168" fontId="95" fillId="41" borderId="1" xfId="49" applyNumberFormat="1" applyFont="1" applyFill="1" applyBorder="1" applyAlignment="1" applyProtection="1">
      <alignment horizontal="center" vertical="center" wrapText="1"/>
    </xf>
    <xf numFmtId="168" fontId="9" fillId="40" borderId="5" xfId="49" applyNumberFormat="1" applyFont="1" applyFill="1" applyBorder="1" applyAlignment="1" applyProtection="1">
      <alignment horizontal="center" vertical="center"/>
      <protection locked="0"/>
    </xf>
    <xf numFmtId="0" fontId="11" fillId="42" borderId="19" xfId="49" applyFont="1" applyFill="1" applyBorder="1" applyAlignment="1" applyProtection="1">
      <alignment horizontal="center" vertical="center"/>
    </xf>
    <xf numFmtId="0" fontId="11" fillId="42" borderId="0" xfId="49" applyFont="1" applyFill="1" applyAlignment="1">
      <alignment horizontal="center" vertical="center"/>
      <protection locked="0"/>
    </xf>
    <xf numFmtId="0" fontId="11" fillId="43" borderId="0" xfId="49" applyFont="1" applyFill="1" applyAlignment="1">
      <alignment horizontal="center" vertical="center"/>
      <protection locked="0"/>
    </xf>
    <xf numFmtId="168" fontId="4" fillId="35" borderId="1" xfId="49" applyNumberFormat="1" applyFont="1" applyFill="1" applyBorder="1" applyAlignment="1" applyProtection="1">
      <alignment horizontal="center" vertical="center"/>
    </xf>
    <xf numFmtId="0" fontId="20" fillId="41" borderId="12" xfId="49" applyFont="1" applyFill="1" applyBorder="1" applyAlignment="1" applyProtection="1">
      <alignment horizontal="center"/>
    </xf>
    <xf numFmtId="0" fontId="11" fillId="41" borderId="0" xfId="49" applyFont="1" applyFill="1" applyAlignment="1">
      <alignment horizontal="center" vertical="center"/>
      <protection locked="0"/>
    </xf>
    <xf numFmtId="0" fontId="11" fillId="0" borderId="0" xfId="49" applyFont="1" applyFill="1" applyAlignment="1">
      <alignment horizontal="center" vertical="center"/>
      <protection locked="0"/>
    </xf>
    <xf numFmtId="0" fontId="11" fillId="41" borderId="0" xfId="49" applyFont="1" applyFill="1" applyAlignment="1" applyProtection="1">
      <alignment horizontal="center" vertical="center" wrapText="1"/>
    </xf>
    <xf numFmtId="168" fontId="4" fillId="41" borderId="1" xfId="49" applyNumberFormat="1" applyFont="1" applyFill="1" applyBorder="1" applyAlignment="1" applyProtection="1">
      <alignment horizontal="center" vertical="center"/>
    </xf>
    <xf numFmtId="0" fontId="0" fillId="41" borderId="0" xfId="0" applyFill="1"/>
    <xf numFmtId="0" fontId="11" fillId="35" borderId="1" xfId="49" applyNumberFormat="1" applyFont="1" applyFill="1" applyBorder="1" applyAlignment="1" applyProtection="1">
      <alignment horizontal="center" vertical="center"/>
    </xf>
    <xf numFmtId="0" fontId="3" fillId="0" borderId="0" xfId="49" applyNumberFormat="1" applyFont="1" applyFill="1" applyAlignment="1">
      <alignment vertical="center"/>
      <protection locked="0"/>
    </xf>
    <xf numFmtId="0" fontId="3" fillId="0" borderId="0" xfId="49" applyNumberFormat="1" applyFont="1" applyFill="1">
      <protection locked="0"/>
    </xf>
    <xf numFmtId="0" fontId="11" fillId="35" borderId="13" xfId="49" applyNumberFormat="1" applyFont="1" applyFill="1" applyBorder="1" applyAlignment="1">
      <alignment horizontal="center"/>
      <protection locked="0"/>
    </xf>
    <xf numFmtId="0" fontId="11" fillId="37" borderId="13" xfId="49" applyNumberFormat="1" applyFont="1" applyFill="1" applyBorder="1" applyAlignment="1" applyProtection="1">
      <alignment horizontal="center"/>
    </xf>
    <xf numFmtId="0" fontId="0" fillId="39" borderId="13" xfId="0" applyFill="1" applyBorder="1" applyAlignment="1">
      <alignment horizontal="center" vertical="center"/>
    </xf>
    <xf numFmtId="168" fontId="4" fillId="38" borderId="1" xfId="49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Protection="1">
      <protection locked="0"/>
    </xf>
    <xf numFmtId="0" fontId="44" fillId="0" borderId="13" xfId="46" applyFont="1" applyBorder="1" applyAlignment="1" applyProtection="1">
      <alignment horizontal="center" vertical="center"/>
      <protection locked="0"/>
    </xf>
    <xf numFmtId="0" fontId="44" fillId="0" borderId="13" xfId="46" applyFont="1" applyFill="1" applyBorder="1" applyAlignment="1" applyProtection="1">
      <alignment horizontal="center" vertical="center"/>
      <protection locked="0"/>
    </xf>
    <xf numFmtId="0" fontId="45" fillId="0" borderId="13" xfId="46" applyFont="1" applyFill="1" applyBorder="1" applyAlignment="1" applyProtection="1">
      <alignment horizontal="center" vertical="center"/>
      <protection locked="0"/>
    </xf>
    <xf numFmtId="0" fontId="45" fillId="0" borderId="13" xfId="46" applyFont="1" applyBorder="1" applyAlignment="1" applyProtection="1">
      <alignment horizontal="center" vertical="center"/>
      <protection locked="0"/>
    </xf>
    <xf numFmtId="0" fontId="46" fillId="0" borderId="13" xfId="46" applyFont="1" applyBorder="1" applyAlignment="1" applyProtection="1">
      <alignment horizontal="center" vertical="center"/>
      <protection locked="0"/>
    </xf>
    <xf numFmtId="0" fontId="47" fillId="0" borderId="13" xfId="46" applyFont="1" applyBorder="1" applyAlignment="1" applyProtection="1">
      <alignment horizontal="center" vertical="center"/>
      <protection locked="0"/>
    </xf>
    <xf numFmtId="0" fontId="48" fillId="0" borderId="13" xfId="46" applyFont="1" applyBorder="1" applyAlignment="1" applyProtection="1">
      <alignment horizontal="center" vertical="center"/>
      <protection locked="0"/>
    </xf>
    <xf numFmtId="0" fontId="45" fillId="0" borderId="23" xfId="46" applyFont="1" applyBorder="1" applyAlignment="1" applyProtection="1">
      <alignment horizontal="center" vertical="center"/>
      <protection locked="0"/>
    </xf>
    <xf numFmtId="0" fontId="45" fillId="0" borderId="24" xfId="46" applyFont="1" applyBorder="1" applyAlignment="1" applyProtection="1">
      <alignment horizontal="center" vertical="center"/>
      <protection locked="0"/>
    </xf>
    <xf numFmtId="0" fontId="64" fillId="0" borderId="0" xfId="45" applyFont="1" applyProtection="1">
      <protection locked="0"/>
    </xf>
    <xf numFmtId="0" fontId="63" fillId="0" borderId="13" xfId="45" applyFont="1" applyBorder="1" applyAlignment="1" applyProtection="1">
      <alignment horizontal="center" vertical="center"/>
      <protection locked="0"/>
    </xf>
    <xf numFmtId="0" fontId="63" fillId="0" borderId="0" xfId="45" applyFont="1" applyBorder="1" applyAlignment="1" applyProtection="1">
      <alignment vertical="center"/>
      <protection locked="0"/>
    </xf>
    <xf numFmtId="0" fontId="63" fillId="0" borderId="0" xfId="45" applyFont="1" applyProtection="1">
      <protection locked="0"/>
    </xf>
    <xf numFmtId="0" fontId="78" fillId="0" borderId="13" xfId="45" applyFont="1" applyBorder="1" applyAlignment="1" applyProtection="1">
      <alignment horizontal="center" vertical="center"/>
      <protection locked="0"/>
    </xf>
    <xf numFmtId="0" fontId="63" fillId="0" borderId="0" xfId="45" applyFont="1" applyBorder="1" applyProtection="1">
      <protection locked="0"/>
    </xf>
    <xf numFmtId="0" fontId="63" fillId="0" borderId="13" xfId="45" applyFont="1" applyBorder="1" applyProtection="1">
      <protection locked="0"/>
    </xf>
    <xf numFmtId="0" fontId="78" fillId="0" borderId="0" xfId="45" applyFont="1" applyProtection="1">
      <protection locked="0"/>
    </xf>
    <xf numFmtId="0" fontId="63" fillId="0" borderId="0" xfId="46" applyFont="1" applyAlignment="1" applyProtection="1">
      <alignment vertical="top" wrapText="1"/>
      <protection locked="0"/>
    </xf>
    <xf numFmtId="0" fontId="63" fillId="0" borderId="0" xfId="46" applyFont="1" applyAlignment="1" applyProtection="1">
      <alignment horizontal="center" vertical="center"/>
      <protection locked="0"/>
    </xf>
    <xf numFmtId="0" fontId="79" fillId="0" borderId="0" xfId="45" applyFont="1" applyProtection="1">
      <protection locked="0"/>
    </xf>
    <xf numFmtId="0" fontId="54" fillId="0" borderId="0" xfId="45" applyFont="1" applyAlignment="1" applyProtection="1">
      <alignment vertical="center"/>
      <protection locked="0"/>
    </xf>
    <xf numFmtId="0" fontId="56" fillId="0" borderId="0" xfId="45" applyFont="1" applyProtection="1">
      <protection locked="0"/>
    </xf>
    <xf numFmtId="0" fontId="56" fillId="0" borderId="0" xfId="45" applyProtection="1">
      <protection locked="0"/>
    </xf>
    <xf numFmtId="0" fontId="64" fillId="0" borderId="0" xfId="46" applyFont="1" applyAlignment="1" applyProtection="1">
      <alignment vertical="top" wrapText="1"/>
      <protection locked="0"/>
    </xf>
    <xf numFmtId="0" fontId="68" fillId="0" borderId="0" xfId="46" applyFont="1" applyAlignment="1" applyProtection="1">
      <alignment horizontal="center" vertical="center"/>
      <protection locked="0"/>
    </xf>
    <xf numFmtId="0" fontId="70" fillId="0" borderId="0" xfId="46" applyFont="1" applyAlignment="1" applyProtection="1">
      <alignment vertical="top" wrapText="1"/>
      <protection locked="0"/>
    </xf>
    <xf numFmtId="0" fontId="70" fillId="0" borderId="0" xfId="46" applyFont="1" applyAlignment="1" applyProtection="1">
      <alignment horizontal="center" vertical="center"/>
      <protection locked="0"/>
    </xf>
    <xf numFmtId="0" fontId="63" fillId="0" borderId="13" xfId="45" applyFont="1" applyBorder="1" applyAlignment="1" applyProtection="1">
      <alignment vertical="center"/>
      <protection locked="0"/>
    </xf>
    <xf numFmtId="0" fontId="63" fillId="0" borderId="0" xfId="46" applyFont="1" applyProtection="1">
      <protection locked="0"/>
    </xf>
    <xf numFmtId="0" fontId="63" fillId="0" borderId="25" xfId="46" applyFont="1" applyBorder="1" applyProtection="1">
      <protection locked="0"/>
    </xf>
    <xf numFmtId="0" fontId="42" fillId="0" borderId="13" xfId="46" applyFont="1" applyBorder="1" applyAlignment="1" applyProtection="1">
      <alignment horizontal="center" vertical="center"/>
      <protection locked="0"/>
    </xf>
    <xf numFmtId="0" fontId="41" fillId="0" borderId="22" xfId="46" applyFont="1" applyBorder="1" applyAlignment="1" applyProtection="1">
      <alignment horizontal="left" vertical="center"/>
      <protection locked="0"/>
    </xf>
    <xf numFmtId="0" fontId="82" fillId="0" borderId="0" xfId="46" applyFont="1"/>
    <xf numFmtId="0" fontId="42" fillId="0" borderId="13" xfId="46" applyFont="1" applyFill="1" applyBorder="1" applyAlignment="1" applyProtection="1">
      <alignment horizontal="center" vertical="center"/>
      <protection locked="0"/>
    </xf>
    <xf numFmtId="0" fontId="48" fillId="0" borderId="13" xfId="46" applyFont="1" applyFill="1" applyBorder="1" applyAlignment="1" applyProtection="1">
      <alignment horizontal="center" vertical="center"/>
      <protection locked="0"/>
    </xf>
    <xf numFmtId="0" fontId="54" fillId="3" borderId="13" xfId="46" applyFont="1" applyFill="1" applyBorder="1" applyAlignment="1" applyProtection="1">
      <alignment horizontal="center" vertical="center"/>
      <protection locked="0"/>
    </xf>
    <xf numFmtId="0" fontId="46" fillId="0" borderId="26" xfId="46" applyFont="1" applyBorder="1" applyAlignment="1" applyProtection="1">
      <alignment horizontal="center" vertical="top"/>
      <protection locked="0"/>
    </xf>
    <xf numFmtId="0" fontId="44" fillId="0" borderId="16" xfId="46" applyFont="1" applyBorder="1" applyAlignment="1" applyProtection="1">
      <alignment horizontal="center" vertical="center"/>
      <protection locked="0"/>
    </xf>
    <xf numFmtId="0" fontId="0" fillId="0" borderId="19" xfId="0" applyFont="1" applyBorder="1"/>
    <xf numFmtId="49" fontId="9" fillId="0" borderId="1" xfId="49" applyNumberFormat="1" applyFont="1" applyFill="1" applyBorder="1" applyAlignment="1" applyProtection="1">
      <alignment horizontal="left" vertical="center" wrapText="1"/>
      <protection locked="0"/>
    </xf>
    <xf numFmtId="0" fontId="77" fillId="0" borderId="0" xfId="46" applyFont="1" applyAlignment="1">
      <alignment vertical="top"/>
    </xf>
    <xf numFmtId="0" fontId="36" fillId="0" borderId="0" xfId="46" applyFont="1" applyAlignment="1">
      <alignment vertical="center"/>
    </xf>
    <xf numFmtId="0" fontId="36" fillId="0" borderId="0" xfId="46" applyFont="1" applyAlignment="1" applyProtection="1">
      <alignment vertical="center"/>
    </xf>
    <xf numFmtId="0" fontId="0" fillId="0" borderId="0" xfId="0" applyProtection="1"/>
    <xf numFmtId="0" fontId="42" fillId="0" borderId="0" xfId="45" applyFont="1" applyAlignment="1">
      <alignment horizontal="left" vertical="center"/>
    </xf>
    <xf numFmtId="0" fontId="36" fillId="0" borderId="0" xfId="46" applyFont="1"/>
    <xf numFmtId="0" fontId="44" fillId="0" borderId="0" xfId="46" applyFont="1" applyAlignment="1" applyProtection="1">
      <alignment vertical="top"/>
      <protection locked="0"/>
    </xf>
    <xf numFmtId="0" fontId="11" fillId="0" borderId="0" xfId="49" applyFont="1" applyFill="1" applyProtection="1">
      <protection locked="0"/>
    </xf>
    <xf numFmtId="0" fontId="3" fillId="0" borderId="0" xfId="49" applyNumberFormat="1" applyFont="1" applyFill="1" applyAlignment="1" applyProtection="1">
      <alignment horizontal="center" vertical="center"/>
      <protection locked="0"/>
    </xf>
    <xf numFmtId="49" fontId="7" fillId="0" borderId="0" xfId="49" applyNumberFormat="1" applyFill="1" applyAlignment="1" applyProtection="1">
      <alignment horizontal="center" vertical="center"/>
      <protection locked="0"/>
    </xf>
    <xf numFmtId="0" fontId="9" fillId="44" borderId="1" xfId="49" applyNumberFormat="1" applyFont="1" applyFill="1" applyBorder="1" applyAlignment="1" applyProtection="1">
      <alignment horizontal="left"/>
      <protection locked="0"/>
    </xf>
    <xf numFmtId="0" fontId="11" fillId="38" borderId="0" xfId="49" applyFont="1" applyFill="1" applyAlignment="1" applyProtection="1">
      <alignment horizontal="center"/>
    </xf>
    <xf numFmtId="0" fontId="98" fillId="45" borderId="0" xfId="49" applyFont="1" applyFill="1" applyAlignment="1" applyProtection="1">
      <alignment horizontal="center"/>
    </xf>
    <xf numFmtId="0" fontId="42" fillId="0" borderId="26" xfId="46" applyFont="1" applyBorder="1" applyAlignment="1" applyProtection="1">
      <alignment horizontal="center" vertical="center"/>
      <protection locked="0"/>
    </xf>
    <xf numFmtId="0" fontId="54" fillId="3" borderId="26" xfId="46" applyFont="1" applyFill="1" applyBorder="1" applyAlignment="1" applyProtection="1">
      <alignment horizontal="center" vertical="center"/>
      <protection locked="0"/>
    </xf>
    <xf numFmtId="0" fontId="48" fillId="0" borderId="26" xfId="46" applyFont="1" applyBorder="1" applyAlignment="1" applyProtection="1">
      <alignment horizontal="center" vertical="center"/>
      <protection locked="0"/>
    </xf>
    <xf numFmtId="0" fontId="45" fillId="0" borderId="25" xfId="46" applyFont="1" applyBorder="1" applyAlignment="1" applyProtection="1">
      <alignment horizontal="center" vertical="center"/>
      <protection locked="0"/>
    </xf>
    <xf numFmtId="0" fontId="49" fillId="0" borderId="25" xfId="46" applyFont="1" applyBorder="1" applyAlignment="1" applyProtection="1">
      <alignment horizontal="center" vertical="center"/>
      <protection locked="0"/>
    </xf>
    <xf numFmtId="2" fontId="4" fillId="0" borderId="1" xfId="49" quotePrefix="1" applyNumberFormat="1" applyFont="1" applyFill="1" applyBorder="1" applyAlignment="1" applyProtection="1">
      <alignment horizontal="center" vertical="center"/>
      <protection locked="0"/>
    </xf>
    <xf numFmtId="0" fontId="9" fillId="0" borderId="3" xfId="49" applyNumberFormat="1" applyFont="1" applyFill="1" applyBorder="1" applyAlignment="1" applyProtection="1">
      <alignment horizontal="center" vertical="center"/>
      <protection locked="0"/>
    </xf>
    <xf numFmtId="0" fontId="9" fillId="0" borderId="4" xfId="49" applyNumberFormat="1" applyFont="1" applyFill="1" applyBorder="1" applyAlignment="1" applyProtection="1">
      <alignment horizontal="center" vertical="center"/>
      <protection locked="0"/>
    </xf>
    <xf numFmtId="0" fontId="9" fillId="44" borderId="1" xfId="49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166" fontId="9" fillId="39" borderId="1" xfId="49" applyNumberFormat="1" applyFont="1" applyFill="1" applyBorder="1" applyAlignment="1" applyProtection="1">
      <alignment horizontal="center" vertical="center"/>
    </xf>
    <xf numFmtId="0" fontId="99" fillId="37" borderId="50" xfId="49" applyFont="1" applyFill="1" applyBorder="1" applyAlignment="1" applyProtection="1"/>
    <xf numFmtId="0" fontId="3" fillId="37" borderId="50" xfId="49" applyFont="1" applyFill="1" applyBorder="1" applyAlignment="1" applyProtection="1"/>
    <xf numFmtId="0" fontId="11" fillId="37" borderId="0" xfId="49" applyFont="1" applyFill="1">
      <protection locked="0"/>
    </xf>
    <xf numFmtId="0" fontId="11" fillId="0" borderId="0" xfId="49" applyNumberFormat="1" applyFont="1" applyFill="1" applyAlignment="1" applyProtection="1">
      <alignment horizontal="center" vertical="center" wrapText="1"/>
    </xf>
    <xf numFmtId="0" fontId="11" fillId="39" borderId="0" xfId="49" applyNumberFormat="1" applyFont="1" applyFill="1" applyAlignment="1" applyProtection="1">
      <alignment horizontal="center" vertical="center" wrapText="1"/>
    </xf>
    <xf numFmtId="0" fontId="11" fillId="0" borderId="0" xfId="49" applyNumberFormat="1" applyFont="1" applyFill="1" applyAlignment="1" applyProtection="1">
      <alignment horizontal="center" vertical="center"/>
    </xf>
    <xf numFmtId="0" fontId="4" fillId="0" borderId="3" xfId="49" applyNumberFormat="1" applyFont="1" applyFill="1" applyBorder="1" applyAlignment="1">
      <alignment horizontal="center" vertical="center"/>
      <protection locked="0"/>
    </xf>
    <xf numFmtId="49" fontId="9" fillId="0" borderId="3" xfId="49" applyNumberFormat="1" applyFont="1" applyFill="1" applyBorder="1" applyAlignment="1" applyProtection="1">
      <alignment horizontal="center" vertical="center" wrapText="1"/>
      <protection locked="0"/>
    </xf>
    <xf numFmtId="166" fontId="9" fillId="35" borderId="1" xfId="49" applyNumberFormat="1" applyFont="1" applyFill="1" applyBorder="1" applyAlignment="1" applyProtection="1">
      <alignment horizontal="center" vertical="center" wrapText="1"/>
    </xf>
    <xf numFmtId="0" fontId="14" fillId="0" borderId="1" xfId="49" quotePrefix="1" applyNumberFormat="1" applyFont="1" applyFill="1" applyBorder="1" applyAlignment="1" applyProtection="1">
      <alignment horizontal="center" vertical="center"/>
      <protection locked="0"/>
    </xf>
    <xf numFmtId="49" fontId="13" fillId="0" borderId="4" xfId="49" quotePrefix="1" applyNumberFormat="1" applyFont="1" applyFill="1" applyBorder="1" applyAlignment="1" applyProtection="1">
      <protection locked="0"/>
    </xf>
    <xf numFmtId="0" fontId="65" fillId="0" borderId="0" xfId="46" applyFont="1" applyAlignment="1" applyProtection="1">
      <alignment vertical="center"/>
      <protection locked="0"/>
    </xf>
    <xf numFmtId="0" fontId="65" fillId="0" borderId="0" xfId="46" applyFont="1" applyProtection="1">
      <protection locked="0"/>
    </xf>
    <xf numFmtId="49" fontId="65" fillId="0" borderId="0" xfId="46" applyNumberFormat="1" applyFont="1" applyAlignment="1" applyProtection="1">
      <alignment vertical="center"/>
      <protection locked="0"/>
    </xf>
    <xf numFmtId="49" fontId="65" fillId="0" borderId="0" xfId="46" applyNumberFormat="1" applyFont="1" applyProtection="1">
      <protection locked="0"/>
    </xf>
    <xf numFmtId="49" fontId="36" fillId="0" borderId="0" xfId="46" applyNumberFormat="1" applyFont="1" applyAlignment="1" applyProtection="1">
      <alignment vertical="center"/>
      <protection locked="0"/>
    </xf>
    <xf numFmtId="49" fontId="36" fillId="0" borderId="0" xfId="46" applyNumberFormat="1" applyFont="1" applyProtection="1">
      <protection locked="0"/>
    </xf>
    <xf numFmtId="49" fontId="13" fillId="0" borderId="3" xfId="49" applyNumberFormat="1" applyFont="1" applyFill="1" applyBorder="1" applyAlignment="1" applyProtection="1">
      <alignment horizontal="left"/>
      <protection locked="0"/>
    </xf>
    <xf numFmtId="166" fontId="9" fillId="35" borderId="1" xfId="49" applyNumberFormat="1" applyFont="1" applyFill="1" applyBorder="1" applyAlignment="1" applyProtection="1">
      <alignment horizontal="center" vertical="center"/>
    </xf>
    <xf numFmtId="166" fontId="9" fillId="35" borderId="3" xfId="49" applyNumberFormat="1" applyFont="1" applyFill="1" applyBorder="1" applyAlignment="1" applyProtection="1">
      <alignment horizontal="center" vertical="center"/>
    </xf>
    <xf numFmtId="0" fontId="43" fillId="0" borderId="13" xfId="46" applyFont="1" applyFill="1" applyBorder="1" applyAlignment="1" applyProtection="1">
      <alignment vertical="center"/>
      <protection locked="0"/>
    </xf>
    <xf numFmtId="0" fontId="3" fillId="39" borderId="13" xfId="49" applyFont="1" applyFill="1" applyBorder="1" applyAlignment="1">
      <alignment horizontal="center" vertical="center"/>
      <protection locked="0"/>
    </xf>
    <xf numFmtId="0" fontId="3" fillId="39" borderId="13" xfId="49" applyFont="1" applyFill="1" applyBorder="1" applyAlignment="1">
      <alignment horizontal="center"/>
      <protection locked="0"/>
    </xf>
    <xf numFmtId="0" fontId="52" fillId="40" borderId="18" xfId="49" applyNumberFormat="1" applyFont="1" applyFill="1" applyBorder="1" applyAlignment="1">
      <alignment horizontal="center" vertical="center"/>
      <protection locked="0"/>
    </xf>
    <xf numFmtId="165" fontId="9" fillId="0" borderId="3" xfId="49" applyNumberFormat="1" applyFont="1" applyFill="1" applyBorder="1" applyAlignment="1" applyProtection="1">
      <alignment horizontal="center" vertical="center"/>
      <protection locked="0"/>
    </xf>
    <xf numFmtId="0" fontId="13" fillId="0" borderId="4" xfId="49" applyNumberFormat="1" applyFont="1" applyFill="1" applyBorder="1" applyAlignment="1" applyProtection="1">
      <alignment horizontal="center" vertical="center"/>
    </xf>
    <xf numFmtId="0" fontId="13" fillId="0" borderId="5" xfId="49" applyNumberFormat="1" applyFont="1" applyFill="1" applyBorder="1" applyAlignment="1" applyProtection="1">
      <alignment horizontal="center" vertical="center"/>
    </xf>
    <xf numFmtId="1" fontId="9" fillId="0" borderId="3" xfId="49" applyNumberFormat="1" applyFont="1" applyFill="1" applyBorder="1" applyAlignment="1" applyProtection="1">
      <alignment horizontal="center" vertical="center"/>
      <protection locked="0"/>
    </xf>
    <xf numFmtId="0" fontId="16" fillId="0" borderId="4" xfId="47" applyFont="1" applyFill="1" applyBorder="1" applyAlignment="1">
      <alignment horizontal="center" vertical="center"/>
    </xf>
    <xf numFmtId="0" fontId="9" fillId="39" borderId="3" xfId="49" applyNumberFormat="1" applyFont="1" applyFill="1" applyBorder="1" applyAlignment="1" applyProtection="1">
      <alignment horizontal="center" vertical="center"/>
      <protection locked="0"/>
    </xf>
    <xf numFmtId="165" fontId="9" fillId="39" borderId="3" xfId="49" applyNumberFormat="1" applyFont="1" applyFill="1" applyBorder="1" applyAlignment="1" applyProtection="1">
      <alignment horizontal="center" vertical="center"/>
      <protection locked="0"/>
    </xf>
    <xf numFmtId="0" fontId="16" fillId="0" borderId="4" xfId="47" applyFont="1" applyFill="1" applyBorder="1" applyAlignment="1">
      <alignment horizontal="center" vertical="center" wrapText="1"/>
    </xf>
    <xf numFmtId="0" fontId="13" fillId="0" borderId="0" xfId="49" applyNumberFormat="1" applyFont="1" applyFill="1" applyBorder="1" applyAlignment="1" applyProtection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  <protection locked="0"/>
    </xf>
    <xf numFmtId="168" fontId="9" fillId="35" borderId="1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/>
      <protection locked="0"/>
    </xf>
    <xf numFmtId="49" fontId="13" fillId="0" borderId="3" xfId="49" applyNumberFormat="1" applyFont="1" applyFill="1" applyBorder="1" applyAlignment="1" applyProtection="1">
      <alignment horizontal="right" vertical="center" wrapText="1"/>
      <protection locked="0"/>
    </xf>
    <xf numFmtId="0" fontId="16" fillId="0" borderId="3" xfId="47" applyFont="1" applyFill="1" applyBorder="1" applyAlignment="1" applyProtection="1">
      <alignment horizontal="center" vertical="center"/>
      <protection locked="0"/>
    </xf>
    <xf numFmtId="0" fontId="46" fillId="0" borderId="0" xfId="0" applyFont="1" applyAlignment="1">
      <alignment vertical="center"/>
    </xf>
    <xf numFmtId="49" fontId="13" fillId="0" borderId="3" xfId="49" quotePrefix="1" applyNumberFormat="1" applyFont="1" applyFill="1" applyBorder="1" applyAlignment="1" applyProtection="1">
      <alignment vertical="center"/>
      <protection locked="0"/>
    </xf>
    <xf numFmtId="49" fontId="40" fillId="0" borderId="1" xfId="49" applyNumberFormat="1" applyFont="1" applyFill="1" applyBorder="1" applyAlignment="1" applyProtection="1">
      <alignment horizontal="left" vertical="center" wrapText="1"/>
      <protection locked="0"/>
    </xf>
    <xf numFmtId="0" fontId="9" fillId="0" borderId="1" xfId="49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9" applyNumberFormat="1" applyFont="1" applyFill="1" applyBorder="1" applyAlignment="1" applyProtection="1">
      <alignment vertical="center" wrapText="1"/>
      <protection locked="0"/>
    </xf>
    <xf numFmtId="0" fontId="1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39" fillId="0" borderId="3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0" borderId="0" xfId="49" applyNumberFormat="1" applyFont="1" applyFill="1" applyBorder="1" applyAlignment="1" applyProtection="1">
      <alignment horizontal="left" vertical="center"/>
      <protection locked="0"/>
    </xf>
    <xf numFmtId="0" fontId="13" fillId="0" borderId="7" xfId="49" applyNumberFormat="1" applyFont="1" applyFill="1" applyBorder="1" applyAlignment="1">
      <alignment horizontal="centerContinuous" vertical="center"/>
      <protection locked="0"/>
    </xf>
    <xf numFmtId="0" fontId="13" fillId="0" borderId="0" xfId="49" applyNumberFormat="1" applyFont="1" applyFill="1" applyBorder="1" applyAlignment="1">
      <alignment horizontal="left" vertical="center"/>
      <protection locked="0"/>
    </xf>
    <xf numFmtId="0" fontId="9" fillId="0" borderId="0" xfId="49" applyFont="1" applyFill="1" applyAlignment="1" applyProtection="1">
      <alignment horizontal="left" vertical="center"/>
      <protection locked="0"/>
    </xf>
    <xf numFmtId="0" fontId="40" fillId="0" borderId="0" xfId="49" applyNumberFormat="1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Alignment="1">
      <alignment horizontal="left" vertical="center"/>
      <protection locked="0"/>
    </xf>
    <xf numFmtId="0" fontId="9" fillId="44" borderId="1" xfId="49" applyNumberFormat="1" applyFont="1" applyFill="1" applyBorder="1" applyAlignment="1" applyProtection="1">
      <alignment horizontal="center" vertical="center"/>
      <protection locked="0"/>
    </xf>
    <xf numFmtId="0" fontId="15" fillId="0" borderId="0" xfId="49" applyNumberFormat="1" applyFont="1" applyFill="1" applyBorder="1" applyAlignment="1">
      <alignment horizontal="center" vertical="center" wrapText="1"/>
      <protection locked="0"/>
    </xf>
    <xf numFmtId="0" fontId="15" fillId="0" borderId="2" xfId="49" applyNumberFormat="1" applyFont="1" applyFill="1" applyBorder="1" applyAlignment="1">
      <alignment horizontal="center" vertical="center" wrapText="1"/>
      <protection locked="0"/>
    </xf>
    <xf numFmtId="0" fontId="15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49" applyNumberFormat="1" applyFont="1" applyFill="1" applyBorder="1" applyAlignment="1" applyProtection="1">
      <alignment horizontal="center" vertical="center"/>
    </xf>
    <xf numFmtId="0" fontId="13" fillId="0" borderId="0" xfId="49" applyNumberFormat="1" applyFont="1" applyFill="1" applyBorder="1" applyAlignment="1">
      <alignment horizontal="center" vertical="center"/>
      <protection locked="0"/>
    </xf>
    <xf numFmtId="166" fontId="9" fillId="39" borderId="1" xfId="49" applyNumberFormat="1" applyFont="1" applyFill="1" applyBorder="1" applyAlignment="1" applyProtection="1">
      <alignment horizontal="center" vertical="center" wrapText="1"/>
    </xf>
    <xf numFmtId="170" fontId="9" fillId="39" borderId="1" xfId="49" applyNumberFormat="1" applyFont="1" applyFill="1" applyBorder="1" applyAlignment="1" applyProtection="1">
      <alignment horizontal="center" vertical="center"/>
    </xf>
    <xf numFmtId="0" fontId="9" fillId="39" borderId="1" xfId="49" applyNumberFormat="1" applyFont="1" applyFill="1" applyBorder="1" applyAlignment="1" applyProtection="1">
      <alignment horizontal="center" vertical="center"/>
    </xf>
    <xf numFmtId="166" fontId="9" fillId="39" borderId="3" xfId="49" applyNumberFormat="1" applyFont="1" applyFill="1" applyBorder="1" applyAlignment="1" applyProtection="1">
      <alignment horizontal="center" vertical="center"/>
    </xf>
    <xf numFmtId="168" fontId="9" fillId="46" borderId="5" xfId="49" applyNumberFormat="1" applyFont="1" applyFill="1" applyBorder="1" applyAlignment="1" applyProtection="1">
      <alignment horizontal="center" vertical="center"/>
    </xf>
    <xf numFmtId="0" fontId="17" fillId="0" borderId="7" xfId="49" applyNumberFormat="1" applyFont="1" applyFill="1" applyBorder="1" applyAlignment="1">
      <alignment horizontal="center" vertical="center"/>
      <protection locked="0"/>
    </xf>
    <xf numFmtId="167" fontId="17" fillId="35" borderId="37" xfId="49" applyNumberFormat="1" applyFont="1" applyFill="1" applyBorder="1" applyAlignment="1" applyProtection="1">
      <alignment horizontal="center" vertical="center"/>
    </xf>
    <xf numFmtId="167" fontId="17" fillId="35" borderId="1" xfId="49" applyNumberFormat="1" applyFont="1" applyFill="1" applyBorder="1" applyAlignment="1" applyProtection="1">
      <alignment horizontal="center" vertical="center"/>
    </xf>
    <xf numFmtId="0" fontId="17" fillId="35" borderId="1" xfId="49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6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49" applyFill="1" applyAlignment="1">
      <alignment horizontal="center" vertical="center"/>
      <protection locked="0"/>
    </xf>
    <xf numFmtId="49" fontId="13" fillId="0" borderId="4" xfId="49" applyNumberFormat="1" applyFont="1" applyFill="1" applyBorder="1" applyAlignment="1" applyProtection="1">
      <alignment horizontal="center" vertical="center"/>
    </xf>
    <xf numFmtId="0" fontId="13" fillId="0" borderId="4" xfId="49" quotePrefix="1" applyNumberFormat="1" applyFont="1" applyFill="1" applyBorder="1" applyAlignment="1" applyProtection="1">
      <alignment horizontal="center" vertical="center"/>
      <protection locked="0"/>
    </xf>
    <xf numFmtId="0" fontId="13" fillId="0" borderId="7" xfId="49" quotePrefix="1" applyNumberFormat="1" applyFont="1" applyFill="1" applyBorder="1" applyAlignment="1" applyProtection="1">
      <alignment horizontal="center" vertical="center"/>
      <protection locked="0"/>
    </xf>
    <xf numFmtId="49" fontId="13" fillId="0" borderId="4" xfId="49" quotePrefix="1" applyNumberFormat="1" applyFont="1" applyFill="1" applyBorder="1" applyAlignment="1" applyProtection="1">
      <alignment horizontal="center" vertical="center"/>
      <protection locked="0"/>
    </xf>
    <xf numFmtId="0" fontId="9" fillId="0" borderId="21" xfId="49" applyNumberFormat="1" applyFont="1" applyFill="1" applyBorder="1" applyAlignment="1" applyProtection="1">
      <alignment horizontal="center" vertical="center"/>
      <protection locked="0"/>
    </xf>
    <xf numFmtId="0" fontId="13" fillId="0" borderId="4" xfId="49" applyNumberFormat="1" applyFont="1" applyFill="1" applyBorder="1" applyAlignment="1" applyProtection="1">
      <alignment horizontal="center" vertical="center" wrapText="1"/>
    </xf>
    <xf numFmtId="0" fontId="13" fillId="0" borderId="5" xfId="49" applyNumberFormat="1" applyFont="1" applyFill="1" applyBorder="1" applyAlignment="1" applyProtection="1">
      <alignment horizontal="center" vertical="center" wrapText="1"/>
    </xf>
    <xf numFmtId="0" fontId="13" fillId="0" borderId="4" xfId="49" quotePrefix="1" applyNumberFormat="1" applyFont="1" applyFill="1" applyBorder="1" applyAlignment="1" applyProtection="1">
      <alignment horizontal="center" vertical="center"/>
    </xf>
    <xf numFmtId="0" fontId="40" fillId="0" borderId="3" xfId="49" applyNumberFormat="1" applyFont="1" applyFill="1" applyBorder="1" applyAlignment="1" applyProtection="1">
      <alignment horizontal="center" vertical="center"/>
      <protection locked="0"/>
    </xf>
    <xf numFmtId="0" fontId="9" fillId="0" borderId="0" xfId="44" applyNumberFormat="1" applyFont="1" applyFill="1" applyBorder="1" applyAlignment="1">
      <alignment horizontal="center" vertical="center" wrapText="1"/>
      <protection locked="0"/>
    </xf>
    <xf numFmtId="0" fontId="16" fillId="0" borderId="4" xfId="47" applyNumberFormat="1" applyFont="1" applyFill="1" applyBorder="1" applyAlignment="1">
      <alignment horizontal="center" vertical="center"/>
    </xf>
    <xf numFmtId="0" fontId="9" fillId="0" borderId="0" xfId="0" applyNumberFormat="1" applyFont="1" applyAlignment="1" applyProtection="1">
      <alignment horizontal="center" vertical="center"/>
      <protection locked="0"/>
    </xf>
    <xf numFmtId="0" fontId="13" fillId="0" borderId="4" xfId="49" quotePrefix="1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49" applyNumberFormat="1" applyFont="1" applyFill="1" applyBorder="1" applyAlignment="1" applyProtection="1">
      <alignment horizontal="center" vertical="center"/>
      <protection locked="0"/>
    </xf>
    <xf numFmtId="0" fontId="9" fillId="0" borderId="3" xfId="49" quotePrefix="1" applyNumberFormat="1" applyFont="1" applyFill="1" applyBorder="1" applyAlignment="1" applyProtection="1">
      <alignment horizontal="center" vertical="center"/>
      <protection locked="0"/>
    </xf>
    <xf numFmtId="0" fontId="9" fillId="0" borderId="7" xfId="49" applyNumberFormat="1" applyFont="1" applyFill="1" applyBorder="1" applyAlignment="1">
      <alignment horizontal="center" vertical="center"/>
      <protection locked="0"/>
    </xf>
    <xf numFmtId="0" fontId="11" fillId="0" borderId="7" xfId="49" applyNumberFormat="1" applyFont="1" applyFill="1" applyBorder="1" applyAlignment="1">
      <alignment horizontal="center" vertical="center"/>
      <protection locked="0"/>
    </xf>
    <xf numFmtId="0" fontId="10" fillId="0" borderId="7" xfId="49" applyNumberFormat="1" applyFont="1" applyFill="1" applyBorder="1" applyAlignment="1" applyProtection="1">
      <alignment horizontal="center" vertical="center"/>
    </xf>
    <xf numFmtId="0" fontId="7" fillId="0" borderId="0" xfId="49" applyNumberFormat="1" applyFill="1" applyAlignment="1" applyProtection="1">
      <alignment horizontal="center" vertical="center"/>
      <protection locked="0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7" fillId="0" borderId="0" xfId="49" applyNumberFormat="1" applyFill="1" applyAlignment="1">
      <alignment horizontal="center" vertical="center"/>
      <protection locked="0"/>
    </xf>
    <xf numFmtId="0" fontId="19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13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3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49" quotePrefix="1" applyNumberFormat="1" applyFont="1" applyFill="1" applyBorder="1" applyAlignment="1" applyProtection="1">
      <alignment horizontal="center"/>
      <protection locked="0"/>
    </xf>
    <xf numFmtId="0" fontId="46" fillId="0" borderId="0" xfId="0" applyFont="1" applyAlignment="1" applyProtection="1">
      <alignment vertical="center"/>
      <protection locked="0"/>
    </xf>
    <xf numFmtId="49" fontId="13" fillId="0" borderId="4" xfId="49" quotePrefix="1" applyNumberFormat="1" applyFont="1" applyFill="1" applyBorder="1" applyAlignment="1" applyProtection="1">
      <alignment vertical="center"/>
      <protection locked="0"/>
    </xf>
    <xf numFmtId="0" fontId="76" fillId="0" borderId="1" xfId="49" applyNumberFormat="1" applyFont="1" applyFill="1" applyBorder="1" applyAlignment="1" applyProtection="1">
      <alignment horizontal="center" vertical="center"/>
      <protection locked="0"/>
    </xf>
    <xf numFmtId="0" fontId="4" fillId="0" borderId="3" xfId="49" applyNumberFormat="1" applyFont="1" applyFill="1" applyBorder="1" applyAlignment="1" applyProtection="1">
      <alignment horizontal="center" vertical="center"/>
      <protection locked="0"/>
    </xf>
    <xf numFmtId="49" fontId="9" fillId="0" borderId="0" xfId="49" applyNumberFormat="1" applyFont="1" applyFill="1" applyBorder="1" applyAlignment="1" applyProtection="1">
      <alignment horizontal="center" vertical="center"/>
      <protection locked="0"/>
    </xf>
    <xf numFmtId="0" fontId="14" fillId="0" borderId="3" xfId="49" applyNumberFormat="1" applyFont="1" applyFill="1" applyBorder="1" applyAlignment="1" applyProtection="1">
      <alignment horizontal="center" vertical="center"/>
      <protection locked="0"/>
    </xf>
    <xf numFmtId="0" fontId="16" fillId="0" borderId="4" xfId="47" applyFont="1" applyFill="1" applyBorder="1" applyAlignment="1" applyProtection="1">
      <alignment vertical="center"/>
      <protection locked="0"/>
    </xf>
    <xf numFmtId="0" fontId="16" fillId="0" borderId="4" xfId="47" applyNumberFormat="1" applyFont="1" applyFill="1" applyBorder="1" applyAlignment="1" applyProtection="1">
      <alignment horizontal="center" vertical="center"/>
      <protection locked="0"/>
    </xf>
    <xf numFmtId="0" fontId="13" fillId="0" borderId="4" xfId="49" applyNumberFormat="1" applyFont="1" applyFill="1" applyBorder="1" applyAlignment="1" applyProtection="1">
      <alignment horizontal="center" vertical="center"/>
      <protection locked="0"/>
    </xf>
    <xf numFmtId="0" fontId="13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44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49" applyNumberFormat="1" applyFont="1" applyFill="1" applyBorder="1" applyAlignment="1" applyProtection="1">
      <alignment horizontal="center" vertical="center"/>
      <protection locked="0"/>
    </xf>
    <xf numFmtId="49" fontId="13" fillId="0" borderId="4" xfId="49" applyNumberFormat="1" applyFont="1" applyFill="1" applyBorder="1" applyAlignment="1" applyProtection="1">
      <alignment wrapText="1"/>
      <protection locked="0"/>
    </xf>
    <xf numFmtId="0" fontId="14" fillId="0" borderId="1" xfId="49" applyNumberFormat="1" applyFont="1" applyFill="1" applyBorder="1" applyAlignment="1" applyProtection="1">
      <alignment horizontal="center" vertical="center"/>
      <protection locked="0"/>
    </xf>
    <xf numFmtId="49" fontId="9" fillId="0" borderId="4" xfId="49" applyNumberFormat="1" applyFont="1" applyFill="1" applyBorder="1" applyAlignment="1" applyProtection="1">
      <alignment horizontal="center" vertical="center"/>
      <protection locked="0"/>
    </xf>
    <xf numFmtId="0" fontId="11" fillId="0" borderId="4" xfId="49" applyNumberFormat="1" applyFont="1" applyFill="1" applyBorder="1" applyAlignment="1" applyProtection="1">
      <alignment horizontal="center" vertical="center"/>
      <protection locked="0"/>
    </xf>
    <xf numFmtId="0" fontId="9" fillId="0" borderId="4" xfId="44" applyNumberFormat="1" applyFont="1" applyFill="1" applyBorder="1" applyAlignment="1" applyProtection="1">
      <alignment horizontal="center" vertical="center" wrapText="1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14" fillId="0" borderId="0" xfId="49" applyNumberFormat="1" applyFont="1" applyFill="1" applyBorder="1" applyAlignment="1" applyProtection="1">
      <alignment horizontal="left" vertical="center"/>
      <protection locked="0"/>
    </xf>
    <xf numFmtId="49" fontId="55" fillId="0" borderId="0" xfId="49" applyNumberFormat="1" applyFont="1" applyFill="1" applyBorder="1" applyAlignment="1" applyProtection="1">
      <alignment horizontal="left" vertical="center"/>
      <protection locked="0"/>
    </xf>
    <xf numFmtId="0" fontId="40" fillId="0" borderId="0" xfId="44" applyFont="1" applyFill="1" applyBorder="1" applyAlignment="1" applyProtection="1">
      <alignment horizontal="left" vertical="center" wrapText="1"/>
      <protection locked="0"/>
    </xf>
    <xf numFmtId="0" fontId="13" fillId="0" borderId="0" xfId="49" applyNumberFormat="1" applyFont="1" applyFill="1" applyBorder="1" applyAlignment="1" applyProtection="1">
      <alignment horizontal="left" vertical="center"/>
      <protection locked="0"/>
    </xf>
    <xf numFmtId="0" fontId="8" fillId="36" borderId="0" xfId="49" applyFont="1" applyFill="1" applyAlignment="1" applyProtection="1">
      <alignment horizontal="left"/>
    </xf>
    <xf numFmtId="0" fontId="0" fillId="0" borderId="0" xfId="0" applyAlignment="1">
      <alignment horizontal="left"/>
    </xf>
    <xf numFmtId="0" fontId="11" fillId="0" borderId="0" xfId="49" applyFont="1" applyFill="1" applyAlignment="1" applyProtection="1">
      <alignment horizontal="left"/>
    </xf>
    <xf numFmtId="0" fontId="11" fillId="0" borderId="0" xfId="49" applyFont="1" applyFill="1" applyAlignment="1">
      <alignment horizontal="left"/>
      <protection locked="0"/>
    </xf>
    <xf numFmtId="0" fontId="7" fillId="0" borderId="0" xfId="49" applyFill="1" applyAlignment="1">
      <alignment horizontal="left"/>
      <protection locked="0"/>
    </xf>
    <xf numFmtId="0" fontId="7" fillId="0" borderId="0" xfId="49" applyNumberFormat="1" applyFill="1" applyAlignment="1">
      <alignment horizontal="left"/>
      <protection locked="0"/>
    </xf>
    <xf numFmtId="0" fontId="13" fillId="0" borderId="4" xfId="49" applyNumberFormat="1" applyFont="1" applyFill="1" applyBorder="1" applyAlignment="1" applyProtection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  <protection locked="0"/>
    </xf>
    <xf numFmtId="0" fontId="17" fillId="0" borderId="1" xfId="49" applyNumberFormat="1" applyFont="1" applyFill="1" applyBorder="1" applyAlignment="1" applyProtection="1">
      <alignment horizontal="center" vertical="center"/>
    </xf>
    <xf numFmtId="0" fontId="16" fillId="0" borderId="7" xfId="49" applyNumberFormat="1" applyFont="1" applyFill="1" applyBorder="1" applyAlignment="1">
      <alignment horizontal="center"/>
      <protection locked="0"/>
    </xf>
    <xf numFmtId="0" fontId="17" fillId="0" borderId="37" xfId="49" applyNumberFormat="1" applyFont="1" applyFill="1" applyBorder="1" applyAlignment="1" applyProtection="1">
      <alignment horizontal="center" vertical="center"/>
    </xf>
    <xf numFmtId="0" fontId="9" fillId="47" borderId="1" xfId="49" applyNumberFormat="1" applyFont="1" applyFill="1" applyBorder="1" applyAlignment="1" applyProtection="1">
      <alignment horizontal="left"/>
      <protection locked="0"/>
    </xf>
    <xf numFmtId="0" fontId="0" fillId="47" borderId="19" xfId="0" applyFill="1" applyBorder="1"/>
    <xf numFmtId="0" fontId="11" fillId="47" borderId="0" xfId="49" applyFont="1" applyFill="1">
      <protection locked="0"/>
    </xf>
    <xf numFmtId="0" fontId="3" fillId="47" borderId="0" xfId="49" applyFont="1" applyFill="1" applyAlignment="1">
      <alignment vertical="center"/>
      <protection locked="0"/>
    </xf>
    <xf numFmtId="0" fontId="3" fillId="47" borderId="0" xfId="49" applyFont="1" applyFill="1">
      <protection locked="0"/>
    </xf>
    <xf numFmtId="0" fontId="9" fillId="47" borderId="0" xfId="49" applyFont="1" applyFill="1" applyAlignment="1">
      <alignment horizontal="center" vertical="center"/>
      <protection locked="0"/>
    </xf>
    <xf numFmtId="169" fontId="4" fillId="47" borderId="1" xfId="49" applyNumberFormat="1" applyFont="1" applyFill="1" applyBorder="1" applyAlignment="1" applyProtection="1">
      <alignment horizontal="center"/>
    </xf>
    <xf numFmtId="168" fontId="95" fillId="47" borderId="1" xfId="49" applyNumberFormat="1" applyFont="1" applyFill="1" applyBorder="1" applyAlignment="1" applyProtection="1">
      <alignment horizontal="center" vertical="center" wrapText="1"/>
    </xf>
    <xf numFmtId="0" fontId="11" fillId="47" borderId="0" xfId="49" applyFont="1" applyFill="1" applyProtection="1"/>
    <xf numFmtId="168" fontId="95" fillId="47" borderId="1" xfId="49" applyNumberFormat="1" applyFont="1" applyFill="1" applyBorder="1" applyAlignment="1" applyProtection="1">
      <alignment horizontal="center"/>
    </xf>
    <xf numFmtId="0" fontId="0" fillId="47" borderId="0" xfId="0" applyFill="1"/>
    <xf numFmtId="168" fontId="95" fillId="47" borderId="1" xfId="49" applyNumberFormat="1" applyFont="1" applyFill="1" applyBorder="1" applyAlignment="1" applyProtection="1">
      <alignment horizontal="center" vertical="center"/>
    </xf>
    <xf numFmtId="167" fontId="9" fillId="47" borderId="1" xfId="49" applyNumberFormat="1" applyFont="1" applyFill="1" applyBorder="1" applyAlignment="1" applyProtection="1">
      <alignment horizontal="center" vertical="center"/>
    </xf>
    <xf numFmtId="0" fontId="7" fillId="47" borderId="0" xfId="49" applyFill="1">
      <protection locked="0"/>
    </xf>
    <xf numFmtId="0" fontId="11" fillId="47" borderId="0" xfId="49" applyFont="1" applyFill="1" applyAlignment="1">
      <alignment horizontal="left"/>
      <protection locked="0"/>
    </xf>
    <xf numFmtId="0" fontId="7" fillId="47" borderId="0" xfId="49" applyNumberFormat="1" applyFill="1">
      <protection locked="0"/>
    </xf>
    <xf numFmtId="0" fontId="11" fillId="47" borderId="0" xfId="49" applyNumberFormat="1" applyFont="1" applyFill="1">
      <protection locked="0"/>
    </xf>
    <xf numFmtId="0" fontId="9" fillId="48" borderId="1" xfId="49" applyNumberFormat="1" applyFont="1" applyFill="1" applyBorder="1" applyAlignment="1" applyProtection="1">
      <alignment horizontal="left"/>
      <protection locked="0"/>
    </xf>
    <xf numFmtId="0" fontId="0" fillId="48" borderId="19" xfId="0" applyFill="1" applyBorder="1"/>
    <xf numFmtId="0" fontId="11" fillId="48" borderId="0" xfId="49" applyFont="1" applyFill="1">
      <protection locked="0"/>
    </xf>
    <xf numFmtId="0" fontId="3" fillId="48" borderId="0" xfId="49" applyFont="1" applyFill="1" applyAlignment="1">
      <alignment vertical="center"/>
      <protection locked="0"/>
    </xf>
    <xf numFmtId="0" fontId="3" fillId="48" borderId="0" xfId="49" applyFont="1" applyFill="1">
      <protection locked="0"/>
    </xf>
    <xf numFmtId="169" fontId="3" fillId="48" borderId="0" xfId="49" applyNumberFormat="1" applyFont="1" applyFill="1">
      <protection locked="0"/>
    </xf>
    <xf numFmtId="0" fontId="9" fillId="48" borderId="0" xfId="49" applyFont="1" applyFill="1" applyAlignment="1">
      <alignment horizontal="center" vertical="center"/>
      <protection locked="0"/>
    </xf>
    <xf numFmtId="168" fontId="11" fillId="48" borderId="0" xfId="49" applyNumberFormat="1" applyFont="1" applyFill="1">
      <protection locked="0"/>
    </xf>
    <xf numFmtId="0" fontId="11" fillId="48" borderId="0" xfId="49" applyFont="1" applyFill="1" applyAlignment="1" applyProtection="1">
      <alignment horizontal="center" vertical="center" wrapText="1"/>
    </xf>
    <xf numFmtId="0" fontId="11" fillId="48" borderId="0" xfId="49" applyFont="1" applyFill="1" applyProtection="1"/>
    <xf numFmtId="0" fontId="0" fillId="48" borderId="0" xfId="0" applyFill="1"/>
    <xf numFmtId="0" fontId="7" fillId="48" borderId="0" xfId="49" applyFill="1">
      <protection locked="0"/>
    </xf>
    <xf numFmtId="0" fontId="11" fillId="48" borderId="0" xfId="49" applyFont="1" applyFill="1" applyAlignment="1">
      <alignment horizontal="left"/>
      <protection locked="0"/>
    </xf>
    <xf numFmtId="0" fontId="7" fillId="48" borderId="0" xfId="49" applyNumberFormat="1" applyFill="1">
      <protection locked="0"/>
    </xf>
    <xf numFmtId="0" fontId="11" fillId="48" borderId="0" xfId="49" applyNumberFormat="1" applyFont="1" applyFill="1">
      <protection locked="0"/>
    </xf>
    <xf numFmtId="2" fontId="9" fillId="0" borderId="3" xfId="49" applyNumberFormat="1" applyFont="1" applyFill="1" applyBorder="1" applyAlignment="1" applyProtection="1">
      <alignment horizontal="center" vertical="center"/>
      <protection locked="0"/>
    </xf>
    <xf numFmtId="2" fontId="9" fillId="0" borderId="1" xfId="49" applyNumberFormat="1" applyFont="1" applyFill="1" applyBorder="1" applyAlignment="1" applyProtection="1">
      <alignment horizontal="center" vertical="center"/>
      <protection locked="0"/>
    </xf>
    <xf numFmtId="2" fontId="9" fillId="35" borderId="3" xfId="49" applyNumberFormat="1" applyFont="1" applyFill="1" applyBorder="1" applyAlignment="1" applyProtection="1">
      <alignment horizontal="center" vertical="center" wrapText="1"/>
    </xf>
    <xf numFmtId="2" fontId="9" fillId="40" borderId="5" xfId="49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vertical="center"/>
    </xf>
    <xf numFmtId="0" fontId="41" fillId="0" borderId="0" xfId="46" applyFont="1" applyAlignment="1">
      <alignment vertical="center"/>
    </xf>
    <xf numFmtId="49" fontId="9" fillId="0" borderId="1" xfId="49" applyNumberFormat="1" applyFont="1" applyFill="1" applyBorder="1" applyAlignment="1" applyProtection="1">
      <alignment horizontal="left" wrapText="1"/>
      <protection locked="0"/>
    </xf>
    <xf numFmtId="49" fontId="9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49" applyNumberFormat="1" applyFont="1" applyFill="1" applyBorder="1" applyAlignment="1" applyProtection="1">
      <alignment horizontal="left"/>
      <protection locked="0"/>
    </xf>
    <xf numFmtId="0" fontId="9" fillId="0" borderId="4" xfId="49" applyNumberFormat="1" applyFont="1" applyFill="1" applyBorder="1" applyAlignment="1" applyProtection="1">
      <alignment horizontal="left"/>
      <protection locked="0"/>
    </xf>
    <xf numFmtId="0" fontId="9" fillId="0" borderId="5" xfId="49" applyNumberFormat="1" applyFont="1" applyFill="1" applyBorder="1" applyAlignment="1" applyProtection="1">
      <alignment horizontal="left"/>
      <protection locked="0"/>
    </xf>
    <xf numFmtId="0" fontId="9" fillId="0" borderId="1" xfId="49" applyNumberFormat="1" applyFont="1" applyFill="1" applyBorder="1" applyAlignment="1" applyProtection="1">
      <alignment horizontal="left" wrapText="1"/>
      <protection locked="0"/>
    </xf>
    <xf numFmtId="0" fontId="5" fillId="0" borderId="5" xfId="45" applyFont="1" applyBorder="1" applyAlignment="1" applyProtection="1">
      <alignment horizontal="center" vertical="center"/>
      <protection locked="0"/>
    </xf>
    <xf numFmtId="0" fontId="5" fillId="0" borderId="13" xfId="45" applyFont="1" applyBorder="1" applyAlignment="1" applyProtection="1">
      <alignment horizontal="center" vertical="center"/>
      <protection locked="0"/>
    </xf>
    <xf numFmtId="0" fontId="48" fillId="0" borderId="13" xfId="45" applyFont="1" applyBorder="1" applyAlignment="1" applyProtection="1">
      <alignment horizontal="center" vertical="center"/>
      <protection locked="0"/>
    </xf>
    <xf numFmtId="0" fontId="42" fillId="0" borderId="13" xfId="45" applyFont="1" applyBorder="1" applyProtection="1">
      <protection locked="0"/>
    </xf>
    <xf numFmtId="0" fontId="9" fillId="49" borderId="1" xfId="49" applyNumberFormat="1" applyFont="1" applyFill="1" applyBorder="1" applyAlignment="1" applyProtection="1">
      <alignment horizontal="left" vertical="top" wrapText="1"/>
      <protection locked="0"/>
    </xf>
    <xf numFmtId="0" fontId="40" fillId="49" borderId="1" xfId="49" applyNumberFormat="1" applyFont="1" applyFill="1" applyBorder="1" applyAlignment="1" applyProtection="1">
      <alignment horizontal="left" wrapText="1"/>
      <protection locked="0"/>
    </xf>
    <xf numFmtId="0" fontId="17" fillId="0" borderId="1" xfId="49" applyNumberFormat="1" applyFont="1" applyFill="1" applyBorder="1" applyAlignment="1" applyProtection="1">
      <alignment horizontal="left" wrapText="1"/>
      <protection locked="0"/>
    </xf>
    <xf numFmtId="0" fontId="42" fillId="0" borderId="13" xfId="45" applyFont="1" applyBorder="1" applyAlignment="1" applyProtection="1">
      <alignment horizontal="center" vertical="center"/>
      <protection locked="0"/>
    </xf>
    <xf numFmtId="0" fontId="42" fillId="0" borderId="0" xfId="45" applyFont="1" applyBorder="1" applyAlignment="1" applyProtection="1">
      <alignment horizontal="left"/>
      <protection locked="0"/>
    </xf>
    <xf numFmtId="49" fontId="42" fillId="0" borderId="0" xfId="0" applyNumberFormat="1" applyFont="1" applyFill="1" applyBorder="1" applyAlignment="1" applyProtection="1">
      <alignment horizontal="left" vertical="center"/>
      <protection locked="0"/>
    </xf>
    <xf numFmtId="49" fontId="42" fillId="0" borderId="0" xfId="0" applyNumberFormat="1" applyFont="1" applyFill="1" applyBorder="1" applyAlignment="1" applyProtection="1">
      <alignment horizontal="left" vertical="top" wrapText="1"/>
      <protection locked="0"/>
    </xf>
    <xf numFmtId="0" fontId="4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0" xfId="45" applyFont="1" applyProtection="1">
      <protection locked="0"/>
    </xf>
    <xf numFmtId="0" fontId="42" fillId="0" borderId="13" xfId="46" applyFont="1" applyFill="1" applyBorder="1" applyAlignment="1" applyProtection="1">
      <alignment vertical="center"/>
      <protection locked="0"/>
    </xf>
    <xf numFmtId="0" fontId="64" fillId="0" borderId="0" xfId="46" applyFont="1" applyAlignment="1">
      <alignment horizontal="center"/>
    </xf>
    <xf numFmtId="0" fontId="36" fillId="0" borderId="3" xfId="46" applyFont="1" applyBorder="1" applyAlignment="1" applyProtection="1">
      <alignment horizontal="left"/>
      <protection locked="0"/>
    </xf>
    <xf numFmtId="0" fontId="36" fillId="0" borderId="4" xfId="46" applyFont="1" applyBorder="1" applyAlignment="1" applyProtection="1">
      <alignment horizontal="left"/>
      <protection locked="0"/>
    </xf>
    <xf numFmtId="0" fontId="36" fillId="0" borderId="5" xfId="46" applyFont="1" applyBorder="1" applyAlignment="1" applyProtection="1">
      <alignment horizontal="left"/>
      <protection locked="0"/>
    </xf>
    <xf numFmtId="0" fontId="68" fillId="0" borderId="19" xfId="46" applyFont="1" applyBorder="1" applyAlignment="1" applyProtection="1">
      <alignment horizontal="left" vertical="center"/>
      <protection locked="0"/>
    </xf>
    <xf numFmtId="0" fontId="64" fillId="0" borderId="0" xfId="46" applyFont="1" applyBorder="1" applyAlignment="1">
      <alignment horizontal="right"/>
    </xf>
    <xf numFmtId="49" fontId="36" fillId="0" borderId="3" xfId="46" applyNumberFormat="1" applyFont="1" applyBorder="1" applyAlignment="1" applyProtection="1">
      <alignment horizontal="left" vertical="center"/>
      <protection locked="0"/>
    </xf>
    <xf numFmtId="49" fontId="36" fillId="0" borderId="4" xfId="46" quotePrefix="1" applyNumberFormat="1" applyFont="1" applyBorder="1" applyAlignment="1" applyProtection="1">
      <alignment horizontal="left" vertical="center"/>
      <protection locked="0"/>
    </xf>
    <xf numFmtId="49" fontId="36" fillId="0" borderId="5" xfId="46" quotePrefix="1" applyNumberFormat="1" applyFont="1" applyBorder="1" applyAlignment="1" applyProtection="1">
      <alignment horizontal="left" vertical="center"/>
      <protection locked="0"/>
    </xf>
    <xf numFmtId="0" fontId="101" fillId="0" borderId="3" xfId="46" applyFont="1" applyBorder="1" applyAlignment="1" applyProtection="1">
      <alignment horizontal="left"/>
      <protection locked="0"/>
    </xf>
    <xf numFmtId="0" fontId="101" fillId="0" borderId="4" xfId="46" applyFont="1" applyBorder="1" applyAlignment="1" applyProtection="1">
      <alignment horizontal="left"/>
      <protection locked="0"/>
    </xf>
    <xf numFmtId="0" fontId="101" fillId="0" borderId="5" xfId="46" applyFont="1" applyBorder="1" applyAlignment="1" applyProtection="1">
      <alignment horizontal="left"/>
      <protection locked="0"/>
    </xf>
    <xf numFmtId="0" fontId="64" fillId="0" borderId="1" xfId="46" applyFont="1" applyBorder="1" applyAlignment="1" applyProtection="1">
      <alignment horizontal="left"/>
      <protection locked="0"/>
    </xf>
    <xf numFmtId="0" fontId="63" fillId="0" borderId="0" xfId="46" applyFont="1" applyAlignment="1">
      <alignment horizontal="left" vertical="center"/>
    </xf>
    <xf numFmtId="0" fontId="63" fillId="0" borderId="11" xfId="46" applyFont="1" applyBorder="1" applyAlignment="1">
      <alignment horizontal="left" vertical="center"/>
    </xf>
    <xf numFmtId="0" fontId="63" fillId="0" borderId="1" xfId="46" applyFont="1" applyBorder="1" applyAlignment="1" applyProtection="1">
      <alignment horizontal="left"/>
      <protection locked="0"/>
    </xf>
    <xf numFmtId="0" fontId="81" fillId="0" borderId="0" xfId="46" applyFont="1" applyAlignment="1">
      <alignment horizontal="center"/>
    </xf>
    <xf numFmtId="0" fontId="36" fillId="0" borderId="0" xfId="46" applyFont="1" applyFill="1" applyAlignment="1">
      <alignment horizontal="center"/>
    </xf>
    <xf numFmtId="0" fontId="65" fillId="0" borderId="0" xfId="46" applyFont="1" applyFill="1" applyAlignment="1">
      <alignment horizontal="center"/>
    </xf>
    <xf numFmtId="0" fontId="100" fillId="0" borderId="0" xfId="46" applyFont="1" applyAlignment="1" applyProtection="1">
      <alignment horizontal="center"/>
      <protection locked="0"/>
    </xf>
    <xf numFmtId="0" fontId="36" fillId="0" borderId="0" xfId="46" applyFont="1" applyAlignment="1">
      <alignment horizontal="center"/>
    </xf>
    <xf numFmtId="0" fontId="65" fillId="0" borderId="0" xfId="46" applyFont="1" applyAlignment="1">
      <alignment horizontal="center"/>
    </xf>
    <xf numFmtId="0" fontId="42" fillId="0" borderId="28" xfId="46" applyFont="1" applyBorder="1" applyAlignment="1" applyProtection="1">
      <alignment horizontal="center" vertical="center" textRotation="90"/>
      <protection locked="0"/>
    </xf>
    <xf numFmtId="0" fontId="42" fillId="0" borderId="29" xfId="46" applyFont="1" applyBorder="1" applyAlignment="1" applyProtection="1">
      <alignment horizontal="center" vertical="center" textRotation="90"/>
      <protection locked="0"/>
    </xf>
    <xf numFmtId="49" fontId="42" fillId="0" borderId="26" xfId="46" applyNumberFormat="1" applyFont="1" applyBorder="1" applyAlignment="1" applyProtection="1">
      <alignment horizontal="center" vertical="center" textRotation="90" wrapText="1"/>
      <protection locked="0"/>
    </xf>
    <xf numFmtId="49" fontId="42" fillId="0" borderId="16" xfId="46" applyNumberFormat="1" applyFont="1" applyBorder="1" applyAlignment="1" applyProtection="1">
      <alignment horizontal="center" vertical="center" textRotation="90" wrapText="1"/>
      <protection locked="0"/>
    </xf>
    <xf numFmtId="0" fontId="46" fillId="0" borderId="22" xfId="46" applyFont="1" applyBorder="1" applyAlignment="1" applyProtection="1">
      <alignment horizontal="center" vertical="center"/>
      <protection locked="0"/>
    </xf>
    <xf numFmtId="0" fontId="46" fillId="0" borderId="23" xfId="46" applyFont="1" applyBorder="1" applyAlignment="1" applyProtection="1">
      <alignment horizontal="center" vertical="center"/>
      <protection locked="0"/>
    </xf>
    <xf numFmtId="0" fontId="46" fillId="0" borderId="24" xfId="46" applyFont="1" applyBorder="1" applyAlignment="1" applyProtection="1">
      <alignment horizontal="center" vertical="center"/>
      <protection locked="0"/>
    </xf>
    <xf numFmtId="0" fontId="53" fillId="0" borderId="24" xfId="0" applyFont="1" applyBorder="1" applyAlignment="1" applyProtection="1">
      <alignment horizontal="center"/>
      <protection locked="0"/>
    </xf>
    <xf numFmtId="0" fontId="75" fillId="0" borderId="27" xfId="46" applyFont="1" applyBorder="1" applyAlignment="1">
      <alignment horizontal="left" vertical="top" wrapText="1"/>
    </xf>
    <xf numFmtId="0" fontId="42" fillId="0" borderId="0" xfId="46" applyFont="1" applyBorder="1" applyAlignment="1">
      <alignment horizontal="left" vertical="center"/>
    </xf>
    <xf numFmtId="49" fontId="80" fillId="0" borderId="0" xfId="46" applyNumberFormat="1" applyFont="1" applyAlignment="1">
      <alignment vertical="top" wrapText="1"/>
    </xf>
    <xf numFmtId="49" fontId="74" fillId="0" borderId="3" xfId="45" applyNumberFormat="1" applyFont="1" applyBorder="1" applyAlignment="1" applyProtection="1">
      <alignment horizontal="left" vertical="center"/>
      <protection locked="0"/>
    </xf>
    <xf numFmtId="49" fontId="74" fillId="0" borderId="4" xfId="45" applyNumberFormat="1" applyFont="1" applyBorder="1" applyAlignment="1" applyProtection="1">
      <alignment horizontal="left" vertical="center"/>
      <protection locked="0"/>
    </xf>
    <xf numFmtId="49" fontId="74" fillId="0" borderId="5" xfId="45" applyNumberFormat="1" applyFont="1" applyBorder="1" applyAlignment="1" applyProtection="1">
      <alignment horizontal="left" vertical="center"/>
      <protection locked="0"/>
    </xf>
    <xf numFmtId="0" fontId="36" fillId="0" borderId="3" xfId="46" applyFont="1" applyBorder="1" applyAlignment="1" applyProtection="1">
      <alignment horizontal="center" vertical="center"/>
      <protection locked="0"/>
    </xf>
    <xf numFmtId="0" fontId="36" fillId="0" borderId="4" xfId="46" applyFont="1" applyBorder="1" applyAlignment="1" applyProtection="1">
      <alignment horizontal="center" vertical="center"/>
      <protection locked="0"/>
    </xf>
    <xf numFmtId="0" fontId="36" fillId="0" borderId="5" xfId="46" applyFont="1" applyBorder="1" applyAlignment="1" applyProtection="1">
      <alignment horizontal="center" vertical="center"/>
      <protection locked="0"/>
    </xf>
    <xf numFmtId="0" fontId="3" fillId="37" borderId="22" xfId="49" applyNumberFormat="1" applyFont="1" applyFill="1" applyBorder="1" applyAlignment="1" applyProtection="1">
      <alignment horizontal="center" vertical="center"/>
    </xf>
    <xf numFmtId="0" fontId="3" fillId="37" borderId="23" xfId="49" applyNumberFormat="1" applyFont="1" applyFill="1" applyBorder="1" applyAlignment="1" applyProtection="1">
      <alignment horizontal="center" vertical="center"/>
    </xf>
    <xf numFmtId="0" fontId="3" fillId="37" borderId="24" xfId="49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/>
    </xf>
    <xf numFmtId="167" fontId="17" fillId="35" borderId="3" xfId="49" applyNumberFormat="1" applyFont="1" applyFill="1" applyBorder="1" applyAlignment="1" applyProtection="1">
      <alignment horizontal="center" vertical="center"/>
    </xf>
    <xf numFmtId="167" fontId="17" fillId="35" borderId="4" xfId="49" applyNumberFormat="1" applyFont="1" applyFill="1" applyBorder="1" applyAlignment="1" applyProtection="1">
      <alignment horizontal="center" vertical="center"/>
    </xf>
    <xf numFmtId="167" fontId="17" fillId="35" borderId="5" xfId="49" applyNumberFormat="1" applyFont="1" applyFill="1" applyBorder="1" applyAlignment="1" applyProtection="1">
      <alignment horizontal="center" vertical="center"/>
    </xf>
    <xf numFmtId="0" fontId="0" fillId="0" borderId="40" xfId="0" applyBorder="1" applyAlignment="1">
      <alignment horizontal="center"/>
    </xf>
    <xf numFmtId="165" fontId="13" fillId="35" borderId="31" xfId="49" applyNumberFormat="1" applyFont="1" applyFill="1" applyBorder="1" applyAlignment="1" applyProtection="1">
      <alignment horizontal="center" vertical="center"/>
    </xf>
    <xf numFmtId="165" fontId="13" fillId="35" borderId="32" xfId="49" applyNumberFormat="1" applyFont="1" applyFill="1" applyBorder="1" applyAlignment="1" applyProtection="1">
      <alignment horizontal="center" vertical="center"/>
    </xf>
    <xf numFmtId="0" fontId="12" fillId="0" borderId="39" xfId="49" applyFont="1" applyFill="1" applyBorder="1" applyAlignment="1" applyProtection="1">
      <alignment horizontal="center" wrapText="1"/>
    </xf>
    <xf numFmtId="0" fontId="18" fillId="37" borderId="12" xfId="49" applyFont="1" applyFill="1" applyBorder="1" applyAlignment="1" applyProtection="1">
      <alignment horizontal="center"/>
    </xf>
    <xf numFmtId="0" fontId="17" fillId="35" borderId="33" xfId="49" applyNumberFormat="1" applyFont="1" applyFill="1" applyBorder="1" applyAlignment="1" applyProtection="1">
      <alignment horizontal="center" vertical="center"/>
    </xf>
    <xf numFmtId="0" fontId="17" fillId="35" borderId="21" xfId="49" applyNumberFormat="1" applyFont="1" applyFill="1" applyBorder="1" applyAlignment="1" applyProtection="1">
      <alignment horizontal="center" vertical="center"/>
    </xf>
    <xf numFmtId="0" fontId="17" fillId="35" borderId="34" xfId="49" applyNumberFormat="1" applyFont="1" applyFill="1" applyBorder="1" applyAlignment="1" applyProtection="1">
      <alignment horizontal="center" vertical="center"/>
    </xf>
    <xf numFmtId="0" fontId="3" fillId="0" borderId="3" xfId="49" applyNumberFormat="1" applyFont="1" applyFill="1" applyBorder="1" applyAlignment="1">
      <alignment horizontal="center" vertical="center"/>
      <protection locked="0"/>
    </xf>
    <xf numFmtId="0" fontId="3" fillId="0" borderId="4" xfId="49" applyNumberFormat="1" applyFont="1" applyFill="1" applyBorder="1" applyAlignment="1">
      <alignment horizontal="center" vertical="center"/>
      <protection locked="0"/>
    </xf>
    <xf numFmtId="0" fontId="3" fillId="0" borderId="5" xfId="49" applyNumberFormat="1" applyFont="1" applyFill="1" applyBorder="1" applyAlignment="1">
      <alignment horizontal="center" vertical="center"/>
      <protection locked="0"/>
    </xf>
    <xf numFmtId="0" fontId="13" fillId="0" borderId="1" xfId="49" applyNumberFormat="1" applyFont="1" applyFill="1" applyBorder="1" applyAlignment="1" applyProtection="1">
      <alignment horizontal="center"/>
    </xf>
    <xf numFmtId="0" fontId="3" fillId="0" borderId="1" xfId="49" applyNumberFormat="1" applyFont="1" applyFill="1" applyBorder="1" applyAlignment="1">
      <alignment horizontal="center" vertical="center" wrapText="1"/>
      <protection locked="0"/>
    </xf>
    <xf numFmtId="0" fontId="4" fillId="0" borderId="30" xfId="49" applyNumberFormat="1" applyFont="1" applyFill="1" applyBorder="1" applyAlignment="1">
      <alignment horizontal="center" vertical="center"/>
      <protection locked="0"/>
    </xf>
    <xf numFmtId="0" fontId="4" fillId="0" borderId="4" xfId="49" applyNumberFormat="1" applyFont="1" applyFill="1" applyBorder="1" applyAlignment="1">
      <alignment horizontal="center" vertical="center"/>
      <protection locked="0"/>
    </xf>
    <xf numFmtId="0" fontId="3" fillId="0" borderId="3" xfId="49" applyNumberFormat="1" applyFont="1" applyFill="1" applyBorder="1" applyAlignment="1">
      <alignment horizontal="center" vertical="center" wrapText="1"/>
      <protection locked="0"/>
    </xf>
    <xf numFmtId="0" fontId="3" fillId="0" borderId="4" xfId="49" applyNumberFormat="1" applyFont="1" applyFill="1" applyBorder="1" applyAlignment="1">
      <alignment horizontal="center" vertical="center" wrapText="1"/>
      <protection locked="0"/>
    </xf>
    <xf numFmtId="0" fontId="3" fillId="0" borderId="5" xfId="49" applyNumberFormat="1" applyFont="1" applyFill="1" applyBorder="1" applyAlignment="1">
      <alignment horizontal="center" vertical="center" wrapText="1"/>
      <protection locked="0"/>
    </xf>
    <xf numFmtId="0" fontId="4" fillId="0" borderId="3" xfId="49" applyNumberFormat="1" applyFont="1" applyFill="1" applyBorder="1" applyAlignment="1">
      <alignment horizontal="center" vertical="center"/>
      <protection locked="0"/>
    </xf>
    <xf numFmtId="0" fontId="4" fillId="0" borderId="5" xfId="49" applyNumberFormat="1" applyFont="1" applyFill="1" applyBorder="1" applyAlignment="1">
      <alignment horizontal="center" vertical="center"/>
      <protection locked="0"/>
    </xf>
    <xf numFmtId="0" fontId="3" fillId="0" borderId="3" xfId="49" quotePrefix="1" applyNumberFormat="1" applyFont="1" applyFill="1" applyBorder="1" applyAlignment="1">
      <alignment horizontal="center" vertical="center"/>
      <protection locked="0"/>
    </xf>
    <xf numFmtId="0" fontId="3" fillId="0" borderId="4" xfId="49" quotePrefix="1" applyNumberFormat="1" applyFont="1" applyFill="1" applyBorder="1" applyAlignment="1">
      <alignment horizontal="center" vertical="center"/>
      <protection locked="0"/>
    </xf>
    <xf numFmtId="0" fontId="3" fillId="0" borderId="5" xfId="49" quotePrefix="1" applyNumberFormat="1" applyFont="1" applyFill="1" applyBorder="1" applyAlignment="1">
      <alignment horizontal="center" vertical="center"/>
      <protection locked="0"/>
    </xf>
    <xf numFmtId="0" fontId="3" fillId="0" borderId="1" xfId="49" applyNumberFormat="1" applyFont="1" applyFill="1" applyBorder="1" applyAlignment="1">
      <alignment horizontal="center" vertical="center" textRotation="90" wrapText="1"/>
      <protection locked="0"/>
    </xf>
    <xf numFmtId="0" fontId="16" fillId="0" borderId="4" xfId="49" applyNumberFormat="1" applyFont="1" applyFill="1" applyBorder="1" applyAlignment="1">
      <alignment horizontal="center"/>
      <protection locked="0"/>
    </xf>
    <xf numFmtId="0" fontId="16" fillId="0" borderId="7" xfId="49" applyNumberFormat="1" applyFont="1" applyFill="1" applyBorder="1" applyAlignment="1">
      <alignment horizontal="center"/>
      <protection locked="0"/>
    </xf>
    <xf numFmtId="0" fontId="9" fillId="35" borderId="1" xfId="49" applyNumberFormat="1" applyFont="1" applyFill="1" applyBorder="1" applyAlignment="1" applyProtection="1">
      <alignment horizontal="center" vertical="center"/>
    </xf>
    <xf numFmtId="0" fontId="13" fillId="0" borderId="30" xfId="49" applyNumberFormat="1" applyFont="1" applyFill="1" applyBorder="1" applyAlignment="1" applyProtection="1">
      <alignment horizontal="center" vertical="center"/>
    </xf>
    <xf numFmtId="0" fontId="13" fillId="0" borderId="4" xfId="49" applyNumberFormat="1" applyFont="1" applyFill="1" applyBorder="1" applyAlignment="1" applyProtection="1">
      <alignment horizontal="center" vertical="center"/>
    </xf>
    <xf numFmtId="0" fontId="13" fillId="0" borderId="18" xfId="49" applyNumberFormat="1" applyFont="1" applyFill="1" applyBorder="1" applyAlignment="1" applyProtection="1">
      <alignment horizontal="center" vertical="center"/>
    </xf>
    <xf numFmtId="0" fontId="17" fillId="0" borderId="1" xfId="49" applyNumberFormat="1" applyFont="1" applyFill="1" applyBorder="1" applyAlignment="1" applyProtection="1">
      <alignment horizontal="center" vertical="center"/>
    </xf>
    <xf numFmtId="49" fontId="9" fillId="0" borderId="1" xfId="49" quotePrefix="1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4" fillId="0" borderId="1" xfId="49" applyNumberFormat="1" applyFont="1" applyFill="1" applyBorder="1" applyAlignment="1">
      <alignment horizontal="center" vertical="center" textRotation="90" wrapText="1"/>
      <protection locked="0"/>
    </xf>
    <xf numFmtId="0" fontId="4" fillId="0" borderId="1" xfId="49" applyNumberFormat="1" applyFont="1" applyFill="1" applyBorder="1" applyAlignment="1">
      <alignment horizontal="center" vertical="center"/>
      <protection locked="0"/>
    </xf>
    <xf numFmtId="0" fontId="3" fillId="0" borderId="9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7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2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17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0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11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15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8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10" xfId="49" applyNumberFormat="1" applyFont="1" applyFill="1" applyBorder="1" applyAlignment="1">
      <alignment horizontal="center" vertical="center" textRotation="90" wrapText="1"/>
      <protection locked="0"/>
    </xf>
    <xf numFmtId="167" fontId="17" fillId="35" borderId="38" xfId="49" applyNumberFormat="1" applyFont="1" applyFill="1" applyBorder="1" applyAlignment="1" applyProtection="1">
      <alignment horizontal="center" vertical="center"/>
    </xf>
    <xf numFmtId="1" fontId="9" fillId="35" borderId="19" xfId="49" applyNumberFormat="1" applyFont="1" applyFill="1" applyBorder="1" applyAlignment="1" applyProtection="1">
      <alignment horizontal="center" vertical="center" wrapText="1"/>
    </xf>
    <xf numFmtId="1" fontId="9" fillId="35" borderId="20" xfId="49" applyNumberFormat="1" applyFont="1" applyFill="1" applyBorder="1" applyAlignment="1" applyProtection="1">
      <alignment horizontal="center" vertical="center" wrapText="1"/>
    </xf>
    <xf numFmtId="166" fontId="9" fillId="35" borderId="51" xfId="0" applyNumberFormat="1" applyFont="1" applyFill="1" applyBorder="1" applyAlignment="1">
      <alignment horizontal="center" vertical="center"/>
    </xf>
    <xf numFmtId="0" fontId="9" fillId="35" borderId="19" xfId="0" applyFont="1" applyFill="1" applyBorder="1" applyAlignment="1">
      <alignment horizontal="center" vertical="center"/>
    </xf>
    <xf numFmtId="0" fontId="9" fillId="0" borderId="1" xfId="49" quotePrefix="1" applyNumberFormat="1" applyFont="1" applyFill="1" applyBorder="1" applyAlignment="1" applyProtection="1">
      <alignment horizontal="left"/>
      <protection locked="0"/>
    </xf>
    <xf numFmtId="0" fontId="0" fillId="0" borderId="1" xfId="0" applyNumberFormat="1" applyBorder="1" applyAlignment="1" applyProtection="1">
      <alignment horizontal="left"/>
      <protection locked="0"/>
    </xf>
    <xf numFmtId="49" fontId="13" fillId="0" borderId="1" xfId="49" applyNumberFormat="1" applyFont="1" applyFill="1" applyBorder="1" applyAlignment="1" applyProtection="1">
      <alignment horizontal="left"/>
    </xf>
    <xf numFmtId="166" fontId="9" fillId="35" borderId="19" xfId="0" applyNumberFormat="1" applyFont="1" applyFill="1" applyBorder="1" applyAlignment="1">
      <alignment horizontal="center" vertical="center"/>
    </xf>
    <xf numFmtId="0" fontId="17" fillId="35" borderId="3" xfId="49" applyNumberFormat="1" applyFont="1" applyFill="1" applyBorder="1" applyAlignment="1" applyProtection="1">
      <alignment horizontal="center" vertical="center"/>
    </xf>
    <xf numFmtId="0" fontId="17" fillId="35" borderId="4" xfId="49" applyNumberFormat="1" applyFont="1" applyFill="1" applyBorder="1" applyAlignment="1" applyProtection="1">
      <alignment horizontal="center" vertical="center"/>
    </xf>
    <xf numFmtId="0" fontId="17" fillId="35" borderId="5" xfId="49" applyNumberFormat="1" applyFont="1" applyFill="1" applyBorder="1" applyAlignment="1" applyProtection="1">
      <alignment horizontal="center" vertical="center"/>
    </xf>
    <xf numFmtId="166" fontId="0" fillId="35" borderId="19" xfId="0" applyNumberFormat="1" applyFill="1" applyBorder="1" applyAlignment="1">
      <alignment horizontal="center" vertical="center"/>
    </xf>
    <xf numFmtId="0" fontId="0" fillId="35" borderId="19" xfId="0" applyFill="1" applyBorder="1" applyAlignment="1">
      <alignment horizontal="center" vertical="center"/>
    </xf>
    <xf numFmtId="168" fontId="17" fillId="35" borderId="35" xfId="49" applyNumberFormat="1" applyFont="1" applyFill="1" applyBorder="1" applyAlignment="1" applyProtection="1">
      <alignment horizontal="center" vertical="center"/>
    </xf>
    <xf numFmtId="168" fontId="17" fillId="35" borderId="52" xfId="49" applyNumberFormat="1" applyFont="1" applyFill="1" applyBorder="1" applyAlignment="1" applyProtection="1">
      <alignment horizontal="center" vertical="center"/>
    </xf>
    <xf numFmtId="0" fontId="17" fillId="35" borderId="36" xfId="49" applyNumberFormat="1" applyFont="1" applyFill="1" applyBorder="1" applyAlignment="1" applyProtection="1">
      <alignment horizontal="center" vertical="center"/>
    </xf>
    <xf numFmtId="0" fontId="13" fillId="0" borderId="19" xfId="49" applyNumberFormat="1" applyFont="1" applyFill="1" applyBorder="1" applyAlignment="1" applyProtection="1">
      <alignment horizontal="center" vertical="center"/>
    </xf>
    <xf numFmtId="0" fontId="13" fillId="0" borderId="20" xfId="49" applyNumberFormat="1" applyFont="1" applyFill="1" applyBorder="1" applyAlignment="1" applyProtection="1">
      <alignment horizontal="center" vertical="center"/>
    </xf>
    <xf numFmtId="0" fontId="11" fillId="0" borderId="0" xfId="49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3" fillId="0" borderId="0" xfId="49" applyNumberFormat="1" applyFont="1" applyFill="1" applyBorder="1" applyAlignment="1" applyProtection="1">
      <alignment horizontal="center"/>
    </xf>
    <xf numFmtId="0" fontId="13" fillId="0" borderId="3" xfId="49" applyNumberFormat="1" applyFont="1" applyFill="1" applyBorder="1" applyAlignment="1" applyProtection="1">
      <alignment horizontal="center" vertical="center"/>
    </xf>
    <xf numFmtId="0" fontId="13" fillId="0" borderId="38" xfId="49" applyNumberFormat="1" applyFont="1" applyFill="1" applyBorder="1" applyAlignment="1" applyProtection="1">
      <alignment horizontal="center" vertical="center"/>
    </xf>
    <xf numFmtId="0" fontId="17" fillId="0" borderId="3" xfId="49" applyFont="1" applyFill="1" applyBorder="1" applyAlignment="1" applyProtection="1">
      <alignment horizontal="center" vertical="center" wrapText="1"/>
    </xf>
    <xf numFmtId="0" fontId="17" fillId="0" borderId="4" xfId="49" applyFont="1" applyFill="1" applyBorder="1" applyAlignment="1" applyProtection="1">
      <alignment horizontal="center" vertical="center" wrapText="1"/>
    </xf>
    <xf numFmtId="0" fontId="17" fillId="0" borderId="5" xfId="49" applyFont="1" applyFill="1" applyBorder="1" applyAlignment="1" applyProtection="1">
      <alignment horizontal="center" vertical="center" wrapText="1"/>
    </xf>
    <xf numFmtId="167" fontId="17" fillId="35" borderId="1" xfId="49" applyNumberFormat="1" applyFont="1" applyFill="1" applyBorder="1" applyAlignment="1" applyProtection="1">
      <alignment horizontal="left" vertical="center"/>
    </xf>
    <xf numFmtId="170" fontId="17" fillId="35" borderId="3" xfId="49" applyNumberFormat="1" applyFont="1" applyFill="1" applyBorder="1" applyAlignment="1" applyProtection="1">
      <alignment horizontal="center" vertical="center"/>
    </xf>
    <xf numFmtId="170" fontId="17" fillId="35" borderId="4" xfId="49" applyNumberFormat="1" applyFont="1" applyFill="1" applyBorder="1" applyAlignment="1" applyProtection="1">
      <alignment horizontal="center" vertical="center"/>
    </xf>
    <xf numFmtId="170" fontId="17" fillId="35" borderId="5" xfId="49" applyNumberFormat="1" applyFont="1" applyFill="1" applyBorder="1" applyAlignment="1" applyProtection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textRotation="90"/>
      <protection locked="0"/>
    </xf>
    <xf numFmtId="0" fontId="3" fillId="0" borderId="6" xfId="49" applyNumberFormat="1" applyFont="1" applyFill="1" applyBorder="1" applyAlignment="1">
      <alignment horizontal="center" vertical="center" wrapText="1"/>
      <protection locked="0"/>
    </xf>
    <xf numFmtId="0" fontId="3" fillId="0" borderId="14" xfId="49" applyNumberFormat="1" applyFont="1" applyFill="1" applyBorder="1" applyAlignment="1">
      <alignment horizontal="center" vertical="center" wrapText="1"/>
      <protection locked="0"/>
    </xf>
    <xf numFmtId="0" fontId="3" fillId="0" borderId="37" xfId="49" applyNumberFormat="1" applyFont="1" applyFill="1" applyBorder="1" applyAlignment="1">
      <alignment horizontal="center" vertical="center" wrapText="1"/>
      <protection locked="0"/>
    </xf>
    <xf numFmtId="0" fontId="12" fillId="0" borderId="1" xfId="49" applyFont="1" applyFill="1" applyBorder="1" applyAlignment="1" applyProtection="1">
      <alignment horizontal="center"/>
    </xf>
    <xf numFmtId="0" fontId="3" fillId="0" borderId="6" xfId="49" applyNumberFormat="1" applyFont="1" applyFill="1" applyBorder="1" applyAlignment="1" applyProtection="1">
      <alignment horizontal="center" vertical="center"/>
      <protection locked="0"/>
    </xf>
    <xf numFmtId="0" fontId="3" fillId="0" borderId="14" xfId="49" applyNumberFormat="1" applyFont="1" applyFill="1" applyBorder="1" applyAlignment="1" applyProtection="1">
      <alignment horizontal="center" vertical="center"/>
      <protection locked="0"/>
    </xf>
    <xf numFmtId="0" fontId="3" fillId="0" borderId="37" xfId="49" applyNumberFormat="1" applyFont="1" applyFill="1" applyBorder="1" applyAlignment="1" applyProtection="1">
      <alignment horizontal="center" vertical="center"/>
      <protection locked="0"/>
    </xf>
    <xf numFmtId="0" fontId="40" fillId="0" borderId="0" xfId="0" applyNumberFormat="1" applyFont="1" applyAlignment="1" applyProtection="1">
      <alignment horizontal="left" vertical="center"/>
      <protection locked="0"/>
    </xf>
    <xf numFmtId="0" fontId="40" fillId="0" borderId="0" xfId="49" applyNumberFormat="1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>
      <alignment horizontal="center" vertical="center"/>
      <protection locked="0"/>
    </xf>
    <xf numFmtId="0" fontId="14" fillId="0" borderId="9" xfId="49" applyFont="1" applyFill="1" applyBorder="1" applyAlignment="1">
      <alignment horizontal="center"/>
      <protection locked="0"/>
    </xf>
    <xf numFmtId="0" fontId="14" fillId="0" borderId="7" xfId="49" applyFont="1" applyFill="1" applyBorder="1" applyAlignment="1">
      <alignment horizontal="center"/>
      <protection locked="0"/>
    </xf>
    <xf numFmtId="0" fontId="14" fillId="0" borderId="2" xfId="49" applyFont="1" applyFill="1" applyBorder="1" applyAlignment="1">
      <alignment horizontal="center"/>
      <protection locked="0"/>
    </xf>
    <xf numFmtId="0" fontId="38" fillId="0" borderId="15" xfId="49" applyFont="1" applyFill="1" applyBorder="1" applyAlignment="1">
      <alignment horizontal="center" vertical="center"/>
      <protection locked="0"/>
    </xf>
    <xf numFmtId="0" fontId="38" fillId="0" borderId="8" xfId="49" applyFont="1" applyFill="1" applyBorder="1" applyAlignment="1">
      <alignment horizontal="center" vertical="center"/>
      <protection locked="0"/>
    </xf>
    <xf numFmtId="0" fontId="38" fillId="0" borderId="10" xfId="49" applyFont="1" applyFill="1" applyBorder="1" applyAlignment="1">
      <alignment horizontal="center" vertical="center"/>
      <protection locked="0"/>
    </xf>
    <xf numFmtId="0" fontId="9" fillId="35" borderId="1" xfId="49" applyNumberFormat="1" applyFont="1" applyFill="1" applyBorder="1" applyAlignment="1" applyProtection="1">
      <alignment horizontal="center" wrapText="1"/>
    </xf>
  </cellXfs>
  <cellStyles count="58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ідсотковий 2" xfId="26"/>
    <cellStyle name="Відсотковий 3" xfId="27"/>
    <cellStyle name="Вывод" xfId="28" builtinId="21" customBuiltin="1"/>
    <cellStyle name="Вычисление" xfId="29" builtinId="22" customBuiltin="1"/>
    <cellStyle name="Гіперпосилання 2" xfId="30"/>
    <cellStyle name="Грошовий 2" xfId="31"/>
    <cellStyle name="Заголовок 1" xfId="32" builtinId="16" customBuiltin="1"/>
    <cellStyle name="Заголовок 2" xfId="33" builtinId="17" customBuiltin="1"/>
    <cellStyle name="Заголовок 3" xfId="34" builtinId="18" customBuiltin="1"/>
    <cellStyle name="Заголовок 4" xfId="35" builtinId="19" customBuiltin="1"/>
    <cellStyle name="Звичайний 2" xfId="36"/>
    <cellStyle name="Звичайний 3" xfId="37"/>
    <cellStyle name="Итог" xfId="38" builtinId="25" customBuiltin="1"/>
    <cellStyle name="Контрольная ячейка" xfId="39" builtinId="23" customBuiltin="1"/>
    <cellStyle name="Название" xfId="40" builtinId="15" customBuiltin="1"/>
    <cellStyle name="Нейтральный" xfId="41" builtinId="28" customBuiltin="1"/>
    <cellStyle name="Обычный" xfId="0" builtinId="0"/>
    <cellStyle name="Обычный 2" xfId="42"/>
    <cellStyle name="Обычный 3" xfId="43"/>
    <cellStyle name="Обычный 4" xfId="44"/>
    <cellStyle name="Обычный 5" xfId="45"/>
    <cellStyle name="Обычный_b_g_new_spets_07_12_3" xfId="46"/>
    <cellStyle name="Обычный_b_z_05_03v" xfId="47"/>
    <cellStyle name="Обычный_shablon_b 2010 физ" xfId="48"/>
    <cellStyle name="Обычный_ZAOCH4" xfId="49"/>
    <cellStyle name="Обычный_ZAOCH4_shablon_b 2010 физ" xfId="50"/>
    <cellStyle name="Плохой" xfId="51" builtinId="27" customBuiltin="1"/>
    <cellStyle name="Пояснение" xfId="52" builtinId="53" customBuiltin="1"/>
    <cellStyle name="Примечание" xfId="53" builtinId="10" customBuiltin="1"/>
    <cellStyle name="Процентный" xfId="54" builtinId="5"/>
    <cellStyle name="Связанная ячейка" xfId="55" builtinId="24" customBuiltin="1"/>
    <cellStyle name="Текст предупреждения" xfId="56" builtinId="11" customBuiltin="1"/>
    <cellStyle name="Хороший" xfId="57" builtinId="26" customBuiltin="1"/>
  </cellStyles>
  <dxfs count="0"/>
  <tableStyles count="0" defaultTableStyle="TableStyleMedium2" defaultPivotStyle="PivotStyleLight16"/>
  <colors>
    <mruColors>
      <color rgb="FFAFFFA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16</xdr:col>
      <xdr:colOff>742950</xdr:colOff>
      <xdr:row>43</xdr:row>
      <xdr:rowOff>133350</xdr:rowOff>
    </xdr:to>
    <xdr:sp macro="" textlink="">
      <xdr:nvSpPr>
        <xdr:cNvPr id="6329" name="Object 185" hidden="1">
          <a:extLst>
            <a:ext uri="{63B3BB69-23CF-44E3-9099-C40C66FF867C}">
              <a14:compatExt xmlns="" xmlns:a14="http://schemas.microsoft.com/office/drawing/2010/main" spid="_x0000_s6329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138</xdr:row>
      <xdr:rowOff>95250</xdr:rowOff>
    </xdr:from>
    <xdr:to>
      <xdr:col>17</xdr:col>
      <xdr:colOff>485775</xdr:colOff>
      <xdr:row>196</xdr:row>
      <xdr:rowOff>104775</xdr:rowOff>
    </xdr:to>
    <xdr:sp macro="" textlink="">
      <xdr:nvSpPr>
        <xdr:cNvPr id="6330" name="Object 186" hidden="1">
          <a:extLst>
            <a:ext uri="{63B3BB69-23CF-44E3-9099-C40C66FF867C}">
              <a14:compatExt xmlns="" xmlns:a14="http://schemas.microsoft.com/office/drawing/2010/main" spid="_x0000_s6330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83</xdr:row>
      <xdr:rowOff>66675</xdr:rowOff>
    </xdr:from>
    <xdr:to>
      <xdr:col>17</xdr:col>
      <xdr:colOff>485775</xdr:colOff>
      <xdr:row>138</xdr:row>
      <xdr:rowOff>76200</xdr:rowOff>
    </xdr:to>
    <xdr:sp macro="" textlink="">
      <xdr:nvSpPr>
        <xdr:cNvPr id="6331" name="Object 187" hidden="1">
          <a:extLst>
            <a:ext uri="{63B3BB69-23CF-44E3-9099-C40C66FF867C}">
              <a14:compatExt xmlns="" xmlns:a14="http://schemas.microsoft.com/office/drawing/2010/main" spid="_x0000_s6331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0</xdr:colOff>
      <xdr:row>43</xdr:row>
      <xdr:rowOff>95250</xdr:rowOff>
    </xdr:from>
    <xdr:to>
      <xdr:col>16</xdr:col>
      <xdr:colOff>762000</xdr:colOff>
      <xdr:row>83</xdr:row>
      <xdr:rowOff>104775</xdr:rowOff>
    </xdr:to>
    <xdr:sp macro="" textlink="">
      <xdr:nvSpPr>
        <xdr:cNvPr id="6332" name="Object 188" hidden="1">
          <a:extLst>
            <a:ext uri="{63B3BB69-23CF-44E3-9099-C40C66FF867C}">
              <a14:compatExt xmlns="" xmlns:a14="http://schemas.microsoft.com/office/drawing/2010/main" spid="_x0000_s6332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0</xdr:row>
      <xdr:rowOff>38100</xdr:rowOff>
    </xdr:from>
    <xdr:to>
      <xdr:col>16</xdr:col>
      <xdr:colOff>742950</xdr:colOff>
      <xdr:row>43</xdr:row>
      <xdr:rowOff>133350</xdr:rowOff>
    </xdr:to>
    <xdr:pic>
      <xdr:nvPicPr>
        <xdr:cNvPr id="2" name="Picture 18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8100"/>
          <a:ext cx="5505450" cy="7410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138</xdr:row>
      <xdr:rowOff>95250</xdr:rowOff>
    </xdr:from>
    <xdr:to>
      <xdr:col>17</xdr:col>
      <xdr:colOff>485775</xdr:colOff>
      <xdr:row>196</xdr:row>
      <xdr:rowOff>104775</xdr:rowOff>
    </xdr:to>
    <xdr:pic>
      <xdr:nvPicPr>
        <xdr:cNvPr id="3" name="Picture 18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793325"/>
          <a:ext cx="6115050" cy="9401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83</xdr:row>
      <xdr:rowOff>66675</xdr:rowOff>
    </xdr:from>
    <xdr:to>
      <xdr:col>17</xdr:col>
      <xdr:colOff>485775</xdr:colOff>
      <xdr:row>138</xdr:row>
      <xdr:rowOff>76200</xdr:rowOff>
    </xdr:to>
    <xdr:pic>
      <xdr:nvPicPr>
        <xdr:cNvPr id="4" name="Picture 18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3858875"/>
          <a:ext cx="6115050" cy="8915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</xdr:row>
      <xdr:rowOff>95250</xdr:rowOff>
    </xdr:from>
    <xdr:to>
      <xdr:col>16</xdr:col>
      <xdr:colOff>762000</xdr:colOff>
      <xdr:row>83</xdr:row>
      <xdr:rowOff>104775</xdr:rowOff>
    </xdr:to>
    <xdr:pic>
      <xdr:nvPicPr>
        <xdr:cNvPr id="5" name="Picture 18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10450"/>
          <a:ext cx="5534025" cy="6486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_________Microsoft_Office_Word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0066"/>
  </sheetPr>
  <dimension ref="A1:AE29"/>
  <sheetViews>
    <sheetView topLeftCell="A25" zoomScaleSheetLayoutView="110" workbookViewId="0">
      <selection activeCell="AE4" sqref="AE4:AE29"/>
    </sheetView>
  </sheetViews>
  <sheetFormatPr defaultColWidth="9.140625" defaultRowHeight="12.75"/>
  <cols>
    <col min="1" max="10" width="2.85546875" style="25" customWidth="1"/>
    <col min="11" max="11" width="3.28515625" style="25" customWidth="1"/>
    <col min="12" max="12" width="3.140625" style="25" customWidth="1"/>
    <col min="13" max="16" width="9.140625" style="25"/>
    <col min="17" max="17" width="13" style="25" customWidth="1"/>
    <col min="18" max="16384" width="9.140625" style="25"/>
  </cols>
  <sheetData>
    <row r="1" spans="1:31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31">
      <c r="A2" s="2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AD2" s="25">
        <v>23</v>
      </c>
      <c r="AE2" s="25" t="str">
        <f>CONCATENATE("1.",AD2)</f>
        <v>1.23</v>
      </c>
    </row>
    <row r="3" spans="1:3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AD3" s="25">
        <f>AD2+1</f>
        <v>24</v>
      </c>
      <c r="AE3" s="25" t="str">
        <f t="shared" ref="AE3:AE29" si="0">CONCATENATE("1.",AD3)</f>
        <v>1.24</v>
      </c>
    </row>
    <row r="4" spans="1:3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4"/>
      <c r="P4" s="24"/>
      <c r="Q4" s="24"/>
      <c r="AD4" s="25">
        <f t="shared" ref="AD4:AD29" si="1">AD3+1</f>
        <v>25</v>
      </c>
      <c r="AE4" s="25" t="str">
        <f t="shared" si="0"/>
        <v>1.25</v>
      </c>
    </row>
    <row r="5" spans="1:3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4"/>
      <c r="P5" s="24"/>
      <c r="Q5" s="24"/>
      <c r="AD5" s="25">
        <f t="shared" si="1"/>
        <v>26</v>
      </c>
      <c r="AE5" s="25" t="str">
        <f t="shared" si="0"/>
        <v>1.26</v>
      </c>
    </row>
    <row r="6" spans="1:3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4"/>
      <c r="P6" s="24"/>
      <c r="Q6" s="24"/>
      <c r="AD6" s="25">
        <f t="shared" si="1"/>
        <v>27</v>
      </c>
      <c r="AE6" s="25" t="str">
        <f t="shared" si="0"/>
        <v>1.27</v>
      </c>
    </row>
    <row r="7" spans="1:31" ht="26.25" customHeight="1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24"/>
      <c r="P7" s="24"/>
      <c r="Q7" s="24"/>
      <c r="AD7" s="25">
        <f t="shared" si="1"/>
        <v>28</v>
      </c>
      <c r="AE7" s="25" t="str">
        <f t="shared" si="0"/>
        <v>1.28</v>
      </c>
    </row>
    <row r="8" spans="1:31" ht="15.75" customHeight="1">
      <c r="A8" s="30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4"/>
      <c r="P8" s="24"/>
      <c r="Q8" s="24"/>
      <c r="AD8" s="25">
        <f t="shared" si="1"/>
        <v>29</v>
      </c>
      <c r="AE8" s="25" t="str">
        <f t="shared" si="0"/>
        <v>1.29</v>
      </c>
    </row>
    <row r="9" spans="1:3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AD9" s="25">
        <f t="shared" si="1"/>
        <v>30</v>
      </c>
      <c r="AE9" s="25" t="str">
        <f t="shared" si="0"/>
        <v>1.30</v>
      </c>
    </row>
    <row r="10" spans="1:3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AD10" s="25">
        <f t="shared" si="1"/>
        <v>31</v>
      </c>
      <c r="AE10" s="25" t="str">
        <f t="shared" si="0"/>
        <v>1.31</v>
      </c>
    </row>
    <row r="11" spans="1:31">
      <c r="A11" s="3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AD11" s="25">
        <f t="shared" si="1"/>
        <v>32</v>
      </c>
      <c r="AE11" s="25" t="str">
        <f t="shared" si="0"/>
        <v>1.32</v>
      </c>
    </row>
    <row r="12" spans="1:31">
      <c r="A12" s="3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AD12" s="25">
        <f t="shared" si="1"/>
        <v>33</v>
      </c>
      <c r="AE12" s="25" t="str">
        <f t="shared" si="0"/>
        <v>1.33</v>
      </c>
    </row>
    <row r="13" spans="1:31" ht="13.5" customHeight="1">
      <c r="A13" s="3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AD13" s="25">
        <f t="shared" si="1"/>
        <v>34</v>
      </c>
      <c r="AE13" s="25" t="str">
        <f t="shared" si="0"/>
        <v>1.34</v>
      </c>
    </row>
    <row r="14" spans="1:31">
      <c r="A14" s="3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AD14" s="25">
        <f t="shared" si="1"/>
        <v>35</v>
      </c>
      <c r="AE14" s="25" t="str">
        <f t="shared" si="0"/>
        <v>1.35</v>
      </c>
    </row>
    <row r="15" spans="1:31" ht="13.5" customHeight="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AD15" s="25">
        <f t="shared" si="1"/>
        <v>36</v>
      </c>
      <c r="AE15" s="25" t="str">
        <f t="shared" si="0"/>
        <v>1.36</v>
      </c>
    </row>
    <row r="16" spans="1:31">
      <c r="A16" s="3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AD16" s="25">
        <f t="shared" si="1"/>
        <v>37</v>
      </c>
      <c r="AE16" s="25" t="str">
        <f t="shared" si="0"/>
        <v>1.37</v>
      </c>
    </row>
    <row r="17" spans="1:31" ht="15.75" customHeight="1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24"/>
      <c r="N17" s="24"/>
      <c r="O17" s="24"/>
      <c r="P17" s="24"/>
      <c r="Q17" s="24"/>
      <c r="AD17" s="25">
        <f t="shared" si="1"/>
        <v>38</v>
      </c>
      <c r="AE17" s="25" t="str">
        <f t="shared" si="0"/>
        <v>1.38</v>
      </c>
    </row>
    <row r="18" spans="1:31" s="40" customFormat="1">
      <c r="A18" s="35"/>
      <c r="B18" s="35"/>
      <c r="C18" s="35"/>
      <c r="D18" s="35"/>
      <c r="E18" s="35"/>
      <c r="F18" s="35"/>
      <c r="G18" s="36"/>
      <c r="H18" s="36"/>
      <c r="I18" s="37"/>
      <c r="J18" s="37"/>
      <c r="K18" s="38"/>
      <c r="L18" s="38"/>
      <c r="M18" s="39"/>
      <c r="N18" s="39"/>
      <c r="O18" s="39"/>
      <c r="P18" s="39"/>
      <c r="Q18" s="39"/>
      <c r="AD18" s="25">
        <f t="shared" si="1"/>
        <v>39</v>
      </c>
      <c r="AE18" s="25" t="str">
        <f t="shared" si="0"/>
        <v>1.39</v>
      </c>
    </row>
    <row r="19" spans="1:3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AD19" s="25">
        <f t="shared" si="1"/>
        <v>40</v>
      </c>
      <c r="AE19" s="25" t="str">
        <f t="shared" si="0"/>
        <v>1.40</v>
      </c>
    </row>
    <row r="20" spans="1:3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AD20" s="25">
        <f t="shared" si="1"/>
        <v>41</v>
      </c>
      <c r="AE20" s="25" t="str">
        <f t="shared" si="0"/>
        <v>1.41</v>
      </c>
    </row>
    <row r="21" spans="1:3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AD21" s="25">
        <f t="shared" si="1"/>
        <v>42</v>
      </c>
      <c r="AE21" s="25" t="str">
        <f t="shared" si="0"/>
        <v>1.42</v>
      </c>
    </row>
    <row r="22" spans="1:31" s="43" customFormat="1" ht="19.5" customHeight="1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AD22" s="25">
        <f t="shared" si="1"/>
        <v>43</v>
      </c>
      <c r="AE22" s="25" t="str">
        <f t="shared" si="0"/>
        <v>1.43</v>
      </c>
    </row>
    <row r="23" spans="1:31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AD23" s="25">
        <f t="shared" si="1"/>
        <v>44</v>
      </c>
      <c r="AE23" s="25" t="str">
        <f t="shared" si="0"/>
        <v>1.44</v>
      </c>
    </row>
    <row r="24" spans="1:31">
      <c r="AD24" s="25">
        <f t="shared" si="1"/>
        <v>45</v>
      </c>
      <c r="AE24" s="25" t="str">
        <f t="shared" si="0"/>
        <v>1.45</v>
      </c>
    </row>
    <row r="25" spans="1:31">
      <c r="AD25" s="25">
        <f t="shared" si="1"/>
        <v>46</v>
      </c>
      <c r="AE25" s="25" t="str">
        <f t="shared" si="0"/>
        <v>1.46</v>
      </c>
    </row>
    <row r="26" spans="1:31">
      <c r="AD26" s="25">
        <f t="shared" si="1"/>
        <v>47</v>
      </c>
      <c r="AE26" s="25" t="str">
        <f t="shared" si="0"/>
        <v>1.47</v>
      </c>
    </row>
    <row r="27" spans="1:31">
      <c r="AD27" s="25">
        <f t="shared" si="1"/>
        <v>48</v>
      </c>
      <c r="AE27" s="25" t="str">
        <f t="shared" si="0"/>
        <v>1.48</v>
      </c>
    </row>
    <row r="28" spans="1:31">
      <c r="AD28" s="25">
        <f t="shared" si="1"/>
        <v>49</v>
      </c>
      <c r="AE28" s="25" t="str">
        <f t="shared" si="0"/>
        <v>1.49</v>
      </c>
    </row>
    <row r="29" spans="1:31">
      <c r="AD29" s="25">
        <f t="shared" si="1"/>
        <v>50</v>
      </c>
      <c r="AE29" s="25" t="str">
        <f t="shared" si="0"/>
        <v>1.50</v>
      </c>
    </row>
  </sheetData>
  <pageMargins left="0.75" right="0.75" top="1" bottom="1" header="0.5" footer="0.5"/>
  <pageSetup paperSize="9" scale="94" orientation="portrait" r:id="rId1"/>
  <headerFooter alignWithMargins="0"/>
  <drawing r:id="rId2"/>
  <legacyDrawing r:id="rId3"/>
  <oleObjects>
    <oleObject progId="Word.Document.12" shapeId="6350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>
    <tabColor rgb="FF00B050"/>
    <pageSetUpPr fitToPage="1"/>
  </sheetPr>
  <dimension ref="A1:BI35"/>
  <sheetViews>
    <sheetView tabSelected="1" topLeftCell="A13" zoomScale="90" zoomScaleNormal="90" zoomScaleSheetLayoutView="90" workbookViewId="0">
      <selection activeCell="BE20" sqref="BE20:BE21"/>
    </sheetView>
  </sheetViews>
  <sheetFormatPr defaultColWidth="7" defaultRowHeight="12.75"/>
  <cols>
    <col min="1" max="1" width="2.85546875" style="70" customWidth="1"/>
    <col min="2" max="48" width="2.7109375" style="70" customWidth="1"/>
    <col min="49" max="49" width="3.7109375" style="70" customWidth="1"/>
    <col min="50" max="53" width="2.7109375" style="70" customWidth="1"/>
    <col min="54" max="61" width="6.28515625" style="70" customWidth="1"/>
    <col min="62" max="62" width="7" style="70" customWidth="1"/>
    <col min="63" max="16384" width="7" style="70"/>
  </cols>
  <sheetData>
    <row r="1" spans="1:61" s="72" customFormat="1" ht="21" customHeight="1">
      <c r="A1" s="70"/>
      <c r="B1" s="71"/>
      <c r="C1" s="71"/>
      <c r="D1" s="71"/>
      <c r="E1" s="71"/>
      <c r="F1" s="71"/>
      <c r="G1" s="71"/>
      <c r="H1" s="432" t="s">
        <v>46</v>
      </c>
      <c r="I1" s="432"/>
      <c r="J1" s="432"/>
      <c r="K1" s="432"/>
      <c r="L1" s="432"/>
      <c r="M1" s="432"/>
      <c r="N1" s="432"/>
      <c r="O1" s="432"/>
      <c r="P1" s="71"/>
      <c r="Q1" s="71"/>
      <c r="R1" s="71"/>
      <c r="S1" s="71"/>
      <c r="T1" s="71"/>
      <c r="U1" s="71"/>
      <c r="V1" s="71"/>
      <c r="W1" s="71"/>
      <c r="X1" s="71"/>
      <c r="AF1" s="73"/>
      <c r="AQ1" s="74" t="s">
        <v>129</v>
      </c>
      <c r="AR1" s="74"/>
      <c r="AS1" s="74"/>
      <c r="AT1" s="74"/>
      <c r="AU1" s="74"/>
      <c r="AV1" s="74"/>
      <c r="AW1" s="74"/>
      <c r="AX1" s="436" t="s">
        <v>154</v>
      </c>
      <c r="AY1" s="436"/>
      <c r="AZ1" s="436"/>
      <c r="BA1" s="436"/>
      <c r="BB1" s="436"/>
      <c r="BC1" s="75"/>
      <c r="BD1" s="222"/>
      <c r="BE1" s="222"/>
      <c r="BF1" s="222"/>
      <c r="BG1" s="222"/>
      <c r="BH1" s="222"/>
      <c r="BI1" s="222"/>
    </row>
    <row r="2" spans="1:61" s="72" customFormat="1" ht="20.25" customHeight="1">
      <c r="A2" s="70"/>
      <c r="B2" s="432" t="s">
        <v>47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222"/>
      <c r="BE2" s="222"/>
      <c r="BF2" s="222"/>
      <c r="BG2" s="222"/>
      <c r="BH2" s="222"/>
      <c r="BI2" s="222"/>
    </row>
    <row r="3" spans="1:61" s="72" customFormat="1" ht="21.75" customHeight="1">
      <c r="A3" s="70"/>
      <c r="B3" s="437" t="s">
        <v>92</v>
      </c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  <c r="S3" s="437"/>
      <c r="T3" s="437"/>
      <c r="U3" s="437"/>
      <c r="V3" s="78"/>
      <c r="W3" s="78"/>
      <c r="X3" s="78"/>
      <c r="AQ3" s="76" t="s">
        <v>49</v>
      </c>
      <c r="AR3" s="82"/>
      <c r="AS3" s="82"/>
      <c r="AT3" s="82"/>
      <c r="AU3" s="82"/>
      <c r="AV3" s="82"/>
      <c r="AW3" s="77"/>
      <c r="AX3" s="444" t="s">
        <v>144</v>
      </c>
      <c r="AY3" s="444"/>
      <c r="AZ3" s="444"/>
      <c r="BA3" s="444"/>
      <c r="BB3" s="444"/>
      <c r="BC3" s="444"/>
      <c r="BD3" s="444"/>
      <c r="BE3" s="444"/>
      <c r="BF3" s="444"/>
      <c r="BG3" s="444"/>
      <c r="BH3" s="444"/>
      <c r="BI3" s="77"/>
    </row>
    <row r="4" spans="1:61" s="72" customFormat="1" ht="23.25" customHeight="1">
      <c r="A4" s="79"/>
      <c r="B4" s="437" t="s">
        <v>48</v>
      </c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80"/>
      <c r="V4" s="80"/>
      <c r="W4" s="80"/>
      <c r="X4" s="80"/>
      <c r="AM4" s="81"/>
      <c r="AQ4" s="74" t="s">
        <v>135</v>
      </c>
      <c r="AR4" s="71"/>
      <c r="AS4" s="82"/>
      <c r="AT4" s="82"/>
      <c r="AU4" s="82"/>
      <c r="AV4" s="82"/>
      <c r="AW4" s="82"/>
      <c r="AX4" s="447" t="s">
        <v>145</v>
      </c>
      <c r="AY4" s="447"/>
      <c r="AZ4" s="447"/>
      <c r="BA4" s="447"/>
      <c r="BB4" s="447"/>
      <c r="BC4" s="447"/>
      <c r="BD4" s="447"/>
      <c r="BE4" s="447"/>
      <c r="BF4" s="447"/>
      <c r="BG4" s="447"/>
      <c r="BH4" s="447"/>
      <c r="BI4" s="82"/>
    </row>
    <row r="5" spans="1:61" s="72" customFormat="1" ht="20.25" customHeight="1">
      <c r="A5" s="70"/>
      <c r="AM5" s="81"/>
      <c r="AR5" s="76"/>
      <c r="AS5" s="76"/>
      <c r="AT5" s="76"/>
      <c r="AU5" s="76"/>
      <c r="AV5" s="76"/>
      <c r="AW5" s="76"/>
      <c r="BI5" s="76"/>
    </row>
    <row r="6" spans="1:61" s="72" customFormat="1" ht="20.25" customHeight="1">
      <c r="A6" s="70"/>
      <c r="AR6" s="74"/>
      <c r="AS6" s="74"/>
      <c r="AT6" s="74"/>
      <c r="AU6" s="74"/>
      <c r="AV6" s="74"/>
      <c r="AW6" s="74"/>
      <c r="BI6" s="74"/>
    </row>
    <row r="7" spans="1:61" s="72" customFormat="1" ht="24" customHeight="1">
      <c r="A7" s="83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AP7" s="84"/>
    </row>
    <row r="8" spans="1:61" s="72" customFormat="1" ht="23.25">
      <c r="B8" s="85"/>
      <c r="C8" s="86"/>
      <c r="D8" s="87"/>
      <c r="E8" s="88"/>
      <c r="F8" s="89"/>
      <c r="G8" s="88"/>
      <c r="H8" s="88"/>
      <c r="I8" s="88"/>
      <c r="J8" s="88"/>
      <c r="K8" s="88"/>
      <c r="L8" s="87"/>
      <c r="M8" s="87"/>
      <c r="N8" s="87"/>
      <c r="O8" s="87"/>
      <c r="P8" s="87"/>
      <c r="AP8" s="84"/>
    </row>
    <row r="9" spans="1:61" s="90" customFormat="1" ht="17.25">
      <c r="B9" s="91"/>
      <c r="C9" s="92"/>
      <c r="D9" s="93"/>
      <c r="E9" s="94"/>
      <c r="F9" s="95"/>
      <c r="G9" s="94"/>
      <c r="H9" s="94"/>
      <c r="I9" s="94"/>
      <c r="J9" s="94"/>
      <c r="K9" s="94"/>
      <c r="L9" s="93"/>
      <c r="M9" s="93"/>
      <c r="N9" s="93"/>
      <c r="O9" s="93"/>
      <c r="P9" s="93"/>
      <c r="AZ9" s="96"/>
    </row>
    <row r="10" spans="1:61" s="90" customFormat="1" ht="18.75">
      <c r="B10" s="91"/>
      <c r="C10" s="92"/>
      <c r="D10" s="93"/>
      <c r="E10" s="94"/>
      <c r="F10" s="95"/>
      <c r="G10" s="94"/>
      <c r="H10" s="94"/>
      <c r="I10" s="94"/>
      <c r="J10" s="94"/>
      <c r="K10" s="94"/>
      <c r="L10" s="93"/>
      <c r="M10" s="448" t="s">
        <v>50</v>
      </c>
      <c r="N10" s="448"/>
      <c r="O10" s="448"/>
      <c r="P10" s="448"/>
      <c r="Q10" s="448"/>
      <c r="R10" s="448"/>
      <c r="S10" s="448"/>
      <c r="T10" s="448"/>
      <c r="U10" s="448"/>
      <c r="V10" s="448"/>
      <c r="W10" s="448"/>
      <c r="X10" s="448"/>
      <c r="Y10" s="448"/>
      <c r="Z10" s="448"/>
      <c r="AA10" s="448"/>
      <c r="AB10" s="448"/>
      <c r="AC10" s="448"/>
      <c r="AD10" s="448"/>
      <c r="AE10" s="448"/>
      <c r="AF10" s="448"/>
      <c r="AG10" s="448"/>
      <c r="AH10" s="448"/>
      <c r="AI10" s="448"/>
      <c r="AJ10" s="448"/>
      <c r="AK10" s="448"/>
      <c r="AL10" s="448"/>
      <c r="AM10" s="448"/>
      <c r="AN10" s="448"/>
      <c r="AO10" s="448"/>
      <c r="AP10" s="448"/>
      <c r="AQ10" s="448"/>
      <c r="AR10" s="448"/>
      <c r="AS10" s="448"/>
      <c r="AT10" s="448"/>
      <c r="AU10" s="448"/>
      <c r="AV10" s="448"/>
      <c r="AW10" s="448"/>
      <c r="AX10" s="448"/>
      <c r="AY10" s="448"/>
      <c r="AZ10" s="448"/>
      <c r="BA10" s="448"/>
      <c r="BB10" s="448"/>
    </row>
    <row r="11" spans="1:61" s="72" customFormat="1" ht="24.95" customHeight="1">
      <c r="M11" s="452" t="s">
        <v>136</v>
      </c>
      <c r="N11" s="453"/>
      <c r="O11" s="453"/>
      <c r="P11" s="453"/>
      <c r="Q11" s="453"/>
      <c r="R11" s="453"/>
      <c r="S11" s="453"/>
      <c r="T11" s="453"/>
      <c r="U11" s="453"/>
      <c r="V11" s="453"/>
      <c r="W11" s="453"/>
      <c r="X11" s="453"/>
      <c r="Y11" s="453"/>
      <c r="Z11" s="453"/>
      <c r="AA11" s="453"/>
      <c r="AB11" s="453"/>
      <c r="AC11" s="453"/>
      <c r="AD11" s="453"/>
      <c r="AE11" s="453"/>
      <c r="AF11" s="453"/>
      <c r="AG11" s="453"/>
      <c r="AH11" s="453"/>
      <c r="AI11" s="453"/>
      <c r="AJ11" s="453"/>
      <c r="AK11" s="453"/>
      <c r="AL11" s="453"/>
      <c r="AM11" s="453"/>
      <c r="AN11" s="453"/>
      <c r="AO11" s="453"/>
      <c r="AP11" s="453"/>
      <c r="AQ11" s="453"/>
      <c r="AR11" s="453"/>
      <c r="AS11" s="453"/>
      <c r="AT11" s="453"/>
      <c r="AU11" s="453"/>
      <c r="AV11" s="453"/>
      <c r="AW11" s="453"/>
      <c r="AX11" s="453"/>
      <c r="AY11" s="453"/>
      <c r="AZ11" s="453"/>
      <c r="BA11" s="453"/>
      <c r="BB11" s="453"/>
    </row>
    <row r="12" spans="1:61" s="72" customFormat="1" ht="27" customHeight="1">
      <c r="Y12" s="451" t="s">
        <v>278</v>
      </c>
      <c r="Z12" s="451"/>
      <c r="AA12" s="451"/>
      <c r="AB12" s="451"/>
      <c r="AC12" s="451"/>
      <c r="AD12" s="451"/>
      <c r="AE12" s="451"/>
      <c r="AF12" s="451"/>
      <c r="AG12" s="451"/>
      <c r="AH12" s="451"/>
      <c r="AI12" s="451"/>
      <c r="AJ12" s="451"/>
      <c r="AK12" s="451"/>
      <c r="AL12" s="451"/>
      <c r="AM12" s="451"/>
      <c r="AN12" s="451"/>
      <c r="AO12" s="451"/>
      <c r="AP12" s="451"/>
      <c r="AQ12" s="451"/>
      <c r="AR12" s="451"/>
      <c r="AS12" s="451"/>
      <c r="AT12" s="451"/>
    </row>
    <row r="13" spans="1:61" s="72" customFormat="1" ht="21">
      <c r="M13" s="449" t="s">
        <v>134</v>
      </c>
      <c r="N13" s="450"/>
      <c r="O13" s="450"/>
      <c r="P13" s="450"/>
      <c r="Q13" s="450"/>
      <c r="R13" s="450"/>
      <c r="S13" s="450"/>
      <c r="T13" s="450"/>
      <c r="U13" s="450"/>
      <c r="V13" s="450"/>
      <c r="W13" s="450"/>
      <c r="X13" s="450"/>
      <c r="Y13" s="450"/>
      <c r="Z13" s="450"/>
      <c r="AA13" s="450"/>
      <c r="AB13" s="450"/>
      <c r="AC13" s="450"/>
      <c r="AD13" s="450"/>
      <c r="AE13" s="450"/>
      <c r="AF13" s="450"/>
      <c r="AG13" s="450"/>
      <c r="AH13" s="450"/>
      <c r="AI13" s="450"/>
      <c r="AJ13" s="450"/>
      <c r="AK13" s="450"/>
      <c r="AL13" s="450"/>
      <c r="AM13" s="450"/>
      <c r="AN13" s="450"/>
      <c r="AO13" s="450"/>
      <c r="AP13" s="450"/>
      <c r="AQ13" s="450"/>
      <c r="AR13" s="450"/>
      <c r="AS13" s="450"/>
      <c r="AT13" s="450"/>
      <c r="AU13" s="450"/>
      <c r="AV13" s="450"/>
      <c r="AW13" s="450"/>
      <c r="AX13" s="450"/>
      <c r="AY13" s="450"/>
      <c r="AZ13" s="450"/>
      <c r="BA13" s="450"/>
      <c r="BB13" s="450"/>
    </row>
    <row r="14" spans="1:61" s="72" customFormat="1" ht="21">
      <c r="G14" s="97" t="s">
        <v>94</v>
      </c>
      <c r="H14" s="97"/>
      <c r="I14" s="97"/>
      <c r="J14" s="97"/>
      <c r="K14" s="97"/>
      <c r="L14" s="97"/>
      <c r="M14" s="97"/>
      <c r="N14" s="97"/>
      <c r="O14" s="445" t="s">
        <v>4</v>
      </c>
      <c r="P14" s="446"/>
      <c r="Q14" s="438" t="s">
        <v>301</v>
      </c>
      <c r="R14" s="439"/>
      <c r="S14" s="439"/>
      <c r="T14" s="439"/>
      <c r="U14" s="439"/>
      <c r="V14" s="439"/>
      <c r="W14" s="440"/>
      <c r="X14" s="251"/>
      <c r="Y14" s="252"/>
      <c r="Z14" s="252"/>
      <c r="AA14" s="252"/>
      <c r="AB14" s="98" t="s">
        <v>5</v>
      </c>
      <c r="AC14" s="98"/>
      <c r="AD14" s="441" t="s">
        <v>303</v>
      </c>
      <c r="AE14" s="442"/>
      <c r="AF14" s="442"/>
      <c r="AG14" s="442"/>
      <c r="AH14" s="442"/>
      <c r="AI14" s="442"/>
      <c r="AJ14" s="442"/>
      <c r="AK14" s="442"/>
      <c r="AL14" s="442"/>
      <c r="AM14" s="442"/>
      <c r="AN14" s="442"/>
      <c r="AO14" s="442"/>
      <c r="AP14" s="442"/>
      <c r="AQ14" s="442"/>
      <c r="AR14" s="442"/>
      <c r="AS14" s="442"/>
      <c r="AT14" s="442"/>
      <c r="AU14" s="442"/>
      <c r="AV14" s="442"/>
      <c r="AW14" s="442"/>
      <c r="AX14" s="442"/>
      <c r="AY14" s="442"/>
      <c r="AZ14" s="442"/>
      <c r="BA14" s="442"/>
      <c r="BB14" s="442"/>
      <c r="BC14" s="442"/>
      <c r="BD14" s="442"/>
      <c r="BE14" s="442"/>
      <c r="BF14" s="443"/>
    </row>
    <row r="15" spans="1:61" s="72" customFormat="1" ht="21">
      <c r="G15" s="97" t="s">
        <v>95</v>
      </c>
      <c r="H15" s="97"/>
      <c r="I15" s="97"/>
      <c r="J15" s="97"/>
      <c r="K15" s="97"/>
      <c r="L15" s="97"/>
      <c r="M15" s="97"/>
      <c r="N15" s="97"/>
      <c r="O15" s="445" t="s">
        <v>4</v>
      </c>
      <c r="P15" s="446"/>
      <c r="Q15" s="438" t="s">
        <v>302</v>
      </c>
      <c r="R15" s="439"/>
      <c r="S15" s="439"/>
      <c r="T15" s="439"/>
      <c r="U15" s="439"/>
      <c r="V15" s="439"/>
      <c r="W15" s="440"/>
      <c r="X15" s="253"/>
      <c r="Y15" s="254"/>
      <c r="Z15" s="254"/>
      <c r="AA15" s="254"/>
      <c r="AB15" s="98" t="s">
        <v>5</v>
      </c>
      <c r="AC15" s="98"/>
      <c r="AD15" s="441" t="s">
        <v>304</v>
      </c>
      <c r="AE15" s="442"/>
      <c r="AF15" s="442"/>
      <c r="AG15" s="442"/>
      <c r="AH15" s="442"/>
      <c r="AI15" s="442"/>
      <c r="AJ15" s="442"/>
      <c r="AK15" s="442"/>
      <c r="AL15" s="442"/>
      <c r="AM15" s="442"/>
      <c r="AN15" s="442"/>
      <c r="AO15" s="442"/>
      <c r="AP15" s="442"/>
      <c r="AQ15" s="442"/>
      <c r="AR15" s="442"/>
      <c r="AS15" s="442"/>
      <c r="AT15" s="442"/>
      <c r="AU15" s="442"/>
      <c r="AV15" s="442"/>
      <c r="AW15" s="442"/>
      <c r="AX15" s="442"/>
      <c r="AY15" s="442"/>
      <c r="AZ15" s="442"/>
      <c r="BA15" s="442"/>
      <c r="BB15" s="442"/>
      <c r="BC15" s="442"/>
      <c r="BD15" s="442"/>
      <c r="BE15" s="442"/>
      <c r="BF15" s="443"/>
    </row>
    <row r="16" spans="1:61" s="72" customFormat="1" ht="21">
      <c r="G16" s="217" t="s">
        <v>45</v>
      </c>
      <c r="H16" s="217"/>
      <c r="I16" s="217"/>
      <c r="J16" s="217"/>
      <c r="K16" s="217"/>
      <c r="L16" s="217"/>
      <c r="M16" s="217"/>
      <c r="N16" s="218"/>
      <c r="O16" s="219"/>
      <c r="P16" s="219"/>
      <c r="Q16" s="143"/>
      <c r="R16" s="143"/>
      <c r="S16" s="143"/>
      <c r="T16" s="143"/>
      <c r="U16" s="143"/>
      <c r="V16" s="143"/>
      <c r="W16" s="143"/>
      <c r="X16" s="255"/>
      <c r="Y16" s="256"/>
      <c r="Z16" s="256"/>
      <c r="AA16" s="256"/>
      <c r="AB16" s="220" t="s">
        <v>5</v>
      </c>
      <c r="AC16" s="220"/>
      <c r="AD16" s="433"/>
      <c r="AE16" s="434"/>
      <c r="AF16" s="434"/>
      <c r="AG16" s="434"/>
      <c r="AH16" s="434"/>
      <c r="AI16" s="434"/>
      <c r="AJ16" s="434"/>
      <c r="AK16" s="434"/>
      <c r="AL16" s="434"/>
      <c r="AM16" s="434"/>
      <c r="AN16" s="434"/>
      <c r="AO16" s="434"/>
      <c r="AP16" s="434"/>
      <c r="AQ16" s="434"/>
      <c r="AR16" s="434"/>
      <c r="AS16" s="434"/>
      <c r="AT16" s="434"/>
      <c r="AU16" s="434"/>
      <c r="AV16" s="434"/>
      <c r="AW16" s="434"/>
      <c r="AX16" s="434"/>
      <c r="AY16" s="434"/>
      <c r="AZ16" s="434"/>
      <c r="BA16" s="434"/>
      <c r="BB16" s="434"/>
      <c r="BC16" s="434"/>
      <c r="BD16" s="434"/>
      <c r="BE16" s="434"/>
      <c r="BF16" s="435"/>
    </row>
    <row r="17" spans="1:61" s="72" customFormat="1" ht="21">
      <c r="G17" s="217" t="s">
        <v>152</v>
      </c>
      <c r="H17" s="217"/>
      <c r="I17" s="217"/>
      <c r="J17" s="217"/>
      <c r="K17" s="217"/>
      <c r="L17" s="217"/>
      <c r="M17" s="217"/>
      <c r="N17" s="217"/>
      <c r="O17" s="463"/>
      <c r="P17" s="463"/>
      <c r="Q17" s="438" t="s">
        <v>302</v>
      </c>
      <c r="R17" s="439"/>
      <c r="S17" s="439"/>
      <c r="T17" s="439"/>
      <c r="U17" s="439"/>
      <c r="V17" s="439"/>
      <c r="W17" s="440"/>
      <c r="X17" s="255"/>
      <c r="Y17" s="256"/>
      <c r="Z17" s="256"/>
      <c r="AA17" s="256"/>
      <c r="AB17" s="220" t="s">
        <v>5</v>
      </c>
      <c r="AC17" s="220"/>
      <c r="AD17" s="441" t="s">
        <v>304</v>
      </c>
      <c r="AE17" s="442"/>
      <c r="AF17" s="442"/>
      <c r="AG17" s="442"/>
      <c r="AH17" s="442"/>
      <c r="AI17" s="442"/>
      <c r="AJ17" s="442"/>
      <c r="AK17" s="442"/>
      <c r="AL17" s="442"/>
      <c r="AM17" s="442"/>
      <c r="AN17" s="442"/>
      <c r="AO17" s="442"/>
      <c r="AP17" s="442"/>
      <c r="AQ17" s="442"/>
      <c r="AR17" s="442"/>
      <c r="AS17" s="442"/>
      <c r="AT17" s="442"/>
      <c r="AU17" s="442"/>
      <c r="AV17" s="442"/>
      <c r="AW17" s="442"/>
      <c r="AX17" s="442"/>
      <c r="AY17" s="442"/>
      <c r="AZ17" s="442"/>
      <c r="BA17" s="442"/>
      <c r="BB17" s="442"/>
      <c r="BC17" s="442"/>
      <c r="BD17" s="442"/>
      <c r="BE17" s="442"/>
      <c r="BF17" s="443"/>
    </row>
    <row r="18" spans="1:61" s="72" customFormat="1" ht="21">
      <c r="G18" s="99" t="s">
        <v>125</v>
      </c>
      <c r="H18" s="99"/>
      <c r="I18" s="99"/>
      <c r="J18" s="99"/>
      <c r="K18" s="99"/>
      <c r="L18" s="99"/>
      <c r="M18" s="99"/>
      <c r="N18" s="99"/>
      <c r="O18" s="99"/>
      <c r="P18" s="100"/>
      <c r="Q18" s="465" t="s">
        <v>277</v>
      </c>
      <c r="R18" s="466"/>
      <c r="S18" s="466"/>
      <c r="T18" s="466"/>
      <c r="U18" s="466"/>
      <c r="V18" s="466"/>
      <c r="W18" s="466"/>
      <c r="X18" s="466"/>
      <c r="Y18" s="466"/>
      <c r="Z18" s="466"/>
      <c r="AA18" s="467"/>
      <c r="AB18" s="221" t="s">
        <v>93</v>
      </c>
      <c r="AC18" s="221"/>
      <c r="AD18" s="221"/>
      <c r="AE18" s="221"/>
      <c r="AF18" s="221"/>
      <c r="AG18" s="221"/>
      <c r="AH18" s="101"/>
      <c r="AI18" s="468">
        <v>2020</v>
      </c>
      <c r="AJ18" s="469"/>
      <c r="AK18" s="469"/>
      <c r="AL18" s="469"/>
      <c r="AM18" s="469"/>
      <c r="AN18" s="470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221"/>
      <c r="BD18" s="221"/>
      <c r="BE18" s="221"/>
      <c r="BF18" s="221"/>
    </row>
    <row r="19" spans="1:61" s="72" customFormat="1" ht="32.25" customHeight="1">
      <c r="A19" s="410" t="s">
        <v>285</v>
      </c>
      <c r="BB19" s="464" t="s">
        <v>51</v>
      </c>
      <c r="BC19" s="464"/>
      <c r="BD19" s="464"/>
      <c r="BE19" s="464"/>
      <c r="BF19" s="464"/>
      <c r="BG19" s="464"/>
      <c r="BH19" s="464"/>
      <c r="BI19" s="464"/>
    </row>
    <row r="20" spans="1:61" s="102" customFormat="1" ht="42" customHeight="1">
      <c r="A20" s="454" t="s">
        <v>52</v>
      </c>
      <c r="B20" s="458" t="s">
        <v>53</v>
      </c>
      <c r="C20" s="459"/>
      <c r="D20" s="459"/>
      <c r="E20" s="460"/>
      <c r="F20" s="212"/>
      <c r="G20" s="458" t="s">
        <v>54</v>
      </c>
      <c r="H20" s="459"/>
      <c r="I20" s="460"/>
      <c r="J20" s="212"/>
      <c r="K20" s="458" t="s">
        <v>55</v>
      </c>
      <c r="L20" s="459"/>
      <c r="M20" s="459"/>
      <c r="N20" s="460"/>
      <c r="O20" s="212"/>
      <c r="P20" s="458" t="s">
        <v>56</v>
      </c>
      <c r="Q20" s="459"/>
      <c r="R20" s="459"/>
      <c r="S20" s="212"/>
      <c r="T20" s="458" t="s">
        <v>57</v>
      </c>
      <c r="U20" s="459"/>
      <c r="V20" s="459"/>
      <c r="W20" s="461"/>
      <c r="X20" s="458" t="s">
        <v>58</v>
      </c>
      <c r="Y20" s="459"/>
      <c r="Z20" s="459"/>
      <c r="AA20" s="461"/>
      <c r="AB20" s="212"/>
      <c r="AC20" s="458" t="s">
        <v>59</v>
      </c>
      <c r="AD20" s="459"/>
      <c r="AE20" s="459"/>
      <c r="AF20" s="212"/>
      <c r="AG20" s="458" t="s">
        <v>60</v>
      </c>
      <c r="AH20" s="459"/>
      <c r="AI20" s="460"/>
      <c r="AJ20" s="212"/>
      <c r="AK20" s="458" t="s">
        <v>61</v>
      </c>
      <c r="AL20" s="459"/>
      <c r="AM20" s="459"/>
      <c r="AN20" s="460"/>
      <c r="AO20" s="212"/>
      <c r="AP20" s="458" t="s">
        <v>62</v>
      </c>
      <c r="AQ20" s="459"/>
      <c r="AR20" s="459"/>
      <c r="AS20" s="212"/>
      <c r="AT20" s="458" t="s">
        <v>63</v>
      </c>
      <c r="AU20" s="459"/>
      <c r="AV20" s="459"/>
      <c r="AW20" s="461"/>
      <c r="AX20" s="458" t="s">
        <v>64</v>
      </c>
      <c r="AY20" s="459"/>
      <c r="AZ20" s="459"/>
      <c r="BA20" s="460"/>
      <c r="BB20" s="456" t="s">
        <v>65</v>
      </c>
      <c r="BC20" s="456" t="s">
        <v>66</v>
      </c>
      <c r="BD20" s="456" t="s">
        <v>67</v>
      </c>
      <c r="BE20" s="456" t="s">
        <v>323</v>
      </c>
      <c r="BF20" s="456" t="s">
        <v>28</v>
      </c>
      <c r="BG20" s="456" t="s">
        <v>68</v>
      </c>
      <c r="BH20" s="456" t="s">
        <v>69</v>
      </c>
      <c r="BI20" s="456" t="s">
        <v>70</v>
      </c>
    </row>
    <row r="21" spans="1:61" s="103" customFormat="1" ht="24" customHeight="1">
      <c r="A21" s="455"/>
      <c r="B21" s="213">
        <v>1</v>
      </c>
      <c r="C21" s="213">
        <v>2</v>
      </c>
      <c r="D21" s="213">
        <v>3</v>
      </c>
      <c r="E21" s="213">
        <v>4</v>
      </c>
      <c r="F21" s="213">
        <v>5</v>
      </c>
      <c r="G21" s="213">
        <v>6</v>
      </c>
      <c r="H21" s="213">
        <v>7</v>
      </c>
      <c r="I21" s="213">
        <v>8</v>
      </c>
      <c r="J21" s="213">
        <v>9</v>
      </c>
      <c r="K21" s="213">
        <v>10</v>
      </c>
      <c r="L21" s="213">
        <v>11</v>
      </c>
      <c r="M21" s="213">
        <v>12</v>
      </c>
      <c r="N21" s="213">
        <v>13</v>
      </c>
      <c r="O21" s="213">
        <v>14</v>
      </c>
      <c r="P21" s="213">
        <v>15</v>
      </c>
      <c r="Q21" s="213">
        <v>16</v>
      </c>
      <c r="R21" s="213">
        <v>17</v>
      </c>
      <c r="S21" s="213">
        <v>18</v>
      </c>
      <c r="T21" s="213">
        <v>19</v>
      </c>
      <c r="U21" s="213">
        <v>20</v>
      </c>
      <c r="V21" s="213">
        <v>21</v>
      </c>
      <c r="W21" s="213">
        <v>22</v>
      </c>
      <c r="X21" s="213">
        <v>23</v>
      </c>
      <c r="Y21" s="213">
        <v>24</v>
      </c>
      <c r="Z21" s="213">
        <v>25</v>
      </c>
      <c r="AA21" s="213">
        <v>26</v>
      </c>
      <c r="AB21" s="213">
        <v>27</v>
      </c>
      <c r="AC21" s="213">
        <v>28</v>
      </c>
      <c r="AD21" s="213">
        <v>29</v>
      </c>
      <c r="AE21" s="213">
        <v>30</v>
      </c>
      <c r="AF21" s="213">
        <v>31</v>
      </c>
      <c r="AG21" s="213">
        <v>32</v>
      </c>
      <c r="AH21" s="213">
        <v>33</v>
      </c>
      <c r="AI21" s="213">
        <v>34</v>
      </c>
      <c r="AJ21" s="213">
        <v>35</v>
      </c>
      <c r="AK21" s="213">
        <v>36</v>
      </c>
      <c r="AL21" s="213">
        <v>37</v>
      </c>
      <c r="AM21" s="213">
        <v>38</v>
      </c>
      <c r="AN21" s="213">
        <v>39</v>
      </c>
      <c r="AO21" s="213">
        <v>40</v>
      </c>
      <c r="AP21" s="213">
        <v>41</v>
      </c>
      <c r="AQ21" s="213">
        <v>42</v>
      </c>
      <c r="AR21" s="213">
        <v>43</v>
      </c>
      <c r="AS21" s="213">
        <v>44</v>
      </c>
      <c r="AT21" s="213">
        <v>45</v>
      </c>
      <c r="AU21" s="213">
        <v>46</v>
      </c>
      <c r="AV21" s="213">
        <v>47</v>
      </c>
      <c r="AW21" s="213">
        <v>48</v>
      </c>
      <c r="AX21" s="213">
        <v>49</v>
      </c>
      <c r="AY21" s="213">
        <v>50</v>
      </c>
      <c r="AZ21" s="213">
        <v>51</v>
      </c>
      <c r="BA21" s="213">
        <v>52</v>
      </c>
      <c r="BB21" s="457"/>
      <c r="BC21" s="457"/>
      <c r="BD21" s="457"/>
      <c r="BE21" s="457"/>
      <c r="BF21" s="457"/>
      <c r="BG21" s="457"/>
      <c r="BH21" s="457"/>
      <c r="BI21" s="457"/>
    </row>
    <row r="22" spans="1:61" s="104" customFormat="1" ht="21">
      <c r="A22" s="206" t="s">
        <v>71</v>
      </c>
      <c r="B22" s="206"/>
      <c r="C22" s="206"/>
      <c r="D22" s="206"/>
      <c r="E22" s="206" t="s">
        <v>321</v>
      </c>
      <c r="F22" s="206"/>
      <c r="G22" s="206"/>
      <c r="H22" s="206"/>
      <c r="I22" s="206"/>
      <c r="J22" s="206"/>
      <c r="K22" s="206"/>
      <c r="L22" s="206"/>
      <c r="M22" s="209"/>
      <c r="N22" s="209"/>
      <c r="O22" s="209"/>
      <c r="P22" s="209"/>
      <c r="Q22" s="209"/>
      <c r="R22" s="209"/>
      <c r="S22" s="210" t="s">
        <v>83</v>
      </c>
      <c r="T22" s="210" t="s">
        <v>76</v>
      </c>
      <c r="U22" s="210" t="s">
        <v>76</v>
      </c>
      <c r="V22" s="210" t="s">
        <v>76</v>
      </c>
      <c r="W22" s="210" t="s">
        <v>83</v>
      </c>
      <c r="X22" s="210" t="s">
        <v>83</v>
      </c>
      <c r="Y22" s="209" t="s">
        <v>321</v>
      </c>
      <c r="Z22" s="206"/>
      <c r="AA22" s="206"/>
      <c r="AB22" s="206"/>
      <c r="AC22" s="206"/>
      <c r="AD22" s="211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182" t="s">
        <v>76</v>
      </c>
      <c r="AQ22" s="182" t="s">
        <v>76</v>
      </c>
      <c r="AR22" s="182" t="s">
        <v>76</v>
      </c>
      <c r="AS22" s="182" t="s">
        <v>83</v>
      </c>
      <c r="AT22" s="182" t="s">
        <v>83</v>
      </c>
      <c r="AU22" s="182" t="s">
        <v>83</v>
      </c>
      <c r="AV22" s="182" t="s">
        <v>83</v>
      </c>
      <c r="AW22" s="182" t="s">
        <v>83</v>
      </c>
      <c r="AX22" s="182" t="s">
        <v>83</v>
      </c>
      <c r="AY22" s="182" t="s">
        <v>83</v>
      </c>
      <c r="AZ22" s="182" t="s">
        <v>83</v>
      </c>
      <c r="BA22" s="182" t="s">
        <v>83</v>
      </c>
      <c r="BB22" s="180">
        <v>34</v>
      </c>
      <c r="BC22" s="180">
        <v>6</v>
      </c>
      <c r="BD22" s="180"/>
      <c r="BE22" s="180"/>
      <c r="BF22" s="180"/>
      <c r="BG22" s="180"/>
      <c r="BH22" s="180">
        <v>12</v>
      </c>
      <c r="BI22" s="181">
        <v>52</v>
      </c>
    </row>
    <row r="23" spans="1:61" s="104" customFormat="1" ht="21">
      <c r="A23" s="206" t="s">
        <v>72</v>
      </c>
      <c r="B23" s="206"/>
      <c r="C23" s="206" t="s">
        <v>321</v>
      </c>
      <c r="D23" s="206"/>
      <c r="E23" s="206"/>
      <c r="F23" s="206"/>
      <c r="G23" s="206"/>
      <c r="H23" s="206"/>
      <c r="I23" s="206"/>
      <c r="J23" s="206"/>
      <c r="K23" s="206"/>
      <c r="L23" s="206"/>
      <c r="M23" s="209"/>
      <c r="N23" s="209"/>
      <c r="O23" s="209"/>
      <c r="P23" s="209"/>
      <c r="Q23" s="209"/>
      <c r="R23" s="209"/>
      <c r="S23" s="210" t="s">
        <v>83</v>
      </c>
      <c r="T23" s="210" t="s">
        <v>76</v>
      </c>
      <c r="U23" s="210" t="s">
        <v>76</v>
      </c>
      <c r="V23" s="210" t="s">
        <v>76</v>
      </c>
      <c r="W23" s="210" t="s">
        <v>83</v>
      </c>
      <c r="X23" s="210" t="s">
        <v>83</v>
      </c>
      <c r="Y23" s="209" t="s">
        <v>321</v>
      </c>
      <c r="Z23" s="206"/>
      <c r="AA23" s="206"/>
      <c r="AB23" s="206"/>
      <c r="AC23" s="206"/>
      <c r="AD23" s="211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182" t="s">
        <v>76</v>
      </c>
      <c r="AQ23" s="182" t="s">
        <v>76</v>
      </c>
      <c r="AR23" s="182" t="s">
        <v>76</v>
      </c>
      <c r="AS23" s="182" t="s">
        <v>83</v>
      </c>
      <c r="AT23" s="182" t="s">
        <v>83</v>
      </c>
      <c r="AU23" s="182" t="s">
        <v>83</v>
      </c>
      <c r="AV23" s="182" t="s">
        <v>83</v>
      </c>
      <c r="AW23" s="182" t="s">
        <v>83</v>
      </c>
      <c r="AX23" s="182" t="s">
        <v>83</v>
      </c>
      <c r="AY23" s="182" t="s">
        <v>83</v>
      </c>
      <c r="AZ23" s="182" t="s">
        <v>83</v>
      </c>
      <c r="BA23" s="182" t="s">
        <v>83</v>
      </c>
      <c r="BB23" s="180">
        <v>34</v>
      </c>
      <c r="BC23" s="180">
        <v>6</v>
      </c>
      <c r="BD23" s="180"/>
      <c r="BE23" s="180"/>
      <c r="BF23" s="180"/>
      <c r="BG23" s="180"/>
      <c r="BH23" s="180">
        <v>12</v>
      </c>
      <c r="BI23" s="181">
        <v>52</v>
      </c>
    </row>
    <row r="24" spans="1:61" s="104" customFormat="1" ht="21">
      <c r="A24" s="206" t="s">
        <v>73</v>
      </c>
      <c r="B24" s="206"/>
      <c r="C24" s="206" t="s">
        <v>321</v>
      </c>
      <c r="D24" s="206"/>
      <c r="E24" s="206"/>
      <c r="F24" s="206"/>
      <c r="G24" s="210"/>
      <c r="H24" s="206"/>
      <c r="I24" s="206"/>
      <c r="J24" s="206"/>
      <c r="K24" s="206"/>
      <c r="L24" s="191"/>
      <c r="M24" s="191"/>
      <c r="N24" s="191"/>
      <c r="O24" s="191"/>
      <c r="P24" s="191"/>
      <c r="Q24" s="191"/>
      <c r="R24" s="418"/>
      <c r="S24" s="417" t="s">
        <v>83</v>
      </c>
      <c r="T24" s="210" t="s">
        <v>76</v>
      </c>
      <c r="U24" s="210" t="s">
        <v>76</v>
      </c>
      <c r="V24" s="210" t="s">
        <v>76</v>
      </c>
      <c r="W24" s="210" t="s">
        <v>83</v>
      </c>
      <c r="X24" s="210" t="s">
        <v>83</v>
      </c>
      <c r="Y24" s="209" t="s">
        <v>321</v>
      </c>
      <c r="Z24" s="229"/>
      <c r="AA24" s="229"/>
      <c r="AB24" s="229"/>
      <c r="AC24" s="229"/>
      <c r="AD24" s="230"/>
      <c r="AE24" s="229"/>
      <c r="AF24" s="229"/>
      <c r="AG24" s="229"/>
      <c r="AH24" s="229"/>
      <c r="AI24" s="229"/>
      <c r="AJ24" s="229"/>
      <c r="AK24" s="229"/>
      <c r="AL24" s="229"/>
      <c r="AM24" s="229"/>
      <c r="AN24" s="229"/>
      <c r="AO24" s="229"/>
      <c r="AP24" s="182" t="s">
        <v>76</v>
      </c>
      <c r="AQ24" s="231" t="s">
        <v>76</v>
      </c>
      <c r="AR24" s="182" t="s">
        <v>76</v>
      </c>
      <c r="AS24" s="182" t="s">
        <v>83</v>
      </c>
      <c r="AT24" s="182" t="s">
        <v>83</v>
      </c>
      <c r="AU24" s="182" t="s">
        <v>83</v>
      </c>
      <c r="AV24" s="182" t="s">
        <v>83</v>
      </c>
      <c r="AW24" s="182" t="s">
        <v>83</v>
      </c>
      <c r="AX24" s="182" t="s">
        <v>83</v>
      </c>
      <c r="AY24" s="182" t="s">
        <v>83</v>
      </c>
      <c r="AZ24" s="182" t="s">
        <v>83</v>
      </c>
      <c r="BA24" s="182" t="s">
        <v>83</v>
      </c>
      <c r="BB24" s="180">
        <v>34</v>
      </c>
      <c r="BC24" s="180">
        <v>6</v>
      </c>
      <c r="BD24" s="180"/>
      <c r="BE24" s="180"/>
      <c r="BF24" s="180"/>
      <c r="BG24" s="180"/>
      <c r="BH24" s="180">
        <v>12</v>
      </c>
      <c r="BI24" s="181">
        <v>52</v>
      </c>
    </row>
    <row r="25" spans="1:61" s="104" customFormat="1" ht="21">
      <c r="A25" s="206" t="s">
        <v>74</v>
      </c>
      <c r="B25" s="176"/>
      <c r="C25" s="206" t="s">
        <v>321</v>
      </c>
      <c r="D25" s="176"/>
      <c r="E25" s="176"/>
      <c r="F25" s="176"/>
      <c r="G25" s="176"/>
      <c r="H25" s="176"/>
      <c r="I25" s="176"/>
      <c r="J25" s="176"/>
      <c r="K25" s="176"/>
      <c r="L25" s="176"/>
      <c r="M25" s="177"/>
      <c r="N25" s="177"/>
      <c r="O25" s="177"/>
      <c r="P25" s="177"/>
      <c r="Q25" s="177"/>
      <c r="R25" s="177"/>
      <c r="S25" s="178" t="s">
        <v>83</v>
      </c>
      <c r="T25" s="210" t="s">
        <v>76</v>
      </c>
      <c r="U25" s="210" t="s">
        <v>76</v>
      </c>
      <c r="V25" s="210" t="s">
        <v>76</v>
      </c>
      <c r="W25" s="178" t="s">
        <v>83</v>
      </c>
      <c r="X25" s="209" t="s">
        <v>321</v>
      </c>
      <c r="Y25" s="209"/>
      <c r="Z25" s="206"/>
      <c r="AA25" s="206"/>
      <c r="AB25" s="260"/>
      <c r="AC25" s="260"/>
      <c r="AD25" s="260"/>
      <c r="AE25" s="260"/>
      <c r="AF25" s="260"/>
      <c r="AG25" s="260"/>
      <c r="AH25" s="260"/>
      <c r="AI25" s="419" t="s">
        <v>76</v>
      </c>
      <c r="AJ25" s="431" t="s">
        <v>300</v>
      </c>
      <c r="AK25" s="431" t="s">
        <v>300</v>
      </c>
      <c r="AL25" s="431" t="s">
        <v>300</v>
      </c>
      <c r="AM25" s="420" t="s">
        <v>79</v>
      </c>
      <c r="AN25" s="420" t="s">
        <v>79</v>
      </c>
      <c r="AO25" s="420" t="s">
        <v>79</v>
      </c>
      <c r="AP25" s="420" t="s">
        <v>79</v>
      </c>
      <c r="AQ25" s="420" t="s">
        <v>79</v>
      </c>
      <c r="AR25" s="420" t="s">
        <v>79</v>
      </c>
      <c r="AS25" s="179"/>
      <c r="AT25" s="179"/>
      <c r="AU25" s="179"/>
      <c r="AV25" s="179"/>
      <c r="AW25" s="179"/>
      <c r="AX25" s="179"/>
      <c r="AY25" s="179"/>
      <c r="AZ25" s="179"/>
      <c r="BA25" s="179"/>
      <c r="BB25" s="180">
        <v>28</v>
      </c>
      <c r="BC25" s="180">
        <v>4</v>
      </c>
      <c r="BD25" s="180"/>
      <c r="BE25" s="180">
        <v>3</v>
      </c>
      <c r="BF25" s="180"/>
      <c r="BG25" s="180">
        <v>6</v>
      </c>
      <c r="BH25" s="180">
        <v>2</v>
      </c>
      <c r="BI25" s="181">
        <v>43</v>
      </c>
    </row>
    <row r="26" spans="1:61" s="104" customFormat="1" ht="21">
      <c r="A26" s="207" t="s">
        <v>16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232"/>
      <c r="Z26" s="233"/>
      <c r="AA26" s="233"/>
      <c r="AB26" s="233"/>
      <c r="AC26" s="233"/>
      <c r="AD26" s="233"/>
      <c r="AE26" s="233"/>
      <c r="AF26" s="232"/>
      <c r="AG26" s="232"/>
      <c r="AH26" s="232"/>
      <c r="AI26" s="232"/>
      <c r="AJ26" s="232"/>
      <c r="AK26" s="232"/>
      <c r="AL26" s="232"/>
      <c r="AM26" s="232"/>
      <c r="AN26" s="232"/>
      <c r="AO26" s="232"/>
      <c r="AP26" s="232"/>
      <c r="AQ26" s="232"/>
      <c r="AR26" s="183"/>
      <c r="AS26" s="183"/>
      <c r="AT26" s="183"/>
      <c r="AU26" s="183"/>
      <c r="AV26" s="183"/>
      <c r="AW26" s="183"/>
      <c r="AX26" s="183"/>
      <c r="AY26" s="183"/>
      <c r="AZ26" s="183"/>
      <c r="BA26" s="184"/>
      <c r="BB26" s="180">
        <v>130</v>
      </c>
      <c r="BC26" s="180">
        <v>22</v>
      </c>
      <c r="BD26" s="180"/>
      <c r="BE26" s="180">
        <v>3</v>
      </c>
      <c r="BF26" s="180"/>
      <c r="BG26" s="180">
        <v>6</v>
      </c>
      <c r="BH26" s="180">
        <v>38</v>
      </c>
      <c r="BI26" s="181">
        <v>199</v>
      </c>
    </row>
    <row r="27" spans="1:61">
      <c r="A27" s="204"/>
      <c r="B27" s="204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  <c r="AJ27" s="204"/>
      <c r="AK27" s="204"/>
      <c r="AL27" s="204"/>
      <c r="AM27" s="204"/>
      <c r="AN27" s="204"/>
      <c r="AO27" s="204"/>
      <c r="AP27" s="204"/>
      <c r="AQ27" s="204"/>
      <c r="AR27" s="204"/>
      <c r="AS27" s="204"/>
      <c r="AT27" s="204"/>
      <c r="AU27" s="204"/>
      <c r="AV27" s="204"/>
      <c r="AW27" s="204"/>
      <c r="AX27" s="204"/>
      <c r="AY27" s="204"/>
      <c r="AZ27" s="204"/>
      <c r="BA27" s="204"/>
      <c r="BB27" s="204"/>
      <c r="BC27" s="204"/>
      <c r="BD27" s="204"/>
      <c r="BE27" s="204"/>
      <c r="BF27" s="204"/>
      <c r="BG27" s="204"/>
      <c r="BH27" s="204"/>
      <c r="BI27" s="204"/>
    </row>
    <row r="28" spans="1:61" s="107" customFormat="1" ht="20.100000000000001" customHeight="1">
      <c r="A28" s="185"/>
      <c r="B28" s="186"/>
      <c r="C28" s="187" t="s">
        <v>75</v>
      </c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9" t="s">
        <v>76</v>
      </c>
      <c r="O28" s="190" t="s">
        <v>131</v>
      </c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91" t="s">
        <v>77</v>
      </c>
      <c r="AC28" s="190" t="s">
        <v>78</v>
      </c>
      <c r="AD28" s="192"/>
      <c r="AE28" s="193"/>
      <c r="AF28" s="194"/>
      <c r="AG28" s="195"/>
      <c r="AH28" s="195"/>
      <c r="AI28" s="195"/>
      <c r="AJ28" s="195"/>
      <c r="AK28" s="196"/>
      <c r="AL28" s="195"/>
      <c r="AM28" s="195"/>
      <c r="AN28" s="195"/>
      <c r="AO28" s="195"/>
      <c r="AP28" s="195"/>
      <c r="AQ28" s="195"/>
      <c r="AR28" s="195"/>
      <c r="AS28" s="195"/>
      <c r="AT28" s="197"/>
      <c r="AU28" s="197"/>
      <c r="AV28" s="198"/>
      <c r="AW28" s="198"/>
      <c r="AX28" s="199"/>
      <c r="AY28" s="199"/>
      <c r="AZ28" s="199"/>
      <c r="BA28" s="199"/>
      <c r="BB28" s="200"/>
      <c r="BC28" s="200"/>
      <c r="BD28" s="200"/>
      <c r="BE28" s="200"/>
      <c r="BF28" s="200"/>
      <c r="BG28" s="200"/>
      <c r="BH28" s="200"/>
      <c r="BI28" s="200"/>
    </row>
    <row r="29" spans="1:61" s="108" customFormat="1" ht="20.100000000000001" customHeight="1">
      <c r="A29" s="185"/>
      <c r="B29" s="424" t="s">
        <v>300</v>
      </c>
      <c r="C29" s="425" t="s">
        <v>314</v>
      </c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424" t="s">
        <v>321</v>
      </c>
      <c r="O29" s="425" t="s">
        <v>322</v>
      </c>
      <c r="P29" s="430"/>
      <c r="Q29" s="430"/>
      <c r="R29" s="430"/>
      <c r="S29" s="430"/>
      <c r="T29" s="430"/>
      <c r="U29" s="430"/>
      <c r="V29" s="430"/>
      <c r="W29" s="195"/>
      <c r="X29" s="188"/>
      <c r="Y29" s="188"/>
      <c r="Z29" s="188"/>
      <c r="AA29" s="188"/>
      <c r="AB29" s="191" t="s">
        <v>79</v>
      </c>
      <c r="AC29" s="188" t="s">
        <v>127</v>
      </c>
      <c r="AD29" s="192"/>
      <c r="AE29" s="193"/>
      <c r="AF29" s="194"/>
      <c r="AG29" s="194"/>
      <c r="AH29" s="193"/>
      <c r="AI29" s="193"/>
      <c r="AJ29" s="193"/>
      <c r="AK29" s="193"/>
      <c r="AL29" s="193"/>
      <c r="AM29" s="193"/>
      <c r="AN29" s="194"/>
      <c r="AO29" s="194"/>
      <c r="AP29" s="193"/>
      <c r="AQ29" s="193"/>
      <c r="AR29" s="193"/>
      <c r="AS29" s="193"/>
      <c r="AT29" s="201"/>
      <c r="AU29" s="202"/>
      <c r="AV29" s="194"/>
      <c r="AW29" s="199"/>
      <c r="AX29" s="199"/>
      <c r="AY29" s="199"/>
      <c r="AZ29" s="199"/>
      <c r="BA29" s="199"/>
      <c r="BB29" s="194"/>
      <c r="BC29" s="194"/>
      <c r="BD29" s="194"/>
      <c r="BE29" s="194"/>
      <c r="BF29" s="194"/>
      <c r="BG29" s="194"/>
      <c r="BH29" s="194"/>
      <c r="BI29" s="194"/>
    </row>
    <row r="30" spans="1:61" ht="15">
      <c r="A30" s="143"/>
      <c r="B30" s="143"/>
      <c r="C30" s="143"/>
      <c r="D30" s="143"/>
      <c r="E30" s="188"/>
      <c r="F30" s="188"/>
      <c r="G30" s="188"/>
      <c r="H30" s="188"/>
      <c r="I30" s="188"/>
      <c r="J30" s="188"/>
      <c r="K30" s="192"/>
      <c r="L30" s="192"/>
      <c r="M30" s="188"/>
      <c r="N30" s="204"/>
      <c r="O30" s="204"/>
      <c r="P30" s="188"/>
      <c r="Q30" s="188"/>
      <c r="R30" s="188"/>
      <c r="S30" s="188"/>
      <c r="T30" s="188"/>
      <c r="U30" s="188"/>
      <c r="V30" s="188"/>
      <c r="W30" s="188"/>
      <c r="X30" s="192"/>
      <c r="Y30" s="192"/>
      <c r="Z30" s="188"/>
      <c r="AA30" s="188"/>
      <c r="AB30" s="143"/>
      <c r="AC30" s="143"/>
      <c r="AD30" s="188"/>
      <c r="AE30" s="193"/>
      <c r="AF30" s="193"/>
      <c r="AG30" s="193"/>
      <c r="AH30" s="193"/>
      <c r="AI30" s="193"/>
      <c r="AJ30" s="193"/>
      <c r="AK30" s="193"/>
      <c r="AL30" s="193"/>
      <c r="AM30" s="193"/>
      <c r="AN30" s="193"/>
      <c r="AO30" s="193"/>
      <c r="AP30" s="193"/>
      <c r="AQ30" s="193"/>
      <c r="AR30" s="193"/>
      <c r="AS30" s="193"/>
      <c r="AT30" s="201"/>
      <c r="AU30" s="201"/>
      <c r="AV30" s="193"/>
      <c r="AW30" s="193"/>
      <c r="AX30" s="193"/>
      <c r="AY30" s="193"/>
      <c r="AZ30" s="193"/>
      <c r="BA30" s="193"/>
      <c r="BB30" s="204"/>
      <c r="BC30" s="204"/>
      <c r="BD30" s="204"/>
      <c r="BE30" s="204"/>
      <c r="BF30" s="204"/>
      <c r="BG30" s="204"/>
      <c r="BH30" s="204"/>
      <c r="BI30" s="204"/>
    </row>
    <row r="31" spans="1:61" ht="15.75">
      <c r="A31" s="185" t="s">
        <v>81</v>
      </c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</row>
    <row r="32" spans="1:61" ht="33" customHeight="1">
      <c r="A32" s="216" t="s">
        <v>132</v>
      </c>
      <c r="AC32" s="462" t="s">
        <v>143</v>
      </c>
      <c r="AD32" s="462"/>
      <c r="AE32" s="462"/>
      <c r="AF32" s="462"/>
      <c r="AG32" s="462"/>
      <c r="AH32" s="462"/>
      <c r="AI32" s="462"/>
      <c r="AJ32" s="462"/>
      <c r="AK32" s="462"/>
      <c r="AL32" s="462"/>
      <c r="AM32" s="462"/>
      <c r="AN32" s="462"/>
      <c r="AO32" s="462"/>
      <c r="AP32" s="462"/>
      <c r="AQ32" s="462"/>
      <c r="AR32" s="462"/>
      <c r="AS32" s="462"/>
      <c r="AT32" s="462"/>
      <c r="AU32" s="462"/>
      <c r="AV32" s="462"/>
      <c r="AW32" s="462"/>
      <c r="AX32" s="462"/>
      <c r="AY32" s="462"/>
      <c r="AZ32" s="462"/>
      <c r="BA32" s="462"/>
      <c r="BB32" s="462"/>
      <c r="BC32" s="462"/>
      <c r="BD32" s="462"/>
      <c r="BE32" s="462"/>
      <c r="BF32" s="462"/>
      <c r="BG32" s="462"/>
      <c r="BH32" s="462"/>
      <c r="BI32" s="462"/>
    </row>
    <row r="33" spans="1:53" ht="15.75">
      <c r="A33" s="208" t="s">
        <v>133</v>
      </c>
    </row>
    <row r="34" spans="1:53" ht="15.75">
      <c r="A34" s="105" t="s">
        <v>81</v>
      </c>
      <c r="C34" s="106"/>
      <c r="D34" s="105"/>
      <c r="E34" s="105"/>
      <c r="F34" s="105" t="s">
        <v>82</v>
      </c>
      <c r="G34" s="105"/>
      <c r="H34" s="105"/>
      <c r="I34" s="105"/>
      <c r="J34" s="105"/>
      <c r="K34" s="106"/>
      <c r="L34" s="106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6"/>
      <c r="Y34" s="106"/>
      <c r="Z34" s="105"/>
      <c r="AA34" s="105"/>
      <c r="AB34" s="105"/>
      <c r="AC34" s="105"/>
      <c r="AD34" s="105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</row>
    <row r="35" spans="1:53">
      <c r="A35" s="203" t="s">
        <v>80</v>
      </c>
      <c r="B35" s="188" t="s">
        <v>126</v>
      </c>
    </row>
  </sheetData>
  <sheetProtection formatCells="0" formatColumns="0" formatRows="0"/>
  <mergeCells count="46">
    <mergeCell ref="AD14:BF14"/>
    <mergeCell ref="O14:P14"/>
    <mergeCell ref="AC32:BI32"/>
    <mergeCell ref="O17:P17"/>
    <mergeCell ref="AD17:BF17"/>
    <mergeCell ref="BI20:BI21"/>
    <mergeCell ref="AK20:AN20"/>
    <mergeCell ref="AP20:AR20"/>
    <mergeCell ref="BE20:BE21"/>
    <mergeCell ref="BB19:BI19"/>
    <mergeCell ref="Q18:AA18"/>
    <mergeCell ref="BF20:BF21"/>
    <mergeCell ref="BG20:BG21"/>
    <mergeCell ref="BH20:BH21"/>
    <mergeCell ref="AI18:AN18"/>
    <mergeCell ref="Q17:W17"/>
    <mergeCell ref="A20:A21"/>
    <mergeCell ref="BB20:BB21"/>
    <mergeCell ref="BC20:BC21"/>
    <mergeCell ref="BD20:BD21"/>
    <mergeCell ref="AC20:AE20"/>
    <mergeCell ref="B20:E20"/>
    <mergeCell ref="AT20:AW20"/>
    <mergeCell ref="G20:I20"/>
    <mergeCell ref="K20:N20"/>
    <mergeCell ref="P20:R20"/>
    <mergeCell ref="T20:W20"/>
    <mergeCell ref="X20:AA20"/>
    <mergeCell ref="AG20:AI20"/>
    <mergeCell ref="AX20:BA20"/>
    <mergeCell ref="H1:O1"/>
    <mergeCell ref="AD16:BF16"/>
    <mergeCell ref="AX1:BB1"/>
    <mergeCell ref="B2:X2"/>
    <mergeCell ref="B4:T4"/>
    <mergeCell ref="Q14:W14"/>
    <mergeCell ref="AD15:BF15"/>
    <mergeCell ref="AX3:BH3"/>
    <mergeCell ref="O15:P15"/>
    <mergeCell ref="AX4:BH4"/>
    <mergeCell ref="B3:U3"/>
    <mergeCell ref="M10:BB10"/>
    <mergeCell ref="Q15:W15"/>
    <mergeCell ref="M13:BB13"/>
    <mergeCell ref="Y12:AT12"/>
    <mergeCell ref="M11:BB11"/>
  </mergeCells>
  <dataValidations count="6">
    <dataValidation type="list" allowBlank="1" showInputMessage="1" showErrorMessage="1" sqref="P18 AH18">
      <formula1>" , денна, заочна (дистанційна), вечірня"</formula1>
    </dataValidation>
    <dataValidation type="list" errorStyle="information" showInputMessage="1" showErrorMessage="1" sqref="Q18">
      <formula1>" ,денна,заочна (дистанційна),вечірня"</formula1>
    </dataValidation>
    <dataValidation type="list" errorStyle="warning" allowBlank="1" showInputMessage="1" showErrorMessage="1" sqref="AX4:BH4">
      <formula1>",повної загальної середньої освіти,ступіня молодшого бакалавра,ступіня бакалавра,"</formula1>
    </dataValidation>
    <dataValidation type="list" errorStyle="warning" allowBlank="1" showInputMessage="1" showErrorMessage="1" sqref="AX1:BB1">
      <formula1>"бакалавр,магістр,"</formula1>
    </dataValidation>
    <dataValidation type="list" errorStyle="warning" allowBlank="1" showInputMessage="1" showErrorMessage="1" sqref="AX3:BH3">
      <formula1>",3 роки 10 місяців,1 рік 10 місяців,1 рік 4 місяці,2 роки 10 місяців"</formula1>
    </dataValidation>
    <dataValidation type="list" errorStyle="warning" allowBlank="1" showInputMessage="1" showErrorMessage="1" sqref="M13:BB13">
      <formula1>"підготовки здобувачів вищої освіти,підготовки здобувачів вищої освіти (скорочений термін)"</formula1>
    </dataValidation>
  </dataValidations>
  <printOptions horizontalCentered="1"/>
  <pageMargins left="0.19685039370078741" right="0.19685039370078741" top="0.39370078740157483" bottom="0.39370078740157483" header="0.51181102362204722" footer="0.31496062992125984"/>
  <pageSetup paperSize="9" scale="74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>
    <tabColor rgb="FFFFFF00"/>
    <pageSetUpPr fitToPage="1"/>
  </sheetPr>
  <dimension ref="A1:IU195"/>
  <sheetViews>
    <sheetView view="pageLayout" topLeftCell="A43" zoomScaleSheetLayoutView="80" workbookViewId="0">
      <selection activeCell="B61" sqref="A61:B69"/>
    </sheetView>
  </sheetViews>
  <sheetFormatPr defaultColWidth="9.140625" defaultRowHeight="12.75"/>
  <cols>
    <col min="1" max="1" width="7.42578125" style="21" bestFit="1" customWidth="1"/>
    <col min="2" max="2" width="28" style="291" customWidth="1"/>
    <col min="3" max="3" width="5.42578125" style="137" customWidth="1"/>
    <col min="4" max="14" width="2.42578125" style="334" customWidth="1"/>
    <col min="15" max="16" width="2" style="334" customWidth="1"/>
    <col min="17" max="17" width="2.140625" style="334" customWidth="1"/>
    <col min="18" max="18" width="2" style="334" customWidth="1"/>
    <col min="19" max="19" width="1.85546875" style="334" customWidth="1"/>
    <col min="20" max="20" width="2.140625" style="334" customWidth="1"/>
    <col min="21" max="23" width="2.42578125" style="334" customWidth="1"/>
    <col min="24" max="24" width="6" style="313" customWidth="1"/>
    <col min="25" max="25" width="5.28515625" style="313" customWidth="1"/>
    <col min="26" max="26" width="5.7109375" style="313" customWidth="1"/>
    <col min="27" max="27" width="4.5703125" style="313" customWidth="1"/>
    <col min="28" max="28" width="5.7109375" style="313" customWidth="1"/>
    <col min="29" max="29" width="7.5703125" style="313" customWidth="1"/>
    <col min="30" max="61" width="4.5703125" style="313" customWidth="1"/>
    <col min="62" max="62" width="5.7109375" style="133" bestFit="1" customWidth="1"/>
    <col min="63" max="63" width="4.5703125" style="61" customWidth="1"/>
    <col min="64" max="64" width="9.5703125" style="61" bestFit="1" customWidth="1"/>
    <col min="65" max="66" width="5" style="61" customWidth="1"/>
    <col min="67" max="67" width="5.28515625" style="61" customWidth="1"/>
    <col min="68" max="68" width="5.140625" style="61" customWidth="1"/>
    <col min="69" max="69" width="5" style="61" customWidth="1"/>
    <col min="70" max="70" width="5.42578125" style="61" customWidth="1"/>
    <col min="71" max="71" width="5.7109375" style="61" customWidth="1"/>
    <col min="72" max="72" width="6" style="61" customWidth="1"/>
    <col min="73" max="73" width="6.42578125" style="15" customWidth="1"/>
    <col min="74" max="74" width="4.7109375" style="15" customWidth="1"/>
    <col min="75" max="82" width="5.7109375" style="15" hidden="1" customWidth="1"/>
    <col min="83" max="83" width="5.7109375" style="386" hidden="1" customWidth="1"/>
    <col min="84" max="84" width="6.140625" style="401" hidden="1" customWidth="1"/>
    <col min="85" max="85" width="4.28515625" style="15" hidden="1" customWidth="1"/>
    <col min="86" max="89" width="3.7109375" style="15" hidden="1" customWidth="1"/>
    <col min="90" max="92" width="5.5703125" style="15" hidden="1" customWidth="1"/>
    <col min="93" max="93" width="4.42578125" style="15" hidden="1" customWidth="1"/>
    <col min="94" max="98" width="3.7109375" style="15" hidden="1" customWidth="1"/>
    <col min="99" max="99" width="4.85546875" style="15" hidden="1" customWidth="1"/>
    <col min="100" max="106" width="3.7109375" style="15" hidden="1" customWidth="1"/>
    <col min="107" max="107" width="5.42578125" style="15" hidden="1" customWidth="1"/>
    <col min="108" max="115" width="4.5703125" style="123" hidden="1" customWidth="1"/>
    <col min="116" max="116" width="4.5703125" style="15" hidden="1" customWidth="1"/>
    <col min="117" max="124" width="5.140625" style="15" hidden="1" customWidth="1"/>
    <col min="125" max="125" width="5.7109375" style="15" hidden="1" customWidth="1"/>
    <col min="126" max="129" width="5.5703125" style="15" customWidth="1"/>
    <col min="130" max="130" width="4" style="15" customWidth="1"/>
    <col min="131" max="16384" width="9.140625" style="15"/>
  </cols>
  <sheetData>
    <row r="1" spans="1:125" s="226" customFormat="1" ht="13.5" hidden="1" customHeight="1">
      <c r="B1" s="237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292"/>
      <c r="AO1" s="292"/>
      <c r="AP1" s="292"/>
      <c r="AQ1" s="292"/>
      <c r="AR1" s="292"/>
      <c r="AS1" s="292"/>
      <c r="AT1" s="292"/>
      <c r="AU1" s="292"/>
      <c r="AV1" s="292"/>
      <c r="AW1" s="292"/>
      <c r="AX1" s="292"/>
      <c r="AY1" s="292"/>
      <c r="AZ1" s="292"/>
      <c r="BA1" s="292"/>
      <c r="BB1" s="292"/>
      <c r="BC1" s="292"/>
      <c r="BD1" s="292"/>
      <c r="BE1" s="292"/>
      <c r="BF1" s="292"/>
      <c r="BG1" s="292"/>
      <c r="BH1" s="292"/>
      <c r="BI1" s="292"/>
      <c r="CE1" s="373"/>
      <c r="CF1" s="390"/>
    </row>
    <row r="2" spans="1:125" s="2" customFormat="1" ht="16.5" customHeight="1">
      <c r="A2" s="563" t="s">
        <v>6</v>
      </c>
      <c r="B2" s="563"/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3"/>
      <c r="O2" s="563"/>
      <c r="P2" s="563"/>
      <c r="Q2" s="563"/>
      <c r="R2" s="563"/>
      <c r="S2" s="563"/>
      <c r="T2" s="563"/>
      <c r="U2" s="563"/>
      <c r="V2" s="563"/>
      <c r="W2" s="563"/>
      <c r="X2" s="563"/>
      <c r="Y2" s="563"/>
      <c r="Z2" s="563"/>
      <c r="AA2" s="563"/>
      <c r="AB2" s="563"/>
      <c r="AC2" s="563"/>
      <c r="AD2" s="563"/>
      <c r="AE2" s="563"/>
      <c r="AF2" s="563"/>
      <c r="AG2" s="563"/>
      <c r="AH2" s="563"/>
      <c r="AI2" s="563"/>
      <c r="AJ2" s="563"/>
      <c r="AK2" s="563"/>
      <c r="AL2" s="563"/>
      <c r="AM2" s="563"/>
      <c r="AN2" s="563"/>
      <c r="AO2" s="563"/>
      <c r="AP2" s="563"/>
      <c r="AQ2" s="563"/>
      <c r="AR2" s="563"/>
      <c r="AS2" s="563"/>
      <c r="AT2" s="563"/>
      <c r="AU2" s="563"/>
      <c r="AV2" s="563"/>
      <c r="AW2" s="563"/>
      <c r="AX2" s="563"/>
      <c r="AY2" s="563"/>
      <c r="AZ2" s="563"/>
      <c r="BA2" s="563"/>
      <c r="BB2" s="563"/>
      <c r="BC2" s="563"/>
      <c r="BD2" s="563"/>
      <c r="BE2" s="563"/>
      <c r="BF2" s="563"/>
      <c r="BG2" s="563"/>
      <c r="BH2" s="563"/>
      <c r="BI2" s="563"/>
      <c r="BJ2" s="48"/>
      <c r="BK2" s="53" t="s">
        <v>42</v>
      </c>
      <c r="BL2" s="46"/>
      <c r="BM2" s="46"/>
      <c r="BN2" s="46"/>
      <c r="BO2" s="46"/>
      <c r="BP2" s="46"/>
      <c r="BQ2" s="46"/>
      <c r="BR2" s="46"/>
      <c r="BS2" s="46"/>
      <c r="BT2" s="46"/>
      <c r="BW2" s="152" t="s">
        <v>101</v>
      </c>
      <c r="BX2" s="152" t="s">
        <v>146</v>
      </c>
      <c r="BY2" s="152" t="s">
        <v>100</v>
      </c>
      <c r="BZ2" s="152" t="s">
        <v>99</v>
      </c>
      <c r="CA2" s="152" t="s">
        <v>147</v>
      </c>
      <c r="CB2" s="152" t="s">
        <v>102</v>
      </c>
      <c r="CC2" s="152" t="s">
        <v>151</v>
      </c>
      <c r="CD2" s="152" t="s">
        <v>103</v>
      </c>
      <c r="CE2" s="374" t="s">
        <v>137</v>
      </c>
      <c r="CF2" s="391" t="s">
        <v>104</v>
      </c>
      <c r="CG2" s="152" t="s">
        <v>148</v>
      </c>
      <c r="CH2" s="152" t="s">
        <v>149</v>
      </c>
      <c r="CI2" s="152" t="s">
        <v>105</v>
      </c>
      <c r="CJ2" s="152" t="s">
        <v>106</v>
      </c>
      <c r="CK2" s="152" t="s">
        <v>138</v>
      </c>
      <c r="CL2" s="152" t="s">
        <v>107</v>
      </c>
      <c r="CM2" s="152" t="s">
        <v>139</v>
      </c>
      <c r="CN2" s="152" t="s">
        <v>108</v>
      </c>
      <c r="CO2" s="152" t="s">
        <v>109</v>
      </c>
      <c r="CP2" s="152" t="s">
        <v>110</v>
      </c>
      <c r="CQ2" s="152" t="s">
        <v>111</v>
      </c>
      <c r="CR2" s="152" t="s">
        <v>112</v>
      </c>
      <c r="CS2" s="152" t="s">
        <v>113</v>
      </c>
      <c r="CT2" s="152" t="s">
        <v>142</v>
      </c>
      <c r="CU2" s="152" t="s">
        <v>114</v>
      </c>
      <c r="CV2" s="152" t="s">
        <v>115</v>
      </c>
      <c r="CW2" s="152" t="s">
        <v>116</v>
      </c>
      <c r="CX2" s="152" t="s">
        <v>117</v>
      </c>
      <c r="CY2" s="152" t="s">
        <v>150</v>
      </c>
      <c r="CZ2" s="152" t="s">
        <v>118</v>
      </c>
      <c r="DA2" s="152" t="s">
        <v>119</v>
      </c>
      <c r="DB2" s="214" t="s">
        <v>140</v>
      </c>
      <c r="DC2" s="152" t="s">
        <v>141</v>
      </c>
      <c r="DD2" s="121"/>
      <c r="DE2" s="121"/>
      <c r="DF2" s="121"/>
      <c r="DG2" s="121"/>
      <c r="DH2" s="121"/>
      <c r="DI2" s="121"/>
      <c r="DJ2" s="121"/>
      <c r="DK2" s="121"/>
    </row>
    <row r="3" spans="1:125" s="2" customFormat="1" ht="13.5" customHeight="1">
      <c r="A3" s="564" t="s">
        <v>130</v>
      </c>
      <c r="B3" s="565"/>
      <c r="C3" s="565"/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565"/>
      <c r="X3" s="565"/>
      <c r="Y3" s="565"/>
      <c r="Z3" s="565"/>
      <c r="AA3" s="565"/>
      <c r="AB3" s="565"/>
      <c r="AC3" s="565"/>
      <c r="AD3" s="565"/>
      <c r="AE3" s="565"/>
      <c r="AF3" s="565"/>
      <c r="AG3" s="565"/>
      <c r="AH3" s="565"/>
      <c r="AI3" s="565"/>
      <c r="AJ3" s="565"/>
      <c r="AK3" s="565"/>
      <c r="AL3" s="565"/>
      <c r="AM3" s="565"/>
      <c r="AN3" s="565"/>
      <c r="AO3" s="565"/>
      <c r="AP3" s="565"/>
      <c r="AQ3" s="565"/>
      <c r="AR3" s="565"/>
      <c r="AS3" s="565"/>
      <c r="AT3" s="565"/>
      <c r="AU3" s="565"/>
      <c r="AV3" s="565"/>
      <c r="AW3" s="565"/>
      <c r="AX3" s="565"/>
      <c r="AY3" s="565"/>
      <c r="AZ3" s="565"/>
      <c r="BA3" s="565"/>
      <c r="BB3" s="565"/>
      <c r="BC3" s="565"/>
      <c r="BD3" s="565"/>
      <c r="BE3" s="565"/>
      <c r="BF3" s="565"/>
      <c r="BG3" s="565"/>
      <c r="BH3" s="565"/>
      <c r="BI3" s="566"/>
      <c r="BJ3" s="48"/>
      <c r="BL3" s="557" t="s">
        <v>85</v>
      </c>
      <c r="BM3" s="557"/>
      <c r="BN3" s="557"/>
      <c r="BO3" s="557"/>
      <c r="BP3" s="557"/>
      <c r="BQ3" s="557"/>
      <c r="BR3" s="557"/>
      <c r="BS3" s="557"/>
      <c r="BT3" s="46"/>
      <c r="CE3" s="375"/>
      <c r="CF3" s="392"/>
      <c r="CP3" s="164"/>
      <c r="CQ3" s="164"/>
      <c r="DD3" s="121"/>
      <c r="DE3" s="121"/>
      <c r="DF3" s="121"/>
      <c r="DG3" s="121"/>
      <c r="DH3" s="121"/>
      <c r="DI3" s="121"/>
      <c r="DJ3" s="121"/>
      <c r="DK3" s="121"/>
    </row>
    <row r="4" spans="1:125" s="2" customFormat="1" ht="12.75" customHeight="1">
      <c r="A4" s="567" t="str">
        <f>Титул!AX1</f>
        <v>бакалавр</v>
      </c>
      <c r="B4" s="568"/>
      <c r="C4" s="568"/>
      <c r="D4" s="568"/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  <c r="T4" s="568"/>
      <c r="U4" s="568"/>
      <c r="V4" s="568"/>
      <c r="W4" s="568"/>
      <c r="X4" s="568"/>
      <c r="Y4" s="568"/>
      <c r="Z4" s="568"/>
      <c r="AA4" s="568"/>
      <c r="AB4" s="568"/>
      <c r="AC4" s="568"/>
      <c r="AD4" s="568"/>
      <c r="AE4" s="568"/>
      <c r="AF4" s="568"/>
      <c r="AG4" s="568"/>
      <c r="AH4" s="568"/>
      <c r="AI4" s="568"/>
      <c r="AJ4" s="568"/>
      <c r="AK4" s="568"/>
      <c r="AL4" s="568"/>
      <c r="AM4" s="568"/>
      <c r="AN4" s="568"/>
      <c r="AO4" s="568"/>
      <c r="AP4" s="568"/>
      <c r="AQ4" s="568"/>
      <c r="AR4" s="568"/>
      <c r="AS4" s="568"/>
      <c r="AT4" s="568"/>
      <c r="AU4" s="568"/>
      <c r="AV4" s="568"/>
      <c r="AW4" s="568"/>
      <c r="AX4" s="568"/>
      <c r="AY4" s="568"/>
      <c r="AZ4" s="568"/>
      <c r="BA4" s="568"/>
      <c r="BB4" s="568"/>
      <c r="BC4" s="568"/>
      <c r="BD4" s="568"/>
      <c r="BE4" s="568"/>
      <c r="BF4" s="568"/>
      <c r="BG4" s="568"/>
      <c r="BH4" s="568"/>
      <c r="BI4" s="569"/>
      <c r="BJ4" s="48"/>
      <c r="BL4" s="126">
        <v>1</v>
      </c>
      <c r="BM4" s="126">
        <v>2</v>
      </c>
      <c r="BN4" s="126">
        <v>3</v>
      </c>
      <c r="BO4" s="126">
        <v>4</v>
      </c>
      <c r="BP4" s="126">
        <v>5</v>
      </c>
      <c r="BQ4" s="126">
        <v>6</v>
      </c>
      <c r="BR4" s="126">
        <v>7</v>
      </c>
      <c r="BS4" s="126">
        <v>8</v>
      </c>
      <c r="BT4" s="46"/>
      <c r="BW4"/>
      <c r="BX4"/>
      <c r="BY4"/>
      <c r="BZ4"/>
      <c r="CA4"/>
      <c r="CB4"/>
      <c r="CC4"/>
      <c r="CD4"/>
      <c r="CE4" s="375"/>
      <c r="CF4" s="392"/>
      <c r="DD4" s="121"/>
      <c r="DE4" s="121"/>
      <c r="DF4" s="121"/>
      <c r="DG4" s="121"/>
      <c r="DH4" s="121"/>
      <c r="DI4" s="121"/>
      <c r="DJ4" s="121"/>
      <c r="DK4" s="121"/>
    </row>
    <row r="5" spans="1:125" s="3" customFormat="1" ht="12.75" customHeight="1">
      <c r="A5" s="554" t="s">
        <v>155</v>
      </c>
      <c r="B5" s="558" t="s">
        <v>7</v>
      </c>
      <c r="C5" s="553" t="s">
        <v>8</v>
      </c>
      <c r="D5" s="493" t="s">
        <v>9</v>
      </c>
      <c r="E5" s="494"/>
      <c r="F5" s="494"/>
      <c r="G5" s="494"/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5"/>
      <c r="X5" s="486" t="s">
        <v>3</v>
      </c>
      <c r="Y5" s="487"/>
      <c r="Z5" s="487"/>
      <c r="AA5" s="487"/>
      <c r="AB5" s="487"/>
      <c r="AC5" s="488"/>
      <c r="AD5" s="486" t="s">
        <v>10</v>
      </c>
      <c r="AE5" s="487"/>
      <c r="AF5" s="487"/>
      <c r="AG5" s="487"/>
      <c r="AH5" s="487"/>
      <c r="AI5" s="487"/>
      <c r="AJ5" s="487"/>
      <c r="AK5" s="487"/>
      <c r="AL5" s="487"/>
      <c r="AM5" s="487"/>
      <c r="AN5" s="487"/>
      <c r="AO5" s="487"/>
      <c r="AP5" s="487"/>
      <c r="AQ5" s="487"/>
      <c r="AR5" s="487"/>
      <c r="AS5" s="487"/>
      <c r="AT5" s="487"/>
      <c r="AU5" s="487"/>
      <c r="AV5" s="487"/>
      <c r="AW5" s="487"/>
      <c r="AX5" s="487"/>
      <c r="AY5" s="487"/>
      <c r="AZ5" s="487"/>
      <c r="BA5" s="487"/>
      <c r="BB5" s="487"/>
      <c r="BC5" s="487"/>
      <c r="BD5" s="487"/>
      <c r="BE5" s="487"/>
      <c r="BF5" s="487"/>
      <c r="BG5" s="487"/>
      <c r="BH5" s="487"/>
      <c r="BI5" s="488"/>
      <c r="BJ5" s="128"/>
      <c r="BL5" s="127">
        <v>1</v>
      </c>
      <c r="BM5" s="127">
        <v>1</v>
      </c>
      <c r="BN5" s="127">
        <v>1</v>
      </c>
      <c r="BO5" s="127">
        <v>1</v>
      </c>
      <c r="BP5" s="127">
        <v>1</v>
      </c>
      <c r="BQ5" s="127">
        <v>1</v>
      </c>
      <c r="BR5" s="127">
        <v>1</v>
      </c>
      <c r="BS5" s="127">
        <v>1</v>
      </c>
      <c r="BT5" s="55"/>
      <c r="BX5"/>
      <c r="BY5"/>
      <c r="BZ5"/>
      <c r="CA5"/>
      <c r="CB5"/>
      <c r="CC5"/>
      <c r="CD5"/>
      <c r="CE5" s="376"/>
      <c r="CF5" s="393"/>
      <c r="DD5" s="169"/>
      <c r="DE5" s="169"/>
      <c r="DF5" s="169"/>
      <c r="DG5" s="169"/>
      <c r="DH5" s="169"/>
      <c r="DI5" s="169"/>
      <c r="DJ5" s="169"/>
      <c r="DK5" s="169"/>
    </row>
    <row r="6" spans="1:125" s="4" customFormat="1" ht="17.25" customHeight="1">
      <c r="A6" s="555"/>
      <c r="B6" s="559"/>
      <c r="C6" s="553"/>
      <c r="D6" s="513" t="s">
        <v>11</v>
      </c>
      <c r="E6" s="514"/>
      <c r="F6" s="514"/>
      <c r="G6" s="515"/>
      <c r="H6" s="501" t="s">
        <v>12</v>
      </c>
      <c r="I6" s="501"/>
      <c r="J6" s="501"/>
      <c r="K6" s="501"/>
      <c r="L6" s="501"/>
      <c r="M6" s="501"/>
      <c r="N6" s="501"/>
      <c r="O6" s="511" t="s">
        <v>13</v>
      </c>
      <c r="P6" s="511" t="s">
        <v>14</v>
      </c>
      <c r="Q6" s="501" t="s">
        <v>15</v>
      </c>
      <c r="R6" s="501"/>
      <c r="S6" s="501"/>
      <c r="T6" s="501"/>
      <c r="U6" s="501"/>
      <c r="V6" s="501"/>
      <c r="W6" s="501"/>
      <c r="X6" s="490" t="s">
        <v>16</v>
      </c>
      <c r="Y6" s="490"/>
      <c r="Z6" s="501" t="s">
        <v>274</v>
      </c>
      <c r="AA6" s="501" t="s">
        <v>275</v>
      </c>
      <c r="AB6" s="501" t="s">
        <v>276</v>
      </c>
      <c r="AC6" s="501" t="s">
        <v>0</v>
      </c>
      <c r="AD6" s="493" t="s">
        <v>17</v>
      </c>
      <c r="AE6" s="494"/>
      <c r="AF6" s="494"/>
      <c r="AG6" s="494"/>
      <c r="AH6" s="494"/>
      <c r="AI6" s="494"/>
      <c r="AJ6" s="494"/>
      <c r="AK6" s="495"/>
      <c r="AL6" s="493" t="s">
        <v>18</v>
      </c>
      <c r="AM6" s="494"/>
      <c r="AN6" s="494"/>
      <c r="AO6" s="494"/>
      <c r="AP6" s="494"/>
      <c r="AQ6" s="494"/>
      <c r="AR6" s="494"/>
      <c r="AS6" s="495"/>
      <c r="AT6" s="486" t="s">
        <v>19</v>
      </c>
      <c r="AU6" s="487"/>
      <c r="AV6" s="487"/>
      <c r="AW6" s="487"/>
      <c r="AX6" s="487"/>
      <c r="AY6" s="487"/>
      <c r="AZ6" s="487"/>
      <c r="BA6" s="488"/>
      <c r="BB6" s="486" t="s">
        <v>20</v>
      </c>
      <c r="BC6" s="487"/>
      <c r="BD6" s="487"/>
      <c r="BE6" s="487"/>
      <c r="BF6" s="487"/>
      <c r="BG6" s="487"/>
      <c r="BH6" s="487"/>
      <c r="BI6" s="488"/>
      <c r="BJ6" s="129"/>
      <c r="BK6" s="3" t="s">
        <v>86</v>
      </c>
      <c r="BL6" s="261">
        <v>1</v>
      </c>
      <c r="BM6" s="4" t="s">
        <v>88</v>
      </c>
      <c r="BO6" s="4" t="s">
        <v>87</v>
      </c>
      <c r="BP6" s="262">
        <v>1.5</v>
      </c>
      <c r="BQ6" s="4" t="s">
        <v>89</v>
      </c>
      <c r="BS6" s="56"/>
      <c r="BT6" s="57"/>
      <c r="BX6"/>
      <c r="BY6"/>
      <c r="BZ6"/>
      <c r="CA6"/>
      <c r="CB6"/>
      <c r="CC6"/>
      <c r="CD6"/>
      <c r="CE6" s="377"/>
      <c r="CF6" s="394"/>
      <c r="DD6" s="170"/>
      <c r="DE6" s="170"/>
      <c r="DF6" s="170"/>
      <c r="DG6" s="170"/>
      <c r="DH6" s="170"/>
      <c r="DI6" s="170"/>
      <c r="DJ6" s="170"/>
      <c r="DK6" s="170"/>
    </row>
    <row r="7" spans="1:125" s="4" customFormat="1" ht="17.25" customHeight="1">
      <c r="A7" s="555"/>
      <c r="B7" s="559"/>
      <c r="C7" s="553"/>
      <c r="D7" s="516"/>
      <c r="E7" s="517"/>
      <c r="F7" s="517"/>
      <c r="G7" s="518"/>
      <c r="H7" s="501"/>
      <c r="I7" s="501"/>
      <c r="J7" s="501"/>
      <c r="K7" s="501"/>
      <c r="L7" s="501"/>
      <c r="M7" s="501"/>
      <c r="N7" s="501"/>
      <c r="O7" s="511"/>
      <c r="P7" s="511"/>
      <c r="Q7" s="501"/>
      <c r="R7" s="501"/>
      <c r="S7" s="501"/>
      <c r="T7" s="501"/>
      <c r="U7" s="501"/>
      <c r="V7" s="501"/>
      <c r="W7" s="501"/>
      <c r="X7" s="501" t="s">
        <v>21</v>
      </c>
      <c r="Y7" s="501" t="s">
        <v>22</v>
      </c>
      <c r="Z7" s="501"/>
      <c r="AA7" s="501"/>
      <c r="AB7" s="501"/>
      <c r="AC7" s="501"/>
      <c r="AD7" s="498">
        <v>1</v>
      </c>
      <c r="AE7" s="499"/>
      <c r="AF7" s="499"/>
      <c r="AG7" s="500"/>
      <c r="AH7" s="498">
        <v>2</v>
      </c>
      <c r="AI7" s="499"/>
      <c r="AJ7" s="499"/>
      <c r="AK7" s="500"/>
      <c r="AL7" s="498">
        <v>3</v>
      </c>
      <c r="AM7" s="499"/>
      <c r="AN7" s="499"/>
      <c r="AO7" s="500"/>
      <c r="AP7" s="498">
        <v>4</v>
      </c>
      <c r="AQ7" s="499"/>
      <c r="AR7" s="499"/>
      <c r="AS7" s="500"/>
      <c r="AT7" s="498">
        <v>5</v>
      </c>
      <c r="AU7" s="499"/>
      <c r="AV7" s="499"/>
      <c r="AW7" s="500"/>
      <c r="AX7" s="498">
        <v>6</v>
      </c>
      <c r="AY7" s="499"/>
      <c r="AZ7" s="499"/>
      <c r="BA7" s="500"/>
      <c r="BB7" s="498">
        <v>7</v>
      </c>
      <c r="BC7" s="499"/>
      <c r="BD7" s="499"/>
      <c r="BE7" s="500"/>
      <c r="BF7" s="498">
        <v>8</v>
      </c>
      <c r="BG7" s="499"/>
      <c r="BH7" s="499"/>
      <c r="BI7" s="500"/>
      <c r="BJ7" s="129"/>
      <c r="BK7" s="54" t="s">
        <v>36</v>
      </c>
      <c r="BL7" s="46"/>
      <c r="BM7" s="46"/>
      <c r="BN7" s="46"/>
      <c r="BO7" s="3"/>
      <c r="BP7" s="3"/>
      <c r="BQ7" s="55"/>
      <c r="BR7" s="125">
        <v>30</v>
      </c>
      <c r="BS7" s="56"/>
      <c r="BT7" s="58"/>
      <c r="CE7" s="377"/>
      <c r="CF7" s="394"/>
      <c r="DD7" s="170"/>
      <c r="DE7" s="170"/>
      <c r="DF7" s="170"/>
      <c r="DG7" s="170"/>
      <c r="DH7" s="170"/>
      <c r="DI7" s="170"/>
      <c r="DJ7" s="170"/>
      <c r="DK7" s="170"/>
    </row>
    <row r="8" spans="1:125" s="4" customFormat="1" ht="17.25" customHeight="1">
      <c r="A8" s="555"/>
      <c r="B8" s="559"/>
      <c r="C8" s="553"/>
      <c r="D8" s="516"/>
      <c r="E8" s="517"/>
      <c r="F8" s="517"/>
      <c r="G8" s="518"/>
      <c r="H8" s="501"/>
      <c r="I8" s="501"/>
      <c r="J8" s="501"/>
      <c r="K8" s="501"/>
      <c r="L8" s="501"/>
      <c r="M8" s="501"/>
      <c r="N8" s="501"/>
      <c r="O8" s="511"/>
      <c r="P8" s="511"/>
      <c r="Q8" s="501"/>
      <c r="R8" s="501"/>
      <c r="S8" s="501"/>
      <c r="T8" s="501"/>
      <c r="U8" s="501"/>
      <c r="V8" s="501"/>
      <c r="W8" s="501"/>
      <c r="X8" s="501"/>
      <c r="Y8" s="501"/>
      <c r="Z8" s="501"/>
      <c r="AA8" s="501"/>
      <c r="AB8" s="501"/>
      <c r="AC8" s="501"/>
      <c r="AD8" s="486" t="s">
        <v>23</v>
      </c>
      <c r="AE8" s="487"/>
      <c r="AF8" s="487"/>
      <c r="AG8" s="487"/>
      <c r="AH8" s="487"/>
      <c r="AI8" s="487"/>
      <c r="AJ8" s="487"/>
      <c r="AK8" s="487"/>
      <c r="AL8" s="487"/>
      <c r="AM8" s="487"/>
      <c r="AN8" s="487"/>
      <c r="AO8" s="487"/>
      <c r="AP8" s="487"/>
      <c r="AQ8" s="487"/>
      <c r="AR8" s="487"/>
      <c r="AS8" s="487"/>
      <c r="AT8" s="487"/>
      <c r="AU8" s="487"/>
      <c r="AV8" s="487"/>
      <c r="AW8" s="487"/>
      <c r="AX8" s="487"/>
      <c r="AY8" s="487"/>
      <c r="AZ8" s="487"/>
      <c r="BA8" s="487"/>
      <c r="BB8" s="487"/>
      <c r="BC8" s="487"/>
      <c r="BD8" s="487"/>
      <c r="BE8" s="487"/>
      <c r="BF8" s="487"/>
      <c r="BG8" s="487"/>
      <c r="BH8" s="487"/>
      <c r="BI8" s="488"/>
      <c r="BJ8" s="129"/>
      <c r="BK8" s="53" t="s">
        <v>44</v>
      </c>
      <c r="BL8" s="56"/>
      <c r="BM8" s="56"/>
      <c r="BN8" s="56"/>
      <c r="BO8" s="56"/>
      <c r="BP8" s="56"/>
      <c r="BQ8" s="56"/>
      <c r="BR8" s="56"/>
      <c r="BS8" s="56"/>
      <c r="BT8" s="56"/>
      <c r="CE8" s="377"/>
      <c r="CF8" s="394"/>
      <c r="CI8" s="4" t="s">
        <v>121</v>
      </c>
      <c r="CQ8" s="4" t="s">
        <v>97</v>
      </c>
      <c r="DD8" s="170" t="s">
        <v>96</v>
      </c>
      <c r="DE8" s="170"/>
      <c r="DF8" s="170"/>
      <c r="DG8" s="170"/>
      <c r="DH8" s="170"/>
      <c r="DI8" s="170"/>
      <c r="DJ8" s="170"/>
      <c r="DK8" s="170"/>
    </row>
    <row r="9" spans="1:125" s="4" customFormat="1" ht="17.25" customHeight="1">
      <c r="A9" s="555"/>
      <c r="B9" s="559"/>
      <c r="C9" s="553"/>
      <c r="D9" s="516"/>
      <c r="E9" s="517"/>
      <c r="F9" s="517"/>
      <c r="G9" s="518"/>
      <c r="H9" s="501"/>
      <c r="I9" s="501"/>
      <c r="J9" s="501"/>
      <c r="K9" s="501"/>
      <c r="L9" s="501"/>
      <c r="M9" s="501"/>
      <c r="N9" s="501"/>
      <c r="O9" s="511"/>
      <c r="P9" s="511"/>
      <c r="Q9" s="501"/>
      <c r="R9" s="501"/>
      <c r="S9" s="501"/>
      <c r="T9" s="501"/>
      <c r="U9" s="501"/>
      <c r="V9" s="501"/>
      <c r="W9" s="501"/>
      <c r="X9" s="501"/>
      <c r="Y9" s="501"/>
      <c r="Z9" s="501"/>
      <c r="AA9" s="501"/>
      <c r="AB9" s="501"/>
      <c r="AC9" s="501"/>
      <c r="AD9" s="496">
        <v>17</v>
      </c>
      <c r="AE9" s="492"/>
      <c r="AF9" s="492"/>
      <c r="AG9" s="497"/>
      <c r="AH9" s="496">
        <v>17</v>
      </c>
      <c r="AI9" s="492"/>
      <c r="AJ9" s="492"/>
      <c r="AK9" s="497"/>
      <c r="AL9" s="496">
        <v>17</v>
      </c>
      <c r="AM9" s="492"/>
      <c r="AN9" s="492"/>
      <c r="AO9" s="497"/>
      <c r="AP9" s="496">
        <v>17</v>
      </c>
      <c r="AQ9" s="492"/>
      <c r="AR9" s="492"/>
      <c r="AS9" s="497"/>
      <c r="AT9" s="496">
        <v>17</v>
      </c>
      <c r="AU9" s="492"/>
      <c r="AV9" s="492"/>
      <c r="AW9" s="497"/>
      <c r="AX9" s="496">
        <v>17</v>
      </c>
      <c r="AY9" s="492"/>
      <c r="AZ9" s="492"/>
      <c r="BA9" s="497"/>
      <c r="BB9" s="496">
        <v>17</v>
      </c>
      <c r="BC9" s="492"/>
      <c r="BD9" s="492"/>
      <c r="BE9" s="497"/>
      <c r="BF9" s="496">
        <v>17</v>
      </c>
      <c r="BG9" s="492"/>
      <c r="BH9" s="492"/>
      <c r="BI9" s="497"/>
      <c r="BJ9" s="130"/>
      <c r="BK9" s="56"/>
      <c r="BL9" s="56"/>
      <c r="BM9" s="56"/>
      <c r="BN9" s="56"/>
      <c r="BO9" s="56"/>
      <c r="BP9" s="56"/>
      <c r="BQ9" s="56"/>
      <c r="BR9" s="56"/>
      <c r="BS9" s="56"/>
      <c r="BT9" s="56"/>
      <c r="CE9" s="377"/>
      <c r="CF9" s="395"/>
      <c r="DD9" s="170"/>
      <c r="DE9" s="170"/>
      <c r="DF9" s="170"/>
      <c r="DG9" s="170"/>
      <c r="DH9" s="170"/>
      <c r="DI9" s="170"/>
      <c r="DJ9" s="170"/>
      <c r="DK9" s="170"/>
    </row>
    <row r="10" spans="1:125" s="4" customFormat="1" ht="17.25" customHeight="1">
      <c r="A10" s="556"/>
      <c r="B10" s="560"/>
      <c r="C10" s="553"/>
      <c r="D10" s="519"/>
      <c r="E10" s="520"/>
      <c r="F10" s="520"/>
      <c r="G10" s="521"/>
      <c r="H10" s="501"/>
      <c r="I10" s="501"/>
      <c r="J10" s="501"/>
      <c r="K10" s="501"/>
      <c r="L10" s="501"/>
      <c r="M10" s="501"/>
      <c r="N10" s="501"/>
      <c r="O10" s="511"/>
      <c r="P10" s="511"/>
      <c r="Q10" s="501"/>
      <c r="R10" s="501"/>
      <c r="S10" s="501"/>
      <c r="T10" s="501"/>
      <c r="U10" s="501"/>
      <c r="V10" s="501"/>
      <c r="W10" s="501"/>
      <c r="X10" s="501"/>
      <c r="Y10" s="501"/>
      <c r="Z10" s="501"/>
      <c r="AA10" s="501"/>
      <c r="AB10" s="501"/>
      <c r="AC10" s="501"/>
      <c r="AD10" s="486" t="s">
        <v>90</v>
      </c>
      <c r="AE10" s="487"/>
      <c r="AF10" s="487"/>
      <c r="AG10" s="487"/>
      <c r="AH10" s="487"/>
      <c r="AI10" s="487"/>
      <c r="AJ10" s="487"/>
      <c r="AK10" s="487"/>
      <c r="AL10" s="487"/>
      <c r="AM10" s="487"/>
      <c r="AN10" s="487"/>
      <c r="AO10" s="487"/>
      <c r="AP10" s="487"/>
      <c r="AQ10" s="487"/>
      <c r="AR10" s="487"/>
      <c r="AS10" s="487"/>
      <c r="AT10" s="487"/>
      <c r="AU10" s="487"/>
      <c r="AV10" s="487"/>
      <c r="AW10" s="487"/>
      <c r="AX10" s="487"/>
      <c r="AY10" s="487"/>
      <c r="AZ10" s="487"/>
      <c r="BA10" s="487"/>
      <c r="BB10" s="487"/>
      <c r="BC10" s="487"/>
      <c r="BD10" s="487"/>
      <c r="BE10" s="487"/>
      <c r="BF10" s="487"/>
      <c r="BG10" s="487"/>
      <c r="BH10" s="487"/>
      <c r="BI10" s="488"/>
      <c r="BJ10" s="48"/>
      <c r="BK10" s="46"/>
      <c r="BL10" s="471" t="s">
        <v>41</v>
      </c>
      <c r="BM10" s="472"/>
      <c r="BN10" s="472"/>
      <c r="BO10" s="472"/>
      <c r="BP10" s="472"/>
      <c r="BQ10" s="472"/>
      <c r="BR10" s="472"/>
      <c r="BS10" s="473"/>
      <c r="BT10" s="482" t="s">
        <v>40</v>
      </c>
      <c r="CE10" s="377"/>
      <c r="CF10" s="394"/>
      <c r="DC10" s="240" t="s">
        <v>40</v>
      </c>
      <c r="DD10" s="471" t="s">
        <v>183</v>
      </c>
      <c r="DE10" s="472"/>
      <c r="DF10" s="472"/>
      <c r="DG10" s="472"/>
      <c r="DH10" s="472"/>
      <c r="DI10" s="472"/>
      <c r="DJ10" s="472"/>
      <c r="DK10" s="473"/>
      <c r="DL10" s="240" t="s">
        <v>40</v>
      </c>
      <c r="DM10" s="471" t="s">
        <v>184</v>
      </c>
      <c r="DN10" s="472"/>
      <c r="DO10" s="472"/>
      <c r="DP10" s="472"/>
      <c r="DQ10" s="472"/>
      <c r="DR10" s="472"/>
      <c r="DS10" s="472"/>
      <c r="DT10" s="473"/>
      <c r="DU10" s="240" t="s">
        <v>40</v>
      </c>
    </row>
    <row r="11" spans="1:125" s="8" customFormat="1" ht="13.5" customHeight="1">
      <c r="A11" s="5">
        <v>1</v>
      </c>
      <c r="B11" s="275" t="s">
        <v>120</v>
      </c>
      <c r="C11" s="6" t="s">
        <v>24</v>
      </c>
      <c r="D11" s="512">
        <v>3</v>
      </c>
      <c r="E11" s="512"/>
      <c r="F11" s="512"/>
      <c r="G11" s="512"/>
      <c r="H11" s="512">
        <v>4</v>
      </c>
      <c r="I11" s="512"/>
      <c r="J11" s="512"/>
      <c r="K11" s="512"/>
      <c r="L11" s="512"/>
      <c r="M11" s="512"/>
      <c r="N11" s="512"/>
      <c r="O11" s="7">
        <v>5</v>
      </c>
      <c r="P11" s="7">
        <v>6</v>
      </c>
      <c r="Q11" s="512">
        <v>7</v>
      </c>
      <c r="R11" s="512"/>
      <c r="S11" s="512"/>
      <c r="T11" s="512"/>
      <c r="U11" s="512"/>
      <c r="V11" s="512"/>
      <c r="W11" s="512"/>
      <c r="X11" s="273">
        <v>8</v>
      </c>
      <c r="Y11" s="6" t="s">
        <v>25</v>
      </c>
      <c r="Z11" s="273">
        <v>11</v>
      </c>
      <c r="AA11" s="369">
        <v>11</v>
      </c>
      <c r="AB11" s="369">
        <v>11</v>
      </c>
      <c r="AC11" s="273">
        <v>12</v>
      </c>
      <c r="AD11" s="496">
        <v>13</v>
      </c>
      <c r="AE11" s="492"/>
      <c r="AF11" s="492"/>
      <c r="AG11" s="263" t="s">
        <v>91</v>
      </c>
      <c r="AH11" s="491">
        <v>14</v>
      </c>
      <c r="AI11" s="492"/>
      <c r="AJ11" s="492"/>
      <c r="AK11" s="263" t="s">
        <v>91</v>
      </c>
      <c r="AL11" s="491">
        <v>15</v>
      </c>
      <c r="AM11" s="492"/>
      <c r="AN11" s="492"/>
      <c r="AO11" s="263" t="s">
        <v>91</v>
      </c>
      <c r="AP11" s="491">
        <v>16</v>
      </c>
      <c r="AQ11" s="492"/>
      <c r="AR11" s="492"/>
      <c r="AS11" s="263" t="s">
        <v>91</v>
      </c>
      <c r="AT11" s="491">
        <v>17</v>
      </c>
      <c r="AU11" s="492"/>
      <c r="AV11" s="492"/>
      <c r="AW11" s="263" t="s">
        <v>91</v>
      </c>
      <c r="AX11" s="491">
        <v>18</v>
      </c>
      <c r="AY11" s="492"/>
      <c r="AZ11" s="492"/>
      <c r="BA11" s="263" t="s">
        <v>91</v>
      </c>
      <c r="BB11" s="491">
        <v>19</v>
      </c>
      <c r="BC11" s="492"/>
      <c r="BD11" s="492"/>
      <c r="BE11" s="263" t="s">
        <v>91</v>
      </c>
      <c r="BF11" s="491">
        <v>20</v>
      </c>
      <c r="BG11" s="492"/>
      <c r="BH11" s="492"/>
      <c r="BI11" s="263" t="s">
        <v>91</v>
      </c>
      <c r="BJ11" s="114" t="s">
        <v>39</v>
      </c>
      <c r="BK11" s="46"/>
      <c r="BL11" s="59">
        <v>1</v>
      </c>
      <c r="BM11" s="59">
        <v>2</v>
      </c>
      <c r="BN11" s="59">
        <v>3</v>
      </c>
      <c r="BO11" s="59">
        <v>4</v>
      </c>
      <c r="BP11" s="59">
        <v>5</v>
      </c>
      <c r="BQ11" s="59">
        <v>6</v>
      </c>
      <c r="BR11" s="59">
        <v>7</v>
      </c>
      <c r="BS11" s="59">
        <v>8</v>
      </c>
      <c r="BT11" s="482"/>
      <c r="CE11" s="378"/>
      <c r="CF11" s="396"/>
      <c r="CH11" s="59">
        <v>1</v>
      </c>
      <c r="CI11" s="59">
        <v>2</v>
      </c>
      <c r="CJ11" s="59">
        <v>3</v>
      </c>
      <c r="CK11" s="59">
        <v>4</v>
      </c>
      <c r="CL11" s="59">
        <v>5</v>
      </c>
      <c r="CM11" s="59">
        <v>6</v>
      </c>
      <c r="CN11" s="59">
        <v>7</v>
      </c>
      <c r="CO11" s="59">
        <v>8</v>
      </c>
      <c r="CQ11" s="59">
        <v>1</v>
      </c>
      <c r="CR11" s="59">
        <v>2</v>
      </c>
      <c r="CS11" s="59">
        <v>3</v>
      </c>
      <c r="CT11" s="59">
        <v>4</v>
      </c>
      <c r="CU11" s="59">
        <v>5</v>
      </c>
      <c r="CV11" s="59">
        <v>6</v>
      </c>
      <c r="CW11" s="59">
        <v>7</v>
      </c>
      <c r="CX11" s="59">
        <v>8</v>
      </c>
      <c r="DC11" s="241" t="s">
        <v>185</v>
      </c>
      <c r="DD11" s="59">
        <v>1</v>
      </c>
      <c r="DE11" s="59">
        <v>2</v>
      </c>
      <c r="DF11" s="59">
        <v>3</v>
      </c>
      <c r="DG11" s="59">
        <v>4</v>
      </c>
      <c r="DH11" s="59">
        <v>5</v>
      </c>
      <c r="DI11" s="59">
        <v>6</v>
      </c>
      <c r="DJ11" s="59">
        <v>7</v>
      </c>
      <c r="DK11" s="59">
        <v>8</v>
      </c>
      <c r="DL11" s="241" t="s">
        <v>119</v>
      </c>
      <c r="DM11" s="59">
        <v>1</v>
      </c>
      <c r="DN11" s="59">
        <v>2</v>
      </c>
      <c r="DO11" s="59">
        <v>3</v>
      </c>
      <c r="DP11" s="59">
        <v>4</v>
      </c>
      <c r="DQ11" s="59">
        <v>5</v>
      </c>
      <c r="DR11" s="59">
        <v>6</v>
      </c>
      <c r="DS11" s="59">
        <v>7</v>
      </c>
      <c r="DT11" s="59">
        <v>8</v>
      </c>
      <c r="DU11" s="241" t="s">
        <v>86</v>
      </c>
    </row>
    <row r="12" spans="1:125" s="2" customFormat="1" ht="15" customHeight="1">
      <c r="A12" s="22"/>
      <c r="B12" s="278"/>
      <c r="C12" s="142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348"/>
      <c r="R12" s="348"/>
      <c r="S12" s="348"/>
      <c r="T12" s="348"/>
      <c r="U12" s="348"/>
      <c r="V12" s="348"/>
      <c r="W12" s="348"/>
      <c r="X12" s="314"/>
      <c r="Y12" s="314"/>
      <c r="Z12" s="314"/>
      <c r="AA12" s="314"/>
      <c r="AB12" s="314"/>
      <c r="AC12" s="314"/>
      <c r="AD12" s="293"/>
      <c r="AE12" s="293"/>
      <c r="AF12" s="293"/>
      <c r="AG12" s="294"/>
      <c r="AH12" s="293"/>
      <c r="AI12" s="293"/>
      <c r="AJ12" s="293"/>
      <c r="AK12" s="294"/>
      <c r="AL12" s="293"/>
      <c r="AM12" s="293"/>
      <c r="AN12" s="293"/>
      <c r="AO12" s="294"/>
      <c r="AP12" s="293"/>
      <c r="AQ12" s="293"/>
      <c r="AR12" s="293"/>
      <c r="AS12" s="294"/>
      <c r="AT12" s="293"/>
      <c r="AU12" s="293"/>
      <c r="AV12" s="293"/>
      <c r="AW12" s="294"/>
      <c r="AX12" s="293"/>
      <c r="AY12" s="293"/>
      <c r="AZ12" s="293"/>
      <c r="BA12" s="294"/>
      <c r="BB12" s="293"/>
      <c r="BC12" s="293"/>
      <c r="BD12" s="293"/>
      <c r="BE12" s="294"/>
      <c r="BF12" s="293"/>
      <c r="BG12" s="293"/>
      <c r="BH12" s="293"/>
      <c r="BI12" s="294"/>
      <c r="BJ12" s="48"/>
      <c r="BK12" s="46"/>
      <c r="BL12" s="60"/>
      <c r="BM12" s="60"/>
      <c r="BN12" s="60"/>
      <c r="BO12" s="60"/>
      <c r="BP12" s="60"/>
      <c r="BQ12" s="60"/>
      <c r="BR12" s="60"/>
      <c r="BS12" s="60"/>
      <c r="BT12" s="60"/>
      <c r="CE12" s="375"/>
      <c r="CF12" s="392"/>
      <c r="DD12" s="121"/>
      <c r="DE12" s="121"/>
      <c r="DF12" s="121"/>
      <c r="DG12" s="121"/>
      <c r="DH12" s="121"/>
      <c r="DI12" s="121"/>
      <c r="DJ12" s="121"/>
      <c r="DK12" s="121"/>
      <c r="DL12" s="242"/>
    </row>
    <row r="13" spans="1:125" s="2" customFormat="1" ht="15.75" customHeight="1">
      <c r="A13" s="249" t="s">
        <v>156</v>
      </c>
      <c r="B13" s="279" t="s">
        <v>238</v>
      </c>
      <c r="C13" s="250"/>
      <c r="D13" s="315"/>
      <c r="E13" s="315"/>
      <c r="F13" s="315"/>
      <c r="G13" s="315"/>
      <c r="H13" s="315"/>
      <c r="I13" s="316"/>
      <c r="J13" s="316"/>
      <c r="K13" s="315"/>
      <c r="L13" s="315"/>
      <c r="M13" s="315"/>
      <c r="N13" s="315"/>
      <c r="O13" s="315"/>
      <c r="P13" s="315"/>
      <c r="Q13" s="315"/>
      <c r="R13" s="315"/>
      <c r="S13" s="315"/>
      <c r="T13" s="316"/>
      <c r="U13" s="316"/>
      <c r="V13" s="316"/>
      <c r="W13" s="315"/>
      <c r="X13" s="317"/>
      <c r="Y13" s="317"/>
      <c r="Z13" s="317"/>
      <c r="AA13" s="317"/>
      <c r="AB13" s="317"/>
      <c r="AC13" s="317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AO13" s="295"/>
      <c r="AP13" s="295"/>
      <c r="AQ13" s="295"/>
      <c r="AR13" s="295"/>
      <c r="AS13" s="295"/>
      <c r="AT13" s="295"/>
      <c r="AU13" s="295"/>
      <c r="AV13" s="295"/>
      <c r="AW13" s="295"/>
      <c r="AX13" s="295"/>
      <c r="AY13" s="295"/>
      <c r="AZ13" s="295"/>
      <c r="BA13" s="295"/>
      <c r="BB13" s="295"/>
      <c r="BC13" s="295"/>
      <c r="BD13" s="295"/>
      <c r="BE13" s="295"/>
      <c r="BF13" s="295"/>
      <c r="BG13" s="295"/>
      <c r="BH13" s="295"/>
      <c r="BI13" s="295"/>
      <c r="BJ13" s="48"/>
      <c r="BK13" s="46"/>
      <c r="BL13" s="60"/>
      <c r="BM13" s="60"/>
      <c r="BN13" s="60"/>
      <c r="BO13" s="60"/>
      <c r="BP13" s="60"/>
      <c r="BQ13" s="60"/>
      <c r="BR13" s="60"/>
      <c r="BS13" s="60"/>
      <c r="BT13" s="60"/>
      <c r="CE13" s="375"/>
      <c r="CF13" s="392"/>
      <c r="DD13" s="121"/>
      <c r="DE13" s="121"/>
      <c r="DF13" s="121"/>
      <c r="DG13" s="121"/>
      <c r="DH13" s="121"/>
      <c r="DI13" s="121"/>
      <c r="DJ13" s="121"/>
      <c r="DK13" s="121"/>
      <c r="DL13" s="242"/>
    </row>
    <row r="14" spans="1:125" s="2" customFormat="1" ht="22.5">
      <c r="A14" s="7" t="s">
        <v>216</v>
      </c>
      <c r="B14" s="215" t="s">
        <v>233</v>
      </c>
      <c r="C14" s="247" t="s">
        <v>116</v>
      </c>
      <c r="D14" s="235">
        <v>5</v>
      </c>
      <c r="E14" s="236"/>
      <c r="F14" s="236"/>
      <c r="G14" s="13"/>
      <c r="H14" s="235">
        <v>3</v>
      </c>
      <c r="I14" s="318">
        <v>4</v>
      </c>
      <c r="J14" s="318"/>
      <c r="K14" s="236"/>
      <c r="L14" s="236"/>
      <c r="M14" s="236"/>
      <c r="N14" s="13"/>
      <c r="O14" s="258"/>
      <c r="P14" s="258"/>
      <c r="Q14" s="235">
        <v>3</v>
      </c>
      <c r="R14" s="236">
        <v>4</v>
      </c>
      <c r="S14" s="236">
        <v>5</v>
      </c>
      <c r="T14" s="318"/>
      <c r="U14" s="318"/>
      <c r="V14" s="318"/>
      <c r="W14" s="13"/>
      <c r="X14" s="9">
        <v>120</v>
      </c>
      <c r="Y14" s="258">
        <f t="shared" ref="Y14:Y37" si="0">CEILING(X14/$BR$7,0.25)</f>
        <v>4</v>
      </c>
      <c r="Z14" s="10">
        <f>AD14*$BL$5+AH14*$BM$5+AL14*$BN$5+AP14*$BO$5+AT14*$BP$5+AX14*$BQ$5+BB14*$BR$5+BF14*$BS$5</f>
        <v>2</v>
      </c>
      <c r="AA14" s="10">
        <f>AE14*$BL$5+AI14*$BM$5+AM14*$BN$5+AQ14*$BO$5+AU14*$BP$5+AY14*$BQ$5+BC14*$BR$5+BG14*$BS$5</f>
        <v>0</v>
      </c>
      <c r="AB14" s="10">
        <f>AF14*$BL$5+AJ14*$BM$5+AN14*$BN$5+AR14*$BO$5+AV14*$BP$5+AZ14*$BQ$5+BD14*$BR$5+BH14*$BS$5</f>
        <v>6</v>
      </c>
      <c r="AC14" s="10">
        <f>X14-(Z14+AA14+AB14)</f>
        <v>112</v>
      </c>
      <c r="AD14" s="405"/>
      <c r="AE14" s="405"/>
      <c r="AF14" s="405"/>
      <c r="AG14" s="157">
        <f>BL14</f>
        <v>0</v>
      </c>
      <c r="AH14" s="405"/>
      <c r="AI14" s="405"/>
      <c r="AJ14" s="405"/>
      <c r="AK14" s="157">
        <f>BM14</f>
        <v>0</v>
      </c>
      <c r="AL14" s="405">
        <v>2</v>
      </c>
      <c r="AM14" s="405">
        <v>0</v>
      </c>
      <c r="AN14" s="405">
        <v>2</v>
      </c>
      <c r="AO14" s="157">
        <f>BN14</f>
        <v>2</v>
      </c>
      <c r="AP14" s="405">
        <v>0</v>
      </c>
      <c r="AQ14" s="405">
        <v>0</v>
      </c>
      <c r="AR14" s="405">
        <v>2</v>
      </c>
      <c r="AS14" s="157">
        <f>BO14</f>
        <v>1</v>
      </c>
      <c r="AT14" s="405">
        <v>0</v>
      </c>
      <c r="AU14" s="405">
        <v>0</v>
      </c>
      <c r="AV14" s="405">
        <v>2</v>
      </c>
      <c r="AW14" s="157">
        <f>BP14</f>
        <v>1</v>
      </c>
      <c r="AX14" s="405"/>
      <c r="AY14" s="405"/>
      <c r="AZ14" s="405"/>
      <c r="BA14" s="157">
        <f>BQ14</f>
        <v>0</v>
      </c>
      <c r="BB14" s="405"/>
      <c r="BC14" s="405"/>
      <c r="BD14" s="405"/>
      <c r="BE14" s="157">
        <f>BR14</f>
        <v>0</v>
      </c>
      <c r="BF14" s="405"/>
      <c r="BG14" s="405"/>
      <c r="BH14" s="405"/>
      <c r="BI14" s="157">
        <f>BS14</f>
        <v>0</v>
      </c>
      <c r="BJ14" s="131">
        <f t="shared" ref="BJ14:BJ68" si="1">IF(ISERROR(AC14/X14),0,AC14/X14)</f>
        <v>0.93333333333333335</v>
      </c>
      <c r="BK14" s="227" t="str">
        <f t="shared" ref="BK14:BK67" si="2">IF(ISERROR(SEARCH("в",A14)),"",1)</f>
        <v/>
      </c>
      <c r="BL14" s="161">
        <f>IF(AND(BK14&lt;$CF14,$CE14&lt;&gt;$Y14,BW14=$CF14),BW14+$Y14-$CE14,BW14)</f>
        <v>0</v>
      </c>
      <c r="BM14" s="161">
        <f t="shared" ref="BM14" si="3">IF(AND(BL14&lt;$CF14,$CE14&lt;&gt;$Y14,BX14=$CF14),BX14+$Y14-$CE14,BX14)</f>
        <v>0</v>
      </c>
      <c r="BN14" s="161">
        <f t="shared" ref="BN14" si="4">IF(AND(BM14&lt;$CF14,$CE14&lt;&gt;$Y14,BY14=$CF14),BY14+$Y14-$CE14,BY14)</f>
        <v>2</v>
      </c>
      <c r="BO14" s="161">
        <f t="shared" ref="BO14" si="5">IF(AND(BN14&lt;$CF14,$CE14&lt;&gt;$Y14,BZ14=$CF14),BZ14+$Y14-$CE14,BZ14)</f>
        <v>1</v>
      </c>
      <c r="BP14" s="161">
        <f t="shared" ref="BP14" si="6">IF(AND(BO14&lt;$CF14,$CE14&lt;&gt;$Y14,CA14=$CF14),CA14+$Y14-$CE14,CA14)</f>
        <v>1</v>
      </c>
      <c r="BQ14" s="161">
        <f t="shared" ref="BQ14" si="7">IF(AND(BP14&lt;$CF14,$CE14&lt;&gt;$Y14,CB14=$CF14),CB14+$Y14-$CE14,CB14)</f>
        <v>0</v>
      </c>
      <c r="BR14" s="161">
        <f t="shared" ref="BR14" si="8">IF(AND(BQ14&lt;$CF14,$CE14&lt;&gt;$Y14,CC14=$CF14),CC14+$Y14-$CE14,CC14)</f>
        <v>0</v>
      </c>
      <c r="BS14" s="161">
        <f t="shared" ref="BS14" si="9">IF(AND(BR14&lt;$CF14,$CE14&lt;&gt;$Y14,CD14=$CF14),CD14+$Y14-$CE14,CD14)</f>
        <v>0</v>
      </c>
      <c r="BT14" s="166">
        <f>SUM(BL14:BS14)</f>
        <v>4</v>
      </c>
      <c r="BW14" s="19">
        <f>IF($DC14=0,0,ROUND(4*$Y14*SUM(AD14:AF14)/$DC14,0)/4)</f>
        <v>0</v>
      </c>
      <c r="BX14" s="19">
        <f>IF($DC14=0,0,ROUND(4*$Y14*SUM(AH14:AJ14)/$DC14,0)/4)</f>
        <v>0</v>
      </c>
      <c r="BY14" s="19">
        <f>IF($DC14=0,0,ROUND(4*$Y14*SUM(AL14:AN14)/$DC14,0)/4)</f>
        <v>2</v>
      </c>
      <c r="BZ14" s="19">
        <f>IF($DC14=0,0,ROUND(4*$Y14*SUM(AP14:AR14)/$DC14,0)/4)</f>
        <v>1</v>
      </c>
      <c r="CA14" s="19">
        <f>IF($DC14=0,0,ROUND(4*$Y14*SUM(AT14:AV14)/$DC14,0)/4)</f>
        <v>1</v>
      </c>
      <c r="CB14" s="19">
        <f>IF($DC14=0,0,ROUND(4*$Y14*(SUM(AX14:AZ14))/$DC14,0)/4)</f>
        <v>0</v>
      </c>
      <c r="CC14" s="19">
        <f>IF($DC14=0,0,ROUND(4*$Y14*(SUM(BB14:BD14))/$DC14,0)/4)</f>
        <v>0</v>
      </c>
      <c r="CD14" s="19">
        <f>IF($DC14=0,0,ROUND(4*$Y14*(SUM(BF14:BH14))/$DC14,0)/4)</f>
        <v>0</v>
      </c>
      <c r="CE14" s="379">
        <f>SUM(BW14:CD14)</f>
        <v>4</v>
      </c>
      <c r="CF14" s="397">
        <f>MAX(BW14:CD14)</f>
        <v>2</v>
      </c>
      <c r="CH14" s="145">
        <f>IF(VALUE($D14)=1,1,0)+IF(VALUE($E14)=1,1,0)+IF(VALUE($F14)=1,1,0)+IF(VALUE($G14)=1,1,0)</f>
        <v>0</v>
      </c>
      <c r="CI14" s="145">
        <f>IF(VALUE($D14)=2,1,0)+IF(VALUE($E14)=2,1,0)+IF(VALUE($F14)=2,1,0)+IF(VALUE($G14)=2,1,0)</f>
        <v>0</v>
      </c>
      <c r="CJ14" s="145">
        <f>IF(VALUE($D14)=3,1,0)+IF(VALUE($E14)=3,1,0)+IF(VALUE($F14)=3,1,0)+IF(VALUE($G14)=3,1,0)</f>
        <v>0</v>
      </c>
      <c r="CK14" s="145">
        <f>IF(VALUE($D14)=4,1,0)+IF(VALUE($E14)=4,1,0)+IF(VALUE($F14)=4,1,0)+IF(VALUE($G14)=4,1,0)</f>
        <v>0</v>
      </c>
      <c r="CL14" s="145">
        <f>IF(VALUE($D14)=5,1,0)+IF(VALUE($E14)=5,1,0)+IF(VALUE($F14)=5,1,0)+IF(VALUE($G14)=5,1,0)</f>
        <v>1</v>
      </c>
      <c r="CM14" s="145">
        <f>IF(VALUE($D14)=6,1,0)+IF(VALUE($E14)=6,1,0)+IF(VALUE($F14)=6,1,0)+IF(VALUE($G14)=6,1,0)</f>
        <v>0</v>
      </c>
      <c r="CN14" s="145">
        <f>IF(VALUE($D14)=7,1,0)+IF(VALUE($E14)=7,1,0)+IF(VALUE($F14)=7,1,0)+IF(VALUE($G14)=7,1,0)</f>
        <v>0</v>
      </c>
      <c r="CO14" s="145">
        <f>IF(VALUE($D14)=8,1,0)+IF(VALUE($E14)=8,1,0)+IF(VALUE($F14)=8,1,0)+IF(VALUE($G14)=8,1,0)</f>
        <v>0</v>
      </c>
      <c r="CP14" s="160">
        <f>SUM(CH14:CO14)</f>
        <v>1</v>
      </c>
      <c r="CQ14" s="145">
        <f t="shared" ref="CQ14:CQ37" si="10">IF(MID(H14,1,1)="1",1,0)+IF(MID(I14,1,1)="1",1,0)+IF(MID(J14,1,1)="1",1,0)+IF(MID(K14,1,1)="1",1,0)+IF(MID(L14,1,1)="1",1,0)+IF(MID(M14,1,1)="1",1,0)+IF(MID(N14,1,1)="1",1,0)</f>
        <v>0</v>
      </c>
      <c r="CR14" s="145">
        <f t="shared" ref="CR14:CR37" si="11">IF(MID(H14,1,1)="2",1,0)+IF(MID(I14,1,1)="2",1,0)+IF(MID(J14,1,1)="2",1,0)+IF(MID(K14,1,1)="2",1,0)+IF(MID(L14,1,1)="2",1,0)+IF(MID(M14,1,1)="2",1,0)+IF(MID(N14,1,1)="2",1,0)</f>
        <v>0</v>
      </c>
      <c r="CS14" s="146">
        <f t="shared" ref="CS14:CS37" si="12">IF(MID(H14,1,1)="3",1,0)+IF(MID(I14,1,1)="3",1,0)+IF(MID(J14,1,1)="3",1,0)+IF(MID(K14,1,1)="3",1,0)+IF(MID(L14,1,1)="3",1,0)+IF(MID(M14,1,1)="3",1,0)+IF(MID(N14,1,1)="3",1,0)</f>
        <v>1</v>
      </c>
      <c r="CT14" s="145">
        <f t="shared" ref="CT14:CT37" si="13">IF(MID(H14,1,1)="4",1,0)+IF(MID(I14,1,1)="4",1,0)+IF(MID(J14,1,1)="4",1,0)+IF(MID(K14,1,1)="4",1,0)+IF(MID(L14,1,1)="4",1,0)+IF(MID(M14,1,1)="4",1,0)+IF(MID(N14,1,1)="4",1,0)</f>
        <v>1</v>
      </c>
      <c r="CU14" s="145">
        <f t="shared" ref="CU14:CU37" si="14">IF(MID(H14,1,1)="5",1,0)+IF(MID(I14,1,1)="5",1,0)+IF(MID(J14,1,1)="5",1,0)+IF(MID(K14,1,1)="5",1,0)+IF(MID(L14,1,1)="5",1,0)+IF(MID(M14,1,1)="5",1,0)+IF(MID(N14,1,1)="5",1,0)</f>
        <v>0</v>
      </c>
      <c r="CV14" s="145">
        <f t="shared" ref="CV14:CV37" si="15">IF(MID(H14,1,1)="6",1,0)+IF(MID(I14,1,1)="6",1,0)+IF(MID(J14,1,1)="6",1,0)+IF(MID(K14,1,1)="6",1,0)+IF(MID(L14,1,1)="6",1,0)+IF(MID(M14,1,1)="6",1,0)+IF(MID(N14,1,1)="6",1,0)</f>
        <v>0</v>
      </c>
      <c r="CW14" s="145">
        <f t="shared" ref="CW14:CW37" si="16">IF(MID(H14,1,1)="7",1,0)+IF(MID(I14,1,1)="7",1,0)+IF(MID(J14,1,1)="7",1,0)+IF(MID(K14,1,1)="7",1,0)+IF(MID(L14,1,1)="7",1,0)+IF(MID(M14,1,1)="7",1,0)+IF(MID(N14,1,1)="7",1,0)</f>
        <v>0</v>
      </c>
      <c r="CX14" s="145">
        <f t="shared" ref="CX14:CX37" si="17">IF(MID(H14,1,1)="8",1,0)+IF(MID(I14,1,1)="8",1,0)+IF(MID(J14,1,1)="8",1,0)+IF(MID(K14,1,1)="8",1,0)+IF(MID(L14,1,1)="8",1,0)+IF(MID(M14,1,1)="8",1,0)+IF(MID(N14,1,1)="8",1,0)</f>
        <v>0</v>
      </c>
      <c r="CY14" s="159">
        <f>SUM(CQ14:CX14)</f>
        <v>2</v>
      </c>
      <c r="DC14" s="134">
        <f>SUM($AD14:$AF14)+SUM($AH14:$AJ14)+SUM($AL14:AN14)+SUM($AP14:AR14)+SUM($AT14:AV14)+SUM($AX14:AZ14)+SUM($BB14:BD14)+SUM($BF14:BH14)</f>
        <v>8</v>
      </c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</row>
    <row r="15" spans="1:125" s="2" customFormat="1" ht="21.75" customHeight="1">
      <c r="A15" s="234" t="s">
        <v>217</v>
      </c>
      <c r="B15" s="215" t="s">
        <v>234</v>
      </c>
      <c r="C15" s="247" t="s">
        <v>150</v>
      </c>
      <c r="D15" s="235">
        <v>1</v>
      </c>
      <c r="E15" s="236"/>
      <c r="F15" s="236"/>
      <c r="G15" s="13"/>
      <c r="H15" s="235">
        <v>2</v>
      </c>
      <c r="I15" s="236"/>
      <c r="J15" s="236"/>
      <c r="K15" s="236"/>
      <c r="L15" s="236"/>
      <c r="M15" s="236"/>
      <c r="N15" s="13"/>
      <c r="O15" s="258"/>
      <c r="P15" s="258"/>
      <c r="Q15" s="235">
        <v>1</v>
      </c>
      <c r="R15" s="236">
        <v>2</v>
      </c>
      <c r="S15" s="236"/>
      <c r="T15" s="236"/>
      <c r="U15" s="236"/>
      <c r="V15" s="236"/>
      <c r="W15" s="13"/>
      <c r="X15" s="9">
        <v>120</v>
      </c>
      <c r="Y15" s="258">
        <f t="shared" si="0"/>
        <v>4</v>
      </c>
      <c r="Z15" s="10">
        <f t="shared" ref="Z15:AB37" si="18">AD15*$BL$5+AH15*$BM$5+AL15*$BN$5+AP15*$BO$5+AT15*$BP$5+AX15*$BQ$5+BB15*$BR$5+BF15*$BS$5</f>
        <v>4</v>
      </c>
      <c r="AA15" s="10">
        <f t="shared" si="18"/>
        <v>0</v>
      </c>
      <c r="AB15" s="10">
        <f t="shared" si="18"/>
        <v>4</v>
      </c>
      <c r="AC15" s="10">
        <f t="shared" ref="AC15:AC63" si="19">X15-(Z15+AA15+AB15)</f>
        <v>112</v>
      </c>
      <c r="AD15" s="405">
        <v>2</v>
      </c>
      <c r="AE15" s="405">
        <v>0</v>
      </c>
      <c r="AF15" s="405">
        <v>2</v>
      </c>
      <c r="AG15" s="157">
        <f t="shared" ref="AG15:AG37" si="20">BL15</f>
        <v>2</v>
      </c>
      <c r="AH15" s="405">
        <v>2</v>
      </c>
      <c r="AI15" s="405">
        <v>0</v>
      </c>
      <c r="AJ15" s="405">
        <v>2</v>
      </c>
      <c r="AK15" s="157">
        <f>BM15</f>
        <v>2</v>
      </c>
      <c r="AL15" s="405"/>
      <c r="AM15" s="405"/>
      <c r="AN15" s="405"/>
      <c r="AO15" s="157">
        <f>BN15</f>
        <v>0</v>
      </c>
      <c r="AP15" s="405"/>
      <c r="AQ15" s="405"/>
      <c r="AR15" s="405"/>
      <c r="AS15" s="157">
        <f>BO15</f>
        <v>0</v>
      </c>
      <c r="AT15" s="405"/>
      <c r="AU15" s="405"/>
      <c r="AV15" s="405"/>
      <c r="AW15" s="157">
        <f>BP15</f>
        <v>0</v>
      </c>
      <c r="AX15" s="405"/>
      <c r="AY15" s="405"/>
      <c r="AZ15" s="405"/>
      <c r="BA15" s="157">
        <f>BQ15</f>
        <v>0</v>
      </c>
      <c r="BB15" s="405"/>
      <c r="BC15" s="405"/>
      <c r="BD15" s="405"/>
      <c r="BE15" s="157">
        <f>BR15</f>
        <v>0</v>
      </c>
      <c r="BF15" s="405"/>
      <c r="BG15" s="405"/>
      <c r="BH15" s="405"/>
      <c r="BI15" s="157">
        <f>BS15</f>
        <v>0</v>
      </c>
      <c r="BJ15" s="131">
        <f t="shared" si="1"/>
        <v>0.93333333333333335</v>
      </c>
      <c r="BK15" s="227" t="str">
        <f t="shared" si="2"/>
        <v/>
      </c>
      <c r="BL15" s="19">
        <f>IF(AND(BK15&lt;$CF15,$CE15&lt;&gt;$Y15,BW15=$CF15),BW15+$Y15-$CE15,BW15)</f>
        <v>2</v>
      </c>
      <c r="BM15" s="19">
        <f t="shared" ref="BM15:BS15" si="21">IF(AND(BL15&lt;$CF15,$CE15&lt;&gt;$Y15,BX15=$CF15),BX15+$Y15-$CE15,BX15)</f>
        <v>2</v>
      </c>
      <c r="BN15" s="19">
        <f t="shared" si="21"/>
        <v>0</v>
      </c>
      <c r="BO15" s="19">
        <f t="shared" si="21"/>
        <v>0</v>
      </c>
      <c r="BP15" s="19">
        <f t="shared" si="21"/>
        <v>0</v>
      </c>
      <c r="BQ15" s="19">
        <f t="shared" si="21"/>
        <v>0</v>
      </c>
      <c r="BR15" s="19">
        <f t="shared" si="21"/>
        <v>0</v>
      </c>
      <c r="BS15" s="19">
        <f t="shared" si="21"/>
        <v>0</v>
      </c>
      <c r="BT15" s="166">
        <f t="shared" ref="BT15:BT37" si="22">SUM(BL15:BS15)</f>
        <v>4</v>
      </c>
      <c r="BW15" s="19">
        <f>IF($DC15=0,0,ROUND(4*$Y15*SUM(AD15:AF15)/$DC15,0)/4)</f>
        <v>2</v>
      </c>
      <c r="BX15" s="19">
        <f>IF($DC15=0,0,ROUND(4*$Y15*SUM(AH15:AJ15)/$DC15,0)/4)</f>
        <v>2</v>
      </c>
      <c r="BY15" s="19">
        <f>IF($DC15=0,0,ROUND(4*$Y15*SUM(AL15:AN15)/$DC15,0)/4)</f>
        <v>0</v>
      </c>
      <c r="BZ15" s="19">
        <f>IF($DC15=0,0,ROUND(4*$Y15*SUM(AP15:AR15)/$DC15,0)/4)</f>
        <v>0</v>
      </c>
      <c r="CA15" s="19">
        <f>IF($DC15=0,0,ROUND(4*$Y15*SUM(AT15:AV15)/$DC15,0)/4)</f>
        <v>0</v>
      </c>
      <c r="CB15" s="19">
        <f>IF($DC15=0,0,ROUND(4*$Y15*(SUM(AX15:AZ15))/$DC15,0)/4)</f>
        <v>0</v>
      </c>
      <c r="CC15" s="19">
        <f>IF($DC15=0,0,ROUND(4*$Y15*(SUM(BB15:BD15))/$DC15,0)/4)</f>
        <v>0</v>
      </c>
      <c r="CD15" s="19">
        <f>IF($DC15=0,0,ROUND(4*$Y15*(SUM(BF15:BH15))/$DC15,0)/4)</f>
        <v>0</v>
      </c>
      <c r="CE15" s="379">
        <f t="shared" ref="CE15:CE37" si="23">SUM(BW15:CD15)</f>
        <v>4</v>
      </c>
      <c r="CF15" s="397">
        <f t="shared" ref="CF15:CF67" si="24">MAX(BW15:CD15)</f>
        <v>2</v>
      </c>
      <c r="CH15" s="145">
        <f t="shared" ref="CH15:CH63" si="25">IF(VALUE($D15)=1,1,0)+IF(VALUE($E15)=1,1,0)+IF(VALUE($F15)=1,1,0)+IF(VALUE($G15)=1,1,0)</f>
        <v>1</v>
      </c>
      <c r="CI15" s="145">
        <f t="shared" ref="CI15:CI63" si="26">IF(VALUE($D15)=2,1,0)+IF(VALUE($E15)=2,1,0)+IF(VALUE($F15)=2,1,0)+IF(VALUE($G15)=2,1,0)</f>
        <v>0</v>
      </c>
      <c r="CJ15" s="145">
        <f t="shared" ref="CJ15:CJ63" si="27">IF(VALUE($D15)=3,1,0)+IF(VALUE($E15)=3,1,0)+IF(VALUE($F15)=3,1,0)+IF(VALUE($G15)=3,1,0)</f>
        <v>0</v>
      </c>
      <c r="CK15" s="145">
        <f t="shared" ref="CK15:CK63" si="28">IF(VALUE($D15)=4,1,0)+IF(VALUE($E15)=4,1,0)+IF(VALUE($F15)=4,1,0)+IF(VALUE($G15)=4,1,0)</f>
        <v>0</v>
      </c>
      <c r="CL15" s="145">
        <f t="shared" ref="CL15:CL63" si="29">IF(VALUE($D15)=5,1,0)+IF(VALUE($E15)=5,1,0)+IF(VALUE($F15)=5,1,0)+IF(VALUE($G15)=5,1,0)</f>
        <v>0</v>
      </c>
      <c r="CM15" s="145">
        <f t="shared" ref="CM15:CM63" si="30">IF(VALUE($D15)=6,1,0)+IF(VALUE($E15)=6,1,0)+IF(VALUE($F15)=6,1,0)+IF(VALUE($G15)=6,1,0)</f>
        <v>0</v>
      </c>
      <c r="CN15" s="145">
        <f t="shared" ref="CN15:CN63" si="31">IF(VALUE($D15)=7,1,0)+IF(VALUE($E15)=7,1,0)+IF(VALUE($F15)=7,1,0)+IF(VALUE($G15)=7,1,0)</f>
        <v>0</v>
      </c>
      <c r="CO15" s="145">
        <f t="shared" ref="CO15:CO63" si="32">IF(VALUE($D15)=8,1,0)+IF(VALUE($E15)=8,1,0)+IF(VALUE($F15)=8,1,0)+IF(VALUE($G15)=8,1,0)</f>
        <v>0</v>
      </c>
      <c r="CP15" s="160">
        <f t="shared" ref="CP15:CP37" si="33">SUM(CH15:CO15)</f>
        <v>1</v>
      </c>
      <c r="CQ15" s="145">
        <f t="shared" si="10"/>
        <v>0</v>
      </c>
      <c r="CR15" s="145">
        <f t="shared" si="11"/>
        <v>1</v>
      </c>
      <c r="CS15" s="146">
        <f t="shared" si="12"/>
        <v>0</v>
      </c>
      <c r="CT15" s="145">
        <f t="shared" si="13"/>
        <v>0</v>
      </c>
      <c r="CU15" s="145">
        <f t="shared" si="14"/>
        <v>0</v>
      </c>
      <c r="CV15" s="145">
        <f t="shared" si="15"/>
        <v>0</v>
      </c>
      <c r="CW15" s="145">
        <f t="shared" si="16"/>
        <v>0</v>
      </c>
      <c r="CX15" s="145">
        <f t="shared" si="17"/>
        <v>0</v>
      </c>
      <c r="CY15" s="159">
        <f t="shared" ref="CY15:CY37" si="34">SUM(CQ15:CX15)</f>
        <v>1</v>
      </c>
      <c r="DC15" s="134">
        <f>SUM($AD15:$AF15)+SUM($AH15:$AJ15)+SUM($AL15:AN15)+SUM($AP15:AR15)+SUM($AT15:AV15)+SUM($AX15:AZ15)+SUM($BB15:BD15)+SUM($BF15:BH15)</f>
        <v>8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</row>
    <row r="16" spans="1:125" s="2" customFormat="1">
      <c r="A16" s="44" t="s">
        <v>218</v>
      </c>
      <c r="B16" s="215" t="s">
        <v>191</v>
      </c>
      <c r="C16" s="247" t="s">
        <v>151</v>
      </c>
      <c r="D16" s="235"/>
      <c r="E16" s="236"/>
      <c r="F16" s="236"/>
      <c r="G16" s="13"/>
      <c r="H16" s="236">
        <v>2</v>
      </c>
      <c r="I16" s="236">
        <v>3</v>
      </c>
      <c r="J16" s="236">
        <v>4</v>
      </c>
      <c r="K16" s="236">
        <v>5</v>
      </c>
      <c r="L16" s="236">
        <v>6</v>
      </c>
      <c r="M16" s="236">
        <v>7</v>
      </c>
      <c r="N16" s="13">
        <v>8</v>
      </c>
      <c r="O16" s="258"/>
      <c r="P16" s="258"/>
      <c r="Q16" s="235">
        <v>2</v>
      </c>
      <c r="R16" s="236">
        <v>3</v>
      </c>
      <c r="S16" s="236">
        <v>4</v>
      </c>
      <c r="T16" s="236">
        <v>5</v>
      </c>
      <c r="U16" s="236">
        <v>6</v>
      </c>
      <c r="V16" s="236">
        <v>7</v>
      </c>
      <c r="W16" s="13">
        <v>8</v>
      </c>
      <c r="X16" s="9">
        <v>420</v>
      </c>
      <c r="Y16" s="258">
        <f t="shared" si="0"/>
        <v>14</v>
      </c>
      <c r="Z16" s="10">
        <f t="shared" si="18"/>
        <v>0</v>
      </c>
      <c r="AA16" s="10">
        <f t="shared" si="18"/>
        <v>0</v>
      </c>
      <c r="AB16" s="10">
        <f t="shared" si="18"/>
        <v>28</v>
      </c>
      <c r="AC16" s="10">
        <f t="shared" si="19"/>
        <v>392</v>
      </c>
      <c r="AD16" s="405"/>
      <c r="AE16" s="405"/>
      <c r="AF16" s="405"/>
      <c r="AG16" s="157">
        <f t="shared" si="20"/>
        <v>0</v>
      </c>
      <c r="AH16" s="405"/>
      <c r="AI16" s="405"/>
      <c r="AJ16" s="405">
        <v>4</v>
      </c>
      <c r="AK16" s="157">
        <f>BM16</f>
        <v>2</v>
      </c>
      <c r="AL16" s="405"/>
      <c r="AM16" s="405"/>
      <c r="AN16" s="405">
        <v>4</v>
      </c>
      <c r="AO16" s="157">
        <f>BN16</f>
        <v>2</v>
      </c>
      <c r="AP16" s="405"/>
      <c r="AQ16" s="405"/>
      <c r="AR16" s="405">
        <v>4</v>
      </c>
      <c r="AS16" s="157">
        <f>BO16</f>
        <v>2</v>
      </c>
      <c r="AT16" s="405"/>
      <c r="AU16" s="405"/>
      <c r="AV16" s="405">
        <v>4</v>
      </c>
      <c r="AW16" s="157">
        <f>BP16</f>
        <v>2</v>
      </c>
      <c r="AX16" s="405"/>
      <c r="AY16" s="405"/>
      <c r="AZ16" s="405">
        <v>4</v>
      </c>
      <c r="BA16" s="157">
        <f>BQ16</f>
        <v>2</v>
      </c>
      <c r="BB16" s="405"/>
      <c r="BC16" s="405"/>
      <c r="BD16" s="405">
        <v>4</v>
      </c>
      <c r="BE16" s="157">
        <f>BR16</f>
        <v>2</v>
      </c>
      <c r="BF16" s="405"/>
      <c r="BG16" s="405"/>
      <c r="BH16" s="405">
        <v>4</v>
      </c>
      <c r="BI16" s="157">
        <f>BS16</f>
        <v>2</v>
      </c>
      <c r="BJ16" s="131">
        <f t="shared" si="1"/>
        <v>0.93333333333333335</v>
      </c>
      <c r="BK16" s="227" t="str">
        <f t="shared" si="2"/>
        <v/>
      </c>
      <c r="BL16" s="19">
        <f t="shared" ref="BL16:BL63" si="35">IF(AND(BK16&lt;$CF16,$CE16&lt;&gt;$Y16,BW16=$CF16),BW16+$Y16-$CE16,BW16)</f>
        <v>0</v>
      </c>
      <c r="BM16" s="19">
        <f t="shared" ref="BM16:BM63" si="36">IF(AND(BL16&lt;$CF16,$CE16&lt;&gt;$Y16,BX16=$CF16),BX16+$Y16-$CE16,BX16)</f>
        <v>2</v>
      </c>
      <c r="BN16" s="19">
        <f t="shared" ref="BN16:BN63" si="37">IF(AND(BM16&lt;$CF16,$CE16&lt;&gt;$Y16,BY16=$CF16),BY16+$Y16-$CE16,BY16)</f>
        <v>2</v>
      </c>
      <c r="BO16" s="19">
        <f t="shared" ref="BO16:BO63" si="38">IF(AND(BN16&lt;$CF16,$CE16&lt;&gt;$Y16,BZ16=$CF16),BZ16+$Y16-$CE16,BZ16)</f>
        <v>2</v>
      </c>
      <c r="BP16" s="19">
        <f t="shared" ref="BP16:BP63" si="39">IF(AND(BO16&lt;$CF16,$CE16&lt;&gt;$Y16,CA16=$CF16),CA16+$Y16-$CE16,CA16)</f>
        <v>2</v>
      </c>
      <c r="BQ16" s="19">
        <f t="shared" ref="BQ16:BQ63" si="40">IF(AND(BP16&lt;$CF16,$CE16&lt;&gt;$Y16,CB16=$CF16),CB16+$Y16-$CE16,CB16)</f>
        <v>2</v>
      </c>
      <c r="BR16" s="19">
        <f t="shared" ref="BR16:BR63" si="41">IF(AND(BQ16&lt;$CF16,$CE16&lt;&gt;$Y16,CC16=$CF16),CC16+$Y16-$CE16,CC16)</f>
        <v>2</v>
      </c>
      <c r="BS16" s="19">
        <f t="shared" ref="BS16:BS63" si="42">IF(AND(BR16&lt;$CF16,$CE16&lt;&gt;$Y16,CD16=$CF16),CD16+$Y16-$CE16,CD16)</f>
        <v>2</v>
      </c>
      <c r="BT16" s="166">
        <f t="shared" si="22"/>
        <v>14</v>
      </c>
      <c r="BW16" s="19">
        <f>IF($DC16=0,0,ROUND(4*$Y16*SUM(AD16:AF16)/$DC16,0)/4)</f>
        <v>0</v>
      </c>
      <c r="BX16" s="19">
        <f>IF($DC16=0,0,ROUND(4*$Y16*SUM(AH16:AJ16)/$DC16,0)/4)</f>
        <v>2</v>
      </c>
      <c r="BY16" s="19">
        <f>IF($DC16=0,0,ROUND(4*$Y16*SUM(AL16:AN16)/$DC16,0)/4)</f>
        <v>2</v>
      </c>
      <c r="BZ16" s="19">
        <f>IF($DC16=0,0,ROUND(4*$Y16*SUM(AP16:AR16)/$DC16,0)/4)</f>
        <v>2</v>
      </c>
      <c r="CA16" s="19">
        <f>IF($DC16=0,0,ROUND(4*$Y16*SUM(AT16:AV16)/$DC16,0)/4)</f>
        <v>2</v>
      </c>
      <c r="CB16" s="19">
        <f>IF($DC16=0,0,ROUND(4*$Y16*(SUM(AX16:AZ16))/$DC16,0)/4)</f>
        <v>2</v>
      </c>
      <c r="CC16" s="19">
        <f>IF($DC16=0,0,ROUND(4*$Y16*(SUM(BB16:BD16))/$DC16,0)/4)</f>
        <v>2</v>
      </c>
      <c r="CD16" s="19">
        <f>IF($DC16=0,0,ROUND(4*$Y16*(SUM(BF16:BH16))/$DC16,0)/4)</f>
        <v>2</v>
      </c>
      <c r="CE16" s="379">
        <f t="shared" si="23"/>
        <v>14</v>
      </c>
      <c r="CF16" s="397">
        <f t="shared" si="24"/>
        <v>2</v>
      </c>
      <c r="CH16" s="145">
        <f t="shared" si="25"/>
        <v>0</v>
      </c>
      <c r="CI16" s="145">
        <f t="shared" si="26"/>
        <v>0</v>
      </c>
      <c r="CJ16" s="145">
        <f t="shared" si="27"/>
        <v>0</v>
      </c>
      <c r="CK16" s="145">
        <f t="shared" si="28"/>
        <v>0</v>
      </c>
      <c r="CL16" s="145">
        <f t="shared" si="29"/>
        <v>0</v>
      </c>
      <c r="CM16" s="145">
        <f t="shared" si="30"/>
        <v>0</v>
      </c>
      <c r="CN16" s="145">
        <f t="shared" si="31"/>
        <v>0</v>
      </c>
      <c r="CO16" s="145">
        <f t="shared" si="32"/>
        <v>0</v>
      </c>
      <c r="CP16" s="160">
        <f t="shared" si="33"/>
        <v>0</v>
      </c>
      <c r="CQ16" s="145">
        <f t="shared" si="10"/>
        <v>0</v>
      </c>
      <c r="CR16" s="145">
        <f t="shared" si="11"/>
        <v>1</v>
      </c>
      <c r="CS16" s="146">
        <f t="shared" si="12"/>
        <v>1</v>
      </c>
      <c r="CT16" s="145">
        <f t="shared" si="13"/>
        <v>1</v>
      </c>
      <c r="CU16" s="145">
        <f t="shared" si="14"/>
        <v>1</v>
      </c>
      <c r="CV16" s="145">
        <f t="shared" si="15"/>
        <v>1</v>
      </c>
      <c r="CW16" s="145">
        <f t="shared" si="16"/>
        <v>1</v>
      </c>
      <c r="CX16" s="145">
        <f t="shared" si="17"/>
        <v>1</v>
      </c>
      <c r="CY16" s="159">
        <f t="shared" si="34"/>
        <v>7</v>
      </c>
      <c r="DC16" s="134">
        <f>SUM($AD16:$AF16)+SUM($AH16:$AJ16)+SUM($AL16:AN16)+SUM($AP16:AR16)+SUM($AT16:AV16)+SUM($AX16:AZ16)+SUM($BB16:BD16)+SUM($BF16:BH16)</f>
        <v>28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</row>
    <row r="17" spans="1:125" s="2" customFormat="1">
      <c r="A17" s="44" t="s">
        <v>219</v>
      </c>
      <c r="B17" s="215" t="s">
        <v>166</v>
      </c>
      <c r="C17" s="247" t="s">
        <v>141</v>
      </c>
      <c r="D17" s="235"/>
      <c r="E17" s="236"/>
      <c r="F17" s="236"/>
      <c r="G17" s="13"/>
      <c r="H17" s="235">
        <v>2</v>
      </c>
      <c r="I17" s="236"/>
      <c r="J17" s="236"/>
      <c r="K17" s="236"/>
      <c r="L17" s="236"/>
      <c r="M17" s="236"/>
      <c r="N17" s="13"/>
      <c r="O17" s="258"/>
      <c r="P17" s="258"/>
      <c r="Q17" s="235">
        <v>2</v>
      </c>
      <c r="R17" s="236"/>
      <c r="S17" s="236"/>
      <c r="T17" s="236"/>
      <c r="U17" s="236"/>
      <c r="V17" s="236"/>
      <c r="W17" s="13"/>
      <c r="X17" s="9">
        <v>90</v>
      </c>
      <c r="Y17" s="258">
        <f t="shared" si="0"/>
        <v>3</v>
      </c>
      <c r="Z17" s="10">
        <f t="shared" si="18"/>
        <v>2</v>
      </c>
      <c r="AA17" s="10">
        <f t="shared" si="18"/>
        <v>0</v>
      </c>
      <c r="AB17" s="10">
        <f t="shared" si="18"/>
        <v>2</v>
      </c>
      <c r="AC17" s="10">
        <f t="shared" si="19"/>
        <v>86</v>
      </c>
      <c r="AD17" s="405"/>
      <c r="AE17" s="405"/>
      <c r="AF17" s="405"/>
      <c r="AG17" s="157">
        <f t="shared" si="20"/>
        <v>0</v>
      </c>
      <c r="AH17" s="405">
        <v>2</v>
      </c>
      <c r="AI17" s="405">
        <v>0</v>
      </c>
      <c r="AJ17" s="405">
        <v>2</v>
      </c>
      <c r="AK17" s="157">
        <f>BM17</f>
        <v>3</v>
      </c>
      <c r="AL17" s="405"/>
      <c r="AM17" s="405"/>
      <c r="AN17" s="405"/>
      <c r="AO17" s="157">
        <f>BN17</f>
        <v>0</v>
      </c>
      <c r="AP17" s="405"/>
      <c r="AQ17" s="405"/>
      <c r="AR17" s="405"/>
      <c r="AS17" s="157">
        <f>BO17</f>
        <v>0</v>
      </c>
      <c r="AT17" s="405"/>
      <c r="AU17" s="405"/>
      <c r="AV17" s="405"/>
      <c r="AW17" s="157">
        <f>BP17</f>
        <v>0</v>
      </c>
      <c r="AX17" s="405"/>
      <c r="AY17" s="405"/>
      <c r="AZ17" s="405"/>
      <c r="BA17" s="157">
        <f>BQ17</f>
        <v>0</v>
      </c>
      <c r="BB17" s="405"/>
      <c r="BC17" s="405"/>
      <c r="BD17" s="405"/>
      <c r="BE17" s="157">
        <f>BR17</f>
        <v>0</v>
      </c>
      <c r="BF17" s="405"/>
      <c r="BG17" s="405"/>
      <c r="BH17" s="405"/>
      <c r="BI17" s="157">
        <f>BS17</f>
        <v>0</v>
      </c>
      <c r="BJ17" s="131">
        <f t="shared" si="1"/>
        <v>0.9555555555555556</v>
      </c>
      <c r="BK17" s="227" t="str">
        <f t="shared" si="2"/>
        <v/>
      </c>
      <c r="BL17" s="19">
        <f t="shared" si="35"/>
        <v>0</v>
      </c>
      <c r="BM17" s="19">
        <f t="shared" si="36"/>
        <v>3</v>
      </c>
      <c r="BN17" s="19">
        <f t="shared" si="37"/>
        <v>0</v>
      </c>
      <c r="BO17" s="19">
        <f t="shared" si="38"/>
        <v>0</v>
      </c>
      <c r="BP17" s="19">
        <f t="shared" si="39"/>
        <v>0</v>
      </c>
      <c r="BQ17" s="19">
        <f t="shared" si="40"/>
        <v>0</v>
      </c>
      <c r="BR17" s="19">
        <f t="shared" si="41"/>
        <v>0</v>
      </c>
      <c r="BS17" s="19">
        <f t="shared" si="42"/>
        <v>0</v>
      </c>
      <c r="BT17" s="166">
        <f t="shared" si="22"/>
        <v>3</v>
      </c>
      <c r="BW17" s="19">
        <f t="shared" ref="BW17:BW63" si="43">IF($DC17=0,0,ROUND(4*$Y17*SUM(AD17:AF17)/$DC17,0)/4)</f>
        <v>0</v>
      </c>
      <c r="BX17" s="19">
        <f t="shared" ref="BX17:BX63" si="44">IF($DC17=0,0,ROUND(4*$Y17*SUM(AH17:AJ17)/$DC17,0)/4)</f>
        <v>3</v>
      </c>
      <c r="BY17" s="19">
        <f t="shared" ref="BY17:BY63" si="45">IF($DC17=0,0,ROUND(4*$Y17*SUM(AL17:AN17)/$DC17,0)/4)</f>
        <v>0</v>
      </c>
      <c r="BZ17" s="19">
        <f t="shared" ref="BZ17:BZ63" si="46">IF($DC17=0,0,ROUND(4*$Y17*SUM(AP17:AR17)/$DC17,0)/4)</f>
        <v>0</v>
      </c>
      <c r="CA17" s="19">
        <f t="shared" ref="CA17:CA63" si="47">IF($DC17=0,0,ROUND(4*$Y17*SUM(AT17:AV17)/$DC17,0)/4)</f>
        <v>0</v>
      </c>
      <c r="CB17" s="19">
        <f t="shared" ref="CB17:CB63" si="48">IF($DC17=0,0,ROUND(4*$Y17*(SUM(AX17:AZ17))/$DC17,0)/4)</f>
        <v>0</v>
      </c>
      <c r="CC17" s="19">
        <f t="shared" ref="CC17:CC63" si="49">IF($DC17=0,0,ROUND(4*$Y17*(SUM(BB17:BD17))/$DC17,0)/4)</f>
        <v>0</v>
      </c>
      <c r="CD17" s="19">
        <f t="shared" ref="CD17:CD63" si="50">IF($DC17=0,0,ROUND(4*$Y17*(SUM(BF17:BH17))/$DC17,0)/4)</f>
        <v>0</v>
      </c>
      <c r="CE17" s="379">
        <f t="shared" si="23"/>
        <v>3</v>
      </c>
      <c r="CF17" s="397">
        <f t="shared" si="24"/>
        <v>3</v>
      </c>
      <c r="CH17" s="145">
        <f t="shared" si="25"/>
        <v>0</v>
      </c>
      <c r="CI17" s="145">
        <f t="shared" si="26"/>
        <v>0</v>
      </c>
      <c r="CJ17" s="145">
        <f t="shared" si="27"/>
        <v>0</v>
      </c>
      <c r="CK17" s="145">
        <f t="shared" si="28"/>
        <v>0</v>
      </c>
      <c r="CL17" s="145">
        <f t="shared" si="29"/>
        <v>0</v>
      </c>
      <c r="CM17" s="145">
        <f t="shared" si="30"/>
        <v>0</v>
      </c>
      <c r="CN17" s="145">
        <f t="shared" si="31"/>
        <v>0</v>
      </c>
      <c r="CO17" s="145">
        <f t="shared" si="32"/>
        <v>0</v>
      </c>
      <c r="CP17" s="160">
        <f t="shared" si="33"/>
        <v>0</v>
      </c>
      <c r="CQ17" s="145">
        <f t="shared" si="10"/>
        <v>0</v>
      </c>
      <c r="CR17" s="145">
        <f t="shared" si="11"/>
        <v>1</v>
      </c>
      <c r="CS17" s="146">
        <f t="shared" si="12"/>
        <v>0</v>
      </c>
      <c r="CT17" s="145">
        <f t="shared" si="13"/>
        <v>0</v>
      </c>
      <c r="CU17" s="145">
        <f t="shared" si="14"/>
        <v>0</v>
      </c>
      <c r="CV17" s="145">
        <f t="shared" si="15"/>
        <v>0</v>
      </c>
      <c r="CW17" s="145">
        <f t="shared" si="16"/>
        <v>0</v>
      </c>
      <c r="CX17" s="145">
        <f t="shared" si="17"/>
        <v>0</v>
      </c>
      <c r="CY17" s="159">
        <f t="shared" si="34"/>
        <v>1</v>
      </c>
      <c r="DC17" s="134">
        <f>SUM($AD17:$AF17)+SUM($AH17:$AJ17)+SUM($AL17:AN17)+SUM($AP17:AR17)+SUM($AT17:AV17)+SUM($AX17:AZ17)+SUM($BB17:BD17)+SUM($BF17:BH17)</f>
        <v>4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</row>
    <row r="18" spans="1:125" s="2" customFormat="1" ht="22.5">
      <c r="A18" s="44" t="s">
        <v>196</v>
      </c>
      <c r="B18" s="215" t="s">
        <v>328</v>
      </c>
      <c r="C18" s="247" t="s">
        <v>108</v>
      </c>
      <c r="D18" s="235"/>
      <c r="E18" s="236"/>
      <c r="F18" s="236"/>
      <c r="G18" s="13"/>
      <c r="H18" s="235" t="s">
        <v>156</v>
      </c>
      <c r="I18" s="236"/>
      <c r="J18" s="236"/>
      <c r="K18" s="236"/>
      <c r="L18" s="236"/>
      <c r="M18" s="236"/>
      <c r="N18" s="13"/>
      <c r="O18" s="258"/>
      <c r="P18" s="258"/>
      <c r="Q18" s="235">
        <v>1</v>
      </c>
      <c r="R18" s="236"/>
      <c r="S18" s="236"/>
      <c r="T18" s="236"/>
      <c r="U18" s="236"/>
      <c r="V18" s="236"/>
      <c r="W18" s="13"/>
      <c r="X18" s="9">
        <v>45</v>
      </c>
      <c r="Y18" s="258">
        <f t="shared" si="0"/>
        <v>1.5</v>
      </c>
      <c r="Z18" s="10">
        <f t="shared" si="18"/>
        <v>4</v>
      </c>
      <c r="AA18" s="10">
        <f t="shared" si="18"/>
        <v>0</v>
      </c>
      <c r="AB18" s="10">
        <f t="shared" si="18"/>
        <v>2</v>
      </c>
      <c r="AC18" s="10">
        <f t="shared" si="19"/>
        <v>39</v>
      </c>
      <c r="AD18" s="405">
        <v>4</v>
      </c>
      <c r="AE18" s="405">
        <v>0</v>
      </c>
      <c r="AF18" s="405">
        <v>2</v>
      </c>
      <c r="AG18" s="157">
        <f t="shared" si="20"/>
        <v>1.5</v>
      </c>
      <c r="AH18" s="405"/>
      <c r="AI18" s="405"/>
      <c r="AJ18" s="405"/>
      <c r="AK18" s="157">
        <f t="shared" ref="AK18:AK37" si="51">BM18</f>
        <v>0</v>
      </c>
      <c r="AL18" s="405"/>
      <c r="AM18" s="405"/>
      <c r="AN18" s="405"/>
      <c r="AO18" s="157">
        <f t="shared" ref="AO18:AO37" si="52">BN18</f>
        <v>0</v>
      </c>
      <c r="AP18" s="405"/>
      <c r="AQ18" s="405"/>
      <c r="AR18" s="405"/>
      <c r="AS18" s="157">
        <f t="shared" ref="AS18:AS37" si="53">BO18</f>
        <v>0</v>
      </c>
      <c r="AT18" s="405"/>
      <c r="AU18" s="405"/>
      <c r="AV18" s="405"/>
      <c r="AW18" s="157">
        <f t="shared" ref="AW18:AW27" si="54">BP18</f>
        <v>0</v>
      </c>
      <c r="AX18" s="405"/>
      <c r="AY18" s="405"/>
      <c r="AZ18" s="405"/>
      <c r="BA18" s="157">
        <f t="shared" ref="BA18:BA27" si="55">BQ18</f>
        <v>0</v>
      </c>
      <c r="BB18" s="405"/>
      <c r="BC18" s="405"/>
      <c r="BD18" s="405"/>
      <c r="BE18" s="157">
        <f t="shared" ref="BE18:BE27" si="56">BR18</f>
        <v>0</v>
      </c>
      <c r="BF18" s="405"/>
      <c r="BG18" s="405"/>
      <c r="BH18" s="405"/>
      <c r="BI18" s="157">
        <f t="shared" ref="BI18:BI27" si="57">BS18</f>
        <v>0</v>
      </c>
      <c r="BJ18" s="131">
        <f t="shared" si="1"/>
        <v>0.8666666666666667</v>
      </c>
      <c r="BK18" s="227" t="str">
        <f t="shared" si="2"/>
        <v/>
      </c>
      <c r="BL18" s="19">
        <f t="shared" si="35"/>
        <v>1.5</v>
      </c>
      <c r="BM18" s="19">
        <f t="shared" si="36"/>
        <v>0</v>
      </c>
      <c r="BN18" s="19">
        <f t="shared" si="37"/>
        <v>0</v>
      </c>
      <c r="BO18" s="19">
        <f t="shared" si="38"/>
        <v>0</v>
      </c>
      <c r="BP18" s="19">
        <f t="shared" si="39"/>
        <v>0</v>
      </c>
      <c r="BQ18" s="19">
        <f t="shared" si="40"/>
        <v>0</v>
      </c>
      <c r="BR18" s="19">
        <f t="shared" si="41"/>
        <v>0</v>
      </c>
      <c r="BS18" s="19">
        <f t="shared" si="42"/>
        <v>0</v>
      </c>
      <c r="BT18" s="166">
        <f t="shared" si="22"/>
        <v>1.5</v>
      </c>
      <c r="BW18" s="19">
        <f t="shared" si="43"/>
        <v>1.5</v>
      </c>
      <c r="BX18" s="19">
        <f t="shared" si="44"/>
        <v>0</v>
      </c>
      <c r="BY18" s="19">
        <f t="shared" si="45"/>
        <v>0</v>
      </c>
      <c r="BZ18" s="19">
        <f t="shared" si="46"/>
        <v>0</v>
      </c>
      <c r="CA18" s="19">
        <f t="shared" si="47"/>
        <v>0</v>
      </c>
      <c r="CB18" s="19">
        <f t="shared" si="48"/>
        <v>0</v>
      </c>
      <c r="CC18" s="19">
        <f t="shared" si="49"/>
        <v>0</v>
      </c>
      <c r="CD18" s="19">
        <f t="shared" si="50"/>
        <v>0</v>
      </c>
      <c r="CE18" s="379">
        <f t="shared" si="23"/>
        <v>1.5</v>
      </c>
      <c r="CF18" s="397">
        <f t="shared" si="24"/>
        <v>1.5</v>
      </c>
      <c r="CH18" s="145">
        <f t="shared" si="25"/>
        <v>0</v>
      </c>
      <c r="CI18" s="145">
        <f t="shared" si="26"/>
        <v>0</v>
      </c>
      <c r="CJ18" s="145">
        <f t="shared" si="27"/>
        <v>0</v>
      </c>
      <c r="CK18" s="145">
        <f t="shared" si="28"/>
        <v>0</v>
      </c>
      <c r="CL18" s="145">
        <f t="shared" si="29"/>
        <v>0</v>
      </c>
      <c r="CM18" s="145">
        <f t="shared" si="30"/>
        <v>0</v>
      </c>
      <c r="CN18" s="145">
        <f t="shared" si="31"/>
        <v>0</v>
      </c>
      <c r="CO18" s="145">
        <f t="shared" si="32"/>
        <v>0</v>
      </c>
      <c r="CP18" s="160">
        <f t="shared" si="33"/>
        <v>0</v>
      </c>
      <c r="CQ18" s="145">
        <f t="shared" si="10"/>
        <v>1</v>
      </c>
      <c r="CR18" s="145">
        <f t="shared" si="11"/>
        <v>0</v>
      </c>
      <c r="CS18" s="146">
        <f t="shared" si="12"/>
        <v>0</v>
      </c>
      <c r="CT18" s="145">
        <f t="shared" si="13"/>
        <v>0</v>
      </c>
      <c r="CU18" s="145">
        <f t="shared" si="14"/>
        <v>0</v>
      </c>
      <c r="CV18" s="145">
        <f t="shared" si="15"/>
        <v>0</v>
      </c>
      <c r="CW18" s="145">
        <f t="shared" si="16"/>
        <v>0</v>
      </c>
      <c r="CX18" s="145">
        <f t="shared" si="17"/>
        <v>0</v>
      </c>
      <c r="CY18" s="159">
        <f t="shared" si="34"/>
        <v>1</v>
      </c>
      <c r="DC18" s="134">
        <f>SUM($AD18:$AF18)+SUM($AH18:$AJ18)+SUM($AL18:AN18)+SUM($AP18:AR18)+SUM($AT18:AV18)+SUM($AX18:AZ18)+SUM($BB18:BD18)+SUM($BF18:BH18)</f>
        <v>6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</row>
    <row r="19" spans="1:125" s="2" customFormat="1" ht="12.75" customHeight="1">
      <c r="A19" s="44" t="s">
        <v>197</v>
      </c>
      <c r="B19" s="215" t="s">
        <v>231</v>
      </c>
      <c r="C19" s="247" t="s">
        <v>107</v>
      </c>
      <c r="D19" s="235"/>
      <c r="E19" s="236"/>
      <c r="F19" s="236"/>
      <c r="G19" s="13"/>
      <c r="H19" s="235" t="s">
        <v>156</v>
      </c>
      <c r="I19" s="236"/>
      <c r="J19" s="236"/>
      <c r="K19" s="236"/>
      <c r="L19" s="236"/>
      <c r="M19" s="236"/>
      <c r="N19" s="13"/>
      <c r="O19" s="258"/>
      <c r="P19" s="258"/>
      <c r="Q19" s="235">
        <v>1</v>
      </c>
      <c r="R19" s="236"/>
      <c r="S19" s="236"/>
      <c r="T19" s="236"/>
      <c r="U19" s="236"/>
      <c r="V19" s="236"/>
      <c r="W19" s="13"/>
      <c r="X19" s="9">
        <v>90</v>
      </c>
      <c r="Y19" s="258">
        <f t="shared" si="0"/>
        <v>3</v>
      </c>
      <c r="Z19" s="10">
        <f t="shared" si="18"/>
        <v>2</v>
      </c>
      <c r="AA19" s="10">
        <f t="shared" si="18"/>
        <v>0</v>
      </c>
      <c r="AB19" s="10">
        <f t="shared" si="18"/>
        <v>2</v>
      </c>
      <c r="AC19" s="10">
        <f t="shared" si="19"/>
        <v>86</v>
      </c>
      <c r="AD19" s="405">
        <v>2</v>
      </c>
      <c r="AE19" s="405">
        <v>0</v>
      </c>
      <c r="AF19" s="405">
        <v>2</v>
      </c>
      <c r="AG19" s="157">
        <f t="shared" si="20"/>
        <v>3</v>
      </c>
      <c r="AH19" s="405"/>
      <c r="AI19" s="405"/>
      <c r="AJ19" s="405"/>
      <c r="AK19" s="157">
        <f t="shared" si="51"/>
        <v>0</v>
      </c>
      <c r="AL19" s="405"/>
      <c r="AM19" s="405"/>
      <c r="AN19" s="405"/>
      <c r="AO19" s="157">
        <f t="shared" si="52"/>
        <v>0</v>
      </c>
      <c r="AP19" s="405"/>
      <c r="AQ19" s="405"/>
      <c r="AR19" s="405"/>
      <c r="AS19" s="157">
        <f t="shared" si="53"/>
        <v>0</v>
      </c>
      <c r="AT19" s="405"/>
      <c r="AU19" s="405"/>
      <c r="AV19" s="405"/>
      <c r="AW19" s="157">
        <f t="shared" si="54"/>
        <v>0</v>
      </c>
      <c r="AX19" s="405"/>
      <c r="AY19" s="405"/>
      <c r="AZ19" s="405"/>
      <c r="BA19" s="157">
        <f t="shared" si="55"/>
        <v>0</v>
      </c>
      <c r="BB19" s="405"/>
      <c r="BC19" s="405"/>
      <c r="BD19" s="405"/>
      <c r="BE19" s="157">
        <f t="shared" si="56"/>
        <v>0</v>
      </c>
      <c r="BF19" s="405"/>
      <c r="BG19" s="405"/>
      <c r="BH19" s="405"/>
      <c r="BI19" s="157">
        <f t="shared" si="57"/>
        <v>0</v>
      </c>
      <c r="BJ19" s="131">
        <f t="shared" si="1"/>
        <v>0.9555555555555556</v>
      </c>
      <c r="BK19" s="227" t="str">
        <f t="shared" si="2"/>
        <v/>
      </c>
      <c r="BL19" s="19">
        <f t="shared" si="35"/>
        <v>3</v>
      </c>
      <c r="BM19" s="19">
        <f t="shared" si="36"/>
        <v>0</v>
      </c>
      <c r="BN19" s="19">
        <f t="shared" si="37"/>
        <v>0</v>
      </c>
      <c r="BO19" s="19">
        <f t="shared" si="38"/>
        <v>0</v>
      </c>
      <c r="BP19" s="19">
        <f t="shared" si="39"/>
        <v>0</v>
      </c>
      <c r="BQ19" s="19">
        <f t="shared" si="40"/>
        <v>0</v>
      </c>
      <c r="BR19" s="19">
        <f t="shared" si="41"/>
        <v>0</v>
      </c>
      <c r="BS19" s="19">
        <f t="shared" si="42"/>
        <v>0</v>
      </c>
      <c r="BT19" s="166">
        <f t="shared" si="22"/>
        <v>3</v>
      </c>
      <c r="BW19" s="19">
        <f t="shared" si="43"/>
        <v>3</v>
      </c>
      <c r="BX19" s="19">
        <f t="shared" si="44"/>
        <v>0</v>
      </c>
      <c r="BY19" s="19">
        <f t="shared" si="45"/>
        <v>0</v>
      </c>
      <c r="BZ19" s="19">
        <f t="shared" si="46"/>
        <v>0</v>
      </c>
      <c r="CA19" s="19">
        <f t="shared" si="47"/>
        <v>0</v>
      </c>
      <c r="CB19" s="19">
        <f t="shared" si="48"/>
        <v>0</v>
      </c>
      <c r="CC19" s="19">
        <f t="shared" si="49"/>
        <v>0</v>
      </c>
      <c r="CD19" s="19">
        <f t="shared" si="50"/>
        <v>0</v>
      </c>
      <c r="CE19" s="379">
        <f t="shared" si="23"/>
        <v>3</v>
      </c>
      <c r="CF19" s="397">
        <f>MAX(BW19:CD19)</f>
        <v>3</v>
      </c>
      <c r="CH19" s="145">
        <f t="shared" si="25"/>
        <v>0</v>
      </c>
      <c r="CI19" s="145">
        <f t="shared" si="26"/>
        <v>0</v>
      </c>
      <c r="CJ19" s="145">
        <f t="shared" si="27"/>
        <v>0</v>
      </c>
      <c r="CK19" s="145">
        <f t="shared" si="28"/>
        <v>0</v>
      </c>
      <c r="CL19" s="145">
        <f t="shared" si="29"/>
        <v>0</v>
      </c>
      <c r="CM19" s="145">
        <f t="shared" si="30"/>
        <v>0</v>
      </c>
      <c r="CN19" s="145">
        <f t="shared" si="31"/>
        <v>0</v>
      </c>
      <c r="CO19" s="145">
        <f t="shared" si="32"/>
        <v>0</v>
      </c>
      <c r="CP19" s="160">
        <f t="shared" si="33"/>
        <v>0</v>
      </c>
      <c r="CQ19" s="145">
        <f t="shared" si="10"/>
        <v>1</v>
      </c>
      <c r="CR19" s="145">
        <f t="shared" si="11"/>
        <v>0</v>
      </c>
      <c r="CS19" s="146">
        <f t="shared" si="12"/>
        <v>0</v>
      </c>
      <c r="CT19" s="145">
        <f t="shared" si="13"/>
        <v>0</v>
      </c>
      <c r="CU19" s="145">
        <f t="shared" si="14"/>
        <v>0</v>
      </c>
      <c r="CV19" s="145">
        <f t="shared" si="15"/>
        <v>0</v>
      </c>
      <c r="CW19" s="145">
        <f t="shared" si="16"/>
        <v>0</v>
      </c>
      <c r="CX19" s="145">
        <f t="shared" si="17"/>
        <v>0</v>
      </c>
      <c r="CY19" s="159">
        <f t="shared" si="34"/>
        <v>1</v>
      </c>
      <c r="DC19" s="134">
        <f>SUM($AD19:$AF19)+SUM($AH19:$AJ19)+SUM($AL19:AN19)+SUM($AP19:AR19)+SUM($AT19:AV19)+SUM($AX19:AZ19)+SUM($BB19:BD19)+SUM($BF19:BH19)</f>
        <v>4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</row>
    <row r="20" spans="1:125" s="2" customFormat="1" ht="21" customHeight="1">
      <c r="A20" s="44" t="s">
        <v>198</v>
      </c>
      <c r="B20" s="215" t="s">
        <v>232</v>
      </c>
      <c r="C20" s="247" t="s">
        <v>237</v>
      </c>
      <c r="D20" s="235"/>
      <c r="E20" s="236"/>
      <c r="F20" s="236"/>
      <c r="G20" s="13"/>
      <c r="H20" s="235" t="s">
        <v>236</v>
      </c>
      <c r="I20" s="236"/>
      <c r="J20" s="236"/>
      <c r="K20" s="236"/>
      <c r="L20" s="236"/>
      <c r="M20" s="236"/>
      <c r="N20" s="13"/>
      <c r="O20" s="258"/>
      <c r="P20" s="258"/>
      <c r="Q20" s="235">
        <v>5</v>
      </c>
      <c r="R20" s="236"/>
      <c r="S20" s="236"/>
      <c r="T20" s="236"/>
      <c r="U20" s="236"/>
      <c r="V20" s="236"/>
      <c r="W20" s="13"/>
      <c r="X20" s="9">
        <v>90</v>
      </c>
      <c r="Y20" s="258">
        <f t="shared" si="0"/>
        <v>3</v>
      </c>
      <c r="Z20" s="10">
        <f t="shared" si="18"/>
        <v>2</v>
      </c>
      <c r="AA20" s="10">
        <f t="shared" si="18"/>
        <v>0</v>
      </c>
      <c r="AB20" s="10">
        <f t="shared" si="18"/>
        <v>2</v>
      </c>
      <c r="AC20" s="10">
        <f t="shared" si="19"/>
        <v>86</v>
      </c>
      <c r="AD20" s="405"/>
      <c r="AE20" s="405"/>
      <c r="AF20" s="405"/>
      <c r="AG20" s="157">
        <f t="shared" ref="AG20:AG25" si="58">BL20</f>
        <v>0</v>
      </c>
      <c r="AH20" s="405"/>
      <c r="AI20" s="405"/>
      <c r="AJ20" s="405"/>
      <c r="AK20" s="157">
        <f t="shared" ref="AK20:AK25" si="59">BM20</f>
        <v>0</v>
      </c>
      <c r="AL20" s="405"/>
      <c r="AM20" s="405"/>
      <c r="AN20" s="405"/>
      <c r="AO20" s="157">
        <f t="shared" ref="AO20:AO25" si="60">BN20</f>
        <v>0</v>
      </c>
      <c r="AP20" s="405"/>
      <c r="AQ20" s="405"/>
      <c r="AR20" s="405"/>
      <c r="AS20" s="157">
        <f t="shared" ref="AS20:AS25" si="61">BO20</f>
        <v>0</v>
      </c>
      <c r="AT20" s="405">
        <v>2</v>
      </c>
      <c r="AU20" s="405">
        <v>0</v>
      </c>
      <c r="AV20" s="405">
        <v>2</v>
      </c>
      <c r="AW20" s="157">
        <f t="shared" ref="AW20:AW25" si="62">BP20</f>
        <v>3</v>
      </c>
      <c r="AX20" s="405"/>
      <c r="AY20" s="405"/>
      <c r="AZ20" s="405"/>
      <c r="BA20" s="157">
        <f t="shared" ref="BA20:BA25" si="63">BQ20</f>
        <v>0</v>
      </c>
      <c r="BB20" s="405"/>
      <c r="BC20" s="405"/>
      <c r="BD20" s="405"/>
      <c r="BE20" s="157">
        <f t="shared" ref="BE20:BE25" si="64">BR20</f>
        <v>0</v>
      </c>
      <c r="BF20" s="405"/>
      <c r="BG20" s="405"/>
      <c r="BH20" s="405"/>
      <c r="BI20" s="157">
        <f t="shared" ref="BI20:BI25" si="65">BS20</f>
        <v>0</v>
      </c>
      <c r="BJ20" s="131">
        <f t="shared" si="1"/>
        <v>0.9555555555555556</v>
      </c>
      <c r="BK20" s="227" t="str">
        <f t="shared" si="2"/>
        <v/>
      </c>
      <c r="BL20" s="19">
        <f t="shared" si="35"/>
        <v>0</v>
      </c>
      <c r="BM20" s="19">
        <f t="shared" si="36"/>
        <v>0</v>
      </c>
      <c r="BN20" s="19">
        <f t="shared" si="37"/>
        <v>0</v>
      </c>
      <c r="BO20" s="19">
        <f t="shared" si="38"/>
        <v>0</v>
      </c>
      <c r="BP20" s="19">
        <f t="shared" si="39"/>
        <v>3</v>
      </c>
      <c r="BQ20" s="19">
        <f t="shared" si="40"/>
        <v>0</v>
      </c>
      <c r="BR20" s="19">
        <f t="shared" si="41"/>
        <v>0</v>
      </c>
      <c r="BS20" s="19">
        <f t="shared" si="42"/>
        <v>0</v>
      </c>
      <c r="BT20" s="166">
        <f t="shared" si="22"/>
        <v>3</v>
      </c>
      <c r="BW20" s="19">
        <f t="shared" si="43"/>
        <v>0</v>
      </c>
      <c r="BX20" s="19">
        <f t="shared" si="44"/>
        <v>0</v>
      </c>
      <c r="BY20" s="19">
        <f t="shared" si="45"/>
        <v>0</v>
      </c>
      <c r="BZ20" s="19">
        <f t="shared" si="46"/>
        <v>0</v>
      </c>
      <c r="CA20" s="19">
        <f t="shared" si="47"/>
        <v>3</v>
      </c>
      <c r="CB20" s="19">
        <f t="shared" si="48"/>
        <v>0</v>
      </c>
      <c r="CC20" s="19">
        <f t="shared" si="49"/>
        <v>0</v>
      </c>
      <c r="CD20" s="19">
        <f t="shared" si="50"/>
        <v>0</v>
      </c>
      <c r="CE20" s="379">
        <f t="shared" si="23"/>
        <v>3</v>
      </c>
      <c r="CF20" s="397">
        <f t="shared" si="24"/>
        <v>3</v>
      </c>
      <c r="CH20" s="145">
        <f t="shared" si="25"/>
        <v>0</v>
      </c>
      <c r="CI20" s="145">
        <f t="shared" si="26"/>
        <v>0</v>
      </c>
      <c r="CJ20" s="145">
        <f t="shared" si="27"/>
        <v>0</v>
      </c>
      <c r="CK20" s="145">
        <f t="shared" si="28"/>
        <v>0</v>
      </c>
      <c r="CL20" s="145">
        <f t="shared" si="29"/>
        <v>0</v>
      </c>
      <c r="CM20" s="145">
        <f t="shared" si="30"/>
        <v>0</v>
      </c>
      <c r="CN20" s="145">
        <f t="shared" si="31"/>
        <v>0</v>
      </c>
      <c r="CO20" s="145">
        <f t="shared" si="32"/>
        <v>0</v>
      </c>
      <c r="CP20" s="160">
        <f t="shared" si="33"/>
        <v>0</v>
      </c>
      <c r="CQ20" s="145">
        <f t="shared" si="10"/>
        <v>0</v>
      </c>
      <c r="CR20" s="145">
        <f t="shared" si="11"/>
        <v>0</v>
      </c>
      <c r="CS20" s="146">
        <f t="shared" si="12"/>
        <v>0</v>
      </c>
      <c r="CT20" s="145">
        <f t="shared" si="13"/>
        <v>0</v>
      </c>
      <c r="CU20" s="145">
        <f t="shared" si="14"/>
        <v>1</v>
      </c>
      <c r="CV20" s="145">
        <f t="shared" si="15"/>
        <v>0</v>
      </c>
      <c r="CW20" s="145">
        <f t="shared" si="16"/>
        <v>0</v>
      </c>
      <c r="CX20" s="145">
        <f t="shared" si="17"/>
        <v>0</v>
      </c>
      <c r="CY20" s="159">
        <f t="shared" si="34"/>
        <v>1</v>
      </c>
      <c r="DC20" s="134">
        <f>SUM($AD20:$AF20)+SUM($AH20:$AJ20)+SUM($AL20:AN20)+SUM($AP20:AR20)+SUM($AT20:AV20)+SUM($AX20:AZ20)+SUM($BB20:BD20)+SUM($BF20:BH20)</f>
        <v>4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</row>
    <row r="21" spans="1:125" s="2" customFormat="1" ht="12" customHeight="1">
      <c r="A21" s="44" t="s">
        <v>199</v>
      </c>
      <c r="B21" s="215" t="s">
        <v>235</v>
      </c>
      <c r="C21" s="247" t="s">
        <v>101</v>
      </c>
      <c r="D21" s="235"/>
      <c r="E21" s="236"/>
      <c r="F21" s="236"/>
      <c r="G21" s="13"/>
      <c r="H21" s="235">
        <v>6</v>
      </c>
      <c r="I21" s="236"/>
      <c r="J21" s="236"/>
      <c r="K21" s="236"/>
      <c r="L21" s="236"/>
      <c r="M21" s="236"/>
      <c r="N21" s="13"/>
      <c r="O21" s="258"/>
      <c r="P21" s="258"/>
      <c r="Q21" s="235">
        <v>6</v>
      </c>
      <c r="R21" s="236"/>
      <c r="S21" s="236"/>
      <c r="T21" s="236"/>
      <c r="U21" s="236"/>
      <c r="V21" s="236"/>
      <c r="W21" s="13"/>
      <c r="X21" s="9">
        <v>120</v>
      </c>
      <c r="Y21" s="258">
        <f t="shared" si="0"/>
        <v>4</v>
      </c>
      <c r="Z21" s="10">
        <f t="shared" si="18"/>
        <v>2</v>
      </c>
      <c r="AA21" s="10">
        <f t="shared" si="18"/>
        <v>0</v>
      </c>
      <c r="AB21" s="10">
        <f t="shared" si="18"/>
        <v>2</v>
      </c>
      <c r="AC21" s="10">
        <f t="shared" si="19"/>
        <v>116</v>
      </c>
      <c r="AD21" s="405"/>
      <c r="AE21" s="405"/>
      <c r="AF21" s="405"/>
      <c r="AG21" s="157">
        <f t="shared" si="58"/>
        <v>0</v>
      </c>
      <c r="AH21" s="405"/>
      <c r="AI21" s="405"/>
      <c r="AJ21" s="405"/>
      <c r="AK21" s="157">
        <f t="shared" si="59"/>
        <v>0</v>
      </c>
      <c r="AL21" s="405"/>
      <c r="AM21" s="405"/>
      <c r="AN21" s="405"/>
      <c r="AO21" s="157">
        <f t="shared" si="60"/>
        <v>0</v>
      </c>
      <c r="AP21" s="405"/>
      <c r="AQ21" s="405"/>
      <c r="AR21" s="405"/>
      <c r="AS21" s="157">
        <f t="shared" si="61"/>
        <v>0</v>
      </c>
      <c r="AT21" s="405"/>
      <c r="AU21" s="405"/>
      <c r="AV21" s="405"/>
      <c r="AW21" s="157">
        <f t="shared" si="62"/>
        <v>0</v>
      </c>
      <c r="AX21" s="405">
        <v>2</v>
      </c>
      <c r="AY21" s="405">
        <v>0</v>
      </c>
      <c r="AZ21" s="405">
        <v>2</v>
      </c>
      <c r="BA21" s="157">
        <f t="shared" si="63"/>
        <v>4</v>
      </c>
      <c r="BB21" s="405"/>
      <c r="BC21" s="405"/>
      <c r="BD21" s="405"/>
      <c r="BE21" s="157">
        <f t="shared" si="64"/>
        <v>0</v>
      </c>
      <c r="BF21" s="405"/>
      <c r="BG21" s="405"/>
      <c r="BH21" s="405"/>
      <c r="BI21" s="157">
        <f t="shared" si="65"/>
        <v>0</v>
      </c>
      <c r="BJ21" s="131">
        <f t="shared" si="1"/>
        <v>0.96666666666666667</v>
      </c>
      <c r="BK21" s="227" t="str">
        <f t="shared" si="2"/>
        <v/>
      </c>
      <c r="BL21" s="19">
        <f t="shared" si="35"/>
        <v>0</v>
      </c>
      <c r="BM21" s="19">
        <f t="shared" si="36"/>
        <v>0</v>
      </c>
      <c r="BN21" s="19">
        <f t="shared" si="37"/>
        <v>0</v>
      </c>
      <c r="BO21" s="19">
        <f t="shared" si="38"/>
        <v>0</v>
      </c>
      <c r="BP21" s="19">
        <f t="shared" si="39"/>
        <v>0</v>
      </c>
      <c r="BQ21" s="19">
        <f t="shared" si="40"/>
        <v>4</v>
      </c>
      <c r="BR21" s="19">
        <f t="shared" si="41"/>
        <v>0</v>
      </c>
      <c r="BS21" s="19">
        <f t="shared" si="42"/>
        <v>0</v>
      </c>
      <c r="BT21" s="166">
        <f t="shared" si="22"/>
        <v>4</v>
      </c>
      <c r="BW21" s="19">
        <f t="shared" si="43"/>
        <v>0</v>
      </c>
      <c r="BX21" s="19">
        <f t="shared" si="44"/>
        <v>0</v>
      </c>
      <c r="BY21" s="19">
        <f t="shared" si="45"/>
        <v>0</v>
      </c>
      <c r="BZ21" s="19">
        <f t="shared" si="46"/>
        <v>0</v>
      </c>
      <c r="CA21" s="19">
        <f t="shared" si="47"/>
        <v>0</v>
      </c>
      <c r="CB21" s="19">
        <f t="shared" si="48"/>
        <v>4</v>
      </c>
      <c r="CC21" s="19">
        <f t="shared" si="49"/>
        <v>0</v>
      </c>
      <c r="CD21" s="19">
        <f t="shared" si="50"/>
        <v>0</v>
      </c>
      <c r="CE21" s="379">
        <f t="shared" si="23"/>
        <v>4</v>
      </c>
      <c r="CF21" s="397">
        <f t="shared" si="24"/>
        <v>4</v>
      </c>
      <c r="CH21" s="145">
        <f t="shared" si="25"/>
        <v>0</v>
      </c>
      <c r="CI21" s="145">
        <f t="shared" si="26"/>
        <v>0</v>
      </c>
      <c r="CJ21" s="145">
        <f t="shared" si="27"/>
        <v>0</v>
      </c>
      <c r="CK21" s="145">
        <f t="shared" si="28"/>
        <v>0</v>
      </c>
      <c r="CL21" s="145">
        <f t="shared" si="29"/>
        <v>0</v>
      </c>
      <c r="CM21" s="145">
        <f t="shared" si="30"/>
        <v>0</v>
      </c>
      <c r="CN21" s="145">
        <f t="shared" si="31"/>
        <v>0</v>
      </c>
      <c r="CO21" s="145">
        <f t="shared" si="32"/>
        <v>0</v>
      </c>
      <c r="CP21" s="160">
        <f t="shared" si="33"/>
        <v>0</v>
      </c>
      <c r="CQ21" s="145">
        <f t="shared" si="10"/>
        <v>0</v>
      </c>
      <c r="CR21" s="145">
        <f t="shared" si="11"/>
        <v>0</v>
      </c>
      <c r="CS21" s="146">
        <f t="shared" si="12"/>
        <v>0</v>
      </c>
      <c r="CT21" s="145">
        <f t="shared" si="13"/>
        <v>0</v>
      </c>
      <c r="CU21" s="145">
        <f t="shared" si="14"/>
        <v>0</v>
      </c>
      <c r="CV21" s="145">
        <f t="shared" si="15"/>
        <v>1</v>
      </c>
      <c r="CW21" s="145">
        <f t="shared" si="16"/>
        <v>0</v>
      </c>
      <c r="CX21" s="145">
        <f t="shared" si="17"/>
        <v>0</v>
      </c>
      <c r="CY21" s="159">
        <f t="shared" si="34"/>
        <v>1</v>
      </c>
      <c r="DC21" s="134">
        <f>SUM($AD21:$AF21)+SUM($AH21:$AJ21)+SUM($AL21:AN21)+SUM($AP21:AR21)+SUM($AT21:AV21)+SUM($AX21:AZ21)+SUM($BB21:BD21)+SUM($BF21:BH21)</f>
        <v>4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</row>
    <row r="22" spans="1:125" s="2" customFormat="1">
      <c r="A22" s="44" t="s">
        <v>200</v>
      </c>
      <c r="B22" s="411" t="s">
        <v>297</v>
      </c>
      <c r="C22" s="412" t="s">
        <v>101</v>
      </c>
      <c r="D22" s="413">
        <v>1</v>
      </c>
      <c r="E22" s="414">
        <v>2</v>
      </c>
      <c r="F22" s="414"/>
      <c r="G22" s="415"/>
      <c r="H22" s="413"/>
      <c r="I22" s="236"/>
      <c r="J22" s="236"/>
      <c r="K22" s="236"/>
      <c r="L22" s="236"/>
      <c r="M22" s="236"/>
      <c r="N22" s="13"/>
      <c r="O22" s="258"/>
      <c r="P22" s="258"/>
      <c r="Q22" s="235">
        <v>1</v>
      </c>
      <c r="R22" s="236">
        <v>2</v>
      </c>
      <c r="S22" s="236"/>
      <c r="T22" s="236"/>
      <c r="U22" s="236"/>
      <c r="V22" s="236"/>
      <c r="W22" s="13"/>
      <c r="X22" s="9">
        <v>300</v>
      </c>
      <c r="Y22" s="274">
        <f t="shared" si="0"/>
        <v>10</v>
      </c>
      <c r="Z22" s="10">
        <f t="shared" si="18"/>
        <v>4</v>
      </c>
      <c r="AA22" s="10">
        <f t="shared" si="18"/>
        <v>0</v>
      </c>
      <c r="AB22" s="10">
        <f t="shared" si="18"/>
        <v>4</v>
      </c>
      <c r="AC22" s="10">
        <f t="shared" si="19"/>
        <v>292</v>
      </c>
      <c r="AD22" s="405">
        <v>2</v>
      </c>
      <c r="AE22" s="405">
        <v>0</v>
      </c>
      <c r="AF22" s="405">
        <v>2</v>
      </c>
      <c r="AG22" s="157">
        <f t="shared" ref="AG22" si="66">BL22</f>
        <v>5</v>
      </c>
      <c r="AH22" s="405">
        <v>2</v>
      </c>
      <c r="AI22" s="405">
        <v>0</v>
      </c>
      <c r="AJ22" s="405">
        <v>2</v>
      </c>
      <c r="AK22" s="157">
        <f t="shared" ref="AK22" si="67">BM22</f>
        <v>5</v>
      </c>
      <c r="AL22" s="405"/>
      <c r="AM22" s="405"/>
      <c r="AN22" s="405"/>
      <c r="AO22" s="157">
        <f t="shared" ref="AO22" si="68">BN22</f>
        <v>0</v>
      </c>
      <c r="AP22" s="405"/>
      <c r="AQ22" s="405"/>
      <c r="AR22" s="405"/>
      <c r="AS22" s="157">
        <f t="shared" ref="AS22" si="69">BO22</f>
        <v>0</v>
      </c>
      <c r="AT22" s="405"/>
      <c r="AU22" s="405"/>
      <c r="AV22" s="405"/>
      <c r="AW22" s="157">
        <f t="shared" ref="AW22" si="70">BP22</f>
        <v>0</v>
      </c>
      <c r="AX22" s="405"/>
      <c r="AY22" s="405"/>
      <c r="AZ22" s="405"/>
      <c r="BA22" s="157">
        <f t="shared" ref="BA22" si="71">BQ22</f>
        <v>0</v>
      </c>
      <c r="BB22" s="405"/>
      <c r="BC22" s="405"/>
      <c r="BD22" s="405"/>
      <c r="BE22" s="157">
        <f t="shared" si="64"/>
        <v>0</v>
      </c>
      <c r="BF22" s="405"/>
      <c r="BG22" s="405"/>
      <c r="BH22" s="405"/>
      <c r="BI22" s="157">
        <f t="shared" si="65"/>
        <v>0</v>
      </c>
      <c r="BJ22" s="131">
        <f t="shared" si="1"/>
        <v>0.97333333333333338</v>
      </c>
      <c r="BK22" s="227" t="str">
        <f t="shared" si="2"/>
        <v/>
      </c>
      <c r="BL22" s="19">
        <f t="shared" si="35"/>
        <v>5</v>
      </c>
      <c r="BM22" s="19">
        <f t="shared" si="36"/>
        <v>5</v>
      </c>
      <c r="BN22" s="19">
        <f t="shared" si="37"/>
        <v>0</v>
      </c>
      <c r="BO22" s="19">
        <f t="shared" si="38"/>
        <v>0</v>
      </c>
      <c r="BP22" s="19">
        <f t="shared" si="39"/>
        <v>0</v>
      </c>
      <c r="BQ22" s="19">
        <f t="shared" si="40"/>
        <v>0</v>
      </c>
      <c r="BR22" s="19">
        <f t="shared" si="41"/>
        <v>0</v>
      </c>
      <c r="BS22" s="19">
        <f t="shared" si="42"/>
        <v>0</v>
      </c>
      <c r="BT22" s="166">
        <f t="shared" si="22"/>
        <v>10</v>
      </c>
      <c r="BW22" s="19">
        <f t="shared" si="43"/>
        <v>5</v>
      </c>
      <c r="BX22" s="19">
        <f t="shared" si="44"/>
        <v>5</v>
      </c>
      <c r="BY22" s="19">
        <f t="shared" si="45"/>
        <v>0</v>
      </c>
      <c r="BZ22" s="19">
        <f t="shared" si="46"/>
        <v>0</v>
      </c>
      <c r="CA22" s="19">
        <f t="shared" si="47"/>
        <v>0</v>
      </c>
      <c r="CB22" s="19">
        <f t="shared" si="48"/>
        <v>0</v>
      </c>
      <c r="CC22" s="19">
        <f t="shared" si="49"/>
        <v>0</v>
      </c>
      <c r="CD22" s="19">
        <f t="shared" si="50"/>
        <v>0</v>
      </c>
      <c r="CE22" s="379">
        <f t="shared" si="23"/>
        <v>10</v>
      </c>
      <c r="CF22" s="397">
        <f t="shared" si="24"/>
        <v>5</v>
      </c>
      <c r="CH22" s="145">
        <f t="shared" si="25"/>
        <v>1</v>
      </c>
      <c r="CI22" s="145">
        <f t="shared" si="26"/>
        <v>1</v>
      </c>
      <c r="CJ22" s="145">
        <f t="shared" si="27"/>
        <v>0</v>
      </c>
      <c r="CK22" s="145">
        <f t="shared" si="28"/>
        <v>0</v>
      </c>
      <c r="CL22" s="145">
        <f t="shared" si="29"/>
        <v>0</v>
      </c>
      <c r="CM22" s="145">
        <f t="shared" si="30"/>
        <v>0</v>
      </c>
      <c r="CN22" s="145">
        <f t="shared" si="31"/>
        <v>0</v>
      </c>
      <c r="CO22" s="145">
        <f t="shared" si="32"/>
        <v>0</v>
      </c>
      <c r="CP22" s="160">
        <f t="shared" si="33"/>
        <v>2</v>
      </c>
      <c r="CQ22" s="145">
        <f t="shared" si="10"/>
        <v>0</v>
      </c>
      <c r="CR22" s="145">
        <f t="shared" si="11"/>
        <v>0</v>
      </c>
      <c r="CS22" s="146">
        <f t="shared" si="12"/>
        <v>0</v>
      </c>
      <c r="CT22" s="145">
        <f t="shared" si="13"/>
        <v>0</v>
      </c>
      <c r="CU22" s="145">
        <f t="shared" si="14"/>
        <v>0</v>
      </c>
      <c r="CV22" s="145">
        <f t="shared" si="15"/>
        <v>0</v>
      </c>
      <c r="CW22" s="145">
        <f t="shared" si="16"/>
        <v>0</v>
      </c>
      <c r="CX22" s="145">
        <f t="shared" si="17"/>
        <v>0</v>
      </c>
      <c r="CY22" s="159">
        <f t="shared" si="34"/>
        <v>0</v>
      </c>
      <c r="DC22" s="134">
        <f>SUM($AD22:$AF22)+SUM($AH22:$AJ22)+SUM($AL22:AN22)+SUM($AP22:AR22)+SUM($AT22:AV22)+SUM($AX22:AZ22)+SUM($BB22:BD22)+SUM($BF22:BH22)</f>
        <v>8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</row>
    <row r="23" spans="1:125" s="2" customFormat="1" ht="56.25">
      <c r="A23" s="44" t="s">
        <v>201</v>
      </c>
      <c r="B23" s="411" t="s">
        <v>286</v>
      </c>
      <c r="C23" s="412" t="s">
        <v>101</v>
      </c>
      <c r="D23" s="413">
        <v>1</v>
      </c>
      <c r="E23" s="414">
        <v>2</v>
      </c>
      <c r="F23" s="414">
        <v>3</v>
      </c>
      <c r="G23" s="415"/>
      <c r="H23" s="413"/>
      <c r="I23" s="236"/>
      <c r="J23" s="236"/>
      <c r="K23" s="236"/>
      <c r="L23" s="236"/>
      <c r="M23" s="236"/>
      <c r="N23" s="13"/>
      <c r="O23" s="258"/>
      <c r="P23" s="258"/>
      <c r="Q23" s="235">
        <v>1</v>
      </c>
      <c r="R23" s="236">
        <v>2</v>
      </c>
      <c r="S23" s="236">
        <v>3</v>
      </c>
      <c r="T23" s="236"/>
      <c r="U23" s="236"/>
      <c r="V23" s="236"/>
      <c r="W23" s="13"/>
      <c r="X23" s="9">
        <v>450</v>
      </c>
      <c r="Y23" s="258">
        <f t="shared" si="0"/>
        <v>15</v>
      </c>
      <c r="Z23" s="10">
        <f t="shared" si="18"/>
        <v>6</v>
      </c>
      <c r="AA23" s="10">
        <f t="shared" si="18"/>
        <v>0</v>
      </c>
      <c r="AB23" s="10">
        <f t="shared" si="18"/>
        <v>6</v>
      </c>
      <c r="AC23" s="10">
        <f t="shared" si="19"/>
        <v>438</v>
      </c>
      <c r="AD23" s="405">
        <v>2</v>
      </c>
      <c r="AE23" s="405">
        <v>0</v>
      </c>
      <c r="AF23" s="405">
        <v>2</v>
      </c>
      <c r="AG23" s="157">
        <f t="shared" si="58"/>
        <v>5</v>
      </c>
      <c r="AH23" s="405">
        <v>2</v>
      </c>
      <c r="AI23" s="405">
        <v>0</v>
      </c>
      <c r="AJ23" s="405">
        <v>2</v>
      </c>
      <c r="AK23" s="157">
        <f t="shared" si="59"/>
        <v>5</v>
      </c>
      <c r="AL23" s="405">
        <v>2</v>
      </c>
      <c r="AM23" s="405">
        <v>0</v>
      </c>
      <c r="AN23" s="405">
        <v>2</v>
      </c>
      <c r="AO23" s="157">
        <f t="shared" si="60"/>
        <v>5</v>
      </c>
      <c r="AP23" s="405"/>
      <c r="AQ23" s="405"/>
      <c r="AR23" s="405"/>
      <c r="AS23" s="157">
        <f t="shared" si="61"/>
        <v>0</v>
      </c>
      <c r="AT23" s="405"/>
      <c r="AU23" s="405"/>
      <c r="AV23" s="405"/>
      <c r="AW23" s="157">
        <f t="shared" si="62"/>
        <v>0</v>
      </c>
      <c r="AX23" s="405"/>
      <c r="AY23" s="405"/>
      <c r="AZ23" s="405"/>
      <c r="BA23" s="157">
        <f t="shared" si="63"/>
        <v>0</v>
      </c>
      <c r="BB23" s="405"/>
      <c r="BC23" s="405"/>
      <c r="BD23" s="405"/>
      <c r="BE23" s="157">
        <f t="shared" si="64"/>
        <v>0</v>
      </c>
      <c r="BF23" s="405"/>
      <c r="BG23" s="405"/>
      <c r="BH23" s="405"/>
      <c r="BI23" s="157">
        <f t="shared" si="65"/>
        <v>0</v>
      </c>
      <c r="BJ23" s="131">
        <f t="shared" si="1"/>
        <v>0.97333333333333338</v>
      </c>
      <c r="BK23" s="227" t="str">
        <f t="shared" si="2"/>
        <v/>
      </c>
      <c r="BL23" s="19">
        <f t="shared" si="35"/>
        <v>5</v>
      </c>
      <c r="BM23" s="19">
        <f t="shared" si="36"/>
        <v>5</v>
      </c>
      <c r="BN23" s="19">
        <f t="shared" si="37"/>
        <v>5</v>
      </c>
      <c r="BO23" s="19">
        <f t="shared" si="38"/>
        <v>0</v>
      </c>
      <c r="BP23" s="19">
        <f t="shared" si="39"/>
        <v>0</v>
      </c>
      <c r="BQ23" s="19">
        <f t="shared" si="40"/>
        <v>0</v>
      </c>
      <c r="BR23" s="19">
        <f t="shared" si="41"/>
        <v>0</v>
      </c>
      <c r="BS23" s="19">
        <f t="shared" si="42"/>
        <v>0</v>
      </c>
      <c r="BT23" s="166">
        <f t="shared" si="22"/>
        <v>15</v>
      </c>
      <c r="BW23" s="19">
        <f t="shared" si="43"/>
        <v>5</v>
      </c>
      <c r="BX23" s="19">
        <f t="shared" si="44"/>
        <v>5</v>
      </c>
      <c r="BY23" s="19">
        <f t="shared" si="45"/>
        <v>5</v>
      </c>
      <c r="BZ23" s="19">
        <f t="shared" si="46"/>
        <v>0</v>
      </c>
      <c r="CA23" s="19">
        <f t="shared" si="47"/>
        <v>0</v>
      </c>
      <c r="CB23" s="19">
        <f t="shared" si="48"/>
        <v>0</v>
      </c>
      <c r="CC23" s="19">
        <f t="shared" si="49"/>
        <v>0</v>
      </c>
      <c r="CD23" s="19">
        <f t="shared" si="50"/>
        <v>0</v>
      </c>
      <c r="CE23" s="379">
        <f t="shared" si="23"/>
        <v>15</v>
      </c>
      <c r="CF23" s="397">
        <f t="shared" si="24"/>
        <v>5</v>
      </c>
      <c r="CH23" s="145">
        <f t="shared" si="25"/>
        <v>1</v>
      </c>
      <c r="CI23" s="145">
        <f t="shared" si="26"/>
        <v>1</v>
      </c>
      <c r="CJ23" s="145">
        <f t="shared" si="27"/>
        <v>1</v>
      </c>
      <c r="CK23" s="145">
        <f t="shared" si="28"/>
        <v>0</v>
      </c>
      <c r="CL23" s="145">
        <f t="shared" si="29"/>
        <v>0</v>
      </c>
      <c r="CM23" s="145">
        <f t="shared" si="30"/>
        <v>0</v>
      </c>
      <c r="CN23" s="145">
        <f t="shared" si="31"/>
        <v>0</v>
      </c>
      <c r="CO23" s="145">
        <f t="shared" si="32"/>
        <v>0</v>
      </c>
      <c r="CP23" s="160">
        <f t="shared" si="33"/>
        <v>3</v>
      </c>
      <c r="CQ23" s="145">
        <f t="shared" si="10"/>
        <v>0</v>
      </c>
      <c r="CR23" s="145">
        <f t="shared" si="11"/>
        <v>0</v>
      </c>
      <c r="CS23" s="146">
        <f t="shared" si="12"/>
        <v>0</v>
      </c>
      <c r="CT23" s="145">
        <f t="shared" si="13"/>
        <v>0</v>
      </c>
      <c r="CU23" s="145">
        <f t="shared" si="14"/>
        <v>0</v>
      </c>
      <c r="CV23" s="145">
        <f t="shared" si="15"/>
        <v>0</v>
      </c>
      <c r="CW23" s="145">
        <f t="shared" si="16"/>
        <v>0</v>
      </c>
      <c r="CX23" s="145">
        <f t="shared" si="17"/>
        <v>0</v>
      </c>
      <c r="CY23" s="159">
        <f t="shared" si="34"/>
        <v>0</v>
      </c>
      <c r="DC23" s="134">
        <f>SUM($AD23:$AF23)+SUM($AH23:$AJ23)+SUM($AL23:AN23)+SUM($AP23:AR23)+SUM($AT23:AV23)+SUM($AX23:AZ23)+SUM($BB23:BD23)+SUM($BF23:BH23)</f>
        <v>12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</row>
    <row r="24" spans="1:125" s="2" customFormat="1" ht="22.5">
      <c r="A24" s="44" t="s">
        <v>202</v>
      </c>
      <c r="B24" s="416" t="s">
        <v>287</v>
      </c>
      <c r="C24" s="412" t="s">
        <v>101</v>
      </c>
      <c r="D24" s="413">
        <v>1</v>
      </c>
      <c r="E24" s="414">
        <v>2</v>
      </c>
      <c r="F24" s="414"/>
      <c r="G24" s="415"/>
      <c r="H24" s="413"/>
      <c r="I24" s="236"/>
      <c r="J24" s="236"/>
      <c r="K24" s="236"/>
      <c r="L24" s="236"/>
      <c r="M24" s="236"/>
      <c r="N24" s="13"/>
      <c r="O24" s="258"/>
      <c r="P24" s="258"/>
      <c r="Q24" s="235">
        <v>1</v>
      </c>
      <c r="R24" s="236">
        <v>2</v>
      </c>
      <c r="S24" s="236"/>
      <c r="T24" s="236"/>
      <c r="U24" s="236"/>
      <c r="V24" s="236"/>
      <c r="W24" s="13"/>
      <c r="X24" s="12">
        <v>300</v>
      </c>
      <c r="Y24" s="258">
        <f t="shared" si="0"/>
        <v>10</v>
      </c>
      <c r="Z24" s="10">
        <f t="shared" si="18"/>
        <v>4</v>
      </c>
      <c r="AA24" s="10">
        <f t="shared" si="18"/>
        <v>0</v>
      </c>
      <c r="AB24" s="10">
        <f t="shared" si="18"/>
        <v>4</v>
      </c>
      <c r="AC24" s="10">
        <f t="shared" si="19"/>
        <v>292</v>
      </c>
      <c r="AD24" s="405">
        <v>2</v>
      </c>
      <c r="AE24" s="405">
        <v>0</v>
      </c>
      <c r="AF24" s="405">
        <v>2</v>
      </c>
      <c r="AG24" s="157">
        <f t="shared" si="58"/>
        <v>5</v>
      </c>
      <c r="AH24" s="405">
        <v>2</v>
      </c>
      <c r="AI24" s="405">
        <v>0</v>
      </c>
      <c r="AJ24" s="405">
        <v>2</v>
      </c>
      <c r="AK24" s="157">
        <f t="shared" si="59"/>
        <v>5</v>
      </c>
      <c r="AL24" s="405"/>
      <c r="AM24" s="405"/>
      <c r="AN24" s="405"/>
      <c r="AO24" s="157">
        <f t="shared" si="60"/>
        <v>0</v>
      </c>
      <c r="AP24" s="405"/>
      <c r="AQ24" s="405"/>
      <c r="AR24" s="405"/>
      <c r="AS24" s="157">
        <f t="shared" si="61"/>
        <v>0</v>
      </c>
      <c r="AT24" s="405"/>
      <c r="AU24" s="405"/>
      <c r="AV24" s="405"/>
      <c r="AW24" s="157">
        <f t="shared" si="62"/>
        <v>0</v>
      </c>
      <c r="AX24" s="405"/>
      <c r="AY24" s="405"/>
      <c r="AZ24" s="405"/>
      <c r="BA24" s="157">
        <f t="shared" si="63"/>
        <v>0</v>
      </c>
      <c r="BB24" s="405"/>
      <c r="BC24" s="405"/>
      <c r="BD24" s="405"/>
      <c r="BE24" s="157">
        <f t="shared" si="64"/>
        <v>0</v>
      </c>
      <c r="BF24" s="405"/>
      <c r="BG24" s="405"/>
      <c r="BH24" s="405"/>
      <c r="BI24" s="157">
        <f t="shared" si="65"/>
        <v>0</v>
      </c>
      <c r="BJ24" s="131">
        <f t="shared" si="1"/>
        <v>0.97333333333333338</v>
      </c>
      <c r="BK24" s="227" t="str">
        <f t="shared" si="2"/>
        <v/>
      </c>
      <c r="BL24" s="19">
        <f t="shared" si="35"/>
        <v>5</v>
      </c>
      <c r="BM24" s="19">
        <f t="shared" si="36"/>
        <v>5</v>
      </c>
      <c r="BN24" s="19">
        <f t="shared" si="37"/>
        <v>0</v>
      </c>
      <c r="BO24" s="19">
        <f t="shared" si="38"/>
        <v>0</v>
      </c>
      <c r="BP24" s="19">
        <f t="shared" si="39"/>
        <v>0</v>
      </c>
      <c r="BQ24" s="19">
        <f t="shared" si="40"/>
        <v>0</v>
      </c>
      <c r="BR24" s="19">
        <f t="shared" si="41"/>
        <v>0</v>
      </c>
      <c r="BS24" s="19">
        <f t="shared" si="42"/>
        <v>0</v>
      </c>
      <c r="BT24" s="166">
        <f t="shared" si="22"/>
        <v>10</v>
      </c>
      <c r="BW24" s="19">
        <f t="shared" si="43"/>
        <v>5</v>
      </c>
      <c r="BX24" s="19">
        <f t="shared" si="44"/>
        <v>5</v>
      </c>
      <c r="BY24" s="19">
        <f t="shared" si="45"/>
        <v>0</v>
      </c>
      <c r="BZ24" s="19">
        <f t="shared" si="46"/>
        <v>0</v>
      </c>
      <c r="CA24" s="19">
        <f t="shared" si="47"/>
        <v>0</v>
      </c>
      <c r="CB24" s="19">
        <f t="shared" si="48"/>
        <v>0</v>
      </c>
      <c r="CC24" s="19">
        <f t="shared" si="49"/>
        <v>0</v>
      </c>
      <c r="CD24" s="19">
        <f t="shared" si="50"/>
        <v>0</v>
      </c>
      <c r="CE24" s="379">
        <f t="shared" si="23"/>
        <v>10</v>
      </c>
      <c r="CF24" s="397">
        <f t="shared" si="24"/>
        <v>5</v>
      </c>
      <c r="CH24" s="145">
        <f t="shared" si="25"/>
        <v>1</v>
      </c>
      <c r="CI24" s="145">
        <f t="shared" si="26"/>
        <v>1</v>
      </c>
      <c r="CJ24" s="145">
        <f t="shared" si="27"/>
        <v>0</v>
      </c>
      <c r="CK24" s="145">
        <f t="shared" si="28"/>
        <v>0</v>
      </c>
      <c r="CL24" s="145">
        <f t="shared" si="29"/>
        <v>0</v>
      </c>
      <c r="CM24" s="145">
        <f t="shared" si="30"/>
        <v>0</v>
      </c>
      <c r="CN24" s="145">
        <f t="shared" si="31"/>
        <v>0</v>
      </c>
      <c r="CO24" s="145">
        <f t="shared" si="32"/>
        <v>0</v>
      </c>
      <c r="CP24" s="160">
        <f t="shared" si="33"/>
        <v>2</v>
      </c>
      <c r="CQ24" s="145">
        <f t="shared" si="10"/>
        <v>0</v>
      </c>
      <c r="CR24" s="145">
        <f t="shared" si="11"/>
        <v>0</v>
      </c>
      <c r="CS24" s="146">
        <f t="shared" si="12"/>
        <v>0</v>
      </c>
      <c r="CT24" s="145">
        <f t="shared" si="13"/>
        <v>0</v>
      </c>
      <c r="CU24" s="145">
        <f t="shared" si="14"/>
        <v>0</v>
      </c>
      <c r="CV24" s="145">
        <f t="shared" si="15"/>
        <v>0</v>
      </c>
      <c r="CW24" s="145">
        <f t="shared" si="16"/>
        <v>0</v>
      </c>
      <c r="CX24" s="145">
        <f t="shared" si="17"/>
        <v>0</v>
      </c>
      <c r="CY24" s="159">
        <f t="shared" si="34"/>
        <v>0</v>
      </c>
      <c r="DC24" s="134">
        <f>SUM($AD24:$AF24)+SUM($AH24:$AJ24)+SUM($AL24:AN24)+SUM($AP24:AR24)+SUM($AT24:AV24)+SUM($AX24:AZ24)+SUM($BB24:BD24)+SUM($BF24:BH24)</f>
        <v>8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</row>
    <row r="25" spans="1:125" s="2" customFormat="1">
      <c r="A25" s="44" t="s">
        <v>203</v>
      </c>
      <c r="B25" s="416" t="s">
        <v>288</v>
      </c>
      <c r="C25" s="412" t="s">
        <v>118</v>
      </c>
      <c r="D25" s="413"/>
      <c r="E25" s="414"/>
      <c r="F25" s="414"/>
      <c r="G25" s="415"/>
      <c r="H25" s="413">
        <v>1</v>
      </c>
      <c r="I25" s="236"/>
      <c r="J25" s="236"/>
      <c r="K25" s="236"/>
      <c r="L25" s="236"/>
      <c r="M25" s="236"/>
      <c r="N25" s="13"/>
      <c r="O25" s="258"/>
      <c r="P25" s="258"/>
      <c r="Q25" s="235">
        <v>1</v>
      </c>
      <c r="R25" s="236"/>
      <c r="S25" s="236"/>
      <c r="T25" s="236"/>
      <c r="U25" s="236"/>
      <c r="V25" s="236"/>
      <c r="W25" s="13"/>
      <c r="X25" s="12">
        <v>105</v>
      </c>
      <c r="Y25" s="258">
        <f t="shared" si="0"/>
        <v>3.5</v>
      </c>
      <c r="Z25" s="10">
        <f t="shared" si="18"/>
        <v>2</v>
      </c>
      <c r="AA25" s="10">
        <f t="shared" si="18"/>
        <v>0</v>
      </c>
      <c r="AB25" s="10">
        <f t="shared" si="18"/>
        <v>2</v>
      </c>
      <c r="AC25" s="10">
        <f t="shared" si="19"/>
        <v>101</v>
      </c>
      <c r="AD25" s="405">
        <v>2</v>
      </c>
      <c r="AE25" s="405">
        <v>0</v>
      </c>
      <c r="AF25" s="405">
        <v>2</v>
      </c>
      <c r="AG25" s="157">
        <f t="shared" si="58"/>
        <v>3.5</v>
      </c>
      <c r="AH25" s="405"/>
      <c r="AI25" s="405"/>
      <c r="AJ25" s="405"/>
      <c r="AK25" s="157">
        <f t="shared" si="59"/>
        <v>0</v>
      </c>
      <c r="AL25" s="405"/>
      <c r="AM25" s="405"/>
      <c r="AN25" s="405"/>
      <c r="AO25" s="157">
        <f t="shared" si="60"/>
        <v>0</v>
      </c>
      <c r="AP25" s="405"/>
      <c r="AQ25" s="405"/>
      <c r="AR25" s="405"/>
      <c r="AS25" s="157">
        <f t="shared" si="61"/>
        <v>0</v>
      </c>
      <c r="AT25" s="405"/>
      <c r="AU25" s="405"/>
      <c r="AV25" s="405"/>
      <c r="AW25" s="157">
        <f t="shared" si="62"/>
        <v>0</v>
      </c>
      <c r="AX25" s="405"/>
      <c r="AY25" s="405"/>
      <c r="AZ25" s="405"/>
      <c r="BA25" s="157">
        <f t="shared" si="63"/>
        <v>0</v>
      </c>
      <c r="BB25" s="405"/>
      <c r="BC25" s="405"/>
      <c r="BD25" s="405"/>
      <c r="BE25" s="157">
        <f t="shared" si="64"/>
        <v>0</v>
      </c>
      <c r="BF25" s="405"/>
      <c r="BG25" s="405"/>
      <c r="BH25" s="405"/>
      <c r="BI25" s="157">
        <f t="shared" si="65"/>
        <v>0</v>
      </c>
      <c r="BJ25" s="131">
        <f t="shared" si="1"/>
        <v>0.96190476190476193</v>
      </c>
      <c r="BK25" s="227" t="str">
        <f t="shared" si="2"/>
        <v/>
      </c>
      <c r="BL25" s="19">
        <f t="shared" si="35"/>
        <v>3.5</v>
      </c>
      <c r="BM25" s="19">
        <f t="shared" si="36"/>
        <v>0</v>
      </c>
      <c r="BN25" s="19">
        <f t="shared" si="37"/>
        <v>0</v>
      </c>
      <c r="BO25" s="19">
        <f t="shared" si="38"/>
        <v>0</v>
      </c>
      <c r="BP25" s="19">
        <f t="shared" si="39"/>
        <v>0</v>
      </c>
      <c r="BQ25" s="19">
        <f t="shared" si="40"/>
        <v>0</v>
      </c>
      <c r="BR25" s="19">
        <f t="shared" si="41"/>
        <v>0</v>
      </c>
      <c r="BS25" s="19">
        <f t="shared" si="42"/>
        <v>0</v>
      </c>
      <c r="BT25" s="166">
        <f t="shared" si="22"/>
        <v>3.5</v>
      </c>
      <c r="BW25" s="19">
        <f t="shared" si="43"/>
        <v>3.5</v>
      </c>
      <c r="BX25" s="19">
        <f t="shared" si="44"/>
        <v>0</v>
      </c>
      <c r="BY25" s="19">
        <f t="shared" si="45"/>
        <v>0</v>
      </c>
      <c r="BZ25" s="19">
        <f t="shared" si="46"/>
        <v>0</v>
      </c>
      <c r="CA25" s="19">
        <f t="shared" si="47"/>
        <v>0</v>
      </c>
      <c r="CB25" s="19">
        <f t="shared" si="48"/>
        <v>0</v>
      </c>
      <c r="CC25" s="19">
        <f t="shared" si="49"/>
        <v>0</v>
      </c>
      <c r="CD25" s="19">
        <f t="shared" si="50"/>
        <v>0</v>
      </c>
      <c r="CE25" s="379">
        <f t="shared" si="23"/>
        <v>3.5</v>
      </c>
      <c r="CF25" s="397">
        <f t="shared" si="24"/>
        <v>3.5</v>
      </c>
      <c r="CH25" s="145">
        <f t="shared" si="25"/>
        <v>0</v>
      </c>
      <c r="CI25" s="145">
        <f t="shared" si="26"/>
        <v>0</v>
      </c>
      <c r="CJ25" s="145">
        <f t="shared" si="27"/>
        <v>0</v>
      </c>
      <c r="CK25" s="145">
        <f t="shared" si="28"/>
        <v>0</v>
      </c>
      <c r="CL25" s="145">
        <f t="shared" si="29"/>
        <v>0</v>
      </c>
      <c r="CM25" s="145">
        <f t="shared" si="30"/>
        <v>0</v>
      </c>
      <c r="CN25" s="145">
        <f t="shared" si="31"/>
        <v>0</v>
      </c>
      <c r="CO25" s="145">
        <f t="shared" si="32"/>
        <v>0</v>
      </c>
      <c r="CP25" s="160">
        <f t="shared" si="33"/>
        <v>0</v>
      </c>
      <c r="CQ25" s="145">
        <f t="shared" si="10"/>
        <v>1</v>
      </c>
      <c r="CR25" s="145">
        <f t="shared" si="11"/>
        <v>0</v>
      </c>
      <c r="CS25" s="146">
        <f t="shared" si="12"/>
        <v>0</v>
      </c>
      <c r="CT25" s="145">
        <f t="shared" si="13"/>
        <v>0</v>
      </c>
      <c r="CU25" s="145">
        <f t="shared" si="14"/>
        <v>0</v>
      </c>
      <c r="CV25" s="145">
        <f t="shared" si="15"/>
        <v>0</v>
      </c>
      <c r="CW25" s="145">
        <f t="shared" si="16"/>
        <v>0</v>
      </c>
      <c r="CX25" s="145">
        <f t="shared" si="17"/>
        <v>0</v>
      </c>
      <c r="CY25" s="159">
        <f t="shared" si="34"/>
        <v>1</v>
      </c>
      <c r="DC25" s="134">
        <f>SUM($AD25:$AF25)+SUM($AH25:$AJ25)+SUM($AL25:AN25)+SUM($AP25:AR25)+SUM($AT25:AV25)+SUM($AX25:AZ25)+SUM($BB25:BD25)+SUM($BF25:BH25)</f>
        <v>4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</row>
    <row r="26" spans="1:125" s="2" customFormat="1">
      <c r="A26" s="44" t="s">
        <v>204</v>
      </c>
      <c r="B26" s="416" t="s">
        <v>289</v>
      </c>
      <c r="C26" s="412" t="s">
        <v>290</v>
      </c>
      <c r="D26" s="413">
        <v>5</v>
      </c>
      <c r="E26" s="414"/>
      <c r="F26" s="414"/>
      <c r="G26" s="415"/>
      <c r="H26" s="413"/>
      <c r="I26" s="236"/>
      <c r="J26" s="236"/>
      <c r="K26" s="236"/>
      <c r="L26" s="236"/>
      <c r="M26" s="236"/>
      <c r="N26" s="13"/>
      <c r="O26" s="258"/>
      <c r="P26" s="258"/>
      <c r="Q26" s="235">
        <v>5</v>
      </c>
      <c r="R26" s="236"/>
      <c r="S26" s="236"/>
      <c r="T26" s="236"/>
      <c r="U26" s="236"/>
      <c r="V26" s="236"/>
      <c r="W26" s="13"/>
      <c r="X26" s="12">
        <v>120</v>
      </c>
      <c r="Y26" s="258">
        <f t="shared" si="0"/>
        <v>4</v>
      </c>
      <c r="Z26" s="10">
        <f t="shared" si="18"/>
        <v>2</v>
      </c>
      <c r="AA26" s="10">
        <f t="shared" si="18"/>
        <v>0</v>
      </c>
      <c r="AB26" s="10">
        <f t="shared" si="18"/>
        <v>2</v>
      </c>
      <c r="AC26" s="10">
        <f t="shared" si="19"/>
        <v>116</v>
      </c>
      <c r="AD26" s="405"/>
      <c r="AE26" s="405"/>
      <c r="AF26" s="405"/>
      <c r="AG26" s="157">
        <f t="shared" si="20"/>
        <v>0</v>
      </c>
      <c r="AH26" s="405"/>
      <c r="AI26" s="405"/>
      <c r="AJ26" s="405"/>
      <c r="AK26" s="157">
        <f t="shared" si="51"/>
        <v>0</v>
      </c>
      <c r="AL26" s="405"/>
      <c r="AM26" s="405"/>
      <c r="AN26" s="405"/>
      <c r="AO26" s="157">
        <f t="shared" si="52"/>
        <v>0</v>
      </c>
      <c r="AP26" s="405"/>
      <c r="AQ26" s="405"/>
      <c r="AR26" s="405"/>
      <c r="AS26" s="157">
        <f t="shared" si="53"/>
        <v>0</v>
      </c>
      <c r="AT26" s="405">
        <v>2</v>
      </c>
      <c r="AU26" s="405">
        <v>0</v>
      </c>
      <c r="AV26" s="405">
        <v>2</v>
      </c>
      <c r="AW26" s="157">
        <f t="shared" si="54"/>
        <v>4</v>
      </c>
      <c r="AX26" s="405"/>
      <c r="AY26" s="405"/>
      <c r="AZ26" s="405"/>
      <c r="BA26" s="157">
        <f t="shared" si="55"/>
        <v>0</v>
      </c>
      <c r="BB26" s="405"/>
      <c r="BC26" s="405"/>
      <c r="BD26" s="405"/>
      <c r="BE26" s="157">
        <f t="shared" si="56"/>
        <v>0</v>
      </c>
      <c r="BF26" s="405"/>
      <c r="BG26" s="405"/>
      <c r="BH26" s="405"/>
      <c r="BI26" s="157">
        <f t="shared" si="57"/>
        <v>0</v>
      </c>
      <c r="BJ26" s="131">
        <f t="shared" si="1"/>
        <v>0.96666666666666667</v>
      </c>
      <c r="BK26" s="227" t="str">
        <f t="shared" si="2"/>
        <v/>
      </c>
      <c r="BL26" s="19">
        <f t="shared" si="35"/>
        <v>0</v>
      </c>
      <c r="BM26" s="19">
        <f t="shared" si="36"/>
        <v>0</v>
      </c>
      <c r="BN26" s="19">
        <f t="shared" si="37"/>
        <v>0</v>
      </c>
      <c r="BO26" s="19">
        <f t="shared" si="38"/>
        <v>0</v>
      </c>
      <c r="BP26" s="19">
        <f t="shared" si="39"/>
        <v>4</v>
      </c>
      <c r="BQ26" s="19">
        <f t="shared" si="40"/>
        <v>0</v>
      </c>
      <c r="BR26" s="19">
        <f t="shared" si="41"/>
        <v>0</v>
      </c>
      <c r="BS26" s="19">
        <f t="shared" si="42"/>
        <v>0</v>
      </c>
      <c r="BT26" s="166">
        <f t="shared" si="22"/>
        <v>4</v>
      </c>
      <c r="BW26" s="19">
        <f t="shared" si="43"/>
        <v>0</v>
      </c>
      <c r="BX26" s="19">
        <f t="shared" si="44"/>
        <v>0</v>
      </c>
      <c r="BY26" s="19">
        <f t="shared" si="45"/>
        <v>0</v>
      </c>
      <c r="BZ26" s="19">
        <f t="shared" si="46"/>
        <v>0</v>
      </c>
      <c r="CA26" s="19">
        <f t="shared" si="47"/>
        <v>4</v>
      </c>
      <c r="CB26" s="19">
        <f t="shared" si="48"/>
        <v>0</v>
      </c>
      <c r="CC26" s="19">
        <f t="shared" si="49"/>
        <v>0</v>
      </c>
      <c r="CD26" s="19">
        <f t="shared" si="50"/>
        <v>0</v>
      </c>
      <c r="CE26" s="379">
        <f t="shared" si="23"/>
        <v>4</v>
      </c>
      <c r="CF26" s="397">
        <f t="shared" si="24"/>
        <v>4</v>
      </c>
      <c r="CH26" s="145">
        <f t="shared" si="25"/>
        <v>0</v>
      </c>
      <c r="CI26" s="145">
        <f t="shared" si="26"/>
        <v>0</v>
      </c>
      <c r="CJ26" s="145">
        <f t="shared" si="27"/>
        <v>0</v>
      </c>
      <c r="CK26" s="145">
        <f t="shared" si="28"/>
        <v>0</v>
      </c>
      <c r="CL26" s="145">
        <f t="shared" si="29"/>
        <v>1</v>
      </c>
      <c r="CM26" s="145">
        <f t="shared" si="30"/>
        <v>0</v>
      </c>
      <c r="CN26" s="145">
        <f t="shared" si="31"/>
        <v>0</v>
      </c>
      <c r="CO26" s="145">
        <f t="shared" si="32"/>
        <v>0</v>
      </c>
      <c r="CP26" s="160">
        <f t="shared" si="33"/>
        <v>1</v>
      </c>
      <c r="CQ26" s="145">
        <f t="shared" si="10"/>
        <v>0</v>
      </c>
      <c r="CR26" s="145">
        <f t="shared" si="11"/>
        <v>0</v>
      </c>
      <c r="CS26" s="146">
        <f t="shared" si="12"/>
        <v>0</v>
      </c>
      <c r="CT26" s="145">
        <f t="shared" si="13"/>
        <v>0</v>
      </c>
      <c r="CU26" s="145">
        <f t="shared" si="14"/>
        <v>0</v>
      </c>
      <c r="CV26" s="145">
        <f t="shared" si="15"/>
        <v>0</v>
      </c>
      <c r="CW26" s="145">
        <f t="shared" si="16"/>
        <v>0</v>
      </c>
      <c r="CX26" s="145">
        <f t="shared" si="17"/>
        <v>0</v>
      </c>
      <c r="CY26" s="159">
        <f t="shared" si="34"/>
        <v>0</v>
      </c>
      <c r="DC26" s="134">
        <f>SUM($AD26:$AF26)+SUM($AH26:$AJ26)+SUM($AL26:AN26)+SUM($AP26:AR26)+SUM($AT26:AV26)+SUM($AX26:AZ26)+SUM($BB26:BD26)+SUM($BF26:BH26)</f>
        <v>4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</row>
    <row r="27" spans="1:125" s="2" customFormat="1" ht="22.5">
      <c r="A27" s="44" t="s">
        <v>205</v>
      </c>
      <c r="B27" s="416" t="s">
        <v>291</v>
      </c>
      <c r="C27" s="412" t="s">
        <v>290</v>
      </c>
      <c r="D27" s="413">
        <v>3</v>
      </c>
      <c r="E27" s="414">
        <v>4</v>
      </c>
      <c r="F27" s="414"/>
      <c r="G27" s="415"/>
      <c r="H27" s="413"/>
      <c r="I27" s="236"/>
      <c r="J27" s="236"/>
      <c r="K27" s="236"/>
      <c r="L27" s="236"/>
      <c r="M27" s="236"/>
      <c r="N27" s="13"/>
      <c r="O27" s="258"/>
      <c r="P27" s="258"/>
      <c r="Q27" s="235">
        <v>3</v>
      </c>
      <c r="R27" s="236">
        <v>4</v>
      </c>
      <c r="S27" s="236"/>
      <c r="T27" s="236"/>
      <c r="U27" s="236"/>
      <c r="V27" s="236"/>
      <c r="W27" s="13"/>
      <c r="X27" s="12">
        <v>180</v>
      </c>
      <c r="Y27" s="258">
        <f t="shared" si="0"/>
        <v>6</v>
      </c>
      <c r="Z27" s="10">
        <f t="shared" si="18"/>
        <v>6</v>
      </c>
      <c r="AA27" s="10">
        <f t="shared" si="18"/>
        <v>0</v>
      </c>
      <c r="AB27" s="10">
        <f t="shared" si="18"/>
        <v>6</v>
      </c>
      <c r="AC27" s="10">
        <f t="shared" si="19"/>
        <v>168</v>
      </c>
      <c r="AD27" s="405"/>
      <c r="AE27" s="405"/>
      <c r="AF27" s="405"/>
      <c r="AG27" s="157">
        <f t="shared" si="20"/>
        <v>0</v>
      </c>
      <c r="AH27" s="405"/>
      <c r="AI27" s="405"/>
      <c r="AJ27" s="405"/>
      <c r="AK27" s="157">
        <f t="shared" si="51"/>
        <v>0</v>
      </c>
      <c r="AL27" s="405">
        <v>2</v>
      </c>
      <c r="AM27" s="405">
        <v>0</v>
      </c>
      <c r="AN27" s="405">
        <v>2</v>
      </c>
      <c r="AO27" s="157">
        <f t="shared" si="52"/>
        <v>2</v>
      </c>
      <c r="AP27" s="405">
        <v>4</v>
      </c>
      <c r="AQ27" s="405">
        <v>0</v>
      </c>
      <c r="AR27" s="405">
        <v>4</v>
      </c>
      <c r="AS27" s="157">
        <f t="shared" si="53"/>
        <v>4</v>
      </c>
      <c r="AT27" s="405"/>
      <c r="AU27" s="405"/>
      <c r="AV27" s="405"/>
      <c r="AW27" s="157">
        <f t="shared" si="54"/>
        <v>0</v>
      </c>
      <c r="AX27" s="405"/>
      <c r="AY27" s="405"/>
      <c r="AZ27" s="405"/>
      <c r="BA27" s="157">
        <f t="shared" si="55"/>
        <v>0</v>
      </c>
      <c r="BB27" s="405"/>
      <c r="BC27" s="405"/>
      <c r="BD27" s="405"/>
      <c r="BE27" s="157">
        <f t="shared" si="56"/>
        <v>0</v>
      </c>
      <c r="BF27" s="405"/>
      <c r="BG27" s="405"/>
      <c r="BH27" s="405"/>
      <c r="BI27" s="157">
        <f t="shared" si="57"/>
        <v>0</v>
      </c>
      <c r="BJ27" s="131">
        <f t="shared" si="1"/>
        <v>0.93333333333333335</v>
      </c>
      <c r="BK27" s="227" t="str">
        <f t="shared" si="2"/>
        <v/>
      </c>
      <c r="BL27" s="19">
        <f t="shared" si="35"/>
        <v>0</v>
      </c>
      <c r="BM27" s="19">
        <f t="shared" si="36"/>
        <v>0</v>
      </c>
      <c r="BN27" s="19">
        <f t="shared" si="37"/>
        <v>2</v>
      </c>
      <c r="BO27" s="19">
        <f t="shared" si="38"/>
        <v>4</v>
      </c>
      <c r="BP27" s="19">
        <f t="shared" si="39"/>
        <v>0</v>
      </c>
      <c r="BQ27" s="19">
        <f t="shared" si="40"/>
        <v>0</v>
      </c>
      <c r="BR27" s="19">
        <f t="shared" si="41"/>
        <v>0</v>
      </c>
      <c r="BS27" s="19">
        <f t="shared" si="42"/>
        <v>0</v>
      </c>
      <c r="BT27" s="166">
        <f t="shared" si="22"/>
        <v>6</v>
      </c>
      <c r="BW27" s="19">
        <f t="shared" si="43"/>
        <v>0</v>
      </c>
      <c r="BX27" s="19">
        <f t="shared" si="44"/>
        <v>0</v>
      </c>
      <c r="BY27" s="19">
        <f t="shared" si="45"/>
        <v>2</v>
      </c>
      <c r="BZ27" s="19">
        <f t="shared" si="46"/>
        <v>4</v>
      </c>
      <c r="CA27" s="19">
        <f t="shared" si="47"/>
        <v>0</v>
      </c>
      <c r="CB27" s="19">
        <f t="shared" si="48"/>
        <v>0</v>
      </c>
      <c r="CC27" s="19">
        <f t="shared" si="49"/>
        <v>0</v>
      </c>
      <c r="CD27" s="19">
        <f t="shared" si="50"/>
        <v>0</v>
      </c>
      <c r="CE27" s="379">
        <f t="shared" si="23"/>
        <v>6</v>
      </c>
      <c r="CF27" s="397">
        <f t="shared" si="24"/>
        <v>4</v>
      </c>
      <c r="CH27" s="145">
        <f t="shared" si="25"/>
        <v>0</v>
      </c>
      <c r="CI27" s="145">
        <f t="shared" si="26"/>
        <v>0</v>
      </c>
      <c r="CJ27" s="145">
        <f t="shared" si="27"/>
        <v>1</v>
      </c>
      <c r="CK27" s="145">
        <f t="shared" si="28"/>
        <v>1</v>
      </c>
      <c r="CL27" s="145">
        <f t="shared" si="29"/>
        <v>0</v>
      </c>
      <c r="CM27" s="145">
        <f t="shared" si="30"/>
        <v>0</v>
      </c>
      <c r="CN27" s="145">
        <f t="shared" si="31"/>
        <v>0</v>
      </c>
      <c r="CO27" s="145">
        <f t="shared" si="32"/>
        <v>0</v>
      </c>
      <c r="CP27" s="160">
        <f t="shared" si="33"/>
        <v>2</v>
      </c>
      <c r="CQ27" s="145">
        <f t="shared" si="10"/>
        <v>0</v>
      </c>
      <c r="CR27" s="145">
        <f t="shared" si="11"/>
        <v>0</v>
      </c>
      <c r="CS27" s="146">
        <f t="shared" si="12"/>
        <v>0</v>
      </c>
      <c r="CT27" s="145">
        <f t="shared" si="13"/>
        <v>0</v>
      </c>
      <c r="CU27" s="145">
        <f t="shared" si="14"/>
        <v>0</v>
      </c>
      <c r="CV27" s="145">
        <f t="shared" si="15"/>
        <v>0</v>
      </c>
      <c r="CW27" s="145">
        <f t="shared" si="16"/>
        <v>0</v>
      </c>
      <c r="CX27" s="145">
        <f t="shared" si="17"/>
        <v>0</v>
      </c>
      <c r="CY27" s="159">
        <f t="shared" si="34"/>
        <v>0</v>
      </c>
      <c r="DC27" s="134">
        <f>SUM($AD27:$AF27)+SUM($AH27:$AJ27)+SUM($AL27:AN27)+SUM($AP27:AR27)+SUM($AT27:AV27)+SUM($AX27:AZ27)+SUM($BB27:BD27)+SUM($BF27:BH27)</f>
        <v>12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</row>
    <row r="28" spans="1:125" s="2" customFormat="1" ht="12.75" customHeight="1">
      <c r="A28" s="44" t="s">
        <v>206</v>
      </c>
      <c r="B28" s="416" t="s">
        <v>292</v>
      </c>
      <c r="C28" s="412" t="s">
        <v>290</v>
      </c>
      <c r="D28" s="413">
        <v>5</v>
      </c>
      <c r="E28" s="414"/>
      <c r="F28" s="414"/>
      <c r="G28" s="415"/>
      <c r="H28" s="413"/>
      <c r="I28" s="236"/>
      <c r="J28" s="236"/>
      <c r="K28" s="236"/>
      <c r="L28" s="236"/>
      <c r="M28" s="236"/>
      <c r="N28" s="13"/>
      <c r="O28" s="258"/>
      <c r="P28" s="258"/>
      <c r="Q28" s="235">
        <v>5</v>
      </c>
      <c r="R28" s="236"/>
      <c r="S28" s="236"/>
      <c r="T28" s="236"/>
      <c r="U28" s="236"/>
      <c r="V28" s="236"/>
      <c r="W28" s="13"/>
      <c r="X28" s="12">
        <v>150</v>
      </c>
      <c r="Y28" s="258">
        <f t="shared" si="0"/>
        <v>5</v>
      </c>
      <c r="Z28" s="10">
        <f t="shared" si="18"/>
        <v>2</v>
      </c>
      <c r="AA28" s="10">
        <f t="shared" si="18"/>
        <v>0</v>
      </c>
      <c r="AB28" s="10">
        <f t="shared" si="18"/>
        <v>2</v>
      </c>
      <c r="AC28" s="10">
        <f t="shared" si="19"/>
        <v>146</v>
      </c>
      <c r="AD28" s="405"/>
      <c r="AE28" s="405"/>
      <c r="AF28" s="405"/>
      <c r="AG28" s="157">
        <f t="shared" ref="AG28:AG36" si="72">BL28</f>
        <v>0</v>
      </c>
      <c r="AH28" s="405"/>
      <c r="AI28" s="405"/>
      <c r="AJ28" s="405"/>
      <c r="AK28" s="157">
        <f t="shared" ref="AK28:AK36" si="73">BM28</f>
        <v>0</v>
      </c>
      <c r="AL28" s="405"/>
      <c r="AM28" s="405"/>
      <c r="AN28" s="405"/>
      <c r="AO28" s="157">
        <f t="shared" ref="AO28:AO36" si="74">BN28</f>
        <v>0</v>
      </c>
      <c r="AP28" s="405"/>
      <c r="AQ28" s="405"/>
      <c r="AR28" s="405"/>
      <c r="AS28" s="157">
        <f t="shared" ref="AS28:AS36" si="75">BO28</f>
        <v>0</v>
      </c>
      <c r="AT28" s="405">
        <v>2</v>
      </c>
      <c r="AU28" s="405">
        <v>0</v>
      </c>
      <c r="AV28" s="405">
        <v>2</v>
      </c>
      <c r="AW28" s="157">
        <f t="shared" ref="AW28:AW35" si="76">BP28</f>
        <v>5</v>
      </c>
      <c r="AX28" s="405"/>
      <c r="AY28" s="405"/>
      <c r="AZ28" s="405"/>
      <c r="BA28" s="157">
        <f t="shared" ref="BA28:BA35" si="77">BQ28</f>
        <v>0</v>
      </c>
      <c r="BB28" s="405"/>
      <c r="BC28" s="405"/>
      <c r="BD28" s="405"/>
      <c r="BE28" s="157">
        <f t="shared" ref="BE28:BE35" si="78">BR28</f>
        <v>0</v>
      </c>
      <c r="BF28" s="405"/>
      <c r="BG28" s="405"/>
      <c r="BH28" s="405"/>
      <c r="BI28" s="157">
        <f t="shared" ref="BI28:BI35" si="79">BS28</f>
        <v>0</v>
      </c>
      <c r="BJ28" s="131">
        <f t="shared" si="1"/>
        <v>0.97333333333333338</v>
      </c>
      <c r="BK28" s="227" t="str">
        <f t="shared" si="2"/>
        <v/>
      </c>
      <c r="BL28" s="19">
        <f t="shared" si="35"/>
        <v>0</v>
      </c>
      <c r="BM28" s="19">
        <f t="shared" si="36"/>
        <v>0</v>
      </c>
      <c r="BN28" s="19">
        <f t="shared" si="37"/>
        <v>0</v>
      </c>
      <c r="BO28" s="19">
        <f t="shared" si="38"/>
        <v>0</v>
      </c>
      <c r="BP28" s="19">
        <f t="shared" si="39"/>
        <v>5</v>
      </c>
      <c r="BQ28" s="19">
        <f t="shared" si="40"/>
        <v>0</v>
      </c>
      <c r="BR28" s="19">
        <f t="shared" si="41"/>
        <v>0</v>
      </c>
      <c r="BS28" s="19">
        <f t="shared" si="42"/>
        <v>0</v>
      </c>
      <c r="BT28" s="166">
        <f t="shared" ref="BT28:BT36" si="80">SUM(BL28:BS28)</f>
        <v>5</v>
      </c>
      <c r="BW28" s="19">
        <f t="shared" si="43"/>
        <v>0</v>
      </c>
      <c r="BX28" s="19">
        <f t="shared" si="44"/>
        <v>0</v>
      </c>
      <c r="BY28" s="19">
        <f t="shared" si="45"/>
        <v>0</v>
      </c>
      <c r="BZ28" s="19">
        <f t="shared" si="46"/>
        <v>0</v>
      </c>
      <c r="CA28" s="19">
        <f t="shared" si="47"/>
        <v>5</v>
      </c>
      <c r="CB28" s="19">
        <f t="shared" si="48"/>
        <v>0</v>
      </c>
      <c r="CC28" s="19">
        <f t="shared" si="49"/>
        <v>0</v>
      </c>
      <c r="CD28" s="19">
        <f t="shared" si="50"/>
        <v>0</v>
      </c>
      <c r="CE28" s="379">
        <f t="shared" ref="CE28:CE36" si="81">SUM(BW28:CD28)</f>
        <v>5</v>
      </c>
      <c r="CF28" s="397">
        <f t="shared" ref="CF28:CF36" si="82">MAX(BW28:CD28)</f>
        <v>5</v>
      </c>
      <c r="CH28" s="145">
        <f t="shared" si="25"/>
        <v>0</v>
      </c>
      <c r="CI28" s="145">
        <f t="shared" si="26"/>
        <v>0</v>
      </c>
      <c r="CJ28" s="145">
        <f t="shared" si="27"/>
        <v>0</v>
      </c>
      <c r="CK28" s="145">
        <f t="shared" si="28"/>
        <v>0</v>
      </c>
      <c r="CL28" s="145">
        <f t="shared" si="29"/>
        <v>1</v>
      </c>
      <c r="CM28" s="145">
        <f t="shared" si="30"/>
        <v>0</v>
      </c>
      <c r="CN28" s="145">
        <f t="shared" si="31"/>
        <v>0</v>
      </c>
      <c r="CO28" s="145">
        <f t="shared" si="32"/>
        <v>0</v>
      </c>
      <c r="CP28" s="160">
        <f t="shared" ref="CP28:CP36" si="83">SUM(CH28:CO28)</f>
        <v>1</v>
      </c>
      <c r="CQ28" s="145">
        <f t="shared" si="10"/>
        <v>0</v>
      </c>
      <c r="CR28" s="145">
        <f t="shared" si="11"/>
        <v>0</v>
      </c>
      <c r="CS28" s="146">
        <f t="shared" si="12"/>
        <v>0</v>
      </c>
      <c r="CT28" s="145">
        <f t="shared" si="13"/>
        <v>0</v>
      </c>
      <c r="CU28" s="145">
        <f t="shared" si="14"/>
        <v>0</v>
      </c>
      <c r="CV28" s="145">
        <f t="shared" si="15"/>
        <v>0</v>
      </c>
      <c r="CW28" s="145">
        <f t="shared" si="16"/>
        <v>0</v>
      </c>
      <c r="CX28" s="145">
        <f t="shared" si="17"/>
        <v>0</v>
      </c>
      <c r="CY28" s="159">
        <f t="shared" ref="CY28:CY36" si="84">SUM(CQ28:CX28)</f>
        <v>0</v>
      </c>
      <c r="DC28" s="134">
        <f>SUM($AD28:$AF28)+SUM($AH28:$AJ28)+SUM($AL28:AN28)+SUM($AP28:AR28)+SUM($AT28:AV28)+SUM($AX28:AZ28)+SUM($BB28:BD28)+SUM($BF28:BH28)</f>
        <v>4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</row>
    <row r="29" spans="1:125" s="2" customFormat="1" ht="21.75" customHeight="1">
      <c r="A29" s="44" t="s">
        <v>207</v>
      </c>
      <c r="B29" s="421" t="s">
        <v>305</v>
      </c>
      <c r="C29" s="412" t="s">
        <v>100</v>
      </c>
      <c r="D29" s="413">
        <v>3</v>
      </c>
      <c r="E29" s="414">
        <v>4</v>
      </c>
      <c r="F29" s="414"/>
      <c r="G29" s="415"/>
      <c r="H29" s="413"/>
      <c r="I29" s="236"/>
      <c r="J29" s="236"/>
      <c r="K29" s="236"/>
      <c r="L29" s="236"/>
      <c r="M29" s="236"/>
      <c r="N29" s="13"/>
      <c r="O29" s="258"/>
      <c r="P29" s="258"/>
      <c r="Q29" s="235">
        <v>3</v>
      </c>
      <c r="R29" s="236">
        <v>4</v>
      </c>
      <c r="S29" s="236"/>
      <c r="T29" s="236"/>
      <c r="U29" s="236"/>
      <c r="V29" s="236"/>
      <c r="W29" s="13"/>
      <c r="X29" s="12">
        <v>300</v>
      </c>
      <c r="Y29" s="258">
        <f t="shared" si="0"/>
        <v>10</v>
      </c>
      <c r="Z29" s="10">
        <f t="shared" si="18"/>
        <v>4</v>
      </c>
      <c r="AA29" s="10">
        <f t="shared" si="18"/>
        <v>0</v>
      </c>
      <c r="AB29" s="10">
        <f t="shared" si="18"/>
        <v>4</v>
      </c>
      <c r="AC29" s="10">
        <f t="shared" si="19"/>
        <v>292</v>
      </c>
      <c r="AD29" s="405"/>
      <c r="AE29" s="405"/>
      <c r="AF29" s="405"/>
      <c r="AG29" s="157">
        <f t="shared" si="72"/>
        <v>0</v>
      </c>
      <c r="AH29" s="405"/>
      <c r="AI29" s="405"/>
      <c r="AJ29" s="405"/>
      <c r="AK29" s="157">
        <f t="shared" si="73"/>
        <v>0</v>
      </c>
      <c r="AL29" s="405">
        <v>2</v>
      </c>
      <c r="AM29" s="405">
        <v>0</v>
      </c>
      <c r="AN29" s="405">
        <v>2</v>
      </c>
      <c r="AO29" s="157">
        <f t="shared" si="74"/>
        <v>5</v>
      </c>
      <c r="AP29" s="405">
        <v>2</v>
      </c>
      <c r="AQ29" s="405">
        <v>0</v>
      </c>
      <c r="AR29" s="405">
        <v>2</v>
      </c>
      <c r="AS29" s="157">
        <f t="shared" si="75"/>
        <v>5</v>
      </c>
      <c r="AT29" s="405"/>
      <c r="AU29" s="405"/>
      <c r="AV29" s="405"/>
      <c r="AW29" s="157">
        <f t="shared" si="76"/>
        <v>0</v>
      </c>
      <c r="AX29" s="405"/>
      <c r="AY29" s="405"/>
      <c r="AZ29" s="405"/>
      <c r="BA29" s="157">
        <f t="shared" si="77"/>
        <v>0</v>
      </c>
      <c r="BB29" s="405"/>
      <c r="BC29" s="405"/>
      <c r="BD29" s="405"/>
      <c r="BE29" s="157">
        <f t="shared" si="78"/>
        <v>0</v>
      </c>
      <c r="BF29" s="405"/>
      <c r="BG29" s="405"/>
      <c r="BH29" s="405"/>
      <c r="BI29" s="157">
        <f t="shared" si="79"/>
        <v>0</v>
      </c>
      <c r="BJ29" s="131">
        <f t="shared" si="1"/>
        <v>0.97333333333333338</v>
      </c>
      <c r="BK29" s="227" t="str">
        <f t="shared" si="2"/>
        <v/>
      </c>
      <c r="BL29" s="19">
        <f t="shared" si="35"/>
        <v>0</v>
      </c>
      <c r="BM29" s="19">
        <f t="shared" si="36"/>
        <v>0</v>
      </c>
      <c r="BN29" s="19">
        <f t="shared" si="37"/>
        <v>5</v>
      </c>
      <c r="BO29" s="19">
        <f t="shared" si="38"/>
        <v>5</v>
      </c>
      <c r="BP29" s="19">
        <f t="shared" si="39"/>
        <v>0</v>
      </c>
      <c r="BQ29" s="19">
        <f t="shared" si="40"/>
        <v>0</v>
      </c>
      <c r="BR29" s="19">
        <f t="shared" si="41"/>
        <v>0</v>
      </c>
      <c r="BS29" s="19">
        <f t="shared" si="42"/>
        <v>0</v>
      </c>
      <c r="BT29" s="166">
        <f t="shared" si="80"/>
        <v>10</v>
      </c>
      <c r="BW29" s="19">
        <f t="shared" si="43"/>
        <v>0</v>
      </c>
      <c r="BX29" s="19">
        <f t="shared" si="44"/>
        <v>0</v>
      </c>
      <c r="BY29" s="19">
        <f t="shared" si="45"/>
        <v>5</v>
      </c>
      <c r="BZ29" s="19">
        <f t="shared" si="46"/>
        <v>5</v>
      </c>
      <c r="CA29" s="19">
        <f t="shared" si="47"/>
        <v>0</v>
      </c>
      <c r="CB29" s="19">
        <f t="shared" si="48"/>
        <v>0</v>
      </c>
      <c r="CC29" s="19">
        <f t="shared" si="49"/>
        <v>0</v>
      </c>
      <c r="CD29" s="19">
        <f t="shared" si="50"/>
        <v>0</v>
      </c>
      <c r="CE29" s="379">
        <f t="shared" si="81"/>
        <v>10</v>
      </c>
      <c r="CF29" s="397">
        <f t="shared" si="82"/>
        <v>5</v>
      </c>
      <c r="CH29" s="145">
        <f t="shared" si="25"/>
        <v>0</v>
      </c>
      <c r="CI29" s="145">
        <f t="shared" si="26"/>
        <v>0</v>
      </c>
      <c r="CJ29" s="145">
        <f t="shared" si="27"/>
        <v>1</v>
      </c>
      <c r="CK29" s="145">
        <f t="shared" si="28"/>
        <v>1</v>
      </c>
      <c r="CL29" s="145">
        <f t="shared" si="29"/>
        <v>0</v>
      </c>
      <c r="CM29" s="145">
        <f t="shared" si="30"/>
        <v>0</v>
      </c>
      <c r="CN29" s="145">
        <f t="shared" si="31"/>
        <v>0</v>
      </c>
      <c r="CO29" s="145">
        <f t="shared" si="32"/>
        <v>0</v>
      </c>
      <c r="CP29" s="160">
        <f t="shared" si="83"/>
        <v>2</v>
      </c>
      <c r="CQ29" s="145">
        <f t="shared" si="10"/>
        <v>0</v>
      </c>
      <c r="CR29" s="145">
        <f t="shared" si="11"/>
        <v>0</v>
      </c>
      <c r="CS29" s="146">
        <f t="shared" si="12"/>
        <v>0</v>
      </c>
      <c r="CT29" s="145">
        <f t="shared" si="13"/>
        <v>0</v>
      </c>
      <c r="CU29" s="145">
        <f t="shared" si="14"/>
        <v>0</v>
      </c>
      <c r="CV29" s="145">
        <f t="shared" si="15"/>
        <v>0</v>
      </c>
      <c r="CW29" s="145">
        <f t="shared" si="16"/>
        <v>0</v>
      </c>
      <c r="CX29" s="145">
        <f t="shared" si="17"/>
        <v>0</v>
      </c>
      <c r="CY29" s="159">
        <f t="shared" si="84"/>
        <v>0</v>
      </c>
      <c r="DC29" s="134">
        <f>SUM($AD29:$AF29)+SUM($AH29:$AJ29)+SUM($AL29:AN29)+SUM($AP29:AR29)+SUM($AT29:AV29)+SUM($AX29:AZ29)+SUM($BB29:BD29)+SUM($BF29:BH29)</f>
        <v>8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</row>
    <row r="30" spans="1:125" s="2" customFormat="1">
      <c r="A30" s="44" t="s">
        <v>208</v>
      </c>
      <c r="B30" s="416" t="s">
        <v>293</v>
      </c>
      <c r="C30" s="412" t="s">
        <v>100</v>
      </c>
      <c r="D30" s="413">
        <v>6</v>
      </c>
      <c r="E30" s="414"/>
      <c r="F30" s="414"/>
      <c r="G30" s="415"/>
      <c r="H30" s="413"/>
      <c r="I30" s="236"/>
      <c r="J30" s="236"/>
      <c r="K30" s="236"/>
      <c r="L30" s="236"/>
      <c r="M30" s="236"/>
      <c r="N30" s="13"/>
      <c r="O30" s="258"/>
      <c r="P30" s="258"/>
      <c r="Q30" s="235">
        <v>6</v>
      </c>
      <c r="R30" s="236"/>
      <c r="S30" s="236"/>
      <c r="T30" s="236"/>
      <c r="U30" s="236"/>
      <c r="V30" s="236"/>
      <c r="W30" s="13"/>
      <c r="X30" s="12">
        <v>120</v>
      </c>
      <c r="Y30" s="258">
        <f t="shared" si="0"/>
        <v>4</v>
      </c>
      <c r="Z30" s="10">
        <f t="shared" si="18"/>
        <v>2</v>
      </c>
      <c r="AA30" s="10">
        <f t="shared" si="18"/>
        <v>0</v>
      </c>
      <c r="AB30" s="10">
        <f t="shared" si="18"/>
        <v>2</v>
      </c>
      <c r="AC30" s="10">
        <f t="shared" si="19"/>
        <v>116</v>
      </c>
      <c r="AD30" s="405"/>
      <c r="AE30" s="405"/>
      <c r="AF30" s="405"/>
      <c r="AG30" s="157">
        <f t="shared" si="72"/>
        <v>0</v>
      </c>
      <c r="AH30" s="405"/>
      <c r="AI30" s="405"/>
      <c r="AJ30" s="405"/>
      <c r="AK30" s="157">
        <f t="shared" si="73"/>
        <v>0</v>
      </c>
      <c r="AL30" s="405"/>
      <c r="AM30" s="405"/>
      <c r="AN30" s="405"/>
      <c r="AO30" s="157">
        <f t="shared" si="74"/>
        <v>0</v>
      </c>
      <c r="AP30" s="405"/>
      <c r="AQ30" s="405"/>
      <c r="AR30" s="405"/>
      <c r="AS30" s="157">
        <f t="shared" si="75"/>
        <v>0</v>
      </c>
      <c r="AT30" s="405"/>
      <c r="AU30" s="405"/>
      <c r="AV30" s="405"/>
      <c r="AW30" s="157">
        <f t="shared" si="76"/>
        <v>0</v>
      </c>
      <c r="AX30" s="405">
        <v>2</v>
      </c>
      <c r="AY30" s="405">
        <v>0</v>
      </c>
      <c r="AZ30" s="405">
        <v>2</v>
      </c>
      <c r="BA30" s="157">
        <f t="shared" si="77"/>
        <v>4</v>
      </c>
      <c r="BB30" s="405"/>
      <c r="BC30" s="405"/>
      <c r="BD30" s="405"/>
      <c r="BE30" s="157">
        <f t="shared" si="78"/>
        <v>0</v>
      </c>
      <c r="BF30" s="405"/>
      <c r="BG30" s="405"/>
      <c r="BH30" s="405"/>
      <c r="BI30" s="157">
        <f t="shared" si="79"/>
        <v>0</v>
      </c>
      <c r="BJ30" s="131">
        <f t="shared" si="1"/>
        <v>0.96666666666666667</v>
      </c>
      <c r="BK30" s="227" t="str">
        <f t="shared" si="2"/>
        <v/>
      </c>
      <c r="BL30" s="19">
        <f t="shared" si="35"/>
        <v>0</v>
      </c>
      <c r="BM30" s="19">
        <f t="shared" si="36"/>
        <v>0</v>
      </c>
      <c r="BN30" s="19">
        <f t="shared" si="37"/>
        <v>0</v>
      </c>
      <c r="BO30" s="19">
        <f t="shared" si="38"/>
        <v>0</v>
      </c>
      <c r="BP30" s="19">
        <f t="shared" si="39"/>
        <v>0</v>
      </c>
      <c r="BQ30" s="19">
        <f t="shared" si="40"/>
        <v>4</v>
      </c>
      <c r="BR30" s="19">
        <f t="shared" si="41"/>
        <v>0</v>
      </c>
      <c r="BS30" s="19">
        <f t="shared" si="42"/>
        <v>0</v>
      </c>
      <c r="BT30" s="166">
        <f t="shared" si="80"/>
        <v>4</v>
      </c>
      <c r="BW30" s="19">
        <f t="shared" si="43"/>
        <v>0</v>
      </c>
      <c r="BX30" s="19">
        <f t="shared" si="44"/>
        <v>0</v>
      </c>
      <c r="BY30" s="19">
        <f t="shared" si="45"/>
        <v>0</v>
      </c>
      <c r="BZ30" s="19">
        <f t="shared" si="46"/>
        <v>0</v>
      </c>
      <c r="CA30" s="19">
        <f t="shared" si="47"/>
        <v>0</v>
      </c>
      <c r="CB30" s="19">
        <f t="shared" si="48"/>
        <v>4</v>
      </c>
      <c r="CC30" s="19">
        <f t="shared" si="49"/>
        <v>0</v>
      </c>
      <c r="CD30" s="19">
        <f t="shared" si="50"/>
        <v>0</v>
      </c>
      <c r="CE30" s="379">
        <f t="shared" si="81"/>
        <v>4</v>
      </c>
      <c r="CF30" s="397">
        <f t="shared" si="82"/>
        <v>4</v>
      </c>
      <c r="CH30" s="145">
        <f t="shared" si="25"/>
        <v>0</v>
      </c>
      <c r="CI30" s="145">
        <f t="shared" si="26"/>
        <v>0</v>
      </c>
      <c r="CJ30" s="145">
        <f t="shared" si="27"/>
        <v>0</v>
      </c>
      <c r="CK30" s="145">
        <f t="shared" si="28"/>
        <v>0</v>
      </c>
      <c r="CL30" s="145">
        <f t="shared" si="29"/>
        <v>0</v>
      </c>
      <c r="CM30" s="145">
        <f t="shared" si="30"/>
        <v>1</v>
      </c>
      <c r="CN30" s="145">
        <f t="shared" si="31"/>
        <v>0</v>
      </c>
      <c r="CO30" s="145">
        <f t="shared" si="32"/>
        <v>0</v>
      </c>
      <c r="CP30" s="160">
        <f t="shared" si="83"/>
        <v>1</v>
      </c>
      <c r="CQ30" s="145">
        <f t="shared" si="10"/>
        <v>0</v>
      </c>
      <c r="CR30" s="145">
        <f t="shared" si="11"/>
        <v>0</v>
      </c>
      <c r="CS30" s="146">
        <f t="shared" si="12"/>
        <v>0</v>
      </c>
      <c r="CT30" s="145">
        <f t="shared" si="13"/>
        <v>0</v>
      </c>
      <c r="CU30" s="145">
        <f t="shared" si="14"/>
        <v>0</v>
      </c>
      <c r="CV30" s="145">
        <f t="shared" si="15"/>
        <v>0</v>
      </c>
      <c r="CW30" s="145">
        <f t="shared" si="16"/>
        <v>0</v>
      </c>
      <c r="CX30" s="145">
        <f t="shared" si="17"/>
        <v>0</v>
      </c>
      <c r="CY30" s="159">
        <f t="shared" si="84"/>
        <v>0</v>
      </c>
      <c r="DC30" s="134">
        <f>SUM($AD30:$AF30)+SUM($AH30:$AJ30)+SUM($AL30:AN30)+SUM($AP30:AR30)+SUM($AT30:AV30)+SUM($AX30:AZ30)+SUM($BB30:BD30)+SUM($BF30:BH30)</f>
        <v>4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</row>
    <row r="31" spans="1:125" s="2" customFormat="1">
      <c r="A31" s="44" t="s">
        <v>209</v>
      </c>
      <c r="B31" s="416" t="s">
        <v>294</v>
      </c>
      <c r="C31" s="412" t="s">
        <v>99</v>
      </c>
      <c r="D31" s="413">
        <v>2</v>
      </c>
      <c r="E31" s="414"/>
      <c r="F31" s="414"/>
      <c r="G31" s="415"/>
      <c r="H31" s="413"/>
      <c r="I31" s="236"/>
      <c r="J31" s="236"/>
      <c r="K31" s="236"/>
      <c r="L31" s="236"/>
      <c r="M31" s="236"/>
      <c r="N31" s="13"/>
      <c r="O31" s="258"/>
      <c r="P31" s="258"/>
      <c r="Q31" s="235">
        <v>2</v>
      </c>
      <c r="R31" s="236"/>
      <c r="S31" s="236"/>
      <c r="T31" s="236"/>
      <c r="U31" s="236"/>
      <c r="V31" s="236"/>
      <c r="W31" s="13"/>
      <c r="X31" s="12">
        <v>120</v>
      </c>
      <c r="Y31" s="258">
        <f t="shared" si="0"/>
        <v>4</v>
      </c>
      <c r="Z31" s="10">
        <f t="shared" si="18"/>
        <v>2</v>
      </c>
      <c r="AA31" s="10">
        <f t="shared" si="18"/>
        <v>0</v>
      </c>
      <c r="AB31" s="10">
        <f t="shared" si="18"/>
        <v>2</v>
      </c>
      <c r="AC31" s="10">
        <f t="shared" si="19"/>
        <v>116</v>
      </c>
      <c r="AD31" s="405"/>
      <c r="AE31" s="405"/>
      <c r="AF31" s="405"/>
      <c r="AG31" s="157">
        <f t="shared" si="72"/>
        <v>0</v>
      </c>
      <c r="AH31" s="405">
        <v>2</v>
      </c>
      <c r="AI31" s="405">
        <v>0</v>
      </c>
      <c r="AJ31" s="405">
        <v>2</v>
      </c>
      <c r="AK31" s="157">
        <f t="shared" si="73"/>
        <v>4</v>
      </c>
      <c r="AL31" s="405"/>
      <c r="AM31" s="405"/>
      <c r="AN31" s="405"/>
      <c r="AO31" s="157">
        <f t="shared" si="74"/>
        <v>0</v>
      </c>
      <c r="AP31" s="405"/>
      <c r="AQ31" s="405"/>
      <c r="AR31" s="405"/>
      <c r="AS31" s="157">
        <f t="shared" si="75"/>
        <v>0</v>
      </c>
      <c r="AT31" s="405"/>
      <c r="AU31" s="405"/>
      <c r="AV31" s="405"/>
      <c r="AW31" s="157">
        <f t="shared" si="76"/>
        <v>0</v>
      </c>
      <c r="AX31" s="405"/>
      <c r="AY31" s="405"/>
      <c r="AZ31" s="405"/>
      <c r="BA31" s="157">
        <f t="shared" si="77"/>
        <v>0</v>
      </c>
      <c r="BB31" s="405"/>
      <c r="BC31" s="405"/>
      <c r="BD31" s="405"/>
      <c r="BE31" s="157">
        <f t="shared" si="78"/>
        <v>0</v>
      </c>
      <c r="BF31" s="405"/>
      <c r="BG31" s="405"/>
      <c r="BH31" s="405"/>
      <c r="BI31" s="157">
        <f t="shared" si="79"/>
        <v>0</v>
      </c>
      <c r="BJ31" s="131">
        <f t="shared" si="1"/>
        <v>0.96666666666666667</v>
      </c>
      <c r="BK31" s="227" t="str">
        <f t="shared" si="2"/>
        <v/>
      </c>
      <c r="BL31" s="19">
        <f t="shared" si="35"/>
        <v>0</v>
      </c>
      <c r="BM31" s="19">
        <f t="shared" si="36"/>
        <v>4</v>
      </c>
      <c r="BN31" s="19">
        <f t="shared" si="37"/>
        <v>0</v>
      </c>
      <c r="BO31" s="19">
        <f t="shared" si="38"/>
        <v>0</v>
      </c>
      <c r="BP31" s="19">
        <f t="shared" si="39"/>
        <v>0</v>
      </c>
      <c r="BQ31" s="19">
        <f t="shared" si="40"/>
        <v>0</v>
      </c>
      <c r="BR31" s="19">
        <f t="shared" si="41"/>
        <v>0</v>
      </c>
      <c r="BS31" s="19">
        <f t="shared" si="42"/>
        <v>0</v>
      </c>
      <c r="BT31" s="166">
        <f t="shared" si="80"/>
        <v>4</v>
      </c>
      <c r="BW31" s="19">
        <f t="shared" si="43"/>
        <v>0</v>
      </c>
      <c r="BX31" s="19">
        <f t="shared" si="44"/>
        <v>4</v>
      </c>
      <c r="BY31" s="19">
        <f t="shared" si="45"/>
        <v>0</v>
      </c>
      <c r="BZ31" s="19">
        <f t="shared" si="46"/>
        <v>0</v>
      </c>
      <c r="CA31" s="19">
        <f t="shared" si="47"/>
        <v>0</v>
      </c>
      <c r="CB31" s="19">
        <f t="shared" si="48"/>
        <v>0</v>
      </c>
      <c r="CC31" s="19">
        <f t="shared" si="49"/>
        <v>0</v>
      </c>
      <c r="CD31" s="19">
        <f t="shared" si="50"/>
        <v>0</v>
      </c>
      <c r="CE31" s="379">
        <f t="shared" si="81"/>
        <v>4</v>
      </c>
      <c r="CF31" s="397">
        <f t="shared" si="82"/>
        <v>4</v>
      </c>
      <c r="CH31" s="145">
        <f t="shared" si="25"/>
        <v>0</v>
      </c>
      <c r="CI31" s="145">
        <f t="shared" si="26"/>
        <v>1</v>
      </c>
      <c r="CJ31" s="145">
        <f t="shared" si="27"/>
        <v>0</v>
      </c>
      <c r="CK31" s="145">
        <f t="shared" si="28"/>
        <v>0</v>
      </c>
      <c r="CL31" s="145">
        <f t="shared" si="29"/>
        <v>0</v>
      </c>
      <c r="CM31" s="145">
        <f t="shared" si="30"/>
        <v>0</v>
      </c>
      <c r="CN31" s="145">
        <f t="shared" si="31"/>
        <v>0</v>
      </c>
      <c r="CO31" s="145">
        <f t="shared" si="32"/>
        <v>0</v>
      </c>
      <c r="CP31" s="160">
        <f t="shared" si="83"/>
        <v>1</v>
      </c>
      <c r="CQ31" s="145">
        <f t="shared" si="10"/>
        <v>0</v>
      </c>
      <c r="CR31" s="145">
        <f t="shared" si="11"/>
        <v>0</v>
      </c>
      <c r="CS31" s="146">
        <f t="shared" si="12"/>
        <v>0</v>
      </c>
      <c r="CT31" s="145">
        <f t="shared" si="13"/>
        <v>0</v>
      </c>
      <c r="CU31" s="145">
        <f t="shared" si="14"/>
        <v>0</v>
      </c>
      <c r="CV31" s="145">
        <f t="shared" si="15"/>
        <v>0</v>
      </c>
      <c r="CW31" s="145">
        <f t="shared" si="16"/>
        <v>0</v>
      </c>
      <c r="CX31" s="145">
        <f t="shared" si="17"/>
        <v>0</v>
      </c>
      <c r="CY31" s="159">
        <f t="shared" si="84"/>
        <v>0</v>
      </c>
      <c r="DC31" s="134">
        <f>SUM($AD31:$AF31)+SUM($AH31:$AJ31)+SUM($AL31:AN31)+SUM($AP31:AR31)+SUM($AT31:AV31)+SUM($AX31:AZ31)+SUM($BB31:BD31)+SUM($BF31:BH31)</f>
        <v>4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</row>
    <row r="32" spans="1:125" s="2" customFormat="1">
      <c r="A32" s="44" t="s">
        <v>210</v>
      </c>
      <c r="B32" s="416" t="s">
        <v>295</v>
      </c>
      <c r="C32" s="412" t="s">
        <v>99</v>
      </c>
      <c r="D32" s="413">
        <v>3</v>
      </c>
      <c r="E32" s="414">
        <v>4</v>
      </c>
      <c r="F32" s="414"/>
      <c r="G32" s="415"/>
      <c r="H32" s="413"/>
      <c r="I32" s="236"/>
      <c r="J32" s="236"/>
      <c r="K32" s="236"/>
      <c r="L32" s="236"/>
      <c r="M32" s="236"/>
      <c r="N32" s="13"/>
      <c r="O32" s="258"/>
      <c r="P32" s="258"/>
      <c r="Q32" s="235">
        <v>3</v>
      </c>
      <c r="R32" s="236">
        <v>4</v>
      </c>
      <c r="S32" s="236"/>
      <c r="T32" s="236"/>
      <c r="U32" s="236"/>
      <c r="V32" s="236"/>
      <c r="W32" s="13"/>
      <c r="X32" s="12">
        <v>240</v>
      </c>
      <c r="Y32" s="258">
        <f t="shared" si="0"/>
        <v>8</v>
      </c>
      <c r="Z32" s="10">
        <f t="shared" si="18"/>
        <v>4</v>
      </c>
      <c r="AA32" s="10">
        <f t="shared" si="18"/>
        <v>0</v>
      </c>
      <c r="AB32" s="10">
        <f t="shared" si="18"/>
        <v>4</v>
      </c>
      <c r="AC32" s="10">
        <f t="shared" si="19"/>
        <v>232</v>
      </c>
      <c r="AD32" s="405"/>
      <c r="AE32" s="405"/>
      <c r="AF32" s="405"/>
      <c r="AG32" s="157">
        <f t="shared" si="72"/>
        <v>0</v>
      </c>
      <c r="AH32" s="405"/>
      <c r="AI32" s="405"/>
      <c r="AJ32" s="405"/>
      <c r="AK32" s="157">
        <f t="shared" si="73"/>
        <v>0</v>
      </c>
      <c r="AL32" s="405">
        <v>2</v>
      </c>
      <c r="AM32" s="405">
        <v>0</v>
      </c>
      <c r="AN32" s="405">
        <v>2</v>
      </c>
      <c r="AO32" s="157">
        <f t="shared" ref="AO32" si="85">BN32</f>
        <v>4</v>
      </c>
      <c r="AP32" s="405">
        <v>2</v>
      </c>
      <c r="AQ32" s="405">
        <v>0</v>
      </c>
      <c r="AR32" s="405">
        <v>2</v>
      </c>
      <c r="AS32" s="157">
        <f t="shared" si="75"/>
        <v>4</v>
      </c>
      <c r="AT32" s="405"/>
      <c r="AU32" s="405"/>
      <c r="AV32" s="405"/>
      <c r="AW32" s="157">
        <f t="shared" si="76"/>
        <v>0</v>
      </c>
      <c r="AX32" s="405"/>
      <c r="AY32" s="405"/>
      <c r="AZ32" s="405"/>
      <c r="BA32" s="157">
        <f t="shared" si="77"/>
        <v>0</v>
      </c>
      <c r="BB32" s="405"/>
      <c r="BC32" s="405"/>
      <c r="BD32" s="405"/>
      <c r="BE32" s="157">
        <f t="shared" si="78"/>
        <v>0</v>
      </c>
      <c r="BF32" s="405"/>
      <c r="BG32" s="405"/>
      <c r="BH32" s="405"/>
      <c r="BI32" s="157">
        <f t="shared" si="79"/>
        <v>0</v>
      </c>
      <c r="BJ32" s="131">
        <f t="shared" si="1"/>
        <v>0.96666666666666667</v>
      </c>
      <c r="BK32" s="227" t="str">
        <f t="shared" si="2"/>
        <v/>
      </c>
      <c r="BL32" s="19">
        <f t="shared" si="35"/>
        <v>0</v>
      </c>
      <c r="BM32" s="19">
        <f t="shared" si="36"/>
        <v>0</v>
      </c>
      <c r="BN32" s="19">
        <f t="shared" si="37"/>
        <v>4</v>
      </c>
      <c r="BO32" s="19">
        <f t="shared" si="38"/>
        <v>4</v>
      </c>
      <c r="BP32" s="19">
        <f t="shared" si="39"/>
        <v>0</v>
      </c>
      <c r="BQ32" s="19">
        <f t="shared" si="40"/>
        <v>0</v>
      </c>
      <c r="BR32" s="19">
        <f t="shared" si="41"/>
        <v>0</v>
      </c>
      <c r="BS32" s="19">
        <f t="shared" si="42"/>
        <v>0</v>
      </c>
      <c r="BT32" s="166">
        <f t="shared" si="80"/>
        <v>8</v>
      </c>
      <c r="BW32" s="19">
        <f t="shared" si="43"/>
        <v>0</v>
      </c>
      <c r="BX32" s="19">
        <f t="shared" si="44"/>
        <v>0</v>
      </c>
      <c r="BY32" s="19">
        <f t="shared" si="45"/>
        <v>4</v>
      </c>
      <c r="BZ32" s="19">
        <f t="shared" si="46"/>
        <v>4</v>
      </c>
      <c r="CA32" s="19">
        <f t="shared" si="47"/>
        <v>0</v>
      </c>
      <c r="CB32" s="19">
        <f t="shared" si="48"/>
        <v>0</v>
      </c>
      <c r="CC32" s="19">
        <f t="shared" si="49"/>
        <v>0</v>
      </c>
      <c r="CD32" s="19">
        <f t="shared" si="50"/>
        <v>0</v>
      </c>
      <c r="CE32" s="379">
        <f t="shared" si="81"/>
        <v>8</v>
      </c>
      <c r="CF32" s="397">
        <f t="shared" si="82"/>
        <v>4</v>
      </c>
      <c r="CH32" s="145">
        <f t="shared" si="25"/>
        <v>0</v>
      </c>
      <c r="CI32" s="145">
        <f t="shared" si="26"/>
        <v>0</v>
      </c>
      <c r="CJ32" s="145">
        <f t="shared" si="27"/>
        <v>1</v>
      </c>
      <c r="CK32" s="145">
        <f t="shared" si="28"/>
        <v>1</v>
      </c>
      <c r="CL32" s="145">
        <f t="shared" si="29"/>
        <v>0</v>
      </c>
      <c r="CM32" s="145">
        <f t="shared" si="30"/>
        <v>0</v>
      </c>
      <c r="CN32" s="145">
        <f t="shared" si="31"/>
        <v>0</v>
      </c>
      <c r="CO32" s="145">
        <f t="shared" si="32"/>
        <v>0</v>
      </c>
      <c r="CP32" s="160">
        <f t="shared" si="83"/>
        <v>2</v>
      </c>
      <c r="CQ32" s="145">
        <f t="shared" si="10"/>
        <v>0</v>
      </c>
      <c r="CR32" s="145">
        <f t="shared" si="11"/>
        <v>0</v>
      </c>
      <c r="CS32" s="146">
        <f t="shared" si="12"/>
        <v>0</v>
      </c>
      <c r="CT32" s="145">
        <f t="shared" si="13"/>
        <v>0</v>
      </c>
      <c r="CU32" s="145">
        <f t="shared" si="14"/>
        <v>0</v>
      </c>
      <c r="CV32" s="145">
        <f t="shared" si="15"/>
        <v>0</v>
      </c>
      <c r="CW32" s="145">
        <f t="shared" si="16"/>
        <v>0</v>
      </c>
      <c r="CX32" s="145">
        <f t="shared" si="17"/>
        <v>0</v>
      </c>
      <c r="CY32" s="159">
        <f t="shared" si="84"/>
        <v>0</v>
      </c>
      <c r="DC32" s="134">
        <f>SUM($AD32:$AF32)+SUM($AH32:$AJ32)+SUM($AL32:AN32)+SUM($AP32:AR32)+SUM($AT32:AV32)+SUM($AX32:AZ32)+SUM($BB32:BD32)+SUM($BF32:BH32)</f>
        <v>8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</row>
    <row r="33" spans="1:125" s="2" customFormat="1">
      <c r="A33" s="44" t="s">
        <v>211</v>
      </c>
      <c r="B33" s="416" t="s">
        <v>296</v>
      </c>
      <c r="C33" s="412" t="s">
        <v>99</v>
      </c>
      <c r="D33" s="413">
        <v>4</v>
      </c>
      <c r="E33" s="414"/>
      <c r="F33" s="414"/>
      <c r="G33" s="415"/>
      <c r="H33" s="413"/>
      <c r="I33" s="236"/>
      <c r="J33" s="236"/>
      <c r="K33" s="236"/>
      <c r="L33" s="236"/>
      <c r="M33" s="236"/>
      <c r="N33" s="13"/>
      <c r="O33" s="258"/>
      <c r="P33" s="258"/>
      <c r="Q33" s="235">
        <v>4</v>
      </c>
      <c r="R33" s="236"/>
      <c r="S33" s="236"/>
      <c r="T33" s="236"/>
      <c r="U33" s="236"/>
      <c r="V33" s="236"/>
      <c r="W33" s="13"/>
      <c r="X33" s="12">
        <v>120</v>
      </c>
      <c r="Y33" s="258">
        <f t="shared" si="0"/>
        <v>4</v>
      </c>
      <c r="Z33" s="10">
        <f t="shared" si="18"/>
        <v>2</v>
      </c>
      <c r="AA33" s="10">
        <f t="shared" si="18"/>
        <v>0</v>
      </c>
      <c r="AB33" s="10">
        <f t="shared" si="18"/>
        <v>2</v>
      </c>
      <c r="AC33" s="10">
        <f t="shared" si="19"/>
        <v>116</v>
      </c>
      <c r="AD33" s="405"/>
      <c r="AE33" s="405"/>
      <c r="AF33" s="405"/>
      <c r="AG33" s="157">
        <f t="shared" si="72"/>
        <v>0</v>
      </c>
      <c r="AH33" s="405"/>
      <c r="AI33" s="405"/>
      <c r="AJ33" s="405"/>
      <c r="AK33" s="157">
        <f t="shared" si="73"/>
        <v>0</v>
      </c>
      <c r="AL33" s="405"/>
      <c r="AM33" s="405"/>
      <c r="AN33" s="405"/>
      <c r="AO33" s="157">
        <f t="shared" si="74"/>
        <v>0</v>
      </c>
      <c r="AP33" s="405">
        <v>2</v>
      </c>
      <c r="AQ33" s="405">
        <v>0</v>
      </c>
      <c r="AR33" s="405">
        <v>2</v>
      </c>
      <c r="AS33" s="157">
        <f t="shared" si="75"/>
        <v>4</v>
      </c>
      <c r="AT33" s="405"/>
      <c r="AU33" s="405"/>
      <c r="AV33" s="405"/>
      <c r="AW33" s="157">
        <f t="shared" si="76"/>
        <v>0</v>
      </c>
      <c r="AX33" s="405"/>
      <c r="AY33" s="405"/>
      <c r="AZ33" s="405"/>
      <c r="BA33" s="157">
        <f t="shared" si="77"/>
        <v>0</v>
      </c>
      <c r="BB33" s="405"/>
      <c r="BC33" s="405"/>
      <c r="BD33" s="405"/>
      <c r="BE33" s="157">
        <f t="shared" si="78"/>
        <v>0</v>
      </c>
      <c r="BF33" s="405"/>
      <c r="BG33" s="405"/>
      <c r="BH33" s="405"/>
      <c r="BI33" s="157">
        <f t="shared" si="79"/>
        <v>0</v>
      </c>
      <c r="BJ33" s="131">
        <f t="shared" si="1"/>
        <v>0.96666666666666667</v>
      </c>
      <c r="BK33" s="227" t="str">
        <f t="shared" si="2"/>
        <v/>
      </c>
      <c r="BL33" s="19">
        <f t="shared" si="35"/>
        <v>0</v>
      </c>
      <c r="BM33" s="19">
        <f t="shared" si="36"/>
        <v>0</v>
      </c>
      <c r="BN33" s="19">
        <f t="shared" si="37"/>
        <v>0</v>
      </c>
      <c r="BO33" s="19">
        <f t="shared" si="38"/>
        <v>4</v>
      </c>
      <c r="BP33" s="19">
        <f t="shared" si="39"/>
        <v>0</v>
      </c>
      <c r="BQ33" s="19">
        <f t="shared" si="40"/>
        <v>0</v>
      </c>
      <c r="BR33" s="19">
        <f t="shared" si="41"/>
        <v>0</v>
      </c>
      <c r="BS33" s="19">
        <f t="shared" si="42"/>
        <v>0</v>
      </c>
      <c r="BT33" s="166">
        <f t="shared" si="80"/>
        <v>4</v>
      </c>
      <c r="BW33" s="19">
        <f t="shared" si="43"/>
        <v>0</v>
      </c>
      <c r="BX33" s="19">
        <f t="shared" si="44"/>
        <v>0</v>
      </c>
      <c r="BY33" s="19">
        <f t="shared" si="45"/>
        <v>0</v>
      </c>
      <c r="BZ33" s="19">
        <f t="shared" si="46"/>
        <v>4</v>
      </c>
      <c r="CA33" s="19">
        <f t="shared" si="47"/>
        <v>0</v>
      </c>
      <c r="CB33" s="19">
        <f t="shared" si="48"/>
        <v>0</v>
      </c>
      <c r="CC33" s="19">
        <f t="shared" si="49"/>
        <v>0</v>
      </c>
      <c r="CD33" s="19">
        <f t="shared" si="50"/>
        <v>0</v>
      </c>
      <c r="CE33" s="379">
        <f t="shared" si="81"/>
        <v>4</v>
      </c>
      <c r="CF33" s="397">
        <f t="shared" si="82"/>
        <v>4</v>
      </c>
      <c r="CH33" s="145">
        <f t="shared" si="25"/>
        <v>0</v>
      </c>
      <c r="CI33" s="145">
        <f t="shared" si="26"/>
        <v>0</v>
      </c>
      <c r="CJ33" s="145">
        <f t="shared" si="27"/>
        <v>0</v>
      </c>
      <c r="CK33" s="145">
        <f t="shared" si="28"/>
        <v>1</v>
      </c>
      <c r="CL33" s="145">
        <f t="shared" si="29"/>
        <v>0</v>
      </c>
      <c r="CM33" s="145">
        <f t="shared" si="30"/>
        <v>0</v>
      </c>
      <c r="CN33" s="145">
        <f t="shared" si="31"/>
        <v>0</v>
      </c>
      <c r="CO33" s="145">
        <f t="shared" si="32"/>
        <v>0</v>
      </c>
      <c r="CP33" s="160">
        <f t="shared" si="83"/>
        <v>1</v>
      </c>
      <c r="CQ33" s="145">
        <f t="shared" si="10"/>
        <v>0</v>
      </c>
      <c r="CR33" s="145">
        <f t="shared" si="11"/>
        <v>0</v>
      </c>
      <c r="CS33" s="146">
        <f t="shared" si="12"/>
        <v>0</v>
      </c>
      <c r="CT33" s="145">
        <f t="shared" si="13"/>
        <v>0</v>
      </c>
      <c r="CU33" s="145">
        <f t="shared" si="14"/>
        <v>0</v>
      </c>
      <c r="CV33" s="145">
        <f t="shared" si="15"/>
        <v>0</v>
      </c>
      <c r="CW33" s="145">
        <f t="shared" si="16"/>
        <v>0</v>
      </c>
      <c r="CX33" s="145">
        <f t="shared" si="17"/>
        <v>0</v>
      </c>
      <c r="CY33" s="159">
        <f t="shared" si="84"/>
        <v>0</v>
      </c>
      <c r="DC33" s="134">
        <f>SUM($AD33:$AF33)+SUM($AH33:$AJ33)+SUM($AL33:AN33)+SUM($AP33:AR33)+SUM($AT33:AV33)+SUM($AX33:AZ33)+SUM($BB33:BD33)+SUM($BF33:BH33)</f>
        <v>4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</row>
    <row r="34" spans="1:125" s="2" customFormat="1">
      <c r="A34" s="44" t="s">
        <v>212</v>
      </c>
      <c r="B34" s="422" t="s">
        <v>329</v>
      </c>
      <c r="C34" s="412" t="s">
        <v>100</v>
      </c>
      <c r="D34" s="413">
        <v>1</v>
      </c>
      <c r="E34" s="414"/>
      <c r="F34" s="414"/>
      <c r="G34" s="415"/>
      <c r="H34" s="413"/>
      <c r="I34" s="236"/>
      <c r="J34" s="236"/>
      <c r="K34" s="236"/>
      <c r="L34" s="236"/>
      <c r="M34" s="236"/>
      <c r="N34" s="13"/>
      <c r="O34" s="258"/>
      <c r="P34" s="258"/>
      <c r="Q34" s="235">
        <v>1</v>
      </c>
      <c r="R34" s="236"/>
      <c r="S34" s="236"/>
      <c r="T34" s="236"/>
      <c r="U34" s="236"/>
      <c r="V34" s="236"/>
      <c r="W34" s="13"/>
      <c r="X34" s="12">
        <v>150</v>
      </c>
      <c r="Y34" s="258">
        <f t="shared" si="0"/>
        <v>5</v>
      </c>
      <c r="Z34" s="10">
        <f t="shared" si="18"/>
        <v>2</v>
      </c>
      <c r="AA34" s="10">
        <f t="shared" si="18"/>
        <v>0</v>
      </c>
      <c r="AB34" s="10">
        <f t="shared" si="18"/>
        <v>2</v>
      </c>
      <c r="AC34" s="10">
        <f t="shared" si="19"/>
        <v>146</v>
      </c>
      <c r="AD34" s="405">
        <v>2</v>
      </c>
      <c r="AE34" s="405">
        <v>0</v>
      </c>
      <c r="AF34" s="405">
        <v>2</v>
      </c>
      <c r="AG34" s="157">
        <f t="shared" si="72"/>
        <v>5</v>
      </c>
      <c r="AH34" s="405"/>
      <c r="AI34" s="405"/>
      <c r="AJ34" s="405"/>
      <c r="AK34" s="157">
        <f t="shared" si="73"/>
        <v>0</v>
      </c>
      <c r="AL34" s="405"/>
      <c r="AM34" s="405"/>
      <c r="AN34" s="405"/>
      <c r="AO34" s="157">
        <f t="shared" si="74"/>
        <v>0</v>
      </c>
      <c r="AP34" s="405"/>
      <c r="AQ34" s="405"/>
      <c r="AR34" s="405"/>
      <c r="AS34" s="157">
        <f t="shared" si="75"/>
        <v>0</v>
      </c>
      <c r="AT34" s="405"/>
      <c r="AU34" s="405"/>
      <c r="AV34" s="405"/>
      <c r="AW34" s="157">
        <f t="shared" si="76"/>
        <v>0</v>
      </c>
      <c r="AX34" s="405"/>
      <c r="AY34" s="405"/>
      <c r="AZ34" s="405"/>
      <c r="BA34" s="157">
        <f t="shared" si="77"/>
        <v>0</v>
      </c>
      <c r="BB34" s="405"/>
      <c r="BC34" s="405"/>
      <c r="BD34" s="405"/>
      <c r="BE34" s="157">
        <f t="shared" si="78"/>
        <v>0</v>
      </c>
      <c r="BF34" s="405"/>
      <c r="BG34" s="405"/>
      <c r="BH34" s="405"/>
      <c r="BI34" s="157">
        <f t="shared" si="79"/>
        <v>0</v>
      </c>
      <c r="BJ34" s="131">
        <f t="shared" si="1"/>
        <v>0.97333333333333338</v>
      </c>
      <c r="BK34" s="227" t="str">
        <f t="shared" si="2"/>
        <v/>
      </c>
      <c r="BL34" s="19">
        <f t="shared" si="35"/>
        <v>5</v>
      </c>
      <c r="BM34" s="19">
        <f t="shared" si="36"/>
        <v>0</v>
      </c>
      <c r="BN34" s="19">
        <f t="shared" si="37"/>
        <v>0</v>
      </c>
      <c r="BO34" s="19">
        <f t="shared" si="38"/>
        <v>0</v>
      </c>
      <c r="BP34" s="19">
        <f t="shared" si="39"/>
        <v>0</v>
      </c>
      <c r="BQ34" s="19">
        <f t="shared" si="40"/>
        <v>0</v>
      </c>
      <c r="BR34" s="19">
        <f t="shared" si="41"/>
        <v>0</v>
      </c>
      <c r="BS34" s="19">
        <f t="shared" si="42"/>
        <v>0</v>
      </c>
      <c r="BT34" s="166">
        <f t="shared" si="80"/>
        <v>5</v>
      </c>
      <c r="BW34" s="19">
        <f t="shared" si="43"/>
        <v>5</v>
      </c>
      <c r="BX34" s="19">
        <f t="shared" si="44"/>
        <v>0</v>
      </c>
      <c r="BY34" s="19">
        <f t="shared" si="45"/>
        <v>0</v>
      </c>
      <c r="BZ34" s="19">
        <f t="shared" si="46"/>
        <v>0</v>
      </c>
      <c r="CA34" s="19">
        <f t="shared" si="47"/>
        <v>0</v>
      </c>
      <c r="CB34" s="19">
        <f t="shared" si="48"/>
        <v>0</v>
      </c>
      <c r="CC34" s="19">
        <f t="shared" si="49"/>
        <v>0</v>
      </c>
      <c r="CD34" s="19">
        <f t="shared" si="50"/>
        <v>0</v>
      </c>
      <c r="CE34" s="379">
        <f t="shared" si="81"/>
        <v>5</v>
      </c>
      <c r="CF34" s="397">
        <f t="shared" si="82"/>
        <v>5</v>
      </c>
      <c r="CH34" s="145">
        <f t="shared" si="25"/>
        <v>1</v>
      </c>
      <c r="CI34" s="145">
        <f t="shared" si="26"/>
        <v>0</v>
      </c>
      <c r="CJ34" s="145">
        <f t="shared" si="27"/>
        <v>0</v>
      </c>
      <c r="CK34" s="145">
        <f t="shared" si="28"/>
        <v>0</v>
      </c>
      <c r="CL34" s="145">
        <f t="shared" si="29"/>
        <v>0</v>
      </c>
      <c r="CM34" s="145">
        <f t="shared" si="30"/>
        <v>0</v>
      </c>
      <c r="CN34" s="145">
        <f t="shared" si="31"/>
        <v>0</v>
      </c>
      <c r="CO34" s="145">
        <f t="shared" si="32"/>
        <v>0</v>
      </c>
      <c r="CP34" s="160">
        <f t="shared" si="83"/>
        <v>1</v>
      </c>
      <c r="CQ34" s="145">
        <f t="shared" si="10"/>
        <v>0</v>
      </c>
      <c r="CR34" s="145">
        <f t="shared" si="11"/>
        <v>0</v>
      </c>
      <c r="CS34" s="146">
        <f t="shared" si="12"/>
        <v>0</v>
      </c>
      <c r="CT34" s="145">
        <f t="shared" si="13"/>
        <v>0</v>
      </c>
      <c r="CU34" s="145">
        <f t="shared" si="14"/>
        <v>0</v>
      </c>
      <c r="CV34" s="145">
        <f t="shared" si="15"/>
        <v>0</v>
      </c>
      <c r="CW34" s="145">
        <f t="shared" si="16"/>
        <v>0</v>
      </c>
      <c r="CX34" s="145">
        <f t="shared" si="17"/>
        <v>0</v>
      </c>
      <c r="CY34" s="159">
        <f t="shared" si="84"/>
        <v>0</v>
      </c>
      <c r="DC34" s="134">
        <f>SUM($AD34:$AF34)+SUM($AH34:$AJ34)+SUM($AL34:AN34)+SUM($AP34:AR34)+SUM($AT34:AV34)+SUM($AX34:AZ34)+SUM($BB34:BD34)+SUM($BF34:BH34)</f>
        <v>4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</row>
    <row r="35" spans="1:125" s="2" customFormat="1">
      <c r="A35" s="44" t="s">
        <v>213</v>
      </c>
      <c r="B35" s="422" t="s">
        <v>330</v>
      </c>
      <c r="C35" s="412" t="s">
        <v>100</v>
      </c>
      <c r="D35" s="413">
        <v>2</v>
      </c>
      <c r="E35" s="414"/>
      <c r="F35" s="414"/>
      <c r="G35" s="415"/>
      <c r="H35" s="413"/>
      <c r="I35" s="236"/>
      <c r="J35" s="236"/>
      <c r="K35" s="236"/>
      <c r="L35" s="236"/>
      <c r="M35" s="236"/>
      <c r="N35" s="13"/>
      <c r="O35" s="258"/>
      <c r="P35" s="258"/>
      <c r="Q35" s="235">
        <v>2</v>
      </c>
      <c r="R35" s="236"/>
      <c r="S35" s="236"/>
      <c r="T35" s="236"/>
      <c r="U35" s="236"/>
      <c r="V35" s="236"/>
      <c r="W35" s="13"/>
      <c r="X35" s="12">
        <v>120</v>
      </c>
      <c r="Y35" s="258">
        <f t="shared" si="0"/>
        <v>4</v>
      </c>
      <c r="Z35" s="10">
        <f t="shared" si="18"/>
        <v>2</v>
      </c>
      <c r="AA35" s="10">
        <f t="shared" si="18"/>
        <v>0</v>
      </c>
      <c r="AB35" s="10">
        <f t="shared" si="18"/>
        <v>2</v>
      </c>
      <c r="AC35" s="10">
        <f t="shared" si="19"/>
        <v>116</v>
      </c>
      <c r="AD35" s="405"/>
      <c r="AE35" s="405"/>
      <c r="AF35" s="405"/>
      <c r="AG35" s="157">
        <f t="shared" si="72"/>
        <v>0</v>
      </c>
      <c r="AH35" s="405">
        <v>2</v>
      </c>
      <c r="AI35" s="405">
        <v>0</v>
      </c>
      <c r="AJ35" s="405">
        <v>2</v>
      </c>
      <c r="AK35" s="157">
        <f t="shared" si="73"/>
        <v>4</v>
      </c>
      <c r="AL35" s="405"/>
      <c r="AM35" s="405"/>
      <c r="AN35" s="405"/>
      <c r="AO35" s="157">
        <f t="shared" si="74"/>
        <v>0</v>
      </c>
      <c r="AP35" s="405"/>
      <c r="AQ35" s="405"/>
      <c r="AR35" s="405"/>
      <c r="AS35" s="157">
        <f t="shared" si="75"/>
        <v>0</v>
      </c>
      <c r="AT35" s="405"/>
      <c r="AU35" s="405"/>
      <c r="AV35" s="405"/>
      <c r="AW35" s="157">
        <f t="shared" si="76"/>
        <v>0</v>
      </c>
      <c r="AX35" s="405"/>
      <c r="AY35" s="405"/>
      <c r="AZ35" s="405"/>
      <c r="BA35" s="157">
        <f t="shared" si="77"/>
        <v>0</v>
      </c>
      <c r="BB35" s="405"/>
      <c r="BC35" s="405"/>
      <c r="BD35" s="405"/>
      <c r="BE35" s="157">
        <f t="shared" si="78"/>
        <v>0</v>
      </c>
      <c r="BF35" s="405"/>
      <c r="BG35" s="405"/>
      <c r="BH35" s="405"/>
      <c r="BI35" s="157">
        <f t="shared" si="79"/>
        <v>0</v>
      </c>
      <c r="BJ35" s="131">
        <f t="shared" si="1"/>
        <v>0.96666666666666667</v>
      </c>
      <c r="BK35" s="227" t="str">
        <f t="shared" si="2"/>
        <v/>
      </c>
      <c r="BL35" s="19">
        <f t="shared" si="35"/>
        <v>0</v>
      </c>
      <c r="BM35" s="19">
        <f t="shared" si="36"/>
        <v>4</v>
      </c>
      <c r="BN35" s="19">
        <f t="shared" si="37"/>
        <v>0</v>
      </c>
      <c r="BO35" s="19">
        <f t="shared" si="38"/>
        <v>0</v>
      </c>
      <c r="BP35" s="19">
        <f t="shared" si="39"/>
        <v>0</v>
      </c>
      <c r="BQ35" s="19">
        <f t="shared" si="40"/>
        <v>0</v>
      </c>
      <c r="BR35" s="19">
        <f t="shared" si="41"/>
        <v>0</v>
      </c>
      <c r="BS35" s="19">
        <f t="shared" si="42"/>
        <v>0</v>
      </c>
      <c r="BT35" s="166">
        <f t="shared" si="80"/>
        <v>4</v>
      </c>
      <c r="BW35" s="19">
        <f t="shared" si="43"/>
        <v>0</v>
      </c>
      <c r="BX35" s="19">
        <f t="shared" si="44"/>
        <v>4</v>
      </c>
      <c r="BY35" s="19">
        <f t="shared" si="45"/>
        <v>0</v>
      </c>
      <c r="BZ35" s="19">
        <f t="shared" si="46"/>
        <v>0</v>
      </c>
      <c r="CA35" s="19">
        <f t="shared" si="47"/>
        <v>0</v>
      </c>
      <c r="CB35" s="19">
        <f t="shared" si="48"/>
        <v>0</v>
      </c>
      <c r="CC35" s="19">
        <f t="shared" si="49"/>
        <v>0</v>
      </c>
      <c r="CD35" s="19">
        <f t="shared" si="50"/>
        <v>0</v>
      </c>
      <c r="CE35" s="379">
        <f t="shared" si="81"/>
        <v>4</v>
      </c>
      <c r="CF35" s="397">
        <f t="shared" si="82"/>
        <v>4</v>
      </c>
      <c r="CH35" s="145">
        <f t="shared" si="25"/>
        <v>0</v>
      </c>
      <c r="CI35" s="145">
        <f t="shared" si="26"/>
        <v>1</v>
      </c>
      <c r="CJ35" s="145">
        <f t="shared" si="27"/>
        <v>0</v>
      </c>
      <c r="CK35" s="145">
        <f t="shared" si="28"/>
        <v>0</v>
      </c>
      <c r="CL35" s="145">
        <f t="shared" si="29"/>
        <v>0</v>
      </c>
      <c r="CM35" s="145">
        <f t="shared" si="30"/>
        <v>0</v>
      </c>
      <c r="CN35" s="145">
        <f t="shared" si="31"/>
        <v>0</v>
      </c>
      <c r="CO35" s="145">
        <f t="shared" si="32"/>
        <v>0</v>
      </c>
      <c r="CP35" s="160">
        <f t="shared" si="83"/>
        <v>1</v>
      </c>
      <c r="CQ35" s="145">
        <f t="shared" si="10"/>
        <v>0</v>
      </c>
      <c r="CR35" s="145">
        <f t="shared" si="11"/>
        <v>0</v>
      </c>
      <c r="CS35" s="146">
        <f t="shared" si="12"/>
        <v>0</v>
      </c>
      <c r="CT35" s="145">
        <f t="shared" si="13"/>
        <v>0</v>
      </c>
      <c r="CU35" s="145">
        <f t="shared" si="14"/>
        <v>0</v>
      </c>
      <c r="CV35" s="145">
        <f t="shared" si="15"/>
        <v>0</v>
      </c>
      <c r="CW35" s="145">
        <f t="shared" si="16"/>
        <v>0</v>
      </c>
      <c r="CX35" s="145">
        <f t="shared" si="17"/>
        <v>0</v>
      </c>
      <c r="CY35" s="159">
        <f t="shared" si="84"/>
        <v>0</v>
      </c>
      <c r="DC35" s="134">
        <f>SUM($AD35:$AF35)+SUM($AH35:$AJ35)+SUM($AL35:AN35)+SUM($AP35:AR35)+SUM($AT35:AV35)+SUM($AX35:AZ35)+SUM($BB35:BD35)+SUM($BF35:BH35)</f>
        <v>4</v>
      </c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</row>
    <row r="36" spans="1:125" s="2" customFormat="1">
      <c r="A36" s="44" t="s">
        <v>214</v>
      </c>
      <c r="B36" s="423" t="s">
        <v>306</v>
      </c>
      <c r="C36" s="412" t="s">
        <v>100</v>
      </c>
      <c r="D36" s="413">
        <v>5</v>
      </c>
      <c r="E36" s="414"/>
      <c r="F36" s="414"/>
      <c r="G36" s="415"/>
      <c r="H36" s="413"/>
      <c r="I36" s="236"/>
      <c r="J36" s="236"/>
      <c r="K36" s="236"/>
      <c r="L36" s="236"/>
      <c r="M36" s="236"/>
      <c r="N36" s="13"/>
      <c r="O36" s="258"/>
      <c r="P36" s="258"/>
      <c r="Q36" s="235">
        <v>5</v>
      </c>
      <c r="R36" s="236"/>
      <c r="S36" s="236"/>
      <c r="T36" s="236"/>
      <c r="U36" s="236"/>
      <c r="V36" s="236"/>
      <c r="W36" s="13"/>
      <c r="X36" s="12">
        <v>150</v>
      </c>
      <c r="Y36" s="258">
        <f t="shared" si="0"/>
        <v>5</v>
      </c>
      <c r="Z36" s="10">
        <f t="shared" si="18"/>
        <v>2</v>
      </c>
      <c r="AA36" s="10">
        <f t="shared" si="18"/>
        <v>0</v>
      </c>
      <c r="AB36" s="10">
        <f t="shared" si="18"/>
        <v>2</v>
      </c>
      <c r="AC36" s="10">
        <f t="shared" si="19"/>
        <v>146</v>
      </c>
      <c r="AD36" s="405"/>
      <c r="AE36" s="405"/>
      <c r="AF36" s="405"/>
      <c r="AG36" s="157">
        <f t="shared" si="72"/>
        <v>0</v>
      </c>
      <c r="AH36" s="405"/>
      <c r="AI36" s="405"/>
      <c r="AJ36" s="405"/>
      <c r="AK36" s="157">
        <f t="shared" si="73"/>
        <v>0</v>
      </c>
      <c r="AL36" s="405"/>
      <c r="AM36" s="405"/>
      <c r="AN36" s="405"/>
      <c r="AO36" s="157">
        <f t="shared" si="74"/>
        <v>0</v>
      </c>
      <c r="AP36" s="405"/>
      <c r="AQ36" s="405"/>
      <c r="AR36" s="405"/>
      <c r="AS36" s="157">
        <f t="shared" si="75"/>
        <v>0</v>
      </c>
      <c r="AT36" s="405">
        <v>2</v>
      </c>
      <c r="AU36" s="405">
        <v>0</v>
      </c>
      <c r="AV36" s="405">
        <v>2</v>
      </c>
      <c r="AW36" s="157">
        <f t="shared" ref="AW36:AW43" si="86">BP36</f>
        <v>5</v>
      </c>
      <c r="AX36" s="405"/>
      <c r="AY36" s="405"/>
      <c r="AZ36" s="405"/>
      <c r="BA36" s="157">
        <f t="shared" ref="BA36:BA43" si="87">BQ36</f>
        <v>0</v>
      </c>
      <c r="BB36" s="405"/>
      <c r="BC36" s="405"/>
      <c r="BD36" s="405"/>
      <c r="BE36" s="157">
        <f t="shared" ref="BE36:BE43" si="88">BR36</f>
        <v>0</v>
      </c>
      <c r="BF36" s="405"/>
      <c r="BG36" s="405"/>
      <c r="BH36" s="405"/>
      <c r="BI36" s="157">
        <f t="shared" ref="BI36:BI43" si="89">BS36</f>
        <v>0</v>
      </c>
      <c r="BJ36" s="131">
        <f t="shared" si="1"/>
        <v>0.97333333333333338</v>
      </c>
      <c r="BK36" s="227" t="str">
        <f t="shared" si="2"/>
        <v/>
      </c>
      <c r="BL36" s="19">
        <f t="shared" si="35"/>
        <v>0</v>
      </c>
      <c r="BM36" s="19">
        <f t="shared" si="36"/>
        <v>0</v>
      </c>
      <c r="BN36" s="19">
        <f t="shared" si="37"/>
        <v>0</v>
      </c>
      <c r="BO36" s="19">
        <f t="shared" si="38"/>
        <v>0</v>
      </c>
      <c r="BP36" s="19">
        <f t="shared" si="39"/>
        <v>5</v>
      </c>
      <c r="BQ36" s="19">
        <f t="shared" si="40"/>
        <v>0</v>
      </c>
      <c r="BR36" s="19">
        <f t="shared" si="41"/>
        <v>0</v>
      </c>
      <c r="BS36" s="19">
        <f t="shared" si="42"/>
        <v>0</v>
      </c>
      <c r="BT36" s="166">
        <f t="shared" si="80"/>
        <v>5</v>
      </c>
      <c r="BW36" s="19">
        <f t="shared" si="43"/>
        <v>0</v>
      </c>
      <c r="BX36" s="19">
        <f t="shared" si="44"/>
        <v>0</v>
      </c>
      <c r="BY36" s="19">
        <f t="shared" si="45"/>
        <v>0</v>
      </c>
      <c r="BZ36" s="19">
        <f t="shared" si="46"/>
        <v>0</v>
      </c>
      <c r="CA36" s="19">
        <f t="shared" si="47"/>
        <v>5</v>
      </c>
      <c r="CB36" s="19">
        <f t="shared" si="48"/>
        <v>0</v>
      </c>
      <c r="CC36" s="19">
        <f t="shared" si="49"/>
        <v>0</v>
      </c>
      <c r="CD36" s="19">
        <f t="shared" si="50"/>
        <v>0</v>
      </c>
      <c r="CE36" s="379">
        <f t="shared" si="81"/>
        <v>5</v>
      </c>
      <c r="CF36" s="397">
        <f t="shared" si="82"/>
        <v>5</v>
      </c>
      <c r="CH36" s="145">
        <f t="shared" si="25"/>
        <v>0</v>
      </c>
      <c r="CI36" s="145">
        <f t="shared" si="26"/>
        <v>0</v>
      </c>
      <c r="CJ36" s="145">
        <f t="shared" si="27"/>
        <v>0</v>
      </c>
      <c r="CK36" s="145">
        <f t="shared" si="28"/>
        <v>0</v>
      </c>
      <c r="CL36" s="145">
        <f t="shared" si="29"/>
        <v>1</v>
      </c>
      <c r="CM36" s="145">
        <f t="shared" si="30"/>
        <v>0</v>
      </c>
      <c r="CN36" s="145">
        <f t="shared" si="31"/>
        <v>0</v>
      </c>
      <c r="CO36" s="145">
        <f t="shared" si="32"/>
        <v>0</v>
      </c>
      <c r="CP36" s="160">
        <f t="shared" si="83"/>
        <v>1</v>
      </c>
      <c r="CQ36" s="145">
        <f t="shared" si="10"/>
        <v>0</v>
      </c>
      <c r="CR36" s="145">
        <f t="shared" si="11"/>
        <v>0</v>
      </c>
      <c r="CS36" s="146">
        <f t="shared" si="12"/>
        <v>0</v>
      </c>
      <c r="CT36" s="145">
        <f t="shared" si="13"/>
        <v>0</v>
      </c>
      <c r="CU36" s="145">
        <f t="shared" si="14"/>
        <v>0</v>
      </c>
      <c r="CV36" s="145">
        <f t="shared" si="15"/>
        <v>0</v>
      </c>
      <c r="CW36" s="145">
        <f t="shared" si="16"/>
        <v>0</v>
      </c>
      <c r="CX36" s="145">
        <f t="shared" si="17"/>
        <v>0</v>
      </c>
      <c r="CY36" s="159">
        <f t="shared" si="84"/>
        <v>0</v>
      </c>
      <c r="DC36" s="134">
        <f>SUM($AD36:$AF36)+SUM($AH36:$AJ36)+SUM($AL36:AN36)+SUM($AP36:AR36)+SUM($AT36:AV36)+SUM($AX36:AZ36)+SUM($BB36:BD36)+SUM($BF36:BH36)</f>
        <v>4</v>
      </c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</row>
    <row r="37" spans="1:125" s="2" customFormat="1">
      <c r="A37" s="44" t="s">
        <v>215</v>
      </c>
      <c r="B37" s="423" t="s">
        <v>307</v>
      </c>
      <c r="C37" s="412" t="s">
        <v>100</v>
      </c>
      <c r="D37" s="413">
        <v>6</v>
      </c>
      <c r="E37" s="414"/>
      <c r="F37" s="414"/>
      <c r="G37" s="415"/>
      <c r="H37" s="413"/>
      <c r="I37" s="236"/>
      <c r="J37" s="236"/>
      <c r="K37" s="236"/>
      <c r="L37" s="236"/>
      <c r="M37" s="236"/>
      <c r="N37" s="13"/>
      <c r="O37" s="258"/>
      <c r="P37" s="258"/>
      <c r="Q37" s="235"/>
      <c r="R37" s="236"/>
      <c r="S37" s="236"/>
      <c r="T37" s="236"/>
      <c r="U37" s="236"/>
      <c r="V37" s="236"/>
      <c r="W37" s="13"/>
      <c r="X37" s="12">
        <v>150</v>
      </c>
      <c r="Y37" s="258">
        <f t="shared" si="0"/>
        <v>5</v>
      </c>
      <c r="Z37" s="10">
        <f t="shared" si="18"/>
        <v>2</v>
      </c>
      <c r="AA37" s="10">
        <f t="shared" si="18"/>
        <v>0</v>
      </c>
      <c r="AB37" s="10">
        <f t="shared" si="18"/>
        <v>2</v>
      </c>
      <c r="AC37" s="10">
        <f t="shared" si="19"/>
        <v>146</v>
      </c>
      <c r="AD37" s="405"/>
      <c r="AE37" s="405"/>
      <c r="AF37" s="405"/>
      <c r="AG37" s="157">
        <f t="shared" si="20"/>
        <v>0</v>
      </c>
      <c r="AH37" s="405"/>
      <c r="AI37" s="405"/>
      <c r="AJ37" s="405"/>
      <c r="AK37" s="157">
        <f t="shared" si="51"/>
        <v>0</v>
      </c>
      <c r="AL37" s="405"/>
      <c r="AM37" s="405"/>
      <c r="AN37" s="405"/>
      <c r="AO37" s="157">
        <f t="shared" si="52"/>
        <v>0</v>
      </c>
      <c r="AP37" s="405"/>
      <c r="AQ37" s="405"/>
      <c r="AR37" s="405"/>
      <c r="AS37" s="157">
        <f t="shared" si="53"/>
        <v>0</v>
      </c>
      <c r="AT37" s="405"/>
      <c r="AU37" s="405"/>
      <c r="AV37" s="405"/>
      <c r="AW37" s="157">
        <f t="shared" si="86"/>
        <v>0</v>
      </c>
      <c r="AX37" s="405">
        <v>2</v>
      </c>
      <c r="AY37" s="405">
        <v>0</v>
      </c>
      <c r="AZ37" s="405">
        <v>2</v>
      </c>
      <c r="BA37" s="157">
        <f t="shared" si="87"/>
        <v>5</v>
      </c>
      <c r="BB37" s="405"/>
      <c r="BC37" s="405"/>
      <c r="BD37" s="405"/>
      <c r="BE37" s="157">
        <f t="shared" si="88"/>
        <v>0</v>
      </c>
      <c r="BF37" s="405"/>
      <c r="BG37" s="405"/>
      <c r="BH37" s="405"/>
      <c r="BI37" s="157">
        <f t="shared" si="89"/>
        <v>0</v>
      </c>
      <c r="BJ37" s="131">
        <f t="shared" si="1"/>
        <v>0.97333333333333338</v>
      </c>
      <c r="BK37" s="227" t="str">
        <f t="shared" si="2"/>
        <v/>
      </c>
      <c r="BL37" s="19">
        <f t="shared" si="35"/>
        <v>0</v>
      </c>
      <c r="BM37" s="19">
        <f t="shared" si="36"/>
        <v>0</v>
      </c>
      <c r="BN37" s="19">
        <f t="shared" si="37"/>
        <v>0</v>
      </c>
      <c r="BO37" s="19">
        <f t="shared" si="38"/>
        <v>0</v>
      </c>
      <c r="BP37" s="19">
        <f t="shared" si="39"/>
        <v>0</v>
      </c>
      <c r="BQ37" s="19">
        <f t="shared" si="40"/>
        <v>5</v>
      </c>
      <c r="BR37" s="19">
        <f t="shared" si="41"/>
        <v>0</v>
      </c>
      <c r="BS37" s="19">
        <f t="shared" si="42"/>
        <v>0</v>
      </c>
      <c r="BT37" s="166">
        <f t="shared" si="22"/>
        <v>5</v>
      </c>
      <c r="BW37" s="19">
        <f t="shared" si="43"/>
        <v>0</v>
      </c>
      <c r="BX37" s="19">
        <f t="shared" si="44"/>
        <v>0</v>
      </c>
      <c r="BY37" s="19">
        <f t="shared" si="45"/>
        <v>0</v>
      </c>
      <c r="BZ37" s="19">
        <f t="shared" si="46"/>
        <v>0</v>
      </c>
      <c r="CA37" s="19">
        <f t="shared" si="47"/>
        <v>0</v>
      </c>
      <c r="CB37" s="19">
        <f t="shared" si="48"/>
        <v>5</v>
      </c>
      <c r="CC37" s="19">
        <f t="shared" si="49"/>
        <v>0</v>
      </c>
      <c r="CD37" s="19">
        <f t="shared" si="50"/>
        <v>0</v>
      </c>
      <c r="CE37" s="379">
        <f t="shared" si="23"/>
        <v>5</v>
      </c>
      <c r="CF37" s="397">
        <f t="shared" si="24"/>
        <v>5</v>
      </c>
      <c r="CH37" s="145">
        <f t="shared" si="25"/>
        <v>0</v>
      </c>
      <c r="CI37" s="145">
        <f t="shared" si="26"/>
        <v>0</v>
      </c>
      <c r="CJ37" s="145">
        <f t="shared" si="27"/>
        <v>0</v>
      </c>
      <c r="CK37" s="145">
        <f t="shared" si="28"/>
        <v>0</v>
      </c>
      <c r="CL37" s="145">
        <f t="shared" si="29"/>
        <v>0</v>
      </c>
      <c r="CM37" s="145">
        <f t="shared" si="30"/>
        <v>1</v>
      </c>
      <c r="CN37" s="145">
        <f t="shared" si="31"/>
        <v>0</v>
      </c>
      <c r="CO37" s="145">
        <f t="shared" si="32"/>
        <v>0</v>
      </c>
      <c r="CP37" s="160">
        <f t="shared" si="33"/>
        <v>1</v>
      </c>
      <c r="CQ37" s="145">
        <f t="shared" si="10"/>
        <v>0</v>
      </c>
      <c r="CR37" s="145">
        <f t="shared" si="11"/>
        <v>0</v>
      </c>
      <c r="CS37" s="146">
        <f t="shared" si="12"/>
        <v>0</v>
      </c>
      <c r="CT37" s="145">
        <f t="shared" si="13"/>
        <v>0</v>
      </c>
      <c r="CU37" s="145">
        <f t="shared" si="14"/>
        <v>0</v>
      </c>
      <c r="CV37" s="145">
        <f t="shared" si="15"/>
        <v>0</v>
      </c>
      <c r="CW37" s="145">
        <f t="shared" si="16"/>
        <v>0</v>
      </c>
      <c r="CX37" s="145">
        <f t="shared" si="17"/>
        <v>0</v>
      </c>
      <c r="CY37" s="159">
        <f t="shared" si="34"/>
        <v>0</v>
      </c>
      <c r="DC37" s="134">
        <f>SUM($AD37:$AF37)+SUM($AH37:$AJ37)+SUM($AL37:AN37)+SUM($AP37:AR37)+SUM($AT37:AV37)+SUM($AX37:AZ37)+SUM($BB37:BD37)+SUM($BF37:BH37)</f>
        <v>4</v>
      </c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</row>
    <row r="38" spans="1:125" s="2" customFormat="1">
      <c r="A38" s="44" t="s">
        <v>240</v>
      </c>
      <c r="B38" s="423" t="s">
        <v>308</v>
      </c>
      <c r="C38" s="412" t="s">
        <v>100</v>
      </c>
      <c r="D38" s="235">
        <v>6</v>
      </c>
      <c r="E38" s="236"/>
      <c r="F38" s="236"/>
      <c r="G38" s="13"/>
      <c r="H38" s="235"/>
      <c r="I38" s="236"/>
      <c r="J38" s="236"/>
      <c r="K38" s="236"/>
      <c r="L38" s="236"/>
      <c r="M38" s="236"/>
      <c r="N38" s="13"/>
      <c r="O38" s="258"/>
      <c r="P38" s="258"/>
      <c r="Q38" s="235">
        <v>6</v>
      </c>
      <c r="R38" s="236"/>
      <c r="S38" s="236"/>
      <c r="T38" s="236"/>
      <c r="U38" s="236"/>
      <c r="V38" s="236"/>
      <c r="W38" s="13"/>
      <c r="X38" s="9">
        <v>120</v>
      </c>
      <c r="Y38" s="258">
        <f t="shared" ref="Y38" si="90">CEILING(X38/$BR$7,0.25)</f>
        <v>4</v>
      </c>
      <c r="Z38" s="10">
        <f t="shared" ref="Z38:AB38" si="91">AD38*$BL$5+AH38*$BM$5+AL38*$BN$5+AP38*$BO$5+AT38*$BP$5+AX38*$BQ$5+BB38*$BR$5+BF38*$BS$5</f>
        <v>2</v>
      </c>
      <c r="AA38" s="10">
        <f t="shared" si="91"/>
        <v>0</v>
      </c>
      <c r="AB38" s="10">
        <f t="shared" si="91"/>
        <v>2</v>
      </c>
      <c r="AC38" s="10">
        <f t="shared" si="19"/>
        <v>116</v>
      </c>
      <c r="AD38" s="405"/>
      <c r="AE38" s="405"/>
      <c r="AF38" s="405"/>
      <c r="AG38" s="157">
        <f t="shared" ref="AG38" si="92">BL38</f>
        <v>0</v>
      </c>
      <c r="AH38" s="405"/>
      <c r="AI38" s="405"/>
      <c r="AJ38" s="405"/>
      <c r="AK38" s="157">
        <f t="shared" ref="AK38" si="93">BM38</f>
        <v>0</v>
      </c>
      <c r="AL38" s="405"/>
      <c r="AM38" s="405"/>
      <c r="AN38" s="405"/>
      <c r="AO38" s="157">
        <f t="shared" ref="AO38" si="94">BN38</f>
        <v>0</v>
      </c>
      <c r="AP38" s="405"/>
      <c r="AQ38" s="405"/>
      <c r="AR38" s="405"/>
      <c r="AS38" s="157">
        <f t="shared" ref="AS38" si="95">BO38</f>
        <v>0</v>
      </c>
      <c r="AT38" s="405"/>
      <c r="AU38" s="405"/>
      <c r="AV38" s="405"/>
      <c r="AW38" s="157">
        <f t="shared" si="86"/>
        <v>0</v>
      </c>
      <c r="AX38" s="405">
        <v>2</v>
      </c>
      <c r="AY38" s="405">
        <v>0</v>
      </c>
      <c r="AZ38" s="405">
        <v>2</v>
      </c>
      <c r="BA38" s="157">
        <f t="shared" si="87"/>
        <v>4</v>
      </c>
      <c r="BB38" s="405"/>
      <c r="BC38" s="405"/>
      <c r="BD38" s="405"/>
      <c r="BE38" s="157">
        <f t="shared" si="88"/>
        <v>0</v>
      </c>
      <c r="BF38" s="405"/>
      <c r="BG38" s="405"/>
      <c r="BH38" s="405"/>
      <c r="BI38" s="157">
        <f t="shared" si="89"/>
        <v>0</v>
      </c>
      <c r="BJ38" s="131">
        <f t="shared" ref="BJ38" si="96">IF(ISERROR(AC38/X38),0,AC38/X38)</f>
        <v>0.96666666666666667</v>
      </c>
      <c r="BK38" s="227" t="str">
        <f t="shared" ref="BK38" si="97">IF(ISERROR(SEARCH("в",A38)),"",1)</f>
        <v/>
      </c>
      <c r="BL38" s="19">
        <f t="shared" si="35"/>
        <v>0</v>
      </c>
      <c r="BM38" s="19">
        <f t="shared" si="36"/>
        <v>0</v>
      </c>
      <c r="BN38" s="19">
        <f t="shared" si="37"/>
        <v>0</v>
      </c>
      <c r="BO38" s="19">
        <f t="shared" si="38"/>
        <v>0</v>
      </c>
      <c r="BP38" s="19">
        <f t="shared" si="39"/>
        <v>0</v>
      </c>
      <c r="BQ38" s="19">
        <f t="shared" si="40"/>
        <v>4</v>
      </c>
      <c r="BR38" s="19">
        <f t="shared" si="41"/>
        <v>0</v>
      </c>
      <c r="BS38" s="19">
        <f t="shared" si="42"/>
        <v>0</v>
      </c>
      <c r="BT38" s="166">
        <f t="shared" ref="BT38" si="98">SUM(BL38:BS38)</f>
        <v>4</v>
      </c>
      <c r="BW38" s="19">
        <f t="shared" si="43"/>
        <v>0</v>
      </c>
      <c r="BX38" s="19">
        <f t="shared" si="44"/>
        <v>0</v>
      </c>
      <c r="BY38" s="19">
        <f t="shared" si="45"/>
        <v>0</v>
      </c>
      <c r="BZ38" s="19">
        <f t="shared" si="46"/>
        <v>0</v>
      </c>
      <c r="CA38" s="19">
        <f t="shared" si="47"/>
        <v>0</v>
      </c>
      <c r="CB38" s="19">
        <f t="shared" si="48"/>
        <v>4</v>
      </c>
      <c r="CC38" s="19">
        <f t="shared" si="49"/>
        <v>0</v>
      </c>
      <c r="CD38" s="19">
        <f t="shared" si="50"/>
        <v>0</v>
      </c>
      <c r="CE38" s="379">
        <f t="shared" ref="CE38" si="99">SUM(BW38:CD38)</f>
        <v>4</v>
      </c>
      <c r="CF38" s="397">
        <f t="shared" ref="CF38" si="100">MAX(BW38:CD38)</f>
        <v>4</v>
      </c>
      <c r="CH38" s="145">
        <f t="shared" si="25"/>
        <v>0</v>
      </c>
      <c r="CI38" s="145">
        <f t="shared" si="26"/>
        <v>0</v>
      </c>
      <c r="CJ38" s="145">
        <f t="shared" si="27"/>
        <v>0</v>
      </c>
      <c r="CK38" s="145">
        <f t="shared" si="28"/>
        <v>0</v>
      </c>
      <c r="CL38" s="145">
        <f t="shared" si="29"/>
        <v>0</v>
      </c>
      <c r="CM38" s="145">
        <f t="shared" si="30"/>
        <v>1</v>
      </c>
      <c r="CN38" s="145">
        <f t="shared" si="31"/>
        <v>0</v>
      </c>
      <c r="CO38" s="145">
        <f t="shared" si="32"/>
        <v>0</v>
      </c>
      <c r="CP38" s="160">
        <f t="shared" ref="CP38" si="101">SUM(CH38:CO38)</f>
        <v>1</v>
      </c>
      <c r="CQ38" s="145">
        <f t="shared" ref="CQ38" si="102">IF(MID(H38,1,1)="1",1,0)+IF(MID(I38,1,1)="1",1,0)+IF(MID(J38,1,1)="1",1,0)+IF(MID(K38,1,1)="1",1,0)+IF(MID(L38,1,1)="1",1,0)+IF(MID(M38,1,1)="1",1,0)+IF(MID(N38,1,1)="1",1,0)</f>
        <v>0</v>
      </c>
      <c r="CR38" s="145">
        <f t="shared" ref="CR38" si="103">IF(MID(H38,1,1)="2",1,0)+IF(MID(I38,1,1)="2",1,0)+IF(MID(J38,1,1)="2",1,0)+IF(MID(K38,1,1)="2",1,0)+IF(MID(L38,1,1)="2",1,0)+IF(MID(M38,1,1)="2",1,0)+IF(MID(N38,1,1)="2",1,0)</f>
        <v>0</v>
      </c>
      <c r="CS38" s="146">
        <f t="shared" ref="CS38" si="104">IF(MID(H38,1,1)="3",1,0)+IF(MID(I38,1,1)="3",1,0)+IF(MID(J38,1,1)="3",1,0)+IF(MID(K38,1,1)="3",1,0)+IF(MID(L38,1,1)="3",1,0)+IF(MID(M38,1,1)="3",1,0)+IF(MID(N38,1,1)="3",1,0)</f>
        <v>0</v>
      </c>
      <c r="CT38" s="145">
        <f t="shared" ref="CT38" si="105">IF(MID(H38,1,1)="4",1,0)+IF(MID(I38,1,1)="4",1,0)+IF(MID(J38,1,1)="4",1,0)+IF(MID(K38,1,1)="4",1,0)+IF(MID(L38,1,1)="4",1,0)+IF(MID(M38,1,1)="4",1,0)+IF(MID(N38,1,1)="4",1,0)</f>
        <v>0</v>
      </c>
      <c r="CU38" s="145">
        <f t="shared" ref="CU38" si="106">IF(MID(H38,1,1)="5",1,0)+IF(MID(I38,1,1)="5",1,0)+IF(MID(J38,1,1)="5",1,0)+IF(MID(K38,1,1)="5",1,0)+IF(MID(L38,1,1)="5",1,0)+IF(MID(M38,1,1)="5",1,0)+IF(MID(N38,1,1)="5",1,0)</f>
        <v>0</v>
      </c>
      <c r="CV38" s="145">
        <f t="shared" ref="CV38" si="107">IF(MID(H38,1,1)="6",1,0)+IF(MID(I38,1,1)="6",1,0)+IF(MID(J38,1,1)="6",1,0)+IF(MID(K38,1,1)="6",1,0)+IF(MID(L38,1,1)="6",1,0)+IF(MID(M38,1,1)="6",1,0)+IF(MID(N38,1,1)="6",1,0)</f>
        <v>0</v>
      </c>
      <c r="CW38" s="145">
        <f t="shared" ref="CW38" si="108">IF(MID(H38,1,1)="7",1,0)+IF(MID(I38,1,1)="7",1,0)+IF(MID(J38,1,1)="7",1,0)+IF(MID(K38,1,1)="7",1,0)+IF(MID(L38,1,1)="7",1,0)+IF(MID(M38,1,1)="7",1,0)+IF(MID(N38,1,1)="7",1,0)</f>
        <v>0</v>
      </c>
      <c r="CX38" s="145">
        <f t="shared" ref="CX38" si="109">IF(MID(H38,1,1)="8",1,0)+IF(MID(I38,1,1)="8",1,0)+IF(MID(J38,1,1)="8",1,0)+IF(MID(K38,1,1)="8",1,0)+IF(MID(L38,1,1)="8",1,0)+IF(MID(M38,1,1)="8",1,0)+IF(MID(N38,1,1)="8",1,0)</f>
        <v>0</v>
      </c>
      <c r="CY38" s="159">
        <f t="shared" ref="CY38" si="110">SUM(CQ38:CX38)</f>
        <v>0</v>
      </c>
      <c r="DC38" s="134">
        <f>SUM($AD38:$AF38)+SUM($AH38:$AJ38)+SUM($AL38:AN38)+SUM($AP38:AR38)+SUM($AT38:AV38)+SUM($AX38:AZ38)+SUM($BB38:BD38)+SUM($BF38:BH38)</f>
        <v>4</v>
      </c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</row>
    <row r="39" spans="1:125" s="2" customFormat="1">
      <c r="A39" s="44" t="s">
        <v>241</v>
      </c>
      <c r="B39" s="423" t="s">
        <v>309</v>
      </c>
      <c r="C39" s="412" t="s">
        <v>100</v>
      </c>
      <c r="D39" s="235">
        <v>7</v>
      </c>
      <c r="E39" s="236"/>
      <c r="F39" s="236"/>
      <c r="G39" s="13"/>
      <c r="H39" s="235"/>
      <c r="I39" s="236"/>
      <c r="J39" s="236"/>
      <c r="K39" s="236"/>
      <c r="L39" s="236"/>
      <c r="M39" s="236"/>
      <c r="N39" s="13"/>
      <c r="O39" s="258"/>
      <c r="P39" s="258"/>
      <c r="Q39" s="235"/>
      <c r="R39" s="236"/>
      <c r="S39" s="236"/>
      <c r="T39" s="236"/>
      <c r="U39" s="236"/>
      <c r="V39" s="236"/>
      <c r="W39" s="13"/>
      <c r="X39" s="9">
        <v>240</v>
      </c>
      <c r="Y39" s="258">
        <f t="shared" ref="Y39" si="111">CEILING(X39/$BR$7,0.25)</f>
        <v>8</v>
      </c>
      <c r="Z39" s="10">
        <f t="shared" ref="Z39:AB39" si="112">AD39*$BL$5+AH39*$BM$5+AL39*$BN$5+AP39*$BO$5+AT39*$BP$5+AX39*$BQ$5+BB39*$BR$5+BF39*$BS$5</f>
        <v>2</v>
      </c>
      <c r="AA39" s="10">
        <f t="shared" si="112"/>
        <v>0</v>
      </c>
      <c r="AB39" s="10">
        <f t="shared" si="112"/>
        <v>2</v>
      </c>
      <c r="AC39" s="10">
        <f t="shared" si="19"/>
        <v>236</v>
      </c>
      <c r="AD39" s="405"/>
      <c r="AE39" s="405"/>
      <c r="AF39" s="405"/>
      <c r="AG39" s="157">
        <f t="shared" ref="AG39" si="113">BL39</f>
        <v>0</v>
      </c>
      <c r="AH39" s="405"/>
      <c r="AI39" s="405"/>
      <c r="AJ39" s="405"/>
      <c r="AK39" s="157">
        <f t="shared" ref="AK39" si="114">BM39</f>
        <v>0</v>
      </c>
      <c r="AL39" s="405"/>
      <c r="AM39" s="405"/>
      <c r="AN39" s="405"/>
      <c r="AO39" s="157">
        <f t="shared" ref="AO39" si="115">BN39</f>
        <v>0</v>
      </c>
      <c r="AP39" s="405"/>
      <c r="AQ39" s="405"/>
      <c r="AR39" s="405"/>
      <c r="AS39" s="157">
        <f t="shared" ref="AS39" si="116">BO39</f>
        <v>0</v>
      </c>
      <c r="AT39" s="405"/>
      <c r="AU39" s="405"/>
      <c r="AV39" s="405"/>
      <c r="AW39" s="157">
        <f t="shared" si="86"/>
        <v>0</v>
      </c>
      <c r="AX39" s="405"/>
      <c r="AY39" s="405"/>
      <c r="AZ39" s="405"/>
      <c r="BA39" s="157">
        <f t="shared" si="87"/>
        <v>0</v>
      </c>
      <c r="BB39" s="405">
        <v>2</v>
      </c>
      <c r="BC39" s="405">
        <v>0</v>
      </c>
      <c r="BD39" s="405">
        <v>2</v>
      </c>
      <c r="BE39" s="157">
        <f t="shared" si="88"/>
        <v>8</v>
      </c>
      <c r="BF39" s="405"/>
      <c r="BG39" s="405"/>
      <c r="BH39" s="405"/>
      <c r="BI39" s="157">
        <f t="shared" si="89"/>
        <v>0</v>
      </c>
      <c r="BJ39" s="131">
        <f t="shared" ref="BJ39" si="117">IF(ISERROR(AC39/X39),0,AC39/X39)</f>
        <v>0.98333333333333328</v>
      </c>
      <c r="BK39" s="227" t="str">
        <f t="shared" ref="BK39" si="118">IF(ISERROR(SEARCH("в",A39)),"",1)</f>
        <v/>
      </c>
      <c r="BL39" s="19">
        <f t="shared" si="35"/>
        <v>0</v>
      </c>
      <c r="BM39" s="19">
        <f t="shared" si="36"/>
        <v>0</v>
      </c>
      <c r="BN39" s="19">
        <f t="shared" si="37"/>
        <v>0</v>
      </c>
      <c r="BO39" s="19">
        <f t="shared" si="38"/>
        <v>0</v>
      </c>
      <c r="BP39" s="19">
        <f t="shared" si="39"/>
        <v>0</v>
      </c>
      <c r="BQ39" s="19">
        <f t="shared" si="40"/>
        <v>0</v>
      </c>
      <c r="BR39" s="19">
        <f t="shared" si="41"/>
        <v>8</v>
      </c>
      <c r="BS39" s="19">
        <f t="shared" si="42"/>
        <v>0</v>
      </c>
      <c r="BT39" s="166">
        <f t="shared" ref="BT39" si="119">SUM(BL39:BS39)</f>
        <v>8</v>
      </c>
      <c r="BW39" s="19">
        <f t="shared" si="43"/>
        <v>0</v>
      </c>
      <c r="BX39" s="19">
        <f t="shared" si="44"/>
        <v>0</v>
      </c>
      <c r="BY39" s="19">
        <f t="shared" si="45"/>
        <v>0</v>
      </c>
      <c r="BZ39" s="19">
        <f t="shared" si="46"/>
        <v>0</v>
      </c>
      <c r="CA39" s="19">
        <f t="shared" si="47"/>
        <v>0</v>
      </c>
      <c r="CB39" s="19">
        <f t="shared" si="48"/>
        <v>0</v>
      </c>
      <c r="CC39" s="19">
        <f t="shared" si="49"/>
        <v>8</v>
      </c>
      <c r="CD39" s="19">
        <f t="shared" si="50"/>
        <v>0</v>
      </c>
      <c r="CE39" s="379">
        <f t="shared" ref="CE39" si="120">SUM(BW39:CD39)</f>
        <v>8</v>
      </c>
      <c r="CF39" s="397">
        <f t="shared" ref="CF39" si="121">MAX(BW39:CD39)</f>
        <v>8</v>
      </c>
      <c r="CH39" s="145">
        <f t="shared" si="25"/>
        <v>0</v>
      </c>
      <c r="CI39" s="145">
        <f t="shared" si="26"/>
        <v>0</v>
      </c>
      <c r="CJ39" s="145">
        <f t="shared" si="27"/>
        <v>0</v>
      </c>
      <c r="CK39" s="145">
        <f t="shared" si="28"/>
        <v>0</v>
      </c>
      <c r="CL39" s="145">
        <f t="shared" si="29"/>
        <v>0</v>
      </c>
      <c r="CM39" s="145">
        <f t="shared" si="30"/>
        <v>0</v>
      </c>
      <c r="CN39" s="145">
        <f t="shared" si="31"/>
        <v>1</v>
      </c>
      <c r="CO39" s="145">
        <f t="shared" si="32"/>
        <v>0</v>
      </c>
      <c r="CP39" s="160">
        <f t="shared" ref="CP39" si="122">SUM(CH39:CO39)</f>
        <v>1</v>
      </c>
      <c r="CQ39" s="145">
        <f t="shared" ref="CQ39" si="123">IF(MID(H39,1,1)="1",1,0)+IF(MID(I39,1,1)="1",1,0)+IF(MID(J39,1,1)="1",1,0)+IF(MID(K39,1,1)="1",1,0)+IF(MID(L39,1,1)="1",1,0)+IF(MID(M39,1,1)="1",1,0)+IF(MID(N39,1,1)="1",1,0)</f>
        <v>0</v>
      </c>
      <c r="CR39" s="145">
        <f t="shared" ref="CR39" si="124">IF(MID(H39,1,1)="2",1,0)+IF(MID(I39,1,1)="2",1,0)+IF(MID(J39,1,1)="2",1,0)+IF(MID(K39,1,1)="2",1,0)+IF(MID(L39,1,1)="2",1,0)+IF(MID(M39,1,1)="2",1,0)+IF(MID(N39,1,1)="2",1,0)</f>
        <v>0</v>
      </c>
      <c r="CS39" s="146">
        <f t="shared" ref="CS39" si="125">IF(MID(H39,1,1)="3",1,0)+IF(MID(I39,1,1)="3",1,0)+IF(MID(J39,1,1)="3",1,0)+IF(MID(K39,1,1)="3",1,0)+IF(MID(L39,1,1)="3",1,0)+IF(MID(M39,1,1)="3",1,0)+IF(MID(N39,1,1)="3",1,0)</f>
        <v>0</v>
      </c>
      <c r="CT39" s="145">
        <f t="shared" ref="CT39" si="126">IF(MID(H39,1,1)="4",1,0)+IF(MID(I39,1,1)="4",1,0)+IF(MID(J39,1,1)="4",1,0)+IF(MID(K39,1,1)="4",1,0)+IF(MID(L39,1,1)="4",1,0)+IF(MID(M39,1,1)="4",1,0)+IF(MID(N39,1,1)="4",1,0)</f>
        <v>0</v>
      </c>
      <c r="CU39" s="145">
        <f t="shared" ref="CU39" si="127">IF(MID(H39,1,1)="5",1,0)+IF(MID(I39,1,1)="5",1,0)+IF(MID(J39,1,1)="5",1,0)+IF(MID(K39,1,1)="5",1,0)+IF(MID(L39,1,1)="5",1,0)+IF(MID(M39,1,1)="5",1,0)+IF(MID(N39,1,1)="5",1,0)</f>
        <v>0</v>
      </c>
      <c r="CV39" s="145">
        <f t="shared" ref="CV39" si="128">IF(MID(H39,1,1)="6",1,0)+IF(MID(I39,1,1)="6",1,0)+IF(MID(J39,1,1)="6",1,0)+IF(MID(K39,1,1)="6",1,0)+IF(MID(L39,1,1)="6",1,0)+IF(MID(M39,1,1)="6",1,0)+IF(MID(N39,1,1)="6",1,0)</f>
        <v>0</v>
      </c>
      <c r="CW39" s="145">
        <f t="shared" ref="CW39" si="129">IF(MID(H39,1,1)="7",1,0)+IF(MID(I39,1,1)="7",1,0)+IF(MID(J39,1,1)="7",1,0)+IF(MID(K39,1,1)="7",1,0)+IF(MID(L39,1,1)="7",1,0)+IF(MID(M39,1,1)="7",1,0)+IF(MID(N39,1,1)="7",1,0)</f>
        <v>0</v>
      </c>
      <c r="CX39" s="145">
        <f t="shared" ref="CX39" si="130">IF(MID(H39,1,1)="8",1,0)+IF(MID(I39,1,1)="8",1,0)+IF(MID(J39,1,1)="8",1,0)+IF(MID(K39,1,1)="8",1,0)+IF(MID(L39,1,1)="8",1,0)+IF(MID(M39,1,1)="8",1,0)+IF(MID(N39,1,1)="8",1,0)</f>
        <v>0</v>
      </c>
      <c r="CY39" s="159">
        <f t="shared" ref="CY39" si="131">SUM(CQ39:CX39)</f>
        <v>0</v>
      </c>
      <c r="DC39" s="134">
        <f>SUM($AD39:$AF39)+SUM($AH39:$AJ39)+SUM($AL39:AN39)+SUM($AP39:AR39)+SUM($AT39:AV39)+SUM($AX39:AZ39)+SUM($BB39:BD39)+SUM($BF39:BH39)</f>
        <v>4</v>
      </c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</row>
    <row r="40" spans="1:125" s="2" customFormat="1">
      <c r="A40" s="44" t="s">
        <v>242</v>
      </c>
      <c r="B40" s="423" t="s">
        <v>310</v>
      </c>
      <c r="C40" s="412" t="s">
        <v>100</v>
      </c>
      <c r="D40" s="235">
        <v>7</v>
      </c>
      <c r="E40" s="236"/>
      <c r="F40" s="236"/>
      <c r="G40" s="13"/>
      <c r="H40" s="235"/>
      <c r="I40" s="236"/>
      <c r="J40" s="236"/>
      <c r="K40" s="236"/>
      <c r="L40" s="236"/>
      <c r="M40" s="236"/>
      <c r="N40" s="13"/>
      <c r="O40" s="258"/>
      <c r="P40" s="258"/>
      <c r="Q40" s="235">
        <v>7</v>
      </c>
      <c r="R40" s="236"/>
      <c r="S40" s="236"/>
      <c r="T40" s="236"/>
      <c r="U40" s="236"/>
      <c r="V40" s="236"/>
      <c r="W40" s="13"/>
      <c r="X40" s="9">
        <v>150</v>
      </c>
      <c r="Y40" s="258">
        <f t="shared" ref="Y40" si="132">CEILING(X40/$BR$7,0.25)</f>
        <v>5</v>
      </c>
      <c r="Z40" s="10">
        <f t="shared" ref="Z40:AB40" si="133">AD40*$BL$5+AH40*$BM$5+AL40*$BN$5+AP40*$BO$5+AT40*$BP$5+AX40*$BQ$5+BB40*$BR$5+BF40*$BS$5</f>
        <v>2</v>
      </c>
      <c r="AA40" s="10">
        <f t="shared" si="133"/>
        <v>0</v>
      </c>
      <c r="AB40" s="10">
        <f t="shared" si="133"/>
        <v>2</v>
      </c>
      <c r="AC40" s="10">
        <f t="shared" si="19"/>
        <v>146</v>
      </c>
      <c r="AD40" s="405"/>
      <c r="AE40" s="405"/>
      <c r="AF40" s="405"/>
      <c r="AG40" s="157">
        <f t="shared" ref="AG40" si="134">BL40</f>
        <v>0</v>
      </c>
      <c r="AH40" s="405"/>
      <c r="AI40" s="405"/>
      <c r="AJ40" s="405"/>
      <c r="AK40" s="157">
        <f t="shared" ref="AK40" si="135">BM40</f>
        <v>0</v>
      </c>
      <c r="AL40" s="405"/>
      <c r="AM40" s="405"/>
      <c r="AN40" s="405"/>
      <c r="AO40" s="157">
        <f t="shared" ref="AO40" si="136">BN40</f>
        <v>0</v>
      </c>
      <c r="AP40" s="405"/>
      <c r="AQ40" s="405"/>
      <c r="AR40" s="405"/>
      <c r="AS40" s="157">
        <f t="shared" ref="AS40" si="137">BO40</f>
        <v>0</v>
      </c>
      <c r="AT40" s="405"/>
      <c r="AU40" s="405"/>
      <c r="AV40" s="405"/>
      <c r="AW40" s="157">
        <f t="shared" si="86"/>
        <v>0</v>
      </c>
      <c r="AX40" s="405"/>
      <c r="AY40" s="405"/>
      <c r="AZ40" s="405"/>
      <c r="BA40" s="157">
        <f t="shared" si="87"/>
        <v>0</v>
      </c>
      <c r="BB40" s="405">
        <v>2</v>
      </c>
      <c r="BC40" s="405">
        <v>0</v>
      </c>
      <c r="BD40" s="405">
        <v>2</v>
      </c>
      <c r="BE40" s="157">
        <f t="shared" si="88"/>
        <v>5</v>
      </c>
      <c r="BF40" s="405"/>
      <c r="BG40" s="405"/>
      <c r="BH40" s="405"/>
      <c r="BI40" s="157">
        <f t="shared" si="89"/>
        <v>0</v>
      </c>
      <c r="BJ40" s="131">
        <f t="shared" ref="BJ40" si="138">IF(ISERROR(AC40/X40),0,AC40/X40)</f>
        <v>0.97333333333333338</v>
      </c>
      <c r="BK40" s="227" t="str">
        <f t="shared" ref="BK40" si="139">IF(ISERROR(SEARCH("в",A40)),"",1)</f>
        <v/>
      </c>
      <c r="BL40" s="19">
        <f t="shared" si="35"/>
        <v>0</v>
      </c>
      <c r="BM40" s="19">
        <f t="shared" si="36"/>
        <v>0</v>
      </c>
      <c r="BN40" s="19">
        <f t="shared" si="37"/>
        <v>0</v>
      </c>
      <c r="BO40" s="19">
        <f t="shared" si="38"/>
        <v>0</v>
      </c>
      <c r="BP40" s="19">
        <f t="shared" si="39"/>
        <v>0</v>
      </c>
      <c r="BQ40" s="19">
        <f t="shared" si="40"/>
        <v>0</v>
      </c>
      <c r="BR40" s="19">
        <f t="shared" si="41"/>
        <v>5</v>
      </c>
      <c r="BS40" s="19">
        <f t="shared" si="42"/>
        <v>0</v>
      </c>
      <c r="BT40" s="166">
        <f t="shared" ref="BT40" si="140">SUM(BL40:BS40)</f>
        <v>5</v>
      </c>
      <c r="BW40" s="19">
        <f t="shared" si="43"/>
        <v>0</v>
      </c>
      <c r="BX40" s="19">
        <f t="shared" si="44"/>
        <v>0</v>
      </c>
      <c r="BY40" s="19">
        <f t="shared" si="45"/>
        <v>0</v>
      </c>
      <c r="BZ40" s="19">
        <f t="shared" si="46"/>
        <v>0</v>
      </c>
      <c r="CA40" s="19">
        <f t="shared" si="47"/>
        <v>0</v>
      </c>
      <c r="CB40" s="19">
        <f t="shared" si="48"/>
        <v>0</v>
      </c>
      <c r="CC40" s="19">
        <f t="shared" si="49"/>
        <v>5</v>
      </c>
      <c r="CD40" s="19">
        <f t="shared" si="50"/>
        <v>0</v>
      </c>
      <c r="CE40" s="379">
        <f t="shared" ref="CE40" si="141">SUM(BW40:CD40)</f>
        <v>5</v>
      </c>
      <c r="CF40" s="397">
        <f t="shared" ref="CF40" si="142">MAX(BW40:CD40)</f>
        <v>5</v>
      </c>
      <c r="CH40" s="145">
        <f t="shared" si="25"/>
        <v>0</v>
      </c>
      <c r="CI40" s="145">
        <f t="shared" si="26"/>
        <v>0</v>
      </c>
      <c r="CJ40" s="145">
        <f t="shared" si="27"/>
        <v>0</v>
      </c>
      <c r="CK40" s="145">
        <f t="shared" si="28"/>
        <v>0</v>
      </c>
      <c r="CL40" s="145">
        <f t="shared" si="29"/>
        <v>0</v>
      </c>
      <c r="CM40" s="145">
        <f t="shared" si="30"/>
        <v>0</v>
      </c>
      <c r="CN40" s="145">
        <f t="shared" si="31"/>
        <v>1</v>
      </c>
      <c r="CO40" s="145">
        <f t="shared" si="32"/>
        <v>0</v>
      </c>
      <c r="CP40" s="160">
        <f t="shared" ref="CP40" si="143">SUM(CH40:CO40)</f>
        <v>1</v>
      </c>
      <c r="CQ40" s="145">
        <f t="shared" ref="CQ40" si="144">IF(MID(H40,1,1)="1",1,0)+IF(MID(I40,1,1)="1",1,0)+IF(MID(J40,1,1)="1",1,0)+IF(MID(K40,1,1)="1",1,0)+IF(MID(L40,1,1)="1",1,0)+IF(MID(M40,1,1)="1",1,0)+IF(MID(N40,1,1)="1",1,0)</f>
        <v>0</v>
      </c>
      <c r="CR40" s="145">
        <f t="shared" ref="CR40" si="145">IF(MID(H40,1,1)="2",1,0)+IF(MID(I40,1,1)="2",1,0)+IF(MID(J40,1,1)="2",1,0)+IF(MID(K40,1,1)="2",1,0)+IF(MID(L40,1,1)="2",1,0)+IF(MID(M40,1,1)="2",1,0)+IF(MID(N40,1,1)="2",1,0)</f>
        <v>0</v>
      </c>
      <c r="CS40" s="146">
        <f t="shared" ref="CS40" si="146">IF(MID(H40,1,1)="3",1,0)+IF(MID(I40,1,1)="3",1,0)+IF(MID(J40,1,1)="3",1,0)+IF(MID(K40,1,1)="3",1,0)+IF(MID(L40,1,1)="3",1,0)+IF(MID(M40,1,1)="3",1,0)+IF(MID(N40,1,1)="3",1,0)</f>
        <v>0</v>
      </c>
      <c r="CT40" s="145">
        <f t="shared" ref="CT40" si="147">IF(MID(H40,1,1)="4",1,0)+IF(MID(I40,1,1)="4",1,0)+IF(MID(J40,1,1)="4",1,0)+IF(MID(K40,1,1)="4",1,0)+IF(MID(L40,1,1)="4",1,0)+IF(MID(M40,1,1)="4",1,0)+IF(MID(N40,1,1)="4",1,0)</f>
        <v>0</v>
      </c>
      <c r="CU40" s="145">
        <f t="shared" ref="CU40" si="148">IF(MID(H40,1,1)="5",1,0)+IF(MID(I40,1,1)="5",1,0)+IF(MID(J40,1,1)="5",1,0)+IF(MID(K40,1,1)="5",1,0)+IF(MID(L40,1,1)="5",1,0)+IF(MID(M40,1,1)="5",1,0)+IF(MID(N40,1,1)="5",1,0)</f>
        <v>0</v>
      </c>
      <c r="CV40" s="145">
        <f t="shared" ref="CV40" si="149">IF(MID(H40,1,1)="6",1,0)+IF(MID(I40,1,1)="6",1,0)+IF(MID(J40,1,1)="6",1,0)+IF(MID(K40,1,1)="6",1,0)+IF(MID(L40,1,1)="6",1,0)+IF(MID(M40,1,1)="6",1,0)+IF(MID(N40,1,1)="6",1,0)</f>
        <v>0</v>
      </c>
      <c r="CW40" s="145">
        <f t="shared" ref="CW40" si="150">IF(MID(H40,1,1)="7",1,0)+IF(MID(I40,1,1)="7",1,0)+IF(MID(J40,1,1)="7",1,0)+IF(MID(K40,1,1)="7",1,0)+IF(MID(L40,1,1)="7",1,0)+IF(MID(M40,1,1)="7",1,0)+IF(MID(N40,1,1)="7",1,0)</f>
        <v>0</v>
      </c>
      <c r="CX40" s="145">
        <f t="shared" ref="CX40" si="151">IF(MID(H40,1,1)="8",1,0)+IF(MID(I40,1,1)="8",1,0)+IF(MID(J40,1,1)="8",1,0)+IF(MID(K40,1,1)="8",1,0)+IF(MID(L40,1,1)="8",1,0)+IF(MID(M40,1,1)="8",1,0)+IF(MID(N40,1,1)="8",1,0)</f>
        <v>0</v>
      </c>
      <c r="CY40" s="159">
        <f t="shared" ref="CY40" si="152">SUM(CQ40:CX40)</f>
        <v>0</v>
      </c>
      <c r="DC40" s="134">
        <f>SUM($AD40:$AF40)+SUM($AH40:$AJ40)+SUM($AL40:AN40)+SUM($AP40:AR40)+SUM($AT40:AV40)+SUM($AX40:AZ40)+SUM($BB40:BD40)+SUM($BF40:BH40)</f>
        <v>4</v>
      </c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</row>
    <row r="41" spans="1:125" s="2" customFormat="1">
      <c r="A41" s="44" t="s">
        <v>243</v>
      </c>
      <c r="B41" s="423" t="s">
        <v>311</v>
      </c>
      <c r="C41" s="412" t="s">
        <v>100</v>
      </c>
      <c r="D41" s="235"/>
      <c r="E41" s="236"/>
      <c r="F41" s="236"/>
      <c r="G41" s="13"/>
      <c r="H41" s="235">
        <v>7</v>
      </c>
      <c r="I41" s="236"/>
      <c r="J41" s="236"/>
      <c r="K41" s="236"/>
      <c r="L41" s="236"/>
      <c r="M41" s="236"/>
      <c r="N41" s="13"/>
      <c r="O41" s="258"/>
      <c r="P41" s="258"/>
      <c r="Q41" s="235">
        <v>7</v>
      </c>
      <c r="R41" s="236"/>
      <c r="S41" s="236"/>
      <c r="T41" s="236"/>
      <c r="U41" s="236"/>
      <c r="V41" s="236"/>
      <c r="W41" s="13"/>
      <c r="X41" s="9">
        <v>75</v>
      </c>
      <c r="Y41" s="258">
        <f t="shared" ref="Y41" si="153">CEILING(X41/$BR$7,0.25)</f>
        <v>2.5</v>
      </c>
      <c r="Z41" s="10">
        <f t="shared" ref="Z41:AB41" si="154">AD41*$BL$5+AH41*$BM$5+AL41*$BN$5+AP41*$BO$5+AT41*$BP$5+AX41*$BQ$5+BB41*$BR$5+BF41*$BS$5</f>
        <v>2</v>
      </c>
      <c r="AA41" s="10">
        <f t="shared" si="154"/>
        <v>0</v>
      </c>
      <c r="AB41" s="10">
        <f t="shared" si="154"/>
        <v>2</v>
      </c>
      <c r="AC41" s="10">
        <f t="shared" si="19"/>
        <v>71</v>
      </c>
      <c r="AD41" s="405"/>
      <c r="AE41" s="405"/>
      <c r="AF41" s="405"/>
      <c r="AG41" s="157">
        <f t="shared" ref="AG41" si="155">BL41</f>
        <v>0</v>
      </c>
      <c r="AH41" s="405"/>
      <c r="AI41" s="405"/>
      <c r="AJ41" s="405"/>
      <c r="AK41" s="157">
        <f t="shared" ref="AK41" si="156">BM41</f>
        <v>0</v>
      </c>
      <c r="AL41" s="405"/>
      <c r="AM41" s="405"/>
      <c r="AN41" s="405"/>
      <c r="AO41" s="157">
        <f t="shared" ref="AO41" si="157">BN41</f>
        <v>0</v>
      </c>
      <c r="AP41" s="405"/>
      <c r="AQ41" s="405"/>
      <c r="AR41" s="405"/>
      <c r="AS41" s="157">
        <f t="shared" ref="AS41" si="158">BO41</f>
        <v>0</v>
      </c>
      <c r="AT41" s="405"/>
      <c r="AU41" s="405"/>
      <c r="AV41" s="405"/>
      <c r="AW41" s="157">
        <f t="shared" si="86"/>
        <v>0</v>
      </c>
      <c r="AX41" s="405"/>
      <c r="AY41" s="405"/>
      <c r="AZ41" s="405"/>
      <c r="BA41" s="157">
        <f t="shared" si="87"/>
        <v>0</v>
      </c>
      <c r="BB41" s="405">
        <v>2</v>
      </c>
      <c r="BC41" s="405">
        <v>0</v>
      </c>
      <c r="BD41" s="405">
        <v>2</v>
      </c>
      <c r="BE41" s="157">
        <f t="shared" si="88"/>
        <v>2.5</v>
      </c>
      <c r="BF41" s="405"/>
      <c r="BG41" s="405"/>
      <c r="BH41" s="405"/>
      <c r="BI41" s="157">
        <f t="shared" si="89"/>
        <v>0</v>
      </c>
      <c r="BJ41" s="131">
        <f t="shared" ref="BJ41" si="159">IF(ISERROR(AC41/X41),0,AC41/X41)</f>
        <v>0.94666666666666666</v>
      </c>
      <c r="BK41" s="227" t="str">
        <f t="shared" ref="BK41" si="160">IF(ISERROR(SEARCH("в",A41)),"",1)</f>
        <v/>
      </c>
      <c r="BL41" s="19">
        <f t="shared" si="35"/>
        <v>0</v>
      </c>
      <c r="BM41" s="19">
        <f t="shared" si="36"/>
        <v>0</v>
      </c>
      <c r="BN41" s="19">
        <f t="shared" si="37"/>
        <v>0</v>
      </c>
      <c r="BO41" s="19">
        <f t="shared" si="38"/>
        <v>0</v>
      </c>
      <c r="BP41" s="19">
        <f t="shared" si="39"/>
        <v>0</v>
      </c>
      <c r="BQ41" s="19">
        <f t="shared" si="40"/>
        <v>0</v>
      </c>
      <c r="BR41" s="19">
        <f t="shared" si="41"/>
        <v>2.5</v>
      </c>
      <c r="BS41" s="19">
        <f t="shared" si="42"/>
        <v>0</v>
      </c>
      <c r="BT41" s="166">
        <f t="shared" ref="BT41" si="161">SUM(BL41:BS41)</f>
        <v>2.5</v>
      </c>
      <c r="BW41" s="19">
        <f t="shared" si="43"/>
        <v>0</v>
      </c>
      <c r="BX41" s="19">
        <f t="shared" si="44"/>
        <v>0</v>
      </c>
      <c r="BY41" s="19">
        <f t="shared" si="45"/>
        <v>0</v>
      </c>
      <c r="BZ41" s="19">
        <f t="shared" si="46"/>
        <v>0</v>
      </c>
      <c r="CA41" s="19">
        <f t="shared" si="47"/>
        <v>0</v>
      </c>
      <c r="CB41" s="19">
        <f t="shared" si="48"/>
        <v>0</v>
      </c>
      <c r="CC41" s="19">
        <f t="shared" si="49"/>
        <v>2.5</v>
      </c>
      <c r="CD41" s="19">
        <f t="shared" si="50"/>
        <v>0</v>
      </c>
      <c r="CE41" s="379">
        <f t="shared" ref="CE41" si="162">SUM(BW41:CD41)</f>
        <v>2.5</v>
      </c>
      <c r="CF41" s="397">
        <f t="shared" ref="CF41" si="163">MAX(BW41:CD41)</f>
        <v>2.5</v>
      </c>
      <c r="CH41" s="145">
        <f t="shared" si="25"/>
        <v>0</v>
      </c>
      <c r="CI41" s="145">
        <f t="shared" si="26"/>
        <v>0</v>
      </c>
      <c r="CJ41" s="145">
        <f t="shared" si="27"/>
        <v>0</v>
      </c>
      <c r="CK41" s="145">
        <f t="shared" si="28"/>
        <v>0</v>
      </c>
      <c r="CL41" s="145">
        <f t="shared" si="29"/>
        <v>0</v>
      </c>
      <c r="CM41" s="145">
        <f t="shared" si="30"/>
        <v>0</v>
      </c>
      <c r="CN41" s="145">
        <f t="shared" si="31"/>
        <v>0</v>
      </c>
      <c r="CO41" s="145">
        <f t="shared" si="32"/>
        <v>0</v>
      </c>
      <c r="CP41" s="160">
        <f t="shared" ref="CP41" si="164">SUM(CH41:CO41)</f>
        <v>0</v>
      </c>
      <c r="CQ41" s="145">
        <f t="shared" ref="CQ41" si="165">IF(MID(H41,1,1)="1",1,0)+IF(MID(I41,1,1)="1",1,0)+IF(MID(J41,1,1)="1",1,0)+IF(MID(K41,1,1)="1",1,0)+IF(MID(L41,1,1)="1",1,0)+IF(MID(M41,1,1)="1",1,0)+IF(MID(N41,1,1)="1",1,0)</f>
        <v>0</v>
      </c>
      <c r="CR41" s="145">
        <f t="shared" ref="CR41" si="166">IF(MID(H41,1,1)="2",1,0)+IF(MID(I41,1,1)="2",1,0)+IF(MID(J41,1,1)="2",1,0)+IF(MID(K41,1,1)="2",1,0)+IF(MID(L41,1,1)="2",1,0)+IF(MID(M41,1,1)="2",1,0)+IF(MID(N41,1,1)="2",1,0)</f>
        <v>0</v>
      </c>
      <c r="CS41" s="146">
        <f t="shared" ref="CS41" si="167">IF(MID(H41,1,1)="3",1,0)+IF(MID(I41,1,1)="3",1,0)+IF(MID(J41,1,1)="3",1,0)+IF(MID(K41,1,1)="3",1,0)+IF(MID(L41,1,1)="3",1,0)+IF(MID(M41,1,1)="3",1,0)+IF(MID(N41,1,1)="3",1,0)</f>
        <v>0</v>
      </c>
      <c r="CT41" s="145">
        <f t="shared" ref="CT41" si="168">IF(MID(H41,1,1)="4",1,0)+IF(MID(I41,1,1)="4",1,0)+IF(MID(J41,1,1)="4",1,0)+IF(MID(K41,1,1)="4",1,0)+IF(MID(L41,1,1)="4",1,0)+IF(MID(M41,1,1)="4",1,0)+IF(MID(N41,1,1)="4",1,0)</f>
        <v>0</v>
      </c>
      <c r="CU41" s="145">
        <f t="shared" ref="CU41" si="169">IF(MID(H41,1,1)="5",1,0)+IF(MID(I41,1,1)="5",1,0)+IF(MID(J41,1,1)="5",1,0)+IF(MID(K41,1,1)="5",1,0)+IF(MID(L41,1,1)="5",1,0)+IF(MID(M41,1,1)="5",1,0)+IF(MID(N41,1,1)="5",1,0)</f>
        <v>0</v>
      </c>
      <c r="CV41" s="145">
        <f t="shared" ref="CV41" si="170">IF(MID(H41,1,1)="6",1,0)+IF(MID(I41,1,1)="6",1,0)+IF(MID(J41,1,1)="6",1,0)+IF(MID(K41,1,1)="6",1,0)+IF(MID(L41,1,1)="6",1,0)+IF(MID(M41,1,1)="6",1,0)+IF(MID(N41,1,1)="6",1,0)</f>
        <v>0</v>
      </c>
      <c r="CW41" s="145">
        <f t="shared" ref="CW41" si="171">IF(MID(H41,1,1)="7",1,0)+IF(MID(I41,1,1)="7",1,0)+IF(MID(J41,1,1)="7",1,0)+IF(MID(K41,1,1)="7",1,0)+IF(MID(L41,1,1)="7",1,0)+IF(MID(M41,1,1)="7",1,0)+IF(MID(N41,1,1)="7",1,0)</f>
        <v>1</v>
      </c>
      <c r="CX41" s="145">
        <f t="shared" ref="CX41" si="172">IF(MID(H41,1,1)="8",1,0)+IF(MID(I41,1,1)="8",1,0)+IF(MID(J41,1,1)="8",1,0)+IF(MID(K41,1,1)="8",1,0)+IF(MID(L41,1,1)="8",1,0)+IF(MID(M41,1,1)="8",1,0)+IF(MID(N41,1,1)="8",1,0)</f>
        <v>0</v>
      </c>
      <c r="CY41" s="159">
        <f t="shared" ref="CY41" si="173">SUM(CQ41:CX41)</f>
        <v>1</v>
      </c>
      <c r="DC41" s="134">
        <f>SUM($AD41:$AF41)+SUM($AH41:$AJ41)+SUM($AL41:AN41)+SUM($AP41:AR41)+SUM($AT41:AV41)+SUM($AX41:AZ41)+SUM($BB41:BD41)+SUM($BF41:BH41)</f>
        <v>4</v>
      </c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</row>
    <row r="42" spans="1:125" s="2" customFormat="1">
      <c r="A42" s="44" t="s">
        <v>244</v>
      </c>
      <c r="B42" s="423" t="s">
        <v>312</v>
      </c>
      <c r="C42" s="412" t="s">
        <v>100</v>
      </c>
      <c r="D42" s="413">
        <v>7</v>
      </c>
      <c r="E42" s="414">
        <v>8</v>
      </c>
      <c r="F42" s="414"/>
      <c r="G42" s="415"/>
      <c r="H42" s="413"/>
      <c r="I42" s="236"/>
      <c r="J42" s="236"/>
      <c r="K42" s="236"/>
      <c r="L42" s="236"/>
      <c r="M42" s="236"/>
      <c r="N42" s="13"/>
      <c r="O42" s="258"/>
      <c r="P42" s="258"/>
      <c r="Q42" s="235">
        <v>7</v>
      </c>
      <c r="R42" s="236"/>
      <c r="S42" s="236"/>
      <c r="T42" s="236"/>
      <c r="U42" s="236"/>
      <c r="V42" s="236"/>
      <c r="W42" s="13"/>
      <c r="X42" s="12">
        <v>150</v>
      </c>
      <c r="Y42" s="258">
        <f t="shared" ref="Y42" si="174">CEILING(X42/$BR$7,0.25)</f>
        <v>5</v>
      </c>
      <c r="Z42" s="10">
        <f t="shared" ref="Z42:AB42" si="175">AD42*$BL$5+AH42*$BM$5+AL42*$BN$5+AP42*$BO$5+AT42*$BP$5+AX42*$BQ$5+BB42*$BR$5+BF42*$BS$5</f>
        <v>8</v>
      </c>
      <c r="AA42" s="10">
        <f t="shared" si="175"/>
        <v>0</v>
      </c>
      <c r="AB42" s="10">
        <f t="shared" si="175"/>
        <v>6</v>
      </c>
      <c r="AC42" s="10">
        <f t="shared" si="19"/>
        <v>136</v>
      </c>
      <c r="AD42" s="405"/>
      <c r="AE42" s="405"/>
      <c r="AF42" s="405"/>
      <c r="AG42" s="157">
        <f t="shared" ref="AG42" si="176">BL42</f>
        <v>0</v>
      </c>
      <c r="AH42" s="405"/>
      <c r="AI42" s="405"/>
      <c r="AJ42" s="405"/>
      <c r="AK42" s="157">
        <f t="shared" ref="AK42" si="177">BM42</f>
        <v>0</v>
      </c>
      <c r="AL42" s="405"/>
      <c r="AM42" s="405"/>
      <c r="AN42" s="405"/>
      <c r="AO42" s="157">
        <f t="shared" ref="AO42" si="178">BN42</f>
        <v>0</v>
      </c>
      <c r="AP42" s="405"/>
      <c r="AQ42" s="405"/>
      <c r="AR42" s="405"/>
      <c r="AS42" s="157">
        <f t="shared" ref="AS42" si="179">BO42</f>
        <v>0</v>
      </c>
      <c r="AT42" s="405"/>
      <c r="AU42" s="405"/>
      <c r="AV42" s="405"/>
      <c r="AW42" s="157">
        <f t="shared" si="86"/>
        <v>0</v>
      </c>
      <c r="AX42" s="405"/>
      <c r="AY42" s="405"/>
      <c r="AZ42" s="405"/>
      <c r="BA42" s="157">
        <f t="shared" si="87"/>
        <v>0</v>
      </c>
      <c r="BB42" s="405">
        <v>2</v>
      </c>
      <c r="BC42" s="405">
        <v>0</v>
      </c>
      <c r="BD42" s="405">
        <v>2</v>
      </c>
      <c r="BE42" s="157">
        <f t="shared" si="88"/>
        <v>1.5</v>
      </c>
      <c r="BF42" s="405">
        <v>6</v>
      </c>
      <c r="BG42" s="405">
        <v>0</v>
      </c>
      <c r="BH42" s="405">
        <v>4</v>
      </c>
      <c r="BI42" s="157">
        <f t="shared" si="89"/>
        <v>3.5</v>
      </c>
      <c r="BJ42" s="131">
        <f t="shared" ref="BJ42" si="180">IF(ISERROR(AC42/X42),0,AC42/X42)</f>
        <v>0.90666666666666662</v>
      </c>
      <c r="BK42" s="227" t="str">
        <f t="shared" ref="BK42" si="181">IF(ISERROR(SEARCH("в",A42)),"",1)</f>
        <v/>
      </c>
      <c r="BL42" s="19">
        <f t="shared" si="35"/>
        <v>0</v>
      </c>
      <c r="BM42" s="19">
        <f t="shared" si="36"/>
        <v>0</v>
      </c>
      <c r="BN42" s="19">
        <f t="shared" si="37"/>
        <v>0</v>
      </c>
      <c r="BO42" s="19">
        <f t="shared" si="38"/>
        <v>0</v>
      </c>
      <c r="BP42" s="19">
        <f t="shared" si="39"/>
        <v>0</v>
      </c>
      <c r="BQ42" s="19">
        <f t="shared" si="40"/>
        <v>0</v>
      </c>
      <c r="BR42" s="19">
        <f t="shared" si="41"/>
        <v>1.5</v>
      </c>
      <c r="BS42" s="19">
        <f t="shared" si="42"/>
        <v>3.5</v>
      </c>
      <c r="BT42" s="166">
        <f t="shared" ref="BT42" si="182">SUM(BL42:BS42)</f>
        <v>5</v>
      </c>
      <c r="BW42" s="19">
        <f t="shared" si="43"/>
        <v>0</v>
      </c>
      <c r="BX42" s="19">
        <f t="shared" si="44"/>
        <v>0</v>
      </c>
      <c r="BY42" s="19">
        <f t="shared" si="45"/>
        <v>0</v>
      </c>
      <c r="BZ42" s="19">
        <f t="shared" si="46"/>
        <v>0</v>
      </c>
      <c r="CA42" s="19">
        <f t="shared" si="47"/>
        <v>0</v>
      </c>
      <c r="CB42" s="19">
        <f t="shared" si="48"/>
        <v>0</v>
      </c>
      <c r="CC42" s="19">
        <f t="shared" si="49"/>
        <v>1.5</v>
      </c>
      <c r="CD42" s="19">
        <f t="shared" si="50"/>
        <v>3.5</v>
      </c>
      <c r="CE42" s="379">
        <f t="shared" ref="CE42" si="183">SUM(BW42:CD42)</f>
        <v>5</v>
      </c>
      <c r="CF42" s="397">
        <f t="shared" ref="CF42" si="184">MAX(BW42:CD42)</f>
        <v>3.5</v>
      </c>
      <c r="CH42" s="145">
        <f t="shared" si="25"/>
        <v>0</v>
      </c>
      <c r="CI42" s="145">
        <f t="shared" si="26"/>
        <v>0</v>
      </c>
      <c r="CJ42" s="145">
        <f t="shared" si="27"/>
        <v>0</v>
      </c>
      <c r="CK42" s="145">
        <f t="shared" si="28"/>
        <v>0</v>
      </c>
      <c r="CL42" s="145">
        <f t="shared" si="29"/>
        <v>0</v>
      </c>
      <c r="CM42" s="145">
        <f t="shared" si="30"/>
        <v>0</v>
      </c>
      <c r="CN42" s="145">
        <f t="shared" si="31"/>
        <v>1</v>
      </c>
      <c r="CO42" s="145">
        <f t="shared" si="32"/>
        <v>1</v>
      </c>
      <c r="CP42" s="160">
        <f t="shared" ref="CP42" si="185">SUM(CH42:CO42)</f>
        <v>2</v>
      </c>
      <c r="CQ42" s="145">
        <f t="shared" ref="CQ42" si="186">IF(MID(H42,1,1)="1",1,0)+IF(MID(I42,1,1)="1",1,0)+IF(MID(J42,1,1)="1",1,0)+IF(MID(K42,1,1)="1",1,0)+IF(MID(L42,1,1)="1",1,0)+IF(MID(M42,1,1)="1",1,0)+IF(MID(N42,1,1)="1",1,0)</f>
        <v>0</v>
      </c>
      <c r="CR42" s="145">
        <f t="shared" ref="CR42" si="187">IF(MID(H42,1,1)="2",1,0)+IF(MID(I42,1,1)="2",1,0)+IF(MID(J42,1,1)="2",1,0)+IF(MID(K42,1,1)="2",1,0)+IF(MID(L42,1,1)="2",1,0)+IF(MID(M42,1,1)="2",1,0)+IF(MID(N42,1,1)="2",1,0)</f>
        <v>0</v>
      </c>
      <c r="CS42" s="146">
        <f t="shared" ref="CS42" si="188">IF(MID(H42,1,1)="3",1,0)+IF(MID(I42,1,1)="3",1,0)+IF(MID(J42,1,1)="3",1,0)+IF(MID(K42,1,1)="3",1,0)+IF(MID(L42,1,1)="3",1,0)+IF(MID(M42,1,1)="3",1,0)+IF(MID(N42,1,1)="3",1,0)</f>
        <v>0</v>
      </c>
      <c r="CT42" s="145">
        <f t="shared" ref="CT42" si="189">IF(MID(H42,1,1)="4",1,0)+IF(MID(I42,1,1)="4",1,0)+IF(MID(J42,1,1)="4",1,0)+IF(MID(K42,1,1)="4",1,0)+IF(MID(L42,1,1)="4",1,0)+IF(MID(M42,1,1)="4",1,0)+IF(MID(N42,1,1)="4",1,0)</f>
        <v>0</v>
      </c>
      <c r="CU42" s="145">
        <f t="shared" ref="CU42" si="190">IF(MID(H42,1,1)="5",1,0)+IF(MID(I42,1,1)="5",1,0)+IF(MID(J42,1,1)="5",1,0)+IF(MID(K42,1,1)="5",1,0)+IF(MID(L42,1,1)="5",1,0)+IF(MID(M42,1,1)="5",1,0)+IF(MID(N42,1,1)="5",1,0)</f>
        <v>0</v>
      </c>
      <c r="CV42" s="145">
        <f t="shared" ref="CV42" si="191">IF(MID(H42,1,1)="6",1,0)+IF(MID(I42,1,1)="6",1,0)+IF(MID(J42,1,1)="6",1,0)+IF(MID(K42,1,1)="6",1,0)+IF(MID(L42,1,1)="6",1,0)+IF(MID(M42,1,1)="6",1,0)+IF(MID(N42,1,1)="6",1,0)</f>
        <v>0</v>
      </c>
      <c r="CW42" s="145">
        <f t="shared" ref="CW42" si="192">IF(MID(H42,1,1)="7",1,0)+IF(MID(I42,1,1)="7",1,0)+IF(MID(J42,1,1)="7",1,0)+IF(MID(K42,1,1)="7",1,0)+IF(MID(L42,1,1)="7",1,0)+IF(MID(M42,1,1)="7",1,0)+IF(MID(N42,1,1)="7",1,0)</f>
        <v>0</v>
      </c>
      <c r="CX42" s="145">
        <f t="shared" ref="CX42" si="193">IF(MID(H42,1,1)="8",1,0)+IF(MID(I42,1,1)="8",1,0)+IF(MID(J42,1,1)="8",1,0)+IF(MID(K42,1,1)="8",1,0)+IF(MID(L42,1,1)="8",1,0)+IF(MID(M42,1,1)="8",1,0)+IF(MID(N42,1,1)="8",1,0)</f>
        <v>0</v>
      </c>
      <c r="CY42" s="159">
        <f t="shared" ref="CY42" si="194">SUM(CQ42:CX42)</f>
        <v>0</v>
      </c>
      <c r="DC42" s="134">
        <f>SUM($AD42:$AF42)+SUM($AH42:$AJ42)+SUM($AL42:AN42)+SUM($AP42:AR42)+SUM($AT42:AV42)+SUM($AX42:AZ42)+SUM($BB42:BD42)+SUM($BF42:BH42)</f>
        <v>14</v>
      </c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</row>
    <row r="43" spans="1:125" s="2" customFormat="1">
      <c r="A43" s="44" t="s">
        <v>245</v>
      </c>
      <c r="B43" s="416"/>
      <c r="C43" s="412"/>
      <c r="D43" s="235"/>
      <c r="E43" s="236"/>
      <c r="F43" s="236"/>
      <c r="G43" s="13"/>
      <c r="H43" s="235"/>
      <c r="I43" s="236"/>
      <c r="J43" s="236"/>
      <c r="K43" s="236"/>
      <c r="L43" s="236"/>
      <c r="M43" s="236"/>
      <c r="N43" s="13"/>
      <c r="O43" s="258"/>
      <c r="P43" s="258"/>
      <c r="Q43" s="235"/>
      <c r="R43" s="236"/>
      <c r="S43" s="236"/>
      <c r="T43" s="236"/>
      <c r="U43" s="236"/>
      <c r="V43" s="236"/>
      <c r="W43" s="13"/>
      <c r="X43" s="9"/>
      <c r="Y43" s="258">
        <f t="shared" ref="Y43" si="195">CEILING(X43/$BR$7,0.25)</f>
        <v>0</v>
      </c>
      <c r="Z43" s="10">
        <f t="shared" ref="Z43:AB43" si="196">AD43*$BL$5+AH43*$BM$5+AL43*$BN$5+AP43*$BO$5+AT43*$BP$5+AX43*$BQ$5+BB43*$BR$5+BF43*$BS$5</f>
        <v>0</v>
      </c>
      <c r="AA43" s="10">
        <f t="shared" si="196"/>
        <v>0</v>
      </c>
      <c r="AB43" s="10">
        <f t="shared" si="196"/>
        <v>0</v>
      </c>
      <c r="AC43" s="10">
        <f t="shared" si="19"/>
        <v>0</v>
      </c>
      <c r="AD43" s="405"/>
      <c r="AE43" s="405"/>
      <c r="AF43" s="405"/>
      <c r="AG43" s="157">
        <f t="shared" ref="AG43" si="197">BL43</f>
        <v>0</v>
      </c>
      <c r="AH43" s="405"/>
      <c r="AI43" s="405"/>
      <c r="AJ43" s="405"/>
      <c r="AK43" s="157">
        <f t="shared" ref="AK43" si="198">BM43</f>
        <v>0</v>
      </c>
      <c r="AL43" s="405"/>
      <c r="AM43" s="405"/>
      <c r="AN43" s="405"/>
      <c r="AO43" s="157">
        <f t="shared" ref="AO43" si="199">BN43</f>
        <v>0</v>
      </c>
      <c r="AP43" s="405"/>
      <c r="AQ43" s="405"/>
      <c r="AR43" s="405"/>
      <c r="AS43" s="157">
        <f t="shared" ref="AS43" si="200">BO43</f>
        <v>0</v>
      </c>
      <c r="AT43" s="405"/>
      <c r="AU43" s="405"/>
      <c r="AV43" s="405"/>
      <c r="AW43" s="157">
        <f t="shared" si="86"/>
        <v>0</v>
      </c>
      <c r="AX43" s="405"/>
      <c r="AY43" s="405"/>
      <c r="AZ43" s="405"/>
      <c r="BA43" s="157">
        <f t="shared" si="87"/>
        <v>0</v>
      </c>
      <c r="BB43" s="405"/>
      <c r="BC43" s="405"/>
      <c r="BD43" s="405"/>
      <c r="BE43" s="157">
        <f t="shared" si="88"/>
        <v>0</v>
      </c>
      <c r="BF43" s="405"/>
      <c r="BG43" s="405"/>
      <c r="BH43" s="405"/>
      <c r="BI43" s="157">
        <f t="shared" si="89"/>
        <v>0</v>
      </c>
      <c r="BJ43" s="131">
        <f t="shared" ref="BJ43" si="201">IF(ISERROR(AC43/X43),0,AC43/X43)</f>
        <v>0</v>
      </c>
      <c r="BK43" s="227" t="str">
        <f t="shared" ref="BK43" si="202">IF(ISERROR(SEARCH("в",A43)),"",1)</f>
        <v/>
      </c>
      <c r="BL43" s="19">
        <f t="shared" si="35"/>
        <v>0</v>
      </c>
      <c r="BM43" s="19">
        <f t="shared" si="36"/>
        <v>0</v>
      </c>
      <c r="BN43" s="19">
        <f t="shared" si="37"/>
        <v>0</v>
      </c>
      <c r="BO43" s="19">
        <f t="shared" si="38"/>
        <v>0</v>
      </c>
      <c r="BP43" s="19">
        <f t="shared" si="39"/>
        <v>0</v>
      </c>
      <c r="BQ43" s="19">
        <f t="shared" si="40"/>
        <v>0</v>
      </c>
      <c r="BR43" s="19">
        <f t="shared" si="41"/>
        <v>0</v>
      </c>
      <c r="BS43" s="19">
        <f t="shared" si="42"/>
        <v>0</v>
      </c>
      <c r="BT43" s="166">
        <f t="shared" ref="BT43" si="203">SUM(BL43:BS43)</f>
        <v>0</v>
      </c>
      <c r="BW43" s="19">
        <f t="shared" si="43"/>
        <v>0</v>
      </c>
      <c r="BX43" s="19">
        <f t="shared" si="44"/>
        <v>0</v>
      </c>
      <c r="BY43" s="19">
        <f t="shared" si="45"/>
        <v>0</v>
      </c>
      <c r="BZ43" s="19">
        <f t="shared" si="46"/>
        <v>0</v>
      </c>
      <c r="CA43" s="19">
        <f t="shared" si="47"/>
        <v>0</v>
      </c>
      <c r="CB43" s="19">
        <f t="shared" si="48"/>
        <v>0</v>
      </c>
      <c r="CC43" s="19">
        <f t="shared" si="49"/>
        <v>0</v>
      </c>
      <c r="CD43" s="19">
        <f t="shared" si="50"/>
        <v>0</v>
      </c>
      <c r="CE43" s="379">
        <f t="shared" ref="CE43" si="204">SUM(BW43:CD43)</f>
        <v>0</v>
      </c>
      <c r="CF43" s="397">
        <f t="shared" ref="CF43" si="205">MAX(BW43:CD43)</f>
        <v>0</v>
      </c>
      <c r="CH43" s="145">
        <f t="shared" si="25"/>
        <v>0</v>
      </c>
      <c r="CI43" s="145">
        <f t="shared" si="26"/>
        <v>0</v>
      </c>
      <c r="CJ43" s="145">
        <f t="shared" si="27"/>
        <v>0</v>
      </c>
      <c r="CK43" s="145">
        <f t="shared" si="28"/>
        <v>0</v>
      </c>
      <c r="CL43" s="145">
        <f t="shared" si="29"/>
        <v>0</v>
      </c>
      <c r="CM43" s="145">
        <f t="shared" si="30"/>
        <v>0</v>
      </c>
      <c r="CN43" s="145">
        <f t="shared" si="31"/>
        <v>0</v>
      </c>
      <c r="CO43" s="145">
        <f t="shared" si="32"/>
        <v>0</v>
      </c>
      <c r="CP43" s="160">
        <f t="shared" ref="CP43" si="206">SUM(CH43:CO43)</f>
        <v>0</v>
      </c>
      <c r="CQ43" s="145">
        <f t="shared" ref="CQ43" si="207">IF(MID(H43,1,1)="1",1,0)+IF(MID(I43,1,1)="1",1,0)+IF(MID(J43,1,1)="1",1,0)+IF(MID(K43,1,1)="1",1,0)+IF(MID(L43,1,1)="1",1,0)+IF(MID(M43,1,1)="1",1,0)+IF(MID(N43,1,1)="1",1,0)</f>
        <v>0</v>
      </c>
      <c r="CR43" s="145">
        <f t="shared" ref="CR43" si="208">IF(MID(H43,1,1)="2",1,0)+IF(MID(I43,1,1)="2",1,0)+IF(MID(J43,1,1)="2",1,0)+IF(MID(K43,1,1)="2",1,0)+IF(MID(L43,1,1)="2",1,0)+IF(MID(M43,1,1)="2",1,0)+IF(MID(N43,1,1)="2",1,0)</f>
        <v>0</v>
      </c>
      <c r="CS43" s="146">
        <f t="shared" ref="CS43" si="209">IF(MID(H43,1,1)="3",1,0)+IF(MID(I43,1,1)="3",1,0)+IF(MID(J43,1,1)="3",1,0)+IF(MID(K43,1,1)="3",1,0)+IF(MID(L43,1,1)="3",1,0)+IF(MID(M43,1,1)="3",1,0)+IF(MID(N43,1,1)="3",1,0)</f>
        <v>0</v>
      </c>
      <c r="CT43" s="145">
        <f t="shared" ref="CT43" si="210">IF(MID(H43,1,1)="4",1,0)+IF(MID(I43,1,1)="4",1,0)+IF(MID(J43,1,1)="4",1,0)+IF(MID(K43,1,1)="4",1,0)+IF(MID(L43,1,1)="4",1,0)+IF(MID(M43,1,1)="4",1,0)+IF(MID(N43,1,1)="4",1,0)</f>
        <v>0</v>
      </c>
      <c r="CU43" s="145">
        <f t="shared" ref="CU43" si="211">IF(MID(H43,1,1)="5",1,0)+IF(MID(I43,1,1)="5",1,0)+IF(MID(J43,1,1)="5",1,0)+IF(MID(K43,1,1)="5",1,0)+IF(MID(L43,1,1)="5",1,0)+IF(MID(M43,1,1)="5",1,0)+IF(MID(N43,1,1)="5",1,0)</f>
        <v>0</v>
      </c>
      <c r="CV43" s="145">
        <f t="shared" ref="CV43" si="212">IF(MID(H43,1,1)="6",1,0)+IF(MID(I43,1,1)="6",1,0)+IF(MID(J43,1,1)="6",1,0)+IF(MID(K43,1,1)="6",1,0)+IF(MID(L43,1,1)="6",1,0)+IF(MID(M43,1,1)="6",1,0)+IF(MID(N43,1,1)="6",1,0)</f>
        <v>0</v>
      </c>
      <c r="CW43" s="145">
        <f t="shared" ref="CW43" si="213">IF(MID(H43,1,1)="7",1,0)+IF(MID(I43,1,1)="7",1,0)+IF(MID(J43,1,1)="7",1,0)+IF(MID(K43,1,1)="7",1,0)+IF(MID(L43,1,1)="7",1,0)+IF(MID(M43,1,1)="7",1,0)+IF(MID(N43,1,1)="7",1,0)</f>
        <v>0</v>
      </c>
      <c r="CX43" s="145">
        <f t="shared" ref="CX43" si="214">IF(MID(H43,1,1)="8",1,0)+IF(MID(I43,1,1)="8",1,0)+IF(MID(J43,1,1)="8",1,0)+IF(MID(K43,1,1)="8",1,0)+IF(MID(L43,1,1)="8",1,0)+IF(MID(M43,1,1)="8",1,0)+IF(MID(N43,1,1)="8",1,0)</f>
        <v>0</v>
      </c>
      <c r="CY43" s="159">
        <f t="shared" ref="CY43" si="215">SUM(CQ43:CX43)</f>
        <v>0</v>
      </c>
      <c r="DC43" s="134">
        <f>SUM($AD43:$AF43)+SUM($AH43:$AJ43)+SUM($AL43:AN43)+SUM($AP43:AR43)+SUM($AT43:AV43)+SUM($AX43:AZ43)+SUM($BB43:BD43)+SUM($BF43:BH43)</f>
        <v>0</v>
      </c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</row>
    <row r="44" spans="1:125" s="2" customFormat="1">
      <c r="A44" s="44" t="s">
        <v>246</v>
      </c>
      <c r="B44" s="416"/>
      <c r="C44" s="412"/>
      <c r="D44" s="413"/>
      <c r="E44" s="414"/>
      <c r="F44" s="414"/>
      <c r="G44" s="415"/>
      <c r="H44" s="413"/>
      <c r="I44" s="236"/>
      <c r="J44" s="236"/>
      <c r="K44" s="236"/>
      <c r="L44" s="236"/>
      <c r="M44" s="236"/>
      <c r="N44" s="13"/>
      <c r="O44" s="258"/>
      <c r="P44" s="258"/>
      <c r="Q44" s="235"/>
      <c r="R44" s="236"/>
      <c r="S44" s="236"/>
      <c r="T44" s="236"/>
      <c r="U44" s="236"/>
      <c r="V44" s="236"/>
      <c r="W44" s="13"/>
      <c r="X44" s="12"/>
      <c r="Y44" s="258">
        <f t="shared" ref="Y44" si="216">CEILING(X44/$BR$7,0.25)</f>
        <v>0</v>
      </c>
      <c r="Z44" s="10">
        <f t="shared" ref="Z44:AB44" si="217">AD44*$BL$5+AH44*$BM$5+AL44*$BN$5+AP44*$BO$5+AT44*$BP$5+AX44*$BQ$5+BB44*$BR$5+BF44*$BS$5</f>
        <v>0</v>
      </c>
      <c r="AA44" s="10">
        <f t="shared" si="217"/>
        <v>0</v>
      </c>
      <c r="AB44" s="10">
        <f t="shared" si="217"/>
        <v>0</v>
      </c>
      <c r="AC44" s="10">
        <f t="shared" si="19"/>
        <v>0</v>
      </c>
      <c r="AD44" s="405"/>
      <c r="AE44" s="405"/>
      <c r="AF44" s="405"/>
      <c r="AG44" s="157">
        <f t="shared" ref="AG44" si="218">BL44</f>
        <v>0</v>
      </c>
      <c r="AH44" s="405"/>
      <c r="AI44" s="405"/>
      <c r="AJ44" s="405"/>
      <c r="AK44" s="157">
        <f t="shared" ref="AK44" si="219">BM44</f>
        <v>0</v>
      </c>
      <c r="AL44" s="405"/>
      <c r="AM44" s="405"/>
      <c r="AN44" s="405"/>
      <c r="AO44" s="157">
        <f t="shared" ref="AO44" si="220">BN44</f>
        <v>0</v>
      </c>
      <c r="AP44" s="405"/>
      <c r="AQ44" s="405"/>
      <c r="AR44" s="405"/>
      <c r="AS44" s="157">
        <f t="shared" ref="AS44" si="221">BO44</f>
        <v>0</v>
      </c>
      <c r="AT44" s="405"/>
      <c r="AU44" s="405"/>
      <c r="AV44" s="405"/>
      <c r="AW44" s="157">
        <f t="shared" ref="AW44" si="222">BP44</f>
        <v>0</v>
      </c>
      <c r="AX44" s="405"/>
      <c r="AY44" s="405"/>
      <c r="AZ44" s="405"/>
      <c r="BA44" s="157">
        <f t="shared" ref="BA44" si="223">BQ44</f>
        <v>0</v>
      </c>
      <c r="BB44" s="405"/>
      <c r="BC44" s="405"/>
      <c r="BD44" s="405"/>
      <c r="BE44" s="157">
        <f t="shared" ref="BE44" si="224">BR44</f>
        <v>0</v>
      </c>
      <c r="BF44" s="405"/>
      <c r="BG44" s="405"/>
      <c r="BH44" s="405"/>
      <c r="BI44" s="157">
        <f t="shared" ref="BI44" si="225">BS44</f>
        <v>0</v>
      </c>
      <c r="BJ44" s="131">
        <f t="shared" ref="BJ44" si="226">IF(ISERROR(AC44/X44),0,AC44/X44)</f>
        <v>0</v>
      </c>
      <c r="BK44" s="227" t="str">
        <f t="shared" ref="BK44" si="227">IF(ISERROR(SEARCH("в",A44)),"",1)</f>
        <v/>
      </c>
      <c r="BL44" s="19">
        <f t="shared" si="35"/>
        <v>0</v>
      </c>
      <c r="BM44" s="19">
        <f t="shared" si="36"/>
        <v>0</v>
      </c>
      <c r="BN44" s="19">
        <f t="shared" si="37"/>
        <v>0</v>
      </c>
      <c r="BO44" s="19">
        <f t="shared" si="38"/>
        <v>0</v>
      </c>
      <c r="BP44" s="19">
        <f t="shared" si="39"/>
        <v>0</v>
      </c>
      <c r="BQ44" s="19">
        <f t="shared" si="40"/>
        <v>0</v>
      </c>
      <c r="BR44" s="19">
        <f t="shared" si="41"/>
        <v>0</v>
      </c>
      <c r="BS44" s="19">
        <f t="shared" si="42"/>
        <v>0</v>
      </c>
      <c r="BT44" s="166">
        <f t="shared" ref="BT44" si="228">SUM(BL44:BS44)</f>
        <v>0</v>
      </c>
      <c r="BW44" s="19">
        <f t="shared" si="43"/>
        <v>0</v>
      </c>
      <c r="BX44" s="19">
        <f t="shared" si="44"/>
        <v>0</v>
      </c>
      <c r="BY44" s="19">
        <f t="shared" si="45"/>
        <v>0</v>
      </c>
      <c r="BZ44" s="19">
        <f t="shared" si="46"/>
        <v>0</v>
      </c>
      <c r="CA44" s="19">
        <f t="shared" si="47"/>
        <v>0</v>
      </c>
      <c r="CB44" s="19">
        <f t="shared" si="48"/>
        <v>0</v>
      </c>
      <c r="CC44" s="19">
        <f t="shared" si="49"/>
        <v>0</v>
      </c>
      <c r="CD44" s="19">
        <f t="shared" si="50"/>
        <v>0</v>
      </c>
      <c r="CE44" s="379">
        <f t="shared" ref="CE44" si="229">SUM(BW44:CD44)</f>
        <v>0</v>
      </c>
      <c r="CF44" s="397">
        <f t="shared" ref="CF44" si="230">MAX(BW44:CD44)</f>
        <v>0</v>
      </c>
      <c r="CH44" s="145">
        <f t="shared" si="25"/>
        <v>0</v>
      </c>
      <c r="CI44" s="145">
        <f t="shared" si="26"/>
        <v>0</v>
      </c>
      <c r="CJ44" s="145">
        <f t="shared" si="27"/>
        <v>0</v>
      </c>
      <c r="CK44" s="145">
        <f t="shared" si="28"/>
        <v>0</v>
      </c>
      <c r="CL44" s="145">
        <f t="shared" si="29"/>
        <v>0</v>
      </c>
      <c r="CM44" s="145">
        <f t="shared" si="30"/>
        <v>0</v>
      </c>
      <c r="CN44" s="145">
        <f t="shared" si="31"/>
        <v>0</v>
      </c>
      <c r="CO44" s="145">
        <f t="shared" si="32"/>
        <v>0</v>
      </c>
      <c r="CP44" s="160">
        <f t="shared" ref="CP44" si="231">SUM(CH44:CO44)</f>
        <v>0</v>
      </c>
      <c r="CQ44" s="145">
        <f t="shared" ref="CQ44" si="232">IF(MID(H44,1,1)="1",1,0)+IF(MID(I44,1,1)="1",1,0)+IF(MID(J44,1,1)="1",1,0)+IF(MID(K44,1,1)="1",1,0)+IF(MID(L44,1,1)="1",1,0)+IF(MID(M44,1,1)="1",1,0)+IF(MID(N44,1,1)="1",1,0)</f>
        <v>0</v>
      </c>
      <c r="CR44" s="145">
        <f t="shared" ref="CR44" si="233">IF(MID(H44,1,1)="2",1,0)+IF(MID(I44,1,1)="2",1,0)+IF(MID(J44,1,1)="2",1,0)+IF(MID(K44,1,1)="2",1,0)+IF(MID(L44,1,1)="2",1,0)+IF(MID(M44,1,1)="2",1,0)+IF(MID(N44,1,1)="2",1,0)</f>
        <v>0</v>
      </c>
      <c r="CS44" s="146">
        <f t="shared" ref="CS44" si="234">IF(MID(H44,1,1)="3",1,0)+IF(MID(I44,1,1)="3",1,0)+IF(MID(J44,1,1)="3",1,0)+IF(MID(K44,1,1)="3",1,0)+IF(MID(L44,1,1)="3",1,0)+IF(MID(M44,1,1)="3",1,0)+IF(MID(N44,1,1)="3",1,0)</f>
        <v>0</v>
      </c>
      <c r="CT44" s="145">
        <f t="shared" ref="CT44" si="235">IF(MID(H44,1,1)="4",1,0)+IF(MID(I44,1,1)="4",1,0)+IF(MID(J44,1,1)="4",1,0)+IF(MID(K44,1,1)="4",1,0)+IF(MID(L44,1,1)="4",1,0)+IF(MID(M44,1,1)="4",1,0)+IF(MID(N44,1,1)="4",1,0)</f>
        <v>0</v>
      </c>
      <c r="CU44" s="145">
        <f t="shared" ref="CU44" si="236">IF(MID(H44,1,1)="5",1,0)+IF(MID(I44,1,1)="5",1,0)+IF(MID(J44,1,1)="5",1,0)+IF(MID(K44,1,1)="5",1,0)+IF(MID(L44,1,1)="5",1,0)+IF(MID(M44,1,1)="5",1,0)+IF(MID(N44,1,1)="5",1,0)</f>
        <v>0</v>
      </c>
      <c r="CV44" s="145">
        <f t="shared" ref="CV44" si="237">IF(MID(H44,1,1)="6",1,0)+IF(MID(I44,1,1)="6",1,0)+IF(MID(J44,1,1)="6",1,0)+IF(MID(K44,1,1)="6",1,0)+IF(MID(L44,1,1)="6",1,0)+IF(MID(M44,1,1)="6",1,0)+IF(MID(N44,1,1)="6",1,0)</f>
        <v>0</v>
      </c>
      <c r="CW44" s="145">
        <f t="shared" ref="CW44" si="238">IF(MID(H44,1,1)="7",1,0)+IF(MID(I44,1,1)="7",1,0)+IF(MID(J44,1,1)="7",1,0)+IF(MID(K44,1,1)="7",1,0)+IF(MID(L44,1,1)="7",1,0)+IF(MID(M44,1,1)="7",1,0)+IF(MID(N44,1,1)="7",1,0)</f>
        <v>0</v>
      </c>
      <c r="CX44" s="145">
        <f t="shared" ref="CX44" si="239">IF(MID(H44,1,1)="8",1,0)+IF(MID(I44,1,1)="8",1,0)+IF(MID(J44,1,1)="8",1,0)+IF(MID(K44,1,1)="8",1,0)+IF(MID(L44,1,1)="8",1,0)+IF(MID(M44,1,1)="8",1,0)+IF(MID(N44,1,1)="8",1,0)</f>
        <v>0</v>
      </c>
      <c r="CY44" s="159">
        <f t="shared" ref="CY44" si="240">SUM(CQ44:CX44)</f>
        <v>0</v>
      </c>
      <c r="DC44" s="134">
        <f>SUM($AD44:$AF44)+SUM($AH44:$AJ44)+SUM($AL44:AN44)+SUM($AP44:AR44)+SUM($AT44:AV44)+SUM($AX44:AZ44)+SUM($BB44:BD44)+SUM($BF44:BH44)</f>
        <v>0</v>
      </c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</row>
    <row r="45" spans="1:125" s="2" customFormat="1">
      <c r="A45" s="44" t="s">
        <v>247</v>
      </c>
      <c r="B45" s="416"/>
      <c r="C45" s="412"/>
      <c r="D45" s="413"/>
      <c r="E45" s="414"/>
      <c r="F45" s="414"/>
      <c r="G45" s="415"/>
      <c r="H45" s="413"/>
      <c r="I45" s="236"/>
      <c r="J45" s="236"/>
      <c r="K45" s="236"/>
      <c r="L45" s="236"/>
      <c r="M45" s="236"/>
      <c r="N45" s="13"/>
      <c r="O45" s="258"/>
      <c r="P45" s="258"/>
      <c r="Q45" s="235"/>
      <c r="R45" s="236"/>
      <c r="S45" s="236"/>
      <c r="T45" s="236"/>
      <c r="U45" s="236"/>
      <c r="V45" s="236"/>
      <c r="W45" s="13"/>
      <c r="X45" s="12"/>
      <c r="Y45" s="258">
        <f t="shared" ref="Y45" si="241">CEILING(X45/$BR$7,0.25)</f>
        <v>0</v>
      </c>
      <c r="Z45" s="10">
        <f t="shared" ref="Z45:AB45" si="242">AD45*$BL$5+AH45*$BM$5+AL45*$BN$5+AP45*$BO$5+AT45*$BP$5+AX45*$BQ$5+BB45*$BR$5+BF45*$BS$5</f>
        <v>0</v>
      </c>
      <c r="AA45" s="10">
        <f t="shared" si="242"/>
        <v>0</v>
      </c>
      <c r="AB45" s="10">
        <f t="shared" si="242"/>
        <v>0</v>
      </c>
      <c r="AC45" s="10">
        <f t="shared" si="19"/>
        <v>0</v>
      </c>
      <c r="AD45" s="405"/>
      <c r="AE45" s="405"/>
      <c r="AF45" s="405"/>
      <c r="AG45" s="157">
        <f t="shared" ref="AG45" si="243">BL45</f>
        <v>0</v>
      </c>
      <c r="AH45" s="405"/>
      <c r="AI45" s="405"/>
      <c r="AJ45" s="405"/>
      <c r="AK45" s="157">
        <f t="shared" ref="AK45" si="244">BM45</f>
        <v>0</v>
      </c>
      <c r="AL45" s="405"/>
      <c r="AM45" s="405"/>
      <c r="AN45" s="405"/>
      <c r="AO45" s="157">
        <f t="shared" ref="AO45" si="245">BN45</f>
        <v>0</v>
      </c>
      <c r="AP45" s="405"/>
      <c r="AQ45" s="405"/>
      <c r="AR45" s="405"/>
      <c r="AS45" s="157">
        <f t="shared" ref="AS45" si="246">BO45</f>
        <v>0</v>
      </c>
      <c r="AT45" s="405"/>
      <c r="AU45" s="405"/>
      <c r="AV45" s="405"/>
      <c r="AW45" s="157">
        <f t="shared" ref="AW45" si="247">BP45</f>
        <v>0</v>
      </c>
      <c r="AX45" s="405"/>
      <c r="AY45" s="405"/>
      <c r="AZ45" s="405"/>
      <c r="BA45" s="157">
        <f t="shared" ref="BA45" si="248">BQ45</f>
        <v>0</v>
      </c>
      <c r="BB45" s="405"/>
      <c r="BC45" s="405"/>
      <c r="BD45" s="405"/>
      <c r="BE45" s="157">
        <f t="shared" ref="BE45" si="249">BR45</f>
        <v>0</v>
      </c>
      <c r="BF45" s="405"/>
      <c r="BG45" s="405"/>
      <c r="BH45" s="405"/>
      <c r="BI45" s="157">
        <f t="shared" ref="BI45" si="250">BS45</f>
        <v>0</v>
      </c>
      <c r="BJ45" s="131">
        <f t="shared" ref="BJ45" si="251">IF(ISERROR(AC45/X45),0,AC45/X45)</f>
        <v>0</v>
      </c>
      <c r="BK45" s="227" t="str">
        <f t="shared" ref="BK45" si="252">IF(ISERROR(SEARCH("в",A45)),"",1)</f>
        <v/>
      </c>
      <c r="BL45" s="19">
        <f t="shared" si="35"/>
        <v>0</v>
      </c>
      <c r="BM45" s="19">
        <f t="shared" si="36"/>
        <v>0</v>
      </c>
      <c r="BN45" s="19">
        <f t="shared" si="37"/>
        <v>0</v>
      </c>
      <c r="BO45" s="19">
        <f t="shared" si="38"/>
        <v>0</v>
      </c>
      <c r="BP45" s="19">
        <f t="shared" si="39"/>
        <v>0</v>
      </c>
      <c r="BQ45" s="19">
        <f t="shared" si="40"/>
        <v>0</v>
      </c>
      <c r="BR45" s="19">
        <f t="shared" si="41"/>
        <v>0</v>
      </c>
      <c r="BS45" s="19">
        <f t="shared" si="42"/>
        <v>0</v>
      </c>
      <c r="BT45" s="166">
        <f t="shared" ref="BT45" si="253">SUM(BL45:BS45)</f>
        <v>0</v>
      </c>
      <c r="BW45" s="19">
        <f t="shared" si="43"/>
        <v>0</v>
      </c>
      <c r="BX45" s="19">
        <f t="shared" si="44"/>
        <v>0</v>
      </c>
      <c r="BY45" s="19">
        <f t="shared" si="45"/>
        <v>0</v>
      </c>
      <c r="BZ45" s="19">
        <f t="shared" si="46"/>
        <v>0</v>
      </c>
      <c r="CA45" s="19">
        <f t="shared" si="47"/>
        <v>0</v>
      </c>
      <c r="CB45" s="19">
        <f t="shared" si="48"/>
        <v>0</v>
      </c>
      <c r="CC45" s="19">
        <f t="shared" si="49"/>
        <v>0</v>
      </c>
      <c r="CD45" s="19">
        <f t="shared" si="50"/>
        <v>0</v>
      </c>
      <c r="CE45" s="379">
        <f t="shared" ref="CE45" si="254">SUM(BW45:CD45)</f>
        <v>0</v>
      </c>
      <c r="CF45" s="397">
        <f t="shared" ref="CF45" si="255">MAX(BW45:CD45)</f>
        <v>0</v>
      </c>
      <c r="CH45" s="145">
        <f t="shared" si="25"/>
        <v>0</v>
      </c>
      <c r="CI45" s="145">
        <f t="shared" si="26"/>
        <v>0</v>
      </c>
      <c r="CJ45" s="145">
        <f t="shared" si="27"/>
        <v>0</v>
      </c>
      <c r="CK45" s="145">
        <f t="shared" si="28"/>
        <v>0</v>
      </c>
      <c r="CL45" s="145">
        <f t="shared" si="29"/>
        <v>0</v>
      </c>
      <c r="CM45" s="145">
        <f t="shared" si="30"/>
        <v>0</v>
      </c>
      <c r="CN45" s="145">
        <f t="shared" si="31"/>
        <v>0</v>
      </c>
      <c r="CO45" s="145">
        <f t="shared" si="32"/>
        <v>0</v>
      </c>
      <c r="CP45" s="160">
        <f t="shared" ref="CP45" si="256">SUM(CH45:CO45)</f>
        <v>0</v>
      </c>
      <c r="CQ45" s="145">
        <f t="shared" ref="CQ45" si="257">IF(MID(H45,1,1)="1",1,0)+IF(MID(I45,1,1)="1",1,0)+IF(MID(J45,1,1)="1",1,0)+IF(MID(K45,1,1)="1",1,0)+IF(MID(L45,1,1)="1",1,0)+IF(MID(M45,1,1)="1",1,0)+IF(MID(N45,1,1)="1",1,0)</f>
        <v>0</v>
      </c>
      <c r="CR45" s="145">
        <f t="shared" ref="CR45" si="258">IF(MID(H45,1,1)="2",1,0)+IF(MID(I45,1,1)="2",1,0)+IF(MID(J45,1,1)="2",1,0)+IF(MID(K45,1,1)="2",1,0)+IF(MID(L45,1,1)="2",1,0)+IF(MID(M45,1,1)="2",1,0)+IF(MID(N45,1,1)="2",1,0)</f>
        <v>0</v>
      </c>
      <c r="CS45" s="146">
        <f t="shared" ref="CS45" si="259">IF(MID(H45,1,1)="3",1,0)+IF(MID(I45,1,1)="3",1,0)+IF(MID(J45,1,1)="3",1,0)+IF(MID(K45,1,1)="3",1,0)+IF(MID(L45,1,1)="3",1,0)+IF(MID(M45,1,1)="3",1,0)+IF(MID(N45,1,1)="3",1,0)</f>
        <v>0</v>
      </c>
      <c r="CT45" s="145">
        <f t="shared" ref="CT45" si="260">IF(MID(H45,1,1)="4",1,0)+IF(MID(I45,1,1)="4",1,0)+IF(MID(J45,1,1)="4",1,0)+IF(MID(K45,1,1)="4",1,0)+IF(MID(L45,1,1)="4",1,0)+IF(MID(M45,1,1)="4",1,0)+IF(MID(N45,1,1)="4",1,0)</f>
        <v>0</v>
      </c>
      <c r="CU45" s="145">
        <f t="shared" ref="CU45" si="261">IF(MID(H45,1,1)="5",1,0)+IF(MID(I45,1,1)="5",1,0)+IF(MID(J45,1,1)="5",1,0)+IF(MID(K45,1,1)="5",1,0)+IF(MID(L45,1,1)="5",1,0)+IF(MID(M45,1,1)="5",1,0)+IF(MID(N45,1,1)="5",1,0)</f>
        <v>0</v>
      </c>
      <c r="CV45" s="145">
        <f t="shared" ref="CV45" si="262">IF(MID(H45,1,1)="6",1,0)+IF(MID(I45,1,1)="6",1,0)+IF(MID(J45,1,1)="6",1,0)+IF(MID(K45,1,1)="6",1,0)+IF(MID(L45,1,1)="6",1,0)+IF(MID(M45,1,1)="6",1,0)+IF(MID(N45,1,1)="6",1,0)</f>
        <v>0</v>
      </c>
      <c r="CW45" s="145">
        <f t="shared" ref="CW45" si="263">IF(MID(H45,1,1)="7",1,0)+IF(MID(I45,1,1)="7",1,0)+IF(MID(J45,1,1)="7",1,0)+IF(MID(K45,1,1)="7",1,0)+IF(MID(L45,1,1)="7",1,0)+IF(MID(M45,1,1)="7",1,0)+IF(MID(N45,1,1)="7",1,0)</f>
        <v>0</v>
      </c>
      <c r="CX45" s="145">
        <f t="shared" ref="CX45" si="264">IF(MID(H45,1,1)="8",1,0)+IF(MID(I45,1,1)="8",1,0)+IF(MID(J45,1,1)="8",1,0)+IF(MID(K45,1,1)="8",1,0)+IF(MID(L45,1,1)="8",1,0)+IF(MID(M45,1,1)="8",1,0)+IF(MID(N45,1,1)="8",1,0)</f>
        <v>0</v>
      </c>
      <c r="CY45" s="159">
        <f t="shared" ref="CY45" si="265">SUM(CQ45:CX45)</f>
        <v>0</v>
      </c>
      <c r="DC45" s="134">
        <f>SUM($AD45:$AF45)+SUM($AH45:$AJ45)+SUM($AL45:AN45)+SUM($AP45:AR45)+SUM($AT45:AV45)+SUM($AX45:AZ45)+SUM($BB45:BD45)+SUM($BF45:BH45)</f>
        <v>0</v>
      </c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</row>
    <row r="46" spans="1:125" s="2" customFormat="1">
      <c r="A46" s="44" t="s">
        <v>248</v>
      </c>
      <c r="B46" s="215"/>
      <c r="C46" s="247"/>
      <c r="D46" s="235"/>
      <c r="E46" s="236"/>
      <c r="F46" s="236"/>
      <c r="G46" s="13"/>
      <c r="H46" s="235"/>
      <c r="I46" s="236"/>
      <c r="J46" s="236"/>
      <c r="K46" s="236"/>
      <c r="L46" s="236"/>
      <c r="M46" s="236"/>
      <c r="N46" s="13"/>
      <c r="O46" s="258"/>
      <c r="P46" s="258"/>
      <c r="Q46" s="235"/>
      <c r="R46" s="236"/>
      <c r="S46" s="236"/>
      <c r="T46" s="236"/>
      <c r="U46" s="236"/>
      <c r="V46" s="236"/>
      <c r="W46" s="13"/>
      <c r="X46" s="9"/>
      <c r="Y46" s="258">
        <f t="shared" ref="Y46" si="266">CEILING(X46/$BR$7,0.25)</f>
        <v>0</v>
      </c>
      <c r="Z46" s="10">
        <f t="shared" ref="Z46:AB46" si="267">AD46*$BL$5+AH46*$BM$5+AL46*$BN$5+AP46*$BO$5+AT46*$BP$5+AX46*$BQ$5+BB46*$BR$5+BF46*$BS$5</f>
        <v>0</v>
      </c>
      <c r="AA46" s="10">
        <f t="shared" si="267"/>
        <v>0</v>
      </c>
      <c r="AB46" s="10">
        <f t="shared" si="267"/>
        <v>0</v>
      </c>
      <c r="AC46" s="10">
        <f t="shared" si="19"/>
        <v>0</v>
      </c>
      <c r="AD46" s="405"/>
      <c r="AE46" s="405"/>
      <c r="AF46" s="405"/>
      <c r="AG46" s="157">
        <f t="shared" ref="AG46" si="268">BL46</f>
        <v>0</v>
      </c>
      <c r="AH46" s="405"/>
      <c r="AI46" s="405"/>
      <c r="AJ46" s="405"/>
      <c r="AK46" s="157">
        <f t="shared" ref="AK46" si="269">BM46</f>
        <v>0</v>
      </c>
      <c r="AL46" s="405"/>
      <c r="AM46" s="405"/>
      <c r="AN46" s="405"/>
      <c r="AO46" s="157">
        <f t="shared" ref="AO46" si="270">BN46</f>
        <v>0</v>
      </c>
      <c r="AP46" s="405"/>
      <c r="AQ46" s="405"/>
      <c r="AR46" s="405"/>
      <c r="AS46" s="157">
        <f t="shared" ref="AS46" si="271">BO46</f>
        <v>0</v>
      </c>
      <c r="AT46" s="405"/>
      <c r="AU46" s="405"/>
      <c r="AV46" s="405"/>
      <c r="AW46" s="157">
        <f t="shared" ref="AW46" si="272">BP46</f>
        <v>0</v>
      </c>
      <c r="AX46" s="405"/>
      <c r="AY46" s="405"/>
      <c r="AZ46" s="405"/>
      <c r="BA46" s="157">
        <f t="shared" ref="BA46" si="273">BQ46</f>
        <v>0</v>
      </c>
      <c r="BB46" s="405"/>
      <c r="BC46" s="405"/>
      <c r="BD46" s="405"/>
      <c r="BE46" s="157">
        <f t="shared" ref="BE46" si="274">BR46</f>
        <v>0</v>
      </c>
      <c r="BF46" s="405"/>
      <c r="BG46" s="405"/>
      <c r="BH46" s="405"/>
      <c r="BI46" s="157">
        <f t="shared" ref="BI46" si="275">BS46</f>
        <v>0</v>
      </c>
      <c r="BJ46" s="131">
        <f t="shared" ref="BJ46" si="276">IF(ISERROR(AC46/X46),0,AC46/X46)</f>
        <v>0</v>
      </c>
      <c r="BK46" s="227" t="str">
        <f t="shared" ref="BK46" si="277">IF(ISERROR(SEARCH("в",A46)),"",1)</f>
        <v/>
      </c>
      <c r="BL46" s="19">
        <f t="shared" si="35"/>
        <v>0</v>
      </c>
      <c r="BM46" s="19">
        <f t="shared" si="36"/>
        <v>0</v>
      </c>
      <c r="BN46" s="19">
        <f t="shared" si="37"/>
        <v>0</v>
      </c>
      <c r="BO46" s="19">
        <f t="shared" si="38"/>
        <v>0</v>
      </c>
      <c r="BP46" s="19">
        <f t="shared" si="39"/>
        <v>0</v>
      </c>
      <c r="BQ46" s="19">
        <f t="shared" si="40"/>
        <v>0</v>
      </c>
      <c r="BR46" s="19">
        <f t="shared" si="41"/>
        <v>0</v>
      </c>
      <c r="BS46" s="19">
        <f t="shared" si="42"/>
        <v>0</v>
      </c>
      <c r="BT46" s="166">
        <f t="shared" ref="BT46" si="278">SUM(BL46:BS46)</f>
        <v>0</v>
      </c>
      <c r="BW46" s="19">
        <f t="shared" si="43"/>
        <v>0</v>
      </c>
      <c r="BX46" s="19">
        <f t="shared" si="44"/>
        <v>0</v>
      </c>
      <c r="BY46" s="19">
        <f t="shared" si="45"/>
        <v>0</v>
      </c>
      <c r="BZ46" s="19">
        <f t="shared" si="46"/>
        <v>0</v>
      </c>
      <c r="CA46" s="19">
        <f t="shared" si="47"/>
        <v>0</v>
      </c>
      <c r="CB46" s="19">
        <f t="shared" si="48"/>
        <v>0</v>
      </c>
      <c r="CC46" s="19">
        <f t="shared" si="49"/>
        <v>0</v>
      </c>
      <c r="CD46" s="19">
        <f t="shared" si="50"/>
        <v>0</v>
      </c>
      <c r="CE46" s="379">
        <f t="shared" ref="CE46" si="279">SUM(BW46:CD46)</f>
        <v>0</v>
      </c>
      <c r="CF46" s="397">
        <f t="shared" ref="CF46" si="280">MAX(BW46:CD46)</f>
        <v>0</v>
      </c>
      <c r="CH46" s="145">
        <f t="shared" si="25"/>
        <v>0</v>
      </c>
      <c r="CI46" s="145">
        <f t="shared" si="26"/>
        <v>0</v>
      </c>
      <c r="CJ46" s="145">
        <f t="shared" si="27"/>
        <v>0</v>
      </c>
      <c r="CK46" s="145">
        <f t="shared" si="28"/>
        <v>0</v>
      </c>
      <c r="CL46" s="145">
        <f t="shared" si="29"/>
        <v>0</v>
      </c>
      <c r="CM46" s="145">
        <f t="shared" si="30"/>
        <v>0</v>
      </c>
      <c r="CN46" s="145">
        <f t="shared" si="31"/>
        <v>0</v>
      </c>
      <c r="CO46" s="145">
        <f t="shared" si="32"/>
        <v>0</v>
      </c>
      <c r="CP46" s="160">
        <f t="shared" ref="CP46" si="281">SUM(CH46:CO46)</f>
        <v>0</v>
      </c>
      <c r="CQ46" s="145">
        <f t="shared" ref="CQ46" si="282">IF(MID(H46,1,1)="1",1,0)+IF(MID(I46,1,1)="1",1,0)+IF(MID(J46,1,1)="1",1,0)+IF(MID(K46,1,1)="1",1,0)+IF(MID(L46,1,1)="1",1,0)+IF(MID(M46,1,1)="1",1,0)+IF(MID(N46,1,1)="1",1,0)</f>
        <v>0</v>
      </c>
      <c r="CR46" s="145">
        <f t="shared" ref="CR46" si="283">IF(MID(H46,1,1)="2",1,0)+IF(MID(I46,1,1)="2",1,0)+IF(MID(J46,1,1)="2",1,0)+IF(MID(K46,1,1)="2",1,0)+IF(MID(L46,1,1)="2",1,0)+IF(MID(M46,1,1)="2",1,0)+IF(MID(N46,1,1)="2",1,0)</f>
        <v>0</v>
      </c>
      <c r="CS46" s="146">
        <f t="shared" ref="CS46" si="284">IF(MID(H46,1,1)="3",1,0)+IF(MID(I46,1,1)="3",1,0)+IF(MID(J46,1,1)="3",1,0)+IF(MID(K46,1,1)="3",1,0)+IF(MID(L46,1,1)="3",1,0)+IF(MID(M46,1,1)="3",1,0)+IF(MID(N46,1,1)="3",1,0)</f>
        <v>0</v>
      </c>
      <c r="CT46" s="145">
        <f t="shared" ref="CT46" si="285">IF(MID(H46,1,1)="4",1,0)+IF(MID(I46,1,1)="4",1,0)+IF(MID(J46,1,1)="4",1,0)+IF(MID(K46,1,1)="4",1,0)+IF(MID(L46,1,1)="4",1,0)+IF(MID(M46,1,1)="4",1,0)+IF(MID(N46,1,1)="4",1,0)</f>
        <v>0</v>
      </c>
      <c r="CU46" s="145">
        <f t="shared" ref="CU46" si="286">IF(MID(H46,1,1)="5",1,0)+IF(MID(I46,1,1)="5",1,0)+IF(MID(J46,1,1)="5",1,0)+IF(MID(K46,1,1)="5",1,0)+IF(MID(L46,1,1)="5",1,0)+IF(MID(M46,1,1)="5",1,0)+IF(MID(N46,1,1)="5",1,0)</f>
        <v>0</v>
      </c>
      <c r="CV46" s="145">
        <f t="shared" ref="CV46" si="287">IF(MID(H46,1,1)="6",1,0)+IF(MID(I46,1,1)="6",1,0)+IF(MID(J46,1,1)="6",1,0)+IF(MID(K46,1,1)="6",1,0)+IF(MID(L46,1,1)="6",1,0)+IF(MID(M46,1,1)="6",1,0)+IF(MID(N46,1,1)="6",1,0)</f>
        <v>0</v>
      </c>
      <c r="CW46" s="145">
        <f t="shared" ref="CW46" si="288">IF(MID(H46,1,1)="7",1,0)+IF(MID(I46,1,1)="7",1,0)+IF(MID(J46,1,1)="7",1,0)+IF(MID(K46,1,1)="7",1,0)+IF(MID(L46,1,1)="7",1,0)+IF(MID(M46,1,1)="7",1,0)+IF(MID(N46,1,1)="7",1,0)</f>
        <v>0</v>
      </c>
      <c r="CX46" s="145">
        <f t="shared" ref="CX46" si="289">IF(MID(H46,1,1)="8",1,0)+IF(MID(I46,1,1)="8",1,0)+IF(MID(J46,1,1)="8",1,0)+IF(MID(K46,1,1)="8",1,0)+IF(MID(L46,1,1)="8",1,0)+IF(MID(M46,1,1)="8",1,0)+IF(MID(N46,1,1)="8",1,0)</f>
        <v>0</v>
      </c>
      <c r="CY46" s="159">
        <f t="shared" ref="CY46" si="290">SUM(CQ46:CX46)</f>
        <v>0</v>
      </c>
      <c r="DC46" s="134">
        <f>SUM($AD46:$AF46)+SUM($AH46:$AJ46)+SUM($AL46:AN46)+SUM($AP46:AR46)+SUM($AT46:AV46)+SUM($AX46:AZ46)+SUM($BB46:BD46)+SUM($BF46:BH46)</f>
        <v>0</v>
      </c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</row>
    <row r="47" spans="1:125" s="2" customFormat="1">
      <c r="A47" s="44" t="s">
        <v>249</v>
      </c>
      <c r="B47" s="215"/>
      <c r="C47" s="247"/>
      <c r="D47" s="235"/>
      <c r="E47" s="236"/>
      <c r="F47" s="236"/>
      <c r="G47" s="13"/>
      <c r="H47" s="235"/>
      <c r="I47" s="236"/>
      <c r="J47" s="236"/>
      <c r="K47" s="236"/>
      <c r="L47" s="236"/>
      <c r="M47" s="236"/>
      <c r="N47" s="13"/>
      <c r="O47" s="258"/>
      <c r="P47" s="258"/>
      <c r="Q47" s="235"/>
      <c r="R47" s="236"/>
      <c r="S47" s="236"/>
      <c r="T47" s="236"/>
      <c r="U47" s="236"/>
      <c r="V47" s="236"/>
      <c r="W47" s="13"/>
      <c r="X47" s="9"/>
      <c r="Y47" s="258">
        <f t="shared" ref="Y47" si="291">CEILING(X47/$BR$7,0.25)</f>
        <v>0</v>
      </c>
      <c r="Z47" s="10">
        <f t="shared" ref="Z47:AB47" si="292">AD47*$BL$5+AH47*$BM$5+AL47*$BN$5+AP47*$BO$5+AT47*$BP$5+AX47*$BQ$5+BB47*$BR$5+BF47*$BS$5</f>
        <v>0</v>
      </c>
      <c r="AA47" s="10">
        <f t="shared" si="292"/>
        <v>0</v>
      </c>
      <c r="AB47" s="10">
        <f t="shared" si="292"/>
        <v>0</v>
      </c>
      <c r="AC47" s="10">
        <f t="shared" si="19"/>
        <v>0</v>
      </c>
      <c r="AD47" s="405"/>
      <c r="AE47" s="405"/>
      <c r="AF47" s="405"/>
      <c r="AG47" s="157">
        <f t="shared" ref="AG47" si="293">BL47</f>
        <v>0</v>
      </c>
      <c r="AH47" s="405"/>
      <c r="AI47" s="405"/>
      <c r="AJ47" s="405"/>
      <c r="AK47" s="157">
        <f t="shared" ref="AK47" si="294">BM47</f>
        <v>0</v>
      </c>
      <c r="AL47" s="405"/>
      <c r="AM47" s="405"/>
      <c r="AN47" s="405"/>
      <c r="AO47" s="157">
        <f t="shared" ref="AO47" si="295">BN47</f>
        <v>0</v>
      </c>
      <c r="AP47" s="405"/>
      <c r="AQ47" s="405"/>
      <c r="AR47" s="405"/>
      <c r="AS47" s="157">
        <f t="shared" ref="AS47" si="296">BO47</f>
        <v>0</v>
      </c>
      <c r="AT47" s="405"/>
      <c r="AU47" s="405"/>
      <c r="AV47" s="405"/>
      <c r="AW47" s="157">
        <f t="shared" ref="AW47" si="297">BP47</f>
        <v>0</v>
      </c>
      <c r="AX47" s="405"/>
      <c r="AY47" s="405"/>
      <c r="AZ47" s="405"/>
      <c r="BA47" s="157">
        <f t="shared" ref="BA47" si="298">BQ47</f>
        <v>0</v>
      </c>
      <c r="BB47" s="405"/>
      <c r="BC47" s="405"/>
      <c r="BD47" s="405"/>
      <c r="BE47" s="157">
        <f t="shared" ref="BE47" si="299">BR47</f>
        <v>0</v>
      </c>
      <c r="BF47" s="405"/>
      <c r="BG47" s="405"/>
      <c r="BH47" s="405"/>
      <c r="BI47" s="157">
        <f t="shared" ref="BI47" si="300">BS47</f>
        <v>0</v>
      </c>
      <c r="BJ47" s="131">
        <f t="shared" ref="BJ47" si="301">IF(ISERROR(AC47/X47),0,AC47/X47)</f>
        <v>0</v>
      </c>
      <c r="BK47" s="227" t="str">
        <f t="shared" ref="BK47" si="302">IF(ISERROR(SEARCH("в",A47)),"",1)</f>
        <v/>
      </c>
      <c r="BL47" s="19">
        <f t="shared" si="35"/>
        <v>0</v>
      </c>
      <c r="BM47" s="19">
        <f t="shared" si="36"/>
        <v>0</v>
      </c>
      <c r="BN47" s="19">
        <f t="shared" si="37"/>
        <v>0</v>
      </c>
      <c r="BO47" s="19">
        <f t="shared" si="38"/>
        <v>0</v>
      </c>
      <c r="BP47" s="19">
        <f t="shared" si="39"/>
        <v>0</v>
      </c>
      <c r="BQ47" s="19">
        <f t="shared" si="40"/>
        <v>0</v>
      </c>
      <c r="BR47" s="19">
        <f t="shared" si="41"/>
        <v>0</v>
      </c>
      <c r="BS47" s="19">
        <f t="shared" si="42"/>
        <v>0</v>
      </c>
      <c r="BT47" s="166">
        <f t="shared" ref="BT47" si="303">SUM(BL47:BS47)</f>
        <v>0</v>
      </c>
      <c r="BW47" s="19">
        <f t="shared" si="43"/>
        <v>0</v>
      </c>
      <c r="BX47" s="19">
        <f t="shared" si="44"/>
        <v>0</v>
      </c>
      <c r="BY47" s="19">
        <f t="shared" si="45"/>
        <v>0</v>
      </c>
      <c r="BZ47" s="19">
        <f t="shared" si="46"/>
        <v>0</v>
      </c>
      <c r="CA47" s="19">
        <f t="shared" si="47"/>
        <v>0</v>
      </c>
      <c r="CB47" s="19">
        <f t="shared" si="48"/>
        <v>0</v>
      </c>
      <c r="CC47" s="19">
        <f t="shared" si="49"/>
        <v>0</v>
      </c>
      <c r="CD47" s="19">
        <f t="shared" si="50"/>
        <v>0</v>
      </c>
      <c r="CE47" s="379">
        <f t="shared" ref="CE47" si="304">SUM(BW47:CD47)</f>
        <v>0</v>
      </c>
      <c r="CF47" s="397">
        <f t="shared" ref="CF47" si="305">MAX(BW47:CD47)</f>
        <v>0</v>
      </c>
      <c r="CH47" s="145">
        <f t="shared" si="25"/>
        <v>0</v>
      </c>
      <c r="CI47" s="145">
        <f t="shared" si="26"/>
        <v>0</v>
      </c>
      <c r="CJ47" s="145">
        <f t="shared" si="27"/>
        <v>0</v>
      </c>
      <c r="CK47" s="145">
        <f t="shared" si="28"/>
        <v>0</v>
      </c>
      <c r="CL47" s="145">
        <f t="shared" si="29"/>
        <v>0</v>
      </c>
      <c r="CM47" s="145">
        <f t="shared" si="30"/>
        <v>0</v>
      </c>
      <c r="CN47" s="145">
        <f t="shared" si="31"/>
        <v>0</v>
      </c>
      <c r="CO47" s="145">
        <f t="shared" si="32"/>
        <v>0</v>
      </c>
      <c r="CP47" s="160">
        <f t="shared" ref="CP47" si="306">SUM(CH47:CO47)</f>
        <v>0</v>
      </c>
      <c r="CQ47" s="145">
        <f t="shared" ref="CQ47" si="307">IF(MID(H47,1,1)="1",1,0)+IF(MID(I47,1,1)="1",1,0)+IF(MID(J47,1,1)="1",1,0)+IF(MID(K47,1,1)="1",1,0)+IF(MID(L47,1,1)="1",1,0)+IF(MID(M47,1,1)="1",1,0)+IF(MID(N47,1,1)="1",1,0)</f>
        <v>0</v>
      </c>
      <c r="CR47" s="145">
        <f t="shared" ref="CR47" si="308">IF(MID(H47,1,1)="2",1,0)+IF(MID(I47,1,1)="2",1,0)+IF(MID(J47,1,1)="2",1,0)+IF(MID(K47,1,1)="2",1,0)+IF(MID(L47,1,1)="2",1,0)+IF(MID(M47,1,1)="2",1,0)+IF(MID(N47,1,1)="2",1,0)</f>
        <v>0</v>
      </c>
      <c r="CS47" s="146">
        <f t="shared" ref="CS47" si="309">IF(MID(H47,1,1)="3",1,0)+IF(MID(I47,1,1)="3",1,0)+IF(MID(J47,1,1)="3",1,0)+IF(MID(K47,1,1)="3",1,0)+IF(MID(L47,1,1)="3",1,0)+IF(MID(M47,1,1)="3",1,0)+IF(MID(N47,1,1)="3",1,0)</f>
        <v>0</v>
      </c>
      <c r="CT47" s="145">
        <f t="shared" ref="CT47" si="310">IF(MID(H47,1,1)="4",1,0)+IF(MID(I47,1,1)="4",1,0)+IF(MID(J47,1,1)="4",1,0)+IF(MID(K47,1,1)="4",1,0)+IF(MID(L47,1,1)="4",1,0)+IF(MID(M47,1,1)="4",1,0)+IF(MID(N47,1,1)="4",1,0)</f>
        <v>0</v>
      </c>
      <c r="CU47" s="145">
        <f t="shared" ref="CU47" si="311">IF(MID(H47,1,1)="5",1,0)+IF(MID(I47,1,1)="5",1,0)+IF(MID(J47,1,1)="5",1,0)+IF(MID(K47,1,1)="5",1,0)+IF(MID(L47,1,1)="5",1,0)+IF(MID(M47,1,1)="5",1,0)+IF(MID(N47,1,1)="5",1,0)</f>
        <v>0</v>
      </c>
      <c r="CV47" s="145">
        <f t="shared" ref="CV47" si="312">IF(MID(H47,1,1)="6",1,0)+IF(MID(I47,1,1)="6",1,0)+IF(MID(J47,1,1)="6",1,0)+IF(MID(K47,1,1)="6",1,0)+IF(MID(L47,1,1)="6",1,0)+IF(MID(M47,1,1)="6",1,0)+IF(MID(N47,1,1)="6",1,0)</f>
        <v>0</v>
      </c>
      <c r="CW47" s="145">
        <f t="shared" ref="CW47" si="313">IF(MID(H47,1,1)="7",1,0)+IF(MID(I47,1,1)="7",1,0)+IF(MID(J47,1,1)="7",1,0)+IF(MID(K47,1,1)="7",1,0)+IF(MID(L47,1,1)="7",1,0)+IF(MID(M47,1,1)="7",1,0)+IF(MID(N47,1,1)="7",1,0)</f>
        <v>0</v>
      </c>
      <c r="CX47" s="145">
        <f t="shared" ref="CX47" si="314">IF(MID(H47,1,1)="8",1,0)+IF(MID(I47,1,1)="8",1,0)+IF(MID(J47,1,1)="8",1,0)+IF(MID(K47,1,1)="8",1,0)+IF(MID(L47,1,1)="8",1,0)+IF(MID(M47,1,1)="8",1,0)+IF(MID(N47,1,1)="8",1,0)</f>
        <v>0</v>
      </c>
      <c r="CY47" s="159">
        <f t="shared" ref="CY47" si="315">SUM(CQ47:CX47)</f>
        <v>0</v>
      </c>
      <c r="DC47" s="134">
        <f>SUM($AD47:$AF47)+SUM($AH47:$AJ47)+SUM($AL47:AN47)+SUM($AP47:AR47)+SUM($AT47:AV47)+SUM($AX47:AZ47)+SUM($BB47:BD47)+SUM($BF47:BH47)</f>
        <v>0</v>
      </c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</row>
    <row r="48" spans="1:125" s="2" customFormat="1">
      <c r="A48" s="44" t="s">
        <v>250</v>
      </c>
      <c r="B48" s="215"/>
      <c r="C48" s="247"/>
      <c r="D48" s="235"/>
      <c r="E48" s="236"/>
      <c r="F48" s="236"/>
      <c r="G48" s="13"/>
      <c r="H48" s="235"/>
      <c r="I48" s="236"/>
      <c r="J48" s="236"/>
      <c r="K48" s="236"/>
      <c r="L48" s="236"/>
      <c r="M48" s="236"/>
      <c r="N48" s="13"/>
      <c r="O48" s="258"/>
      <c r="P48" s="258"/>
      <c r="Q48" s="235"/>
      <c r="R48" s="236"/>
      <c r="S48" s="236"/>
      <c r="T48" s="236"/>
      <c r="U48" s="236"/>
      <c r="V48" s="236"/>
      <c r="W48" s="13"/>
      <c r="X48" s="9"/>
      <c r="Y48" s="258">
        <f t="shared" ref="Y48" si="316">CEILING(X48/$BR$7,0.25)</f>
        <v>0</v>
      </c>
      <c r="Z48" s="10">
        <f t="shared" ref="Z48:AB48" si="317">AD48*$BL$5+AH48*$BM$5+AL48*$BN$5+AP48*$BO$5+AT48*$BP$5+AX48*$BQ$5+BB48*$BR$5+BF48*$BS$5</f>
        <v>0</v>
      </c>
      <c r="AA48" s="10">
        <f t="shared" si="317"/>
        <v>0</v>
      </c>
      <c r="AB48" s="10">
        <f t="shared" si="317"/>
        <v>0</v>
      </c>
      <c r="AC48" s="10">
        <f t="shared" si="19"/>
        <v>0</v>
      </c>
      <c r="AD48" s="405"/>
      <c r="AE48" s="405"/>
      <c r="AF48" s="405"/>
      <c r="AG48" s="157">
        <f t="shared" ref="AG48" si="318">BL48</f>
        <v>0</v>
      </c>
      <c r="AH48" s="405"/>
      <c r="AI48" s="405"/>
      <c r="AJ48" s="405"/>
      <c r="AK48" s="157">
        <f t="shared" ref="AK48" si="319">BM48</f>
        <v>0</v>
      </c>
      <c r="AL48" s="405"/>
      <c r="AM48" s="405"/>
      <c r="AN48" s="405"/>
      <c r="AO48" s="157">
        <f t="shared" ref="AO48" si="320">BN48</f>
        <v>0</v>
      </c>
      <c r="AP48" s="405"/>
      <c r="AQ48" s="405"/>
      <c r="AR48" s="405"/>
      <c r="AS48" s="157">
        <f t="shared" ref="AS48" si="321">BO48</f>
        <v>0</v>
      </c>
      <c r="AT48" s="405"/>
      <c r="AU48" s="405"/>
      <c r="AV48" s="405"/>
      <c r="AW48" s="157">
        <f t="shared" ref="AW48" si="322">BP48</f>
        <v>0</v>
      </c>
      <c r="AX48" s="405"/>
      <c r="AY48" s="405"/>
      <c r="AZ48" s="405"/>
      <c r="BA48" s="157">
        <f t="shared" ref="BA48" si="323">BQ48</f>
        <v>0</v>
      </c>
      <c r="BB48" s="405"/>
      <c r="BC48" s="405"/>
      <c r="BD48" s="405"/>
      <c r="BE48" s="157">
        <f t="shared" ref="BE48" si="324">BR48</f>
        <v>0</v>
      </c>
      <c r="BF48" s="405"/>
      <c r="BG48" s="405"/>
      <c r="BH48" s="405"/>
      <c r="BI48" s="157">
        <f t="shared" ref="BI48" si="325">BS48</f>
        <v>0</v>
      </c>
      <c r="BJ48" s="131">
        <f t="shared" ref="BJ48" si="326">IF(ISERROR(AC48/X48),0,AC48/X48)</f>
        <v>0</v>
      </c>
      <c r="BK48" s="227" t="str">
        <f t="shared" ref="BK48" si="327">IF(ISERROR(SEARCH("в",A48)),"",1)</f>
        <v/>
      </c>
      <c r="BL48" s="19">
        <f t="shared" si="35"/>
        <v>0</v>
      </c>
      <c r="BM48" s="19">
        <f t="shared" si="36"/>
        <v>0</v>
      </c>
      <c r="BN48" s="19">
        <f t="shared" si="37"/>
        <v>0</v>
      </c>
      <c r="BO48" s="19">
        <f t="shared" si="38"/>
        <v>0</v>
      </c>
      <c r="BP48" s="19">
        <f t="shared" si="39"/>
        <v>0</v>
      </c>
      <c r="BQ48" s="19">
        <f t="shared" si="40"/>
        <v>0</v>
      </c>
      <c r="BR48" s="19">
        <f t="shared" si="41"/>
        <v>0</v>
      </c>
      <c r="BS48" s="19">
        <f t="shared" si="42"/>
        <v>0</v>
      </c>
      <c r="BT48" s="166">
        <f t="shared" ref="BT48" si="328">SUM(BL48:BS48)</f>
        <v>0</v>
      </c>
      <c r="BW48" s="19">
        <f t="shared" si="43"/>
        <v>0</v>
      </c>
      <c r="BX48" s="19">
        <f t="shared" si="44"/>
        <v>0</v>
      </c>
      <c r="BY48" s="19">
        <f t="shared" si="45"/>
        <v>0</v>
      </c>
      <c r="BZ48" s="19">
        <f t="shared" si="46"/>
        <v>0</v>
      </c>
      <c r="CA48" s="19">
        <f t="shared" si="47"/>
        <v>0</v>
      </c>
      <c r="CB48" s="19">
        <f t="shared" si="48"/>
        <v>0</v>
      </c>
      <c r="CC48" s="19">
        <f t="shared" si="49"/>
        <v>0</v>
      </c>
      <c r="CD48" s="19">
        <f t="shared" si="50"/>
        <v>0</v>
      </c>
      <c r="CE48" s="379">
        <f t="shared" ref="CE48" si="329">SUM(BW48:CD48)</f>
        <v>0</v>
      </c>
      <c r="CF48" s="397">
        <f t="shared" ref="CF48" si="330">MAX(BW48:CD48)</f>
        <v>0</v>
      </c>
      <c r="CH48" s="145">
        <f t="shared" si="25"/>
        <v>0</v>
      </c>
      <c r="CI48" s="145">
        <f t="shared" si="26"/>
        <v>0</v>
      </c>
      <c r="CJ48" s="145">
        <f t="shared" si="27"/>
        <v>0</v>
      </c>
      <c r="CK48" s="145">
        <f t="shared" si="28"/>
        <v>0</v>
      </c>
      <c r="CL48" s="145">
        <f t="shared" si="29"/>
        <v>0</v>
      </c>
      <c r="CM48" s="145">
        <f t="shared" si="30"/>
        <v>0</v>
      </c>
      <c r="CN48" s="145">
        <f t="shared" si="31"/>
        <v>0</v>
      </c>
      <c r="CO48" s="145">
        <f t="shared" si="32"/>
        <v>0</v>
      </c>
      <c r="CP48" s="160">
        <f t="shared" ref="CP48" si="331">SUM(CH48:CO48)</f>
        <v>0</v>
      </c>
      <c r="CQ48" s="145">
        <f t="shared" ref="CQ48" si="332">IF(MID(H48,1,1)="1",1,0)+IF(MID(I48,1,1)="1",1,0)+IF(MID(J48,1,1)="1",1,0)+IF(MID(K48,1,1)="1",1,0)+IF(MID(L48,1,1)="1",1,0)+IF(MID(M48,1,1)="1",1,0)+IF(MID(N48,1,1)="1",1,0)</f>
        <v>0</v>
      </c>
      <c r="CR48" s="145">
        <f t="shared" ref="CR48" si="333">IF(MID(H48,1,1)="2",1,0)+IF(MID(I48,1,1)="2",1,0)+IF(MID(J48,1,1)="2",1,0)+IF(MID(K48,1,1)="2",1,0)+IF(MID(L48,1,1)="2",1,0)+IF(MID(M48,1,1)="2",1,0)+IF(MID(N48,1,1)="2",1,0)</f>
        <v>0</v>
      </c>
      <c r="CS48" s="146">
        <f t="shared" ref="CS48" si="334">IF(MID(H48,1,1)="3",1,0)+IF(MID(I48,1,1)="3",1,0)+IF(MID(J48,1,1)="3",1,0)+IF(MID(K48,1,1)="3",1,0)+IF(MID(L48,1,1)="3",1,0)+IF(MID(M48,1,1)="3",1,0)+IF(MID(N48,1,1)="3",1,0)</f>
        <v>0</v>
      </c>
      <c r="CT48" s="145">
        <f t="shared" ref="CT48" si="335">IF(MID(H48,1,1)="4",1,0)+IF(MID(I48,1,1)="4",1,0)+IF(MID(J48,1,1)="4",1,0)+IF(MID(K48,1,1)="4",1,0)+IF(MID(L48,1,1)="4",1,0)+IF(MID(M48,1,1)="4",1,0)+IF(MID(N48,1,1)="4",1,0)</f>
        <v>0</v>
      </c>
      <c r="CU48" s="145">
        <f t="shared" ref="CU48" si="336">IF(MID(H48,1,1)="5",1,0)+IF(MID(I48,1,1)="5",1,0)+IF(MID(J48,1,1)="5",1,0)+IF(MID(K48,1,1)="5",1,0)+IF(MID(L48,1,1)="5",1,0)+IF(MID(M48,1,1)="5",1,0)+IF(MID(N48,1,1)="5",1,0)</f>
        <v>0</v>
      </c>
      <c r="CV48" s="145">
        <f t="shared" ref="CV48" si="337">IF(MID(H48,1,1)="6",1,0)+IF(MID(I48,1,1)="6",1,0)+IF(MID(J48,1,1)="6",1,0)+IF(MID(K48,1,1)="6",1,0)+IF(MID(L48,1,1)="6",1,0)+IF(MID(M48,1,1)="6",1,0)+IF(MID(N48,1,1)="6",1,0)</f>
        <v>0</v>
      </c>
      <c r="CW48" s="145">
        <f t="shared" ref="CW48" si="338">IF(MID(H48,1,1)="7",1,0)+IF(MID(I48,1,1)="7",1,0)+IF(MID(J48,1,1)="7",1,0)+IF(MID(K48,1,1)="7",1,0)+IF(MID(L48,1,1)="7",1,0)+IF(MID(M48,1,1)="7",1,0)+IF(MID(N48,1,1)="7",1,0)</f>
        <v>0</v>
      </c>
      <c r="CX48" s="145">
        <f t="shared" ref="CX48" si="339">IF(MID(H48,1,1)="8",1,0)+IF(MID(I48,1,1)="8",1,0)+IF(MID(J48,1,1)="8",1,0)+IF(MID(K48,1,1)="8",1,0)+IF(MID(L48,1,1)="8",1,0)+IF(MID(M48,1,1)="8",1,0)+IF(MID(N48,1,1)="8",1,0)</f>
        <v>0</v>
      </c>
      <c r="CY48" s="159">
        <f t="shared" ref="CY48" si="340">SUM(CQ48:CX48)</f>
        <v>0</v>
      </c>
      <c r="DC48" s="134">
        <f>SUM($AD48:$AF48)+SUM($AH48:$AJ48)+SUM($AL48:AN48)+SUM($AP48:AR48)+SUM($AT48:AV48)+SUM($AX48:AZ48)+SUM($BB48:BD48)+SUM($BF48:BH48)</f>
        <v>0</v>
      </c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</row>
    <row r="49" spans="1:125" s="2" customFormat="1">
      <c r="A49" s="44" t="s">
        <v>251</v>
      </c>
      <c r="B49" s="215"/>
      <c r="C49" s="247"/>
      <c r="D49" s="235"/>
      <c r="E49" s="236"/>
      <c r="F49" s="236"/>
      <c r="G49" s="13"/>
      <c r="H49" s="235"/>
      <c r="I49" s="236"/>
      <c r="J49" s="236"/>
      <c r="K49" s="236"/>
      <c r="L49" s="236"/>
      <c r="M49" s="236"/>
      <c r="N49" s="13"/>
      <c r="O49" s="258"/>
      <c r="P49" s="258"/>
      <c r="Q49" s="235"/>
      <c r="R49" s="236"/>
      <c r="S49" s="236"/>
      <c r="T49" s="236"/>
      <c r="U49" s="236"/>
      <c r="V49" s="236"/>
      <c r="W49" s="13"/>
      <c r="X49" s="9"/>
      <c r="Y49" s="258">
        <f t="shared" ref="Y49" si="341">CEILING(X49/$BR$7,0.25)</f>
        <v>0</v>
      </c>
      <c r="Z49" s="10">
        <f t="shared" ref="Z49:AB49" si="342">AD49*$BL$5+AH49*$BM$5+AL49*$BN$5+AP49*$BO$5+AT49*$BP$5+AX49*$BQ$5+BB49*$BR$5+BF49*$BS$5</f>
        <v>0</v>
      </c>
      <c r="AA49" s="10">
        <f t="shared" si="342"/>
        <v>0</v>
      </c>
      <c r="AB49" s="10">
        <f t="shared" si="342"/>
        <v>0</v>
      </c>
      <c r="AC49" s="10">
        <f t="shared" si="19"/>
        <v>0</v>
      </c>
      <c r="AD49" s="405"/>
      <c r="AE49" s="405"/>
      <c r="AF49" s="405"/>
      <c r="AG49" s="157">
        <f t="shared" ref="AG49" si="343">BL49</f>
        <v>0</v>
      </c>
      <c r="AH49" s="405"/>
      <c r="AI49" s="405"/>
      <c r="AJ49" s="405"/>
      <c r="AK49" s="157">
        <f t="shared" ref="AK49" si="344">BM49</f>
        <v>0</v>
      </c>
      <c r="AL49" s="405"/>
      <c r="AM49" s="405"/>
      <c r="AN49" s="405"/>
      <c r="AO49" s="157">
        <f t="shared" ref="AO49" si="345">BN49</f>
        <v>0</v>
      </c>
      <c r="AP49" s="405"/>
      <c r="AQ49" s="405"/>
      <c r="AR49" s="405"/>
      <c r="AS49" s="157">
        <f t="shared" ref="AS49" si="346">BO49</f>
        <v>0</v>
      </c>
      <c r="AT49" s="405"/>
      <c r="AU49" s="405"/>
      <c r="AV49" s="405"/>
      <c r="AW49" s="157">
        <f t="shared" ref="AW49" si="347">BP49</f>
        <v>0</v>
      </c>
      <c r="AX49" s="405"/>
      <c r="AY49" s="405"/>
      <c r="AZ49" s="405"/>
      <c r="BA49" s="157">
        <f t="shared" ref="BA49" si="348">BQ49</f>
        <v>0</v>
      </c>
      <c r="BB49" s="405"/>
      <c r="BC49" s="405"/>
      <c r="BD49" s="405"/>
      <c r="BE49" s="157">
        <f t="shared" ref="BE49" si="349">BR49</f>
        <v>0</v>
      </c>
      <c r="BF49" s="405"/>
      <c r="BG49" s="405"/>
      <c r="BH49" s="405"/>
      <c r="BI49" s="157">
        <f t="shared" ref="BI49" si="350">BS49</f>
        <v>0</v>
      </c>
      <c r="BJ49" s="131">
        <f t="shared" ref="BJ49" si="351">IF(ISERROR(AC49/X49),0,AC49/X49)</f>
        <v>0</v>
      </c>
      <c r="BK49" s="227" t="str">
        <f t="shared" ref="BK49" si="352">IF(ISERROR(SEARCH("в",A49)),"",1)</f>
        <v/>
      </c>
      <c r="BL49" s="19">
        <f t="shared" si="35"/>
        <v>0</v>
      </c>
      <c r="BM49" s="19">
        <f t="shared" si="36"/>
        <v>0</v>
      </c>
      <c r="BN49" s="19">
        <f t="shared" si="37"/>
        <v>0</v>
      </c>
      <c r="BO49" s="19">
        <f t="shared" si="38"/>
        <v>0</v>
      </c>
      <c r="BP49" s="19">
        <f t="shared" si="39"/>
        <v>0</v>
      </c>
      <c r="BQ49" s="19">
        <f t="shared" si="40"/>
        <v>0</v>
      </c>
      <c r="BR49" s="19">
        <f t="shared" si="41"/>
        <v>0</v>
      </c>
      <c r="BS49" s="19">
        <f t="shared" si="42"/>
        <v>0</v>
      </c>
      <c r="BT49" s="166">
        <f t="shared" ref="BT49" si="353">SUM(BL49:BS49)</f>
        <v>0</v>
      </c>
      <c r="BW49" s="19">
        <f t="shared" si="43"/>
        <v>0</v>
      </c>
      <c r="BX49" s="19">
        <f t="shared" si="44"/>
        <v>0</v>
      </c>
      <c r="BY49" s="19">
        <f t="shared" si="45"/>
        <v>0</v>
      </c>
      <c r="BZ49" s="19">
        <f t="shared" si="46"/>
        <v>0</v>
      </c>
      <c r="CA49" s="19">
        <f t="shared" si="47"/>
        <v>0</v>
      </c>
      <c r="CB49" s="19">
        <f t="shared" si="48"/>
        <v>0</v>
      </c>
      <c r="CC49" s="19">
        <f t="shared" si="49"/>
        <v>0</v>
      </c>
      <c r="CD49" s="19">
        <f t="shared" si="50"/>
        <v>0</v>
      </c>
      <c r="CE49" s="379">
        <f t="shared" ref="CE49" si="354">SUM(BW49:CD49)</f>
        <v>0</v>
      </c>
      <c r="CF49" s="397">
        <f t="shared" ref="CF49" si="355">MAX(BW49:CD49)</f>
        <v>0</v>
      </c>
      <c r="CH49" s="145">
        <f t="shared" si="25"/>
        <v>0</v>
      </c>
      <c r="CI49" s="145">
        <f t="shared" si="26"/>
        <v>0</v>
      </c>
      <c r="CJ49" s="145">
        <f t="shared" si="27"/>
        <v>0</v>
      </c>
      <c r="CK49" s="145">
        <f t="shared" si="28"/>
        <v>0</v>
      </c>
      <c r="CL49" s="145">
        <f t="shared" si="29"/>
        <v>0</v>
      </c>
      <c r="CM49" s="145">
        <f t="shared" si="30"/>
        <v>0</v>
      </c>
      <c r="CN49" s="145">
        <f t="shared" si="31"/>
        <v>0</v>
      </c>
      <c r="CO49" s="145">
        <f t="shared" si="32"/>
        <v>0</v>
      </c>
      <c r="CP49" s="160">
        <f t="shared" ref="CP49" si="356">SUM(CH49:CO49)</f>
        <v>0</v>
      </c>
      <c r="CQ49" s="145">
        <f t="shared" ref="CQ49" si="357">IF(MID(H49,1,1)="1",1,0)+IF(MID(I49,1,1)="1",1,0)+IF(MID(J49,1,1)="1",1,0)+IF(MID(K49,1,1)="1",1,0)+IF(MID(L49,1,1)="1",1,0)+IF(MID(M49,1,1)="1",1,0)+IF(MID(N49,1,1)="1",1,0)</f>
        <v>0</v>
      </c>
      <c r="CR49" s="145">
        <f t="shared" ref="CR49" si="358">IF(MID(H49,1,1)="2",1,0)+IF(MID(I49,1,1)="2",1,0)+IF(MID(J49,1,1)="2",1,0)+IF(MID(K49,1,1)="2",1,0)+IF(MID(L49,1,1)="2",1,0)+IF(MID(M49,1,1)="2",1,0)+IF(MID(N49,1,1)="2",1,0)</f>
        <v>0</v>
      </c>
      <c r="CS49" s="146">
        <f t="shared" ref="CS49" si="359">IF(MID(H49,1,1)="3",1,0)+IF(MID(I49,1,1)="3",1,0)+IF(MID(J49,1,1)="3",1,0)+IF(MID(K49,1,1)="3",1,0)+IF(MID(L49,1,1)="3",1,0)+IF(MID(M49,1,1)="3",1,0)+IF(MID(N49,1,1)="3",1,0)</f>
        <v>0</v>
      </c>
      <c r="CT49" s="145">
        <f t="shared" ref="CT49" si="360">IF(MID(H49,1,1)="4",1,0)+IF(MID(I49,1,1)="4",1,0)+IF(MID(J49,1,1)="4",1,0)+IF(MID(K49,1,1)="4",1,0)+IF(MID(L49,1,1)="4",1,0)+IF(MID(M49,1,1)="4",1,0)+IF(MID(N49,1,1)="4",1,0)</f>
        <v>0</v>
      </c>
      <c r="CU49" s="145">
        <f t="shared" ref="CU49" si="361">IF(MID(H49,1,1)="5",1,0)+IF(MID(I49,1,1)="5",1,0)+IF(MID(J49,1,1)="5",1,0)+IF(MID(K49,1,1)="5",1,0)+IF(MID(L49,1,1)="5",1,0)+IF(MID(M49,1,1)="5",1,0)+IF(MID(N49,1,1)="5",1,0)</f>
        <v>0</v>
      </c>
      <c r="CV49" s="145">
        <f t="shared" ref="CV49" si="362">IF(MID(H49,1,1)="6",1,0)+IF(MID(I49,1,1)="6",1,0)+IF(MID(J49,1,1)="6",1,0)+IF(MID(K49,1,1)="6",1,0)+IF(MID(L49,1,1)="6",1,0)+IF(MID(M49,1,1)="6",1,0)+IF(MID(N49,1,1)="6",1,0)</f>
        <v>0</v>
      </c>
      <c r="CW49" s="145">
        <f t="shared" ref="CW49" si="363">IF(MID(H49,1,1)="7",1,0)+IF(MID(I49,1,1)="7",1,0)+IF(MID(J49,1,1)="7",1,0)+IF(MID(K49,1,1)="7",1,0)+IF(MID(L49,1,1)="7",1,0)+IF(MID(M49,1,1)="7",1,0)+IF(MID(N49,1,1)="7",1,0)</f>
        <v>0</v>
      </c>
      <c r="CX49" s="145">
        <f t="shared" ref="CX49" si="364">IF(MID(H49,1,1)="8",1,0)+IF(MID(I49,1,1)="8",1,0)+IF(MID(J49,1,1)="8",1,0)+IF(MID(K49,1,1)="8",1,0)+IF(MID(L49,1,1)="8",1,0)+IF(MID(M49,1,1)="8",1,0)+IF(MID(N49,1,1)="8",1,0)</f>
        <v>0</v>
      </c>
      <c r="CY49" s="159">
        <f t="shared" ref="CY49" si="365">SUM(CQ49:CX49)</f>
        <v>0</v>
      </c>
      <c r="DC49" s="134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</row>
    <row r="50" spans="1:125" s="2" customFormat="1">
      <c r="A50" s="44" t="s">
        <v>252</v>
      </c>
      <c r="B50" s="215"/>
      <c r="C50" s="247"/>
      <c r="D50" s="235"/>
      <c r="E50" s="236"/>
      <c r="F50" s="236"/>
      <c r="G50" s="13"/>
      <c r="H50" s="235"/>
      <c r="I50" s="236"/>
      <c r="J50" s="236"/>
      <c r="K50" s="236"/>
      <c r="L50" s="236"/>
      <c r="M50" s="236"/>
      <c r="N50" s="13"/>
      <c r="O50" s="258"/>
      <c r="P50" s="258"/>
      <c r="Q50" s="235"/>
      <c r="R50" s="236"/>
      <c r="S50" s="236"/>
      <c r="T50" s="236"/>
      <c r="U50" s="236"/>
      <c r="V50" s="236"/>
      <c r="W50" s="13"/>
      <c r="X50" s="9"/>
      <c r="Y50" s="258">
        <f t="shared" ref="Y50" si="366">CEILING(X50/$BR$7,0.25)</f>
        <v>0</v>
      </c>
      <c r="Z50" s="10">
        <f t="shared" ref="Z50:AB50" si="367">AD50*$BL$5+AH50*$BM$5+AL50*$BN$5+AP50*$BO$5+AT50*$BP$5+AX50*$BQ$5+BB50*$BR$5+BF50*$BS$5</f>
        <v>0</v>
      </c>
      <c r="AA50" s="10">
        <f t="shared" si="367"/>
        <v>0</v>
      </c>
      <c r="AB50" s="10">
        <f t="shared" si="367"/>
        <v>0</v>
      </c>
      <c r="AC50" s="10">
        <f t="shared" si="19"/>
        <v>0</v>
      </c>
      <c r="AD50" s="405"/>
      <c r="AE50" s="405"/>
      <c r="AF50" s="405"/>
      <c r="AG50" s="157">
        <f t="shared" ref="AG50" si="368">BL50</f>
        <v>0</v>
      </c>
      <c r="AH50" s="405"/>
      <c r="AI50" s="405"/>
      <c r="AJ50" s="405"/>
      <c r="AK50" s="157">
        <f t="shared" ref="AK50" si="369">BM50</f>
        <v>0</v>
      </c>
      <c r="AL50" s="405"/>
      <c r="AM50" s="405"/>
      <c r="AN50" s="405"/>
      <c r="AO50" s="157">
        <f t="shared" ref="AO50" si="370">BN50</f>
        <v>0</v>
      </c>
      <c r="AP50" s="405"/>
      <c r="AQ50" s="405"/>
      <c r="AR50" s="405"/>
      <c r="AS50" s="157">
        <f t="shared" ref="AS50" si="371">BO50</f>
        <v>0</v>
      </c>
      <c r="AT50" s="405"/>
      <c r="AU50" s="405"/>
      <c r="AV50" s="405"/>
      <c r="AW50" s="157">
        <f t="shared" ref="AW50" si="372">BP50</f>
        <v>0</v>
      </c>
      <c r="AX50" s="405"/>
      <c r="AY50" s="405"/>
      <c r="AZ50" s="405"/>
      <c r="BA50" s="157">
        <f t="shared" ref="BA50" si="373">BQ50</f>
        <v>0</v>
      </c>
      <c r="BB50" s="405"/>
      <c r="BC50" s="405"/>
      <c r="BD50" s="405"/>
      <c r="BE50" s="157">
        <f t="shared" ref="BE50" si="374">BR50</f>
        <v>0</v>
      </c>
      <c r="BF50" s="405"/>
      <c r="BG50" s="405"/>
      <c r="BH50" s="405"/>
      <c r="BI50" s="157">
        <f t="shared" ref="BI50" si="375">BS50</f>
        <v>0</v>
      </c>
      <c r="BJ50" s="131">
        <f t="shared" ref="BJ50" si="376">IF(ISERROR(AC50/X50),0,AC50/X50)</f>
        <v>0</v>
      </c>
      <c r="BK50" s="227" t="str">
        <f t="shared" ref="BK50" si="377">IF(ISERROR(SEARCH("в",A50)),"",1)</f>
        <v/>
      </c>
      <c r="BL50" s="19">
        <f t="shared" si="35"/>
        <v>0</v>
      </c>
      <c r="BM50" s="19">
        <f t="shared" si="36"/>
        <v>0</v>
      </c>
      <c r="BN50" s="19">
        <f t="shared" si="37"/>
        <v>0</v>
      </c>
      <c r="BO50" s="19">
        <f t="shared" si="38"/>
        <v>0</v>
      </c>
      <c r="BP50" s="19">
        <f t="shared" si="39"/>
        <v>0</v>
      </c>
      <c r="BQ50" s="19">
        <f t="shared" si="40"/>
        <v>0</v>
      </c>
      <c r="BR50" s="19">
        <f t="shared" si="41"/>
        <v>0</v>
      </c>
      <c r="BS50" s="19">
        <f t="shared" si="42"/>
        <v>0</v>
      </c>
      <c r="BT50" s="166">
        <f t="shared" ref="BT50" si="378">SUM(BL50:BS50)</f>
        <v>0</v>
      </c>
      <c r="BW50" s="19">
        <f t="shared" si="43"/>
        <v>0</v>
      </c>
      <c r="BX50" s="19">
        <f t="shared" si="44"/>
        <v>0</v>
      </c>
      <c r="BY50" s="19">
        <f t="shared" si="45"/>
        <v>0</v>
      </c>
      <c r="BZ50" s="19">
        <f t="shared" si="46"/>
        <v>0</v>
      </c>
      <c r="CA50" s="19">
        <f t="shared" si="47"/>
        <v>0</v>
      </c>
      <c r="CB50" s="19">
        <f t="shared" si="48"/>
        <v>0</v>
      </c>
      <c r="CC50" s="19">
        <f t="shared" si="49"/>
        <v>0</v>
      </c>
      <c r="CD50" s="19">
        <f t="shared" si="50"/>
        <v>0</v>
      </c>
      <c r="CE50" s="379">
        <f t="shared" ref="CE50" si="379">SUM(BW50:CD50)</f>
        <v>0</v>
      </c>
      <c r="CF50" s="397">
        <f t="shared" ref="CF50" si="380">MAX(BW50:CD50)</f>
        <v>0</v>
      </c>
      <c r="CH50" s="145">
        <f t="shared" si="25"/>
        <v>0</v>
      </c>
      <c r="CI50" s="145">
        <f t="shared" si="26"/>
        <v>0</v>
      </c>
      <c r="CJ50" s="145">
        <f t="shared" si="27"/>
        <v>0</v>
      </c>
      <c r="CK50" s="145">
        <f t="shared" si="28"/>
        <v>0</v>
      </c>
      <c r="CL50" s="145">
        <f t="shared" si="29"/>
        <v>0</v>
      </c>
      <c r="CM50" s="145">
        <f t="shared" si="30"/>
        <v>0</v>
      </c>
      <c r="CN50" s="145">
        <f t="shared" si="31"/>
        <v>0</v>
      </c>
      <c r="CO50" s="145">
        <f t="shared" si="32"/>
        <v>0</v>
      </c>
      <c r="CP50" s="160">
        <f t="shared" ref="CP50" si="381">SUM(CH50:CO50)</f>
        <v>0</v>
      </c>
      <c r="CQ50" s="145">
        <f t="shared" ref="CQ50" si="382">IF(MID(H50,1,1)="1",1,0)+IF(MID(I50,1,1)="1",1,0)+IF(MID(J50,1,1)="1",1,0)+IF(MID(K50,1,1)="1",1,0)+IF(MID(L50,1,1)="1",1,0)+IF(MID(M50,1,1)="1",1,0)+IF(MID(N50,1,1)="1",1,0)</f>
        <v>0</v>
      </c>
      <c r="CR50" s="145">
        <f t="shared" ref="CR50" si="383">IF(MID(H50,1,1)="2",1,0)+IF(MID(I50,1,1)="2",1,0)+IF(MID(J50,1,1)="2",1,0)+IF(MID(K50,1,1)="2",1,0)+IF(MID(L50,1,1)="2",1,0)+IF(MID(M50,1,1)="2",1,0)+IF(MID(N50,1,1)="2",1,0)</f>
        <v>0</v>
      </c>
      <c r="CS50" s="146">
        <f t="shared" ref="CS50" si="384">IF(MID(H50,1,1)="3",1,0)+IF(MID(I50,1,1)="3",1,0)+IF(MID(J50,1,1)="3",1,0)+IF(MID(K50,1,1)="3",1,0)+IF(MID(L50,1,1)="3",1,0)+IF(MID(M50,1,1)="3",1,0)+IF(MID(N50,1,1)="3",1,0)</f>
        <v>0</v>
      </c>
      <c r="CT50" s="145">
        <f t="shared" ref="CT50" si="385">IF(MID(H50,1,1)="4",1,0)+IF(MID(I50,1,1)="4",1,0)+IF(MID(J50,1,1)="4",1,0)+IF(MID(K50,1,1)="4",1,0)+IF(MID(L50,1,1)="4",1,0)+IF(MID(M50,1,1)="4",1,0)+IF(MID(N50,1,1)="4",1,0)</f>
        <v>0</v>
      </c>
      <c r="CU50" s="145">
        <f t="shared" ref="CU50" si="386">IF(MID(H50,1,1)="5",1,0)+IF(MID(I50,1,1)="5",1,0)+IF(MID(J50,1,1)="5",1,0)+IF(MID(K50,1,1)="5",1,0)+IF(MID(L50,1,1)="5",1,0)+IF(MID(M50,1,1)="5",1,0)+IF(MID(N50,1,1)="5",1,0)</f>
        <v>0</v>
      </c>
      <c r="CV50" s="145">
        <f t="shared" ref="CV50" si="387">IF(MID(H50,1,1)="6",1,0)+IF(MID(I50,1,1)="6",1,0)+IF(MID(J50,1,1)="6",1,0)+IF(MID(K50,1,1)="6",1,0)+IF(MID(L50,1,1)="6",1,0)+IF(MID(M50,1,1)="6",1,0)+IF(MID(N50,1,1)="6",1,0)</f>
        <v>0</v>
      </c>
      <c r="CW50" s="145">
        <f t="shared" ref="CW50" si="388">IF(MID(H50,1,1)="7",1,0)+IF(MID(I50,1,1)="7",1,0)+IF(MID(J50,1,1)="7",1,0)+IF(MID(K50,1,1)="7",1,0)+IF(MID(L50,1,1)="7",1,0)+IF(MID(M50,1,1)="7",1,0)+IF(MID(N50,1,1)="7",1,0)</f>
        <v>0</v>
      </c>
      <c r="CX50" s="145">
        <f t="shared" ref="CX50" si="389">IF(MID(H50,1,1)="8",1,0)+IF(MID(I50,1,1)="8",1,0)+IF(MID(J50,1,1)="8",1,0)+IF(MID(K50,1,1)="8",1,0)+IF(MID(L50,1,1)="8",1,0)+IF(MID(M50,1,1)="8",1,0)+IF(MID(N50,1,1)="8",1,0)</f>
        <v>0</v>
      </c>
      <c r="CY50" s="159">
        <f t="shared" ref="CY50" si="390">SUM(CQ50:CX50)</f>
        <v>0</v>
      </c>
      <c r="DC50" s="134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</row>
    <row r="51" spans="1:125" s="2" customFormat="1">
      <c r="A51" s="44" t="s">
        <v>253</v>
      </c>
      <c r="B51" s="215"/>
      <c r="C51" s="247"/>
      <c r="D51" s="235"/>
      <c r="E51" s="236"/>
      <c r="F51" s="236"/>
      <c r="G51" s="13"/>
      <c r="H51" s="235"/>
      <c r="I51" s="236"/>
      <c r="J51" s="236"/>
      <c r="K51" s="236"/>
      <c r="L51" s="236"/>
      <c r="M51" s="236"/>
      <c r="N51" s="13"/>
      <c r="O51" s="258"/>
      <c r="P51" s="258"/>
      <c r="Q51" s="235"/>
      <c r="R51" s="236"/>
      <c r="S51" s="236"/>
      <c r="T51" s="236"/>
      <c r="U51" s="236"/>
      <c r="V51" s="236"/>
      <c r="W51" s="13"/>
      <c r="X51" s="9"/>
      <c r="Y51" s="258">
        <f t="shared" ref="Y51" si="391">CEILING(X51/$BR$7,0.25)</f>
        <v>0</v>
      </c>
      <c r="Z51" s="10">
        <f t="shared" ref="Z51:AB51" si="392">AD51*$BL$5+AH51*$BM$5+AL51*$BN$5+AP51*$BO$5+AT51*$BP$5+AX51*$BQ$5+BB51*$BR$5+BF51*$BS$5</f>
        <v>0</v>
      </c>
      <c r="AA51" s="10">
        <f t="shared" si="392"/>
        <v>0</v>
      </c>
      <c r="AB51" s="10">
        <f t="shared" si="392"/>
        <v>0</v>
      </c>
      <c r="AC51" s="10">
        <f t="shared" si="19"/>
        <v>0</v>
      </c>
      <c r="AD51" s="405"/>
      <c r="AE51" s="405"/>
      <c r="AF51" s="405"/>
      <c r="AG51" s="157">
        <f t="shared" ref="AG51" si="393">BL51</f>
        <v>0</v>
      </c>
      <c r="AH51" s="405"/>
      <c r="AI51" s="405"/>
      <c r="AJ51" s="405"/>
      <c r="AK51" s="157">
        <f t="shared" ref="AK51" si="394">BM51</f>
        <v>0</v>
      </c>
      <c r="AL51" s="405"/>
      <c r="AM51" s="405"/>
      <c r="AN51" s="405"/>
      <c r="AO51" s="157">
        <f t="shared" ref="AO51" si="395">BN51</f>
        <v>0</v>
      </c>
      <c r="AP51" s="405"/>
      <c r="AQ51" s="405"/>
      <c r="AR51" s="405"/>
      <c r="AS51" s="157">
        <f t="shared" ref="AS51" si="396">BO51</f>
        <v>0</v>
      </c>
      <c r="AT51" s="405"/>
      <c r="AU51" s="405"/>
      <c r="AV51" s="405"/>
      <c r="AW51" s="157">
        <f t="shared" ref="AW51" si="397">BP51</f>
        <v>0</v>
      </c>
      <c r="AX51" s="405"/>
      <c r="AY51" s="405"/>
      <c r="AZ51" s="405"/>
      <c r="BA51" s="157">
        <f t="shared" ref="BA51" si="398">BQ51</f>
        <v>0</v>
      </c>
      <c r="BB51" s="405"/>
      <c r="BC51" s="405"/>
      <c r="BD51" s="405"/>
      <c r="BE51" s="157">
        <f t="shared" ref="BE51" si="399">BR51</f>
        <v>0</v>
      </c>
      <c r="BF51" s="405"/>
      <c r="BG51" s="405"/>
      <c r="BH51" s="405"/>
      <c r="BI51" s="157">
        <f t="shared" ref="BI51" si="400">BS51</f>
        <v>0</v>
      </c>
      <c r="BJ51" s="131">
        <f t="shared" ref="BJ51" si="401">IF(ISERROR(AC51/X51),0,AC51/X51)</f>
        <v>0</v>
      </c>
      <c r="BK51" s="227" t="str">
        <f t="shared" ref="BK51" si="402">IF(ISERROR(SEARCH("в",A51)),"",1)</f>
        <v/>
      </c>
      <c r="BL51" s="19">
        <f t="shared" si="35"/>
        <v>0</v>
      </c>
      <c r="BM51" s="19">
        <f t="shared" si="36"/>
        <v>0</v>
      </c>
      <c r="BN51" s="19">
        <f t="shared" si="37"/>
        <v>0</v>
      </c>
      <c r="BO51" s="19">
        <f t="shared" si="38"/>
        <v>0</v>
      </c>
      <c r="BP51" s="19">
        <f t="shared" si="39"/>
        <v>0</v>
      </c>
      <c r="BQ51" s="19">
        <f t="shared" si="40"/>
        <v>0</v>
      </c>
      <c r="BR51" s="19">
        <f t="shared" si="41"/>
        <v>0</v>
      </c>
      <c r="BS51" s="19">
        <f t="shared" si="42"/>
        <v>0</v>
      </c>
      <c r="BT51" s="166">
        <f t="shared" ref="BT51" si="403">SUM(BL51:BS51)</f>
        <v>0</v>
      </c>
      <c r="BW51" s="19">
        <f t="shared" si="43"/>
        <v>0</v>
      </c>
      <c r="BX51" s="19">
        <f t="shared" si="44"/>
        <v>0</v>
      </c>
      <c r="BY51" s="19">
        <f t="shared" si="45"/>
        <v>0</v>
      </c>
      <c r="BZ51" s="19">
        <f t="shared" si="46"/>
        <v>0</v>
      </c>
      <c r="CA51" s="19">
        <f t="shared" si="47"/>
        <v>0</v>
      </c>
      <c r="CB51" s="19">
        <f t="shared" si="48"/>
        <v>0</v>
      </c>
      <c r="CC51" s="19">
        <f t="shared" si="49"/>
        <v>0</v>
      </c>
      <c r="CD51" s="19">
        <f t="shared" si="50"/>
        <v>0</v>
      </c>
      <c r="CE51" s="379">
        <f t="shared" ref="CE51" si="404">SUM(BW51:CD51)</f>
        <v>0</v>
      </c>
      <c r="CF51" s="397">
        <f t="shared" ref="CF51" si="405">MAX(BW51:CD51)</f>
        <v>0</v>
      </c>
      <c r="CH51" s="145">
        <f t="shared" si="25"/>
        <v>0</v>
      </c>
      <c r="CI51" s="145">
        <f t="shared" si="26"/>
        <v>0</v>
      </c>
      <c r="CJ51" s="145">
        <f t="shared" si="27"/>
        <v>0</v>
      </c>
      <c r="CK51" s="145">
        <f t="shared" si="28"/>
        <v>0</v>
      </c>
      <c r="CL51" s="145">
        <f t="shared" si="29"/>
        <v>0</v>
      </c>
      <c r="CM51" s="145">
        <f t="shared" si="30"/>
        <v>0</v>
      </c>
      <c r="CN51" s="145">
        <f t="shared" si="31"/>
        <v>0</v>
      </c>
      <c r="CO51" s="145">
        <f t="shared" si="32"/>
        <v>0</v>
      </c>
      <c r="CP51" s="160">
        <f t="shared" ref="CP51" si="406">SUM(CH51:CO51)</f>
        <v>0</v>
      </c>
      <c r="CQ51" s="145">
        <f t="shared" ref="CQ51" si="407">IF(MID(H51,1,1)="1",1,0)+IF(MID(I51,1,1)="1",1,0)+IF(MID(J51,1,1)="1",1,0)+IF(MID(K51,1,1)="1",1,0)+IF(MID(L51,1,1)="1",1,0)+IF(MID(M51,1,1)="1",1,0)+IF(MID(N51,1,1)="1",1,0)</f>
        <v>0</v>
      </c>
      <c r="CR51" s="145">
        <f t="shared" ref="CR51" si="408">IF(MID(H51,1,1)="2",1,0)+IF(MID(I51,1,1)="2",1,0)+IF(MID(J51,1,1)="2",1,0)+IF(MID(K51,1,1)="2",1,0)+IF(MID(L51,1,1)="2",1,0)+IF(MID(M51,1,1)="2",1,0)+IF(MID(N51,1,1)="2",1,0)</f>
        <v>0</v>
      </c>
      <c r="CS51" s="146">
        <f t="shared" ref="CS51" si="409">IF(MID(H51,1,1)="3",1,0)+IF(MID(I51,1,1)="3",1,0)+IF(MID(J51,1,1)="3",1,0)+IF(MID(K51,1,1)="3",1,0)+IF(MID(L51,1,1)="3",1,0)+IF(MID(M51,1,1)="3",1,0)+IF(MID(N51,1,1)="3",1,0)</f>
        <v>0</v>
      </c>
      <c r="CT51" s="145">
        <f t="shared" ref="CT51" si="410">IF(MID(H51,1,1)="4",1,0)+IF(MID(I51,1,1)="4",1,0)+IF(MID(J51,1,1)="4",1,0)+IF(MID(K51,1,1)="4",1,0)+IF(MID(L51,1,1)="4",1,0)+IF(MID(M51,1,1)="4",1,0)+IF(MID(N51,1,1)="4",1,0)</f>
        <v>0</v>
      </c>
      <c r="CU51" s="145">
        <f t="shared" ref="CU51" si="411">IF(MID(H51,1,1)="5",1,0)+IF(MID(I51,1,1)="5",1,0)+IF(MID(J51,1,1)="5",1,0)+IF(MID(K51,1,1)="5",1,0)+IF(MID(L51,1,1)="5",1,0)+IF(MID(M51,1,1)="5",1,0)+IF(MID(N51,1,1)="5",1,0)</f>
        <v>0</v>
      </c>
      <c r="CV51" s="145">
        <f t="shared" ref="CV51" si="412">IF(MID(H51,1,1)="6",1,0)+IF(MID(I51,1,1)="6",1,0)+IF(MID(J51,1,1)="6",1,0)+IF(MID(K51,1,1)="6",1,0)+IF(MID(L51,1,1)="6",1,0)+IF(MID(M51,1,1)="6",1,0)+IF(MID(N51,1,1)="6",1,0)</f>
        <v>0</v>
      </c>
      <c r="CW51" s="145">
        <f t="shared" ref="CW51" si="413">IF(MID(H51,1,1)="7",1,0)+IF(MID(I51,1,1)="7",1,0)+IF(MID(J51,1,1)="7",1,0)+IF(MID(K51,1,1)="7",1,0)+IF(MID(L51,1,1)="7",1,0)+IF(MID(M51,1,1)="7",1,0)+IF(MID(N51,1,1)="7",1,0)</f>
        <v>0</v>
      </c>
      <c r="CX51" s="145">
        <f t="shared" ref="CX51" si="414">IF(MID(H51,1,1)="8",1,0)+IF(MID(I51,1,1)="8",1,0)+IF(MID(J51,1,1)="8",1,0)+IF(MID(K51,1,1)="8",1,0)+IF(MID(L51,1,1)="8",1,0)+IF(MID(M51,1,1)="8",1,0)+IF(MID(N51,1,1)="8",1,0)</f>
        <v>0</v>
      </c>
      <c r="CY51" s="159">
        <f t="shared" ref="CY51" si="415">SUM(CQ51:CX51)</f>
        <v>0</v>
      </c>
      <c r="DC51" s="134">
        <f>SUM($AD51:$AF51)+SUM($AH51:$AJ51)+SUM($AL51:AN51)+SUM($AP51:AR51)+SUM($AT51:AV51)+SUM($AX51:AZ51)+SUM($BB51:BD51)+SUM($BF51:BH51)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</row>
    <row r="52" spans="1:125" s="2" customFormat="1">
      <c r="A52" s="44" t="s">
        <v>254</v>
      </c>
      <c r="B52" s="215"/>
      <c r="C52" s="247"/>
      <c r="D52" s="235"/>
      <c r="E52" s="236"/>
      <c r="F52" s="236"/>
      <c r="G52" s="13"/>
      <c r="H52" s="235"/>
      <c r="I52" s="236"/>
      <c r="J52" s="236"/>
      <c r="K52" s="236"/>
      <c r="L52" s="236"/>
      <c r="M52" s="236"/>
      <c r="N52" s="13"/>
      <c r="O52" s="258"/>
      <c r="P52" s="258"/>
      <c r="Q52" s="235"/>
      <c r="R52" s="236"/>
      <c r="S52" s="236"/>
      <c r="T52" s="236"/>
      <c r="U52" s="236"/>
      <c r="V52" s="236"/>
      <c r="W52" s="13"/>
      <c r="X52" s="9"/>
      <c r="Y52" s="258">
        <f t="shared" ref="Y52" si="416">CEILING(X52/$BR$7,0.25)</f>
        <v>0</v>
      </c>
      <c r="Z52" s="10">
        <f t="shared" ref="Z52:AB52" si="417">AD52*$BL$5+AH52*$BM$5+AL52*$BN$5+AP52*$BO$5+AT52*$BP$5+AX52*$BQ$5+BB52*$BR$5+BF52*$BS$5</f>
        <v>0</v>
      </c>
      <c r="AA52" s="10">
        <f t="shared" si="417"/>
        <v>0</v>
      </c>
      <c r="AB52" s="10">
        <f t="shared" si="417"/>
        <v>0</v>
      </c>
      <c r="AC52" s="10">
        <f t="shared" si="19"/>
        <v>0</v>
      </c>
      <c r="AD52" s="405"/>
      <c r="AE52" s="405"/>
      <c r="AF52" s="405"/>
      <c r="AG52" s="157">
        <f t="shared" ref="AG52" si="418">BL52</f>
        <v>0</v>
      </c>
      <c r="AH52" s="405"/>
      <c r="AI52" s="405"/>
      <c r="AJ52" s="405"/>
      <c r="AK52" s="157">
        <f t="shared" ref="AK52" si="419">BM52</f>
        <v>0</v>
      </c>
      <c r="AL52" s="405"/>
      <c r="AM52" s="405"/>
      <c r="AN52" s="405"/>
      <c r="AO52" s="157">
        <f t="shared" ref="AO52" si="420">BN52</f>
        <v>0</v>
      </c>
      <c r="AP52" s="405"/>
      <c r="AQ52" s="405"/>
      <c r="AR52" s="405"/>
      <c r="AS52" s="157">
        <f t="shared" ref="AS52" si="421">BO52</f>
        <v>0</v>
      </c>
      <c r="AT52" s="405"/>
      <c r="AU52" s="405"/>
      <c r="AV52" s="405"/>
      <c r="AW52" s="157">
        <f t="shared" ref="AW52" si="422">BP52</f>
        <v>0</v>
      </c>
      <c r="AX52" s="405"/>
      <c r="AY52" s="405"/>
      <c r="AZ52" s="405"/>
      <c r="BA52" s="157">
        <f t="shared" ref="BA52" si="423">BQ52</f>
        <v>0</v>
      </c>
      <c r="BB52" s="405"/>
      <c r="BC52" s="405"/>
      <c r="BD52" s="405"/>
      <c r="BE52" s="157">
        <f t="shared" ref="BE52" si="424">BR52</f>
        <v>0</v>
      </c>
      <c r="BF52" s="405"/>
      <c r="BG52" s="405"/>
      <c r="BH52" s="405"/>
      <c r="BI52" s="157">
        <f t="shared" ref="BI52" si="425">BS52</f>
        <v>0</v>
      </c>
      <c r="BJ52" s="131">
        <f t="shared" ref="BJ52" si="426">IF(ISERROR(AC52/X52),0,AC52/X52)</f>
        <v>0</v>
      </c>
      <c r="BK52" s="227" t="str">
        <f t="shared" ref="BK52" si="427">IF(ISERROR(SEARCH("в",A52)),"",1)</f>
        <v/>
      </c>
      <c r="BL52" s="19">
        <f t="shared" si="35"/>
        <v>0</v>
      </c>
      <c r="BM52" s="19">
        <f t="shared" si="36"/>
        <v>0</v>
      </c>
      <c r="BN52" s="19">
        <f t="shared" si="37"/>
        <v>0</v>
      </c>
      <c r="BO52" s="19">
        <f t="shared" si="38"/>
        <v>0</v>
      </c>
      <c r="BP52" s="19">
        <f t="shared" si="39"/>
        <v>0</v>
      </c>
      <c r="BQ52" s="19">
        <f t="shared" si="40"/>
        <v>0</v>
      </c>
      <c r="BR52" s="19">
        <f t="shared" si="41"/>
        <v>0</v>
      </c>
      <c r="BS52" s="19">
        <f t="shared" si="42"/>
        <v>0</v>
      </c>
      <c r="BT52" s="166">
        <f t="shared" ref="BT52" si="428">SUM(BL52:BS52)</f>
        <v>0</v>
      </c>
      <c r="BW52" s="19">
        <f t="shared" si="43"/>
        <v>0</v>
      </c>
      <c r="BX52" s="19">
        <f t="shared" si="44"/>
        <v>0</v>
      </c>
      <c r="BY52" s="19">
        <f t="shared" si="45"/>
        <v>0</v>
      </c>
      <c r="BZ52" s="19">
        <f t="shared" si="46"/>
        <v>0</v>
      </c>
      <c r="CA52" s="19">
        <f t="shared" si="47"/>
        <v>0</v>
      </c>
      <c r="CB52" s="19">
        <f t="shared" si="48"/>
        <v>0</v>
      </c>
      <c r="CC52" s="19">
        <f t="shared" si="49"/>
        <v>0</v>
      </c>
      <c r="CD52" s="19">
        <f t="shared" si="50"/>
        <v>0</v>
      </c>
      <c r="CE52" s="379">
        <f t="shared" ref="CE52" si="429">SUM(BW52:CD52)</f>
        <v>0</v>
      </c>
      <c r="CF52" s="397">
        <f t="shared" ref="CF52" si="430">MAX(BW52:CD52)</f>
        <v>0</v>
      </c>
      <c r="CH52" s="145">
        <f t="shared" si="25"/>
        <v>0</v>
      </c>
      <c r="CI52" s="145">
        <f t="shared" si="26"/>
        <v>0</v>
      </c>
      <c r="CJ52" s="145">
        <f t="shared" si="27"/>
        <v>0</v>
      </c>
      <c r="CK52" s="145">
        <f t="shared" si="28"/>
        <v>0</v>
      </c>
      <c r="CL52" s="145">
        <f t="shared" si="29"/>
        <v>0</v>
      </c>
      <c r="CM52" s="145">
        <f t="shared" si="30"/>
        <v>0</v>
      </c>
      <c r="CN52" s="145">
        <f t="shared" si="31"/>
        <v>0</v>
      </c>
      <c r="CO52" s="145">
        <f t="shared" si="32"/>
        <v>0</v>
      </c>
      <c r="CP52" s="160">
        <f t="shared" ref="CP52" si="431">SUM(CH52:CO52)</f>
        <v>0</v>
      </c>
      <c r="CQ52" s="145">
        <f t="shared" ref="CQ52" si="432">IF(MID(H52,1,1)="1",1,0)+IF(MID(I52,1,1)="1",1,0)+IF(MID(J52,1,1)="1",1,0)+IF(MID(K52,1,1)="1",1,0)+IF(MID(L52,1,1)="1",1,0)+IF(MID(M52,1,1)="1",1,0)+IF(MID(N52,1,1)="1",1,0)</f>
        <v>0</v>
      </c>
      <c r="CR52" s="145">
        <f t="shared" ref="CR52" si="433">IF(MID(H52,1,1)="2",1,0)+IF(MID(I52,1,1)="2",1,0)+IF(MID(J52,1,1)="2",1,0)+IF(MID(K52,1,1)="2",1,0)+IF(MID(L52,1,1)="2",1,0)+IF(MID(M52,1,1)="2",1,0)+IF(MID(N52,1,1)="2",1,0)</f>
        <v>0</v>
      </c>
      <c r="CS52" s="146">
        <f t="shared" ref="CS52" si="434">IF(MID(H52,1,1)="3",1,0)+IF(MID(I52,1,1)="3",1,0)+IF(MID(J52,1,1)="3",1,0)+IF(MID(K52,1,1)="3",1,0)+IF(MID(L52,1,1)="3",1,0)+IF(MID(M52,1,1)="3",1,0)+IF(MID(N52,1,1)="3",1,0)</f>
        <v>0</v>
      </c>
      <c r="CT52" s="145">
        <f t="shared" ref="CT52" si="435">IF(MID(H52,1,1)="4",1,0)+IF(MID(I52,1,1)="4",1,0)+IF(MID(J52,1,1)="4",1,0)+IF(MID(K52,1,1)="4",1,0)+IF(MID(L52,1,1)="4",1,0)+IF(MID(M52,1,1)="4",1,0)+IF(MID(N52,1,1)="4",1,0)</f>
        <v>0</v>
      </c>
      <c r="CU52" s="145">
        <f t="shared" ref="CU52" si="436">IF(MID(H52,1,1)="5",1,0)+IF(MID(I52,1,1)="5",1,0)+IF(MID(J52,1,1)="5",1,0)+IF(MID(K52,1,1)="5",1,0)+IF(MID(L52,1,1)="5",1,0)+IF(MID(M52,1,1)="5",1,0)+IF(MID(N52,1,1)="5",1,0)</f>
        <v>0</v>
      </c>
      <c r="CV52" s="145">
        <f t="shared" ref="CV52" si="437">IF(MID(H52,1,1)="6",1,0)+IF(MID(I52,1,1)="6",1,0)+IF(MID(J52,1,1)="6",1,0)+IF(MID(K52,1,1)="6",1,0)+IF(MID(L52,1,1)="6",1,0)+IF(MID(M52,1,1)="6",1,0)+IF(MID(N52,1,1)="6",1,0)</f>
        <v>0</v>
      </c>
      <c r="CW52" s="145">
        <f t="shared" ref="CW52" si="438">IF(MID(H52,1,1)="7",1,0)+IF(MID(I52,1,1)="7",1,0)+IF(MID(J52,1,1)="7",1,0)+IF(MID(K52,1,1)="7",1,0)+IF(MID(L52,1,1)="7",1,0)+IF(MID(M52,1,1)="7",1,0)+IF(MID(N52,1,1)="7",1,0)</f>
        <v>0</v>
      </c>
      <c r="CX52" s="145">
        <f t="shared" ref="CX52" si="439">IF(MID(H52,1,1)="8",1,0)+IF(MID(I52,1,1)="8",1,0)+IF(MID(J52,1,1)="8",1,0)+IF(MID(K52,1,1)="8",1,0)+IF(MID(L52,1,1)="8",1,0)+IF(MID(M52,1,1)="8",1,0)+IF(MID(N52,1,1)="8",1,0)</f>
        <v>0</v>
      </c>
      <c r="CY52" s="159">
        <f t="shared" ref="CY52" si="440">SUM(CQ52:CX52)</f>
        <v>0</v>
      </c>
      <c r="DC52" s="134">
        <f>SUM($AD52:$AF52)+SUM($AH52:$AJ52)+SUM($AL52:AN52)+SUM($AP52:AR52)+SUM($AT52:AV52)+SUM($AX52:AZ52)+SUM($BB52:BD52)+SUM($BF52:BH52)</f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</row>
    <row r="53" spans="1:125" s="2" customFormat="1">
      <c r="A53" s="44" t="s">
        <v>255</v>
      </c>
      <c r="B53" s="215"/>
      <c r="C53" s="247"/>
      <c r="D53" s="235"/>
      <c r="E53" s="236"/>
      <c r="F53" s="236"/>
      <c r="G53" s="13"/>
      <c r="H53" s="235"/>
      <c r="I53" s="236"/>
      <c r="J53" s="236"/>
      <c r="K53" s="236"/>
      <c r="L53" s="236"/>
      <c r="M53" s="236"/>
      <c r="N53" s="13"/>
      <c r="O53" s="258"/>
      <c r="P53" s="258"/>
      <c r="Q53" s="235"/>
      <c r="R53" s="236"/>
      <c r="S53" s="236"/>
      <c r="T53" s="236"/>
      <c r="U53" s="236"/>
      <c r="V53" s="236"/>
      <c r="W53" s="13"/>
      <c r="X53" s="9"/>
      <c r="Y53" s="258">
        <f t="shared" ref="Y53" si="441">CEILING(X53/$BR$7,0.25)</f>
        <v>0</v>
      </c>
      <c r="Z53" s="10">
        <f t="shared" ref="Z53:AB53" si="442">AD53*$BL$5+AH53*$BM$5+AL53*$BN$5+AP53*$BO$5+AT53*$BP$5+AX53*$BQ$5+BB53*$BR$5+BF53*$BS$5</f>
        <v>0</v>
      </c>
      <c r="AA53" s="10">
        <f t="shared" si="442"/>
        <v>0</v>
      </c>
      <c r="AB53" s="10">
        <f t="shared" si="442"/>
        <v>0</v>
      </c>
      <c r="AC53" s="10">
        <f t="shared" si="19"/>
        <v>0</v>
      </c>
      <c r="AD53" s="405"/>
      <c r="AE53" s="405"/>
      <c r="AF53" s="405"/>
      <c r="AG53" s="157">
        <f t="shared" ref="AG53" si="443">BL53</f>
        <v>0</v>
      </c>
      <c r="AH53" s="405"/>
      <c r="AI53" s="405"/>
      <c r="AJ53" s="405"/>
      <c r="AK53" s="157">
        <f t="shared" ref="AK53" si="444">BM53</f>
        <v>0</v>
      </c>
      <c r="AL53" s="405"/>
      <c r="AM53" s="405"/>
      <c r="AN53" s="405"/>
      <c r="AO53" s="157">
        <f t="shared" ref="AO53" si="445">BN53</f>
        <v>0</v>
      </c>
      <c r="AP53" s="405"/>
      <c r="AQ53" s="405"/>
      <c r="AR53" s="405"/>
      <c r="AS53" s="157">
        <f t="shared" ref="AS53" si="446">BO53</f>
        <v>0</v>
      </c>
      <c r="AT53" s="405"/>
      <c r="AU53" s="405"/>
      <c r="AV53" s="405"/>
      <c r="AW53" s="157">
        <f t="shared" ref="AW53" si="447">BP53</f>
        <v>0</v>
      </c>
      <c r="AX53" s="405"/>
      <c r="AY53" s="405"/>
      <c r="AZ53" s="405"/>
      <c r="BA53" s="157">
        <f t="shared" ref="BA53" si="448">BQ53</f>
        <v>0</v>
      </c>
      <c r="BB53" s="405"/>
      <c r="BC53" s="405"/>
      <c r="BD53" s="405"/>
      <c r="BE53" s="157">
        <f t="shared" ref="BE53" si="449">BR53</f>
        <v>0</v>
      </c>
      <c r="BF53" s="405"/>
      <c r="BG53" s="405"/>
      <c r="BH53" s="405"/>
      <c r="BI53" s="157">
        <f t="shared" ref="BI53" si="450">BS53</f>
        <v>0</v>
      </c>
      <c r="BJ53" s="131">
        <f t="shared" ref="BJ53" si="451">IF(ISERROR(AC53/X53),0,AC53/X53)</f>
        <v>0</v>
      </c>
      <c r="BK53" s="227" t="str">
        <f t="shared" ref="BK53" si="452">IF(ISERROR(SEARCH("в",A53)),"",1)</f>
        <v/>
      </c>
      <c r="BL53" s="19">
        <f t="shared" si="35"/>
        <v>0</v>
      </c>
      <c r="BM53" s="19">
        <f t="shared" si="36"/>
        <v>0</v>
      </c>
      <c r="BN53" s="19">
        <f t="shared" si="37"/>
        <v>0</v>
      </c>
      <c r="BO53" s="19">
        <f t="shared" si="38"/>
        <v>0</v>
      </c>
      <c r="BP53" s="19">
        <f t="shared" si="39"/>
        <v>0</v>
      </c>
      <c r="BQ53" s="19">
        <f t="shared" si="40"/>
        <v>0</v>
      </c>
      <c r="BR53" s="19">
        <f t="shared" si="41"/>
        <v>0</v>
      </c>
      <c r="BS53" s="19">
        <f t="shared" si="42"/>
        <v>0</v>
      </c>
      <c r="BT53" s="166">
        <f t="shared" ref="BT53" si="453">SUM(BL53:BS53)</f>
        <v>0</v>
      </c>
      <c r="BW53" s="19">
        <f t="shared" si="43"/>
        <v>0</v>
      </c>
      <c r="BX53" s="19">
        <f t="shared" si="44"/>
        <v>0</v>
      </c>
      <c r="BY53" s="19">
        <f t="shared" si="45"/>
        <v>0</v>
      </c>
      <c r="BZ53" s="19">
        <f t="shared" si="46"/>
        <v>0</v>
      </c>
      <c r="CA53" s="19">
        <f t="shared" si="47"/>
        <v>0</v>
      </c>
      <c r="CB53" s="19">
        <f t="shared" si="48"/>
        <v>0</v>
      </c>
      <c r="CC53" s="19">
        <f t="shared" si="49"/>
        <v>0</v>
      </c>
      <c r="CD53" s="19">
        <f t="shared" si="50"/>
        <v>0</v>
      </c>
      <c r="CE53" s="379">
        <f t="shared" ref="CE53" si="454">SUM(BW53:CD53)</f>
        <v>0</v>
      </c>
      <c r="CF53" s="397">
        <f t="shared" ref="CF53" si="455">MAX(BW53:CD53)</f>
        <v>0</v>
      </c>
      <c r="CH53" s="145">
        <f t="shared" si="25"/>
        <v>0</v>
      </c>
      <c r="CI53" s="145">
        <f t="shared" si="26"/>
        <v>0</v>
      </c>
      <c r="CJ53" s="145">
        <f t="shared" si="27"/>
        <v>0</v>
      </c>
      <c r="CK53" s="145">
        <f t="shared" si="28"/>
        <v>0</v>
      </c>
      <c r="CL53" s="145">
        <f t="shared" si="29"/>
        <v>0</v>
      </c>
      <c r="CM53" s="145">
        <f t="shared" si="30"/>
        <v>0</v>
      </c>
      <c r="CN53" s="145">
        <f t="shared" si="31"/>
        <v>0</v>
      </c>
      <c r="CO53" s="145">
        <f t="shared" si="32"/>
        <v>0</v>
      </c>
      <c r="CP53" s="160">
        <f t="shared" ref="CP53" si="456">SUM(CH53:CO53)</f>
        <v>0</v>
      </c>
      <c r="CQ53" s="145">
        <f t="shared" ref="CQ53" si="457">IF(MID(H53,1,1)="1",1,0)+IF(MID(I53,1,1)="1",1,0)+IF(MID(J53,1,1)="1",1,0)+IF(MID(K53,1,1)="1",1,0)+IF(MID(L53,1,1)="1",1,0)+IF(MID(M53,1,1)="1",1,0)+IF(MID(N53,1,1)="1",1,0)</f>
        <v>0</v>
      </c>
      <c r="CR53" s="145">
        <f t="shared" ref="CR53" si="458">IF(MID(H53,1,1)="2",1,0)+IF(MID(I53,1,1)="2",1,0)+IF(MID(J53,1,1)="2",1,0)+IF(MID(K53,1,1)="2",1,0)+IF(MID(L53,1,1)="2",1,0)+IF(MID(M53,1,1)="2",1,0)+IF(MID(N53,1,1)="2",1,0)</f>
        <v>0</v>
      </c>
      <c r="CS53" s="146">
        <f t="shared" ref="CS53" si="459">IF(MID(H53,1,1)="3",1,0)+IF(MID(I53,1,1)="3",1,0)+IF(MID(J53,1,1)="3",1,0)+IF(MID(K53,1,1)="3",1,0)+IF(MID(L53,1,1)="3",1,0)+IF(MID(M53,1,1)="3",1,0)+IF(MID(N53,1,1)="3",1,0)</f>
        <v>0</v>
      </c>
      <c r="CT53" s="145">
        <f t="shared" ref="CT53" si="460">IF(MID(H53,1,1)="4",1,0)+IF(MID(I53,1,1)="4",1,0)+IF(MID(J53,1,1)="4",1,0)+IF(MID(K53,1,1)="4",1,0)+IF(MID(L53,1,1)="4",1,0)+IF(MID(M53,1,1)="4",1,0)+IF(MID(N53,1,1)="4",1,0)</f>
        <v>0</v>
      </c>
      <c r="CU53" s="145">
        <f t="shared" ref="CU53" si="461">IF(MID(H53,1,1)="5",1,0)+IF(MID(I53,1,1)="5",1,0)+IF(MID(J53,1,1)="5",1,0)+IF(MID(K53,1,1)="5",1,0)+IF(MID(L53,1,1)="5",1,0)+IF(MID(M53,1,1)="5",1,0)+IF(MID(N53,1,1)="5",1,0)</f>
        <v>0</v>
      </c>
      <c r="CV53" s="145">
        <f t="shared" ref="CV53" si="462">IF(MID(H53,1,1)="6",1,0)+IF(MID(I53,1,1)="6",1,0)+IF(MID(J53,1,1)="6",1,0)+IF(MID(K53,1,1)="6",1,0)+IF(MID(L53,1,1)="6",1,0)+IF(MID(M53,1,1)="6",1,0)+IF(MID(N53,1,1)="6",1,0)</f>
        <v>0</v>
      </c>
      <c r="CW53" s="145">
        <f t="shared" ref="CW53" si="463">IF(MID(H53,1,1)="7",1,0)+IF(MID(I53,1,1)="7",1,0)+IF(MID(J53,1,1)="7",1,0)+IF(MID(K53,1,1)="7",1,0)+IF(MID(L53,1,1)="7",1,0)+IF(MID(M53,1,1)="7",1,0)+IF(MID(N53,1,1)="7",1,0)</f>
        <v>0</v>
      </c>
      <c r="CX53" s="145">
        <f t="shared" ref="CX53" si="464">IF(MID(H53,1,1)="8",1,0)+IF(MID(I53,1,1)="8",1,0)+IF(MID(J53,1,1)="8",1,0)+IF(MID(K53,1,1)="8",1,0)+IF(MID(L53,1,1)="8",1,0)+IF(MID(M53,1,1)="8",1,0)+IF(MID(N53,1,1)="8",1,0)</f>
        <v>0</v>
      </c>
      <c r="CY53" s="159">
        <f t="shared" ref="CY53" si="465">SUM(CQ53:CX53)</f>
        <v>0</v>
      </c>
      <c r="DC53" s="134">
        <f>SUM($AD53:$AF53)+SUM($AH53:$AJ53)+SUM($AL53:AN53)+SUM($AP53:AR53)+SUM($AT53:AV53)+SUM($AX53:AZ53)+SUM($BB53:BD53)+SUM($BF53:BH53)</f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</row>
    <row r="54" spans="1:125" s="2" customFormat="1">
      <c r="A54" s="44" t="s">
        <v>256</v>
      </c>
      <c r="B54" s="215"/>
      <c r="C54" s="247"/>
      <c r="D54" s="235"/>
      <c r="E54" s="236"/>
      <c r="F54" s="236"/>
      <c r="G54" s="13"/>
      <c r="H54" s="235"/>
      <c r="I54" s="236"/>
      <c r="J54" s="236"/>
      <c r="K54" s="236"/>
      <c r="L54" s="236"/>
      <c r="M54" s="236"/>
      <c r="N54" s="13"/>
      <c r="O54" s="258"/>
      <c r="P54" s="258"/>
      <c r="Q54" s="235"/>
      <c r="R54" s="236"/>
      <c r="S54" s="236"/>
      <c r="T54" s="236"/>
      <c r="U54" s="236"/>
      <c r="V54" s="236"/>
      <c r="W54" s="13"/>
      <c r="X54" s="9"/>
      <c r="Y54" s="258">
        <f t="shared" ref="Y54" si="466">CEILING(X54/$BR$7,0.25)</f>
        <v>0</v>
      </c>
      <c r="Z54" s="10">
        <f t="shared" ref="Z54:AB54" si="467">AD54*$BL$5+AH54*$BM$5+AL54*$BN$5+AP54*$BO$5+AT54*$BP$5+AX54*$BQ$5+BB54*$BR$5+BF54*$BS$5</f>
        <v>0</v>
      </c>
      <c r="AA54" s="10">
        <f t="shared" si="467"/>
        <v>0</v>
      </c>
      <c r="AB54" s="10">
        <f t="shared" si="467"/>
        <v>0</v>
      </c>
      <c r="AC54" s="10">
        <f t="shared" si="19"/>
        <v>0</v>
      </c>
      <c r="AD54" s="405"/>
      <c r="AE54" s="405"/>
      <c r="AF54" s="405"/>
      <c r="AG54" s="157">
        <f t="shared" ref="AG54" si="468">BL54</f>
        <v>0</v>
      </c>
      <c r="AH54" s="405"/>
      <c r="AI54" s="405"/>
      <c r="AJ54" s="405"/>
      <c r="AK54" s="157">
        <f t="shared" ref="AK54" si="469">BM54</f>
        <v>0</v>
      </c>
      <c r="AL54" s="405"/>
      <c r="AM54" s="405"/>
      <c r="AN54" s="405"/>
      <c r="AO54" s="157">
        <f t="shared" ref="AO54" si="470">BN54</f>
        <v>0</v>
      </c>
      <c r="AP54" s="405"/>
      <c r="AQ54" s="405"/>
      <c r="AR54" s="405"/>
      <c r="AS54" s="157">
        <f t="shared" ref="AS54" si="471">BO54</f>
        <v>0</v>
      </c>
      <c r="AT54" s="405"/>
      <c r="AU54" s="405"/>
      <c r="AV54" s="405"/>
      <c r="AW54" s="157">
        <f t="shared" ref="AW54" si="472">BP54</f>
        <v>0</v>
      </c>
      <c r="AX54" s="405"/>
      <c r="AY54" s="405"/>
      <c r="AZ54" s="405"/>
      <c r="BA54" s="157">
        <f t="shared" ref="BA54" si="473">BQ54</f>
        <v>0</v>
      </c>
      <c r="BB54" s="405"/>
      <c r="BC54" s="405"/>
      <c r="BD54" s="405"/>
      <c r="BE54" s="157">
        <f t="shared" ref="BE54" si="474">BR54</f>
        <v>0</v>
      </c>
      <c r="BF54" s="405"/>
      <c r="BG54" s="405"/>
      <c r="BH54" s="405"/>
      <c r="BI54" s="157">
        <f t="shared" ref="BI54" si="475">BS54</f>
        <v>0</v>
      </c>
      <c r="BJ54" s="131">
        <f t="shared" ref="BJ54" si="476">IF(ISERROR(AC54/X54),0,AC54/X54)</f>
        <v>0</v>
      </c>
      <c r="BK54" s="227" t="str">
        <f t="shared" ref="BK54" si="477">IF(ISERROR(SEARCH("в",A54)),"",1)</f>
        <v/>
      </c>
      <c r="BL54" s="19">
        <f t="shared" si="35"/>
        <v>0</v>
      </c>
      <c r="BM54" s="19">
        <f t="shared" si="36"/>
        <v>0</v>
      </c>
      <c r="BN54" s="19">
        <f t="shared" si="37"/>
        <v>0</v>
      </c>
      <c r="BO54" s="19">
        <f t="shared" si="38"/>
        <v>0</v>
      </c>
      <c r="BP54" s="19">
        <f t="shared" si="39"/>
        <v>0</v>
      </c>
      <c r="BQ54" s="19">
        <f t="shared" si="40"/>
        <v>0</v>
      </c>
      <c r="BR54" s="19">
        <f t="shared" si="41"/>
        <v>0</v>
      </c>
      <c r="BS54" s="19">
        <f t="shared" si="42"/>
        <v>0</v>
      </c>
      <c r="BT54" s="166">
        <f t="shared" ref="BT54" si="478">SUM(BL54:BS54)</f>
        <v>0</v>
      </c>
      <c r="BW54" s="19">
        <f t="shared" si="43"/>
        <v>0</v>
      </c>
      <c r="BX54" s="19">
        <f t="shared" si="44"/>
        <v>0</v>
      </c>
      <c r="BY54" s="19">
        <f t="shared" si="45"/>
        <v>0</v>
      </c>
      <c r="BZ54" s="19">
        <f t="shared" si="46"/>
        <v>0</v>
      </c>
      <c r="CA54" s="19">
        <f t="shared" si="47"/>
        <v>0</v>
      </c>
      <c r="CB54" s="19">
        <f t="shared" si="48"/>
        <v>0</v>
      </c>
      <c r="CC54" s="19">
        <f t="shared" si="49"/>
        <v>0</v>
      </c>
      <c r="CD54" s="19">
        <f t="shared" si="50"/>
        <v>0</v>
      </c>
      <c r="CE54" s="379">
        <f t="shared" ref="CE54" si="479">SUM(BW54:CD54)</f>
        <v>0</v>
      </c>
      <c r="CF54" s="397">
        <f t="shared" ref="CF54" si="480">MAX(BW54:CD54)</f>
        <v>0</v>
      </c>
      <c r="CH54" s="145">
        <f t="shared" si="25"/>
        <v>0</v>
      </c>
      <c r="CI54" s="145">
        <f t="shared" si="26"/>
        <v>0</v>
      </c>
      <c r="CJ54" s="145">
        <f t="shared" si="27"/>
        <v>0</v>
      </c>
      <c r="CK54" s="145">
        <f t="shared" si="28"/>
        <v>0</v>
      </c>
      <c r="CL54" s="145">
        <f t="shared" si="29"/>
        <v>0</v>
      </c>
      <c r="CM54" s="145">
        <f t="shared" si="30"/>
        <v>0</v>
      </c>
      <c r="CN54" s="145">
        <f t="shared" si="31"/>
        <v>0</v>
      </c>
      <c r="CO54" s="145">
        <f t="shared" si="32"/>
        <v>0</v>
      </c>
      <c r="CP54" s="160">
        <f t="shared" ref="CP54" si="481">SUM(CH54:CO54)</f>
        <v>0</v>
      </c>
      <c r="CQ54" s="145">
        <f t="shared" ref="CQ54" si="482">IF(MID(H54,1,1)="1",1,0)+IF(MID(I54,1,1)="1",1,0)+IF(MID(J54,1,1)="1",1,0)+IF(MID(K54,1,1)="1",1,0)+IF(MID(L54,1,1)="1",1,0)+IF(MID(M54,1,1)="1",1,0)+IF(MID(N54,1,1)="1",1,0)</f>
        <v>0</v>
      </c>
      <c r="CR54" s="145">
        <f t="shared" ref="CR54" si="483">IF(MID(H54,1,1)="2",1,0)+IF(MID(I54,1,1)="2",1,0)+IF(MID(J54,1,1)="2",1,0)+IF(MID(K54,1,1)="2",1,0)+IF(MID(L54,1,1)="2",1,0)+IF(MID(M54,1,1)="2",1,0)+IF(MID(N54,1,1)="2",1,0)</f>
        <v>0</v>
      </c>
      <c r="CS54" s="146">
        <f t="shared" ref="CS54" si="484">IF(MID(H54,1,1)="3",1,0)+IF(MID(I54,1,1)="3",1,0)+IF(MID(J54,1,1)="3",1,0)+IF(MID(K54,1,1)="3",1,0)+IF(MID(L54,1,1)="3",1,0)+IF(MID(M54,1,1)="3",1,0)+IF(MID(N54,1,1)="3",1,0)</f>
        <v>0</v>
      </c>
      <c r="CT54" s="145">
        <f t="shared" ref="CT54" si="485">IF(MID(H54,1,1)="4",1,0)+IF(MID(I54,1,1)="4",1,0)+IF(MID(J54,1,1)="4",1,0)+IF(MID(K54,1,1)="4",1,0)+IF(MID(L54,1,1)="4",1,0)+IF(MID(M54,1,1)="4",1,0)+IF(MID(N54,1,1)="4",1,0)</f>
        <v>0</v>
      </c>
      <c r="CU54" s="145">
        <f t="shared" ref="CU54" si="486">IF(MID(H54,1,1)="5",1,0)+IF(MID(I54,1,1)="5",1,0)+IF(MID(J54,1,1)="5",1,0)+IF(MID(K54,1,1)="5",1,0)+IF(MID(L54,1,1)="5",1,0)+IF(MID(M54,1,1)="5",1,0)+IF(MID(N54,1,1)="5",1,0)</f>
        <v>0</v>
      </c>
      <c r="CV54" s="145">
        <f t="shared" ref="CV54" si="487">IF(MID(H54,1,1)="6",1,0)+IF(MID(I54,1,1)="6",1,0)+IF(MID(J54,1,1)="6",1,0)+IF(MID(K54,1,1)="6",1,0)+IF(MID(L54,1,1)="6",1,0)+IF(MID(M54,1,1)="6",1,0)+IF(MID(N54,1,1)="6",1,0)</f>
        <v>0</v>
      </c>
      <c r="CW54" s="145">
        <f t="shared" ref="CW54" si="488">IF(MID(H54,1,1)="7",1,0)+IF(MID(I54,1,1)="7",1,0)+IF(MID(J54,1,1)="7",1,0)+IF(MID(K54,1,1)="7",1,0)+IF(MID(L54,1,1)="7",1,0)+IF(MID(M54,1,1)="7",1,0)+IF(MID(N54,1,1)="7",1,0)</f>
        <v>0</v>
      </c>
      <c r="CX54" s="145">
        <f t="shared" ref="CX54" si="489">IF(MID(H54,1,1)="8",1,0)+IF(MID(I54,1,1)="8",1,0)+IF(MID(J54,1,1)="8",1,0)+IF(MID(K54,1,1)="8",1,0)+IF(MID(L54,1,1)="8",1,0)+IF(MID(M54,1,1)="8",1,0)+IF(MID(N54,1,1)="8",1,0)</f>
        <v>0</v>
      </c>
      <c r="CY54" s="159">
        <f t="shared" ref="CY54" si="490">SUM(CQ54:CX54)</f>
        <v>0</v>
      </c>
      <c r="DC54" s="134">
        <f>SUM($AD54:$AF54)+SUM($AH54:$AJ54)+SUM($AL54:AN54)+SUM($AP54:AR54)+SUM($AT54:AV54)+SUM($AX54:AZ54)+SUM($BB54:BD54)+SUM($BF54:BH54)</f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</row>
    <row r="55" spans="1:125" s="2" customFormat="1">
      <c r="A55" s="44" t="s">
        <v>257</v>
      </c>
      <c r="B55" s="215"/>
      <c r="C55" s="247"/>
      <c r="D55" s="235"/>
      <c r="E55" s="236"/>
      <c r="F55" s="236"/>
      <c r="G55" s="13"/>
      <c r="H55" s="235"/>
      <c r="I55" s="236"/>
      <c r="J55" s="236"/>
      <c r="K55" s="236"/>
      <c r="L55" s="236"/>
      <c r="M55" s="236"/>
      <c r="N55" s="13"/>
      <c r="O55" s="258"/>
      <c r="P55" s="258"/>
      <c r="Q55" s="235"/>
      <c r="R55" s="236"/>
      <c r="S55" s="236"/>
      <c r="T55" s="236"/>
      <c r="U55" s="236"/>
      <c r="V55" s="236"/>
      <c r="W55" s="13"/>
      <c r="X55" s="9"/>
      <c r="Y55" s="258">
        <f t="shared" ref="Y55" si="491">CEILING(X55/$BR$7,0.25)</f>
        <v>0</v>
      </c>
      <c r="Z55" s="10">
        <f t="shared" ref="Z55:AB55" si="492">AD55*$BL$5+AH55*$BM$5+AL55*$BN$5+AP55*$BO$5+AT55*$BP$5+AX55*$BQ$5+BB55*$BR$5+BF55*$BS$5</f>
        <v>0</v>
      </c>
      <c r="AA55" s="10">
        <f t="shared" si="492"/>
        <v>0</v>
      </c>
      <c r="AB55" s="10">
        <f t="shared" si="492"/>
        <v>0</v>
      </c>
      <c r="AC55" s="10">
        <f t="shared" si="19"/>
        <v>0</v>
      </c>
      <c r="AD55" s="405"/>
      <c r="AE55" s="405"/>
      <c r="AF55" s="405"/>
      <c r="AG55" s="157">
        <f t="shared" ref="AG55" si="493">BL55</f>
        <v>0</v>
      </c>
      <c r="AH55" s="405"/>
      <c r="AI55" s="405"/>
      <c r="AJ55" s="405"/>
      <c r="AK55" s="157">
        <f t="shared" ref="AK55" si="494">BM55</f>
        <v>0</v>
      </c>
      <c r="AL55" s="405"/>
      <c r="AM55" s="405"/>
      <c r="AN55" s="405"/>
      <c r="AO55" s="157">
        <f t="shared" ref="AO55" si="495">BN55</f>
        <v>0</v>
      </c>
      <c r="AP55" s="405"/>
      <c r="AQ55" s="405"/>
      <c r="AR55" s="405"/>
      <c r="AS55" s="157">
        <f t="shared" ref="AS55" si="496">BO55</f>
        <v>0</v>
      </c>
      <c r="AT55" s="405"/>
      <c r="AU55" s="405"/>
      <c r="AV55" s="405"/>
      <c r="AW55" s="157">
        <f t="shared" ref="AW55" si="497">BP55</f>
        <v>0</v>
      </c>
      <c r="AX55" s="405"/>
      <c r="AY55" s="405"/>
      <c r="AZ55" s="405"/>
      <c r="BA55" s="157">
        <f t="shared" ref="BA55" si="498">BQ55</f>
        <v>0</v>
      </c>
      <c r="BB55" s="405"/>
      <c r="BC55" s="405"/>
      <c r="BD55" s="405"/>
      <c r="BE55" s="157">
        <f t="shared" ref="BE55" si="499">BR55</f>
        <v>0</v>
      </c>
      <c r="BF55" s="405"/>
      <c r="BG55" s="405"/>
      <c r="BH55" s="405"/>
      <c r="BI55" s="157">
        <f t="shared" ref="BI55" si="500">BS55</f>
        <v>0</v>
      </c>
      <c r="BJ55" s="131">
        <f t="shared" ref="BJ55" si="501">IF(ISERROR(AC55/X55),0,AC55/X55)</f>
        <v>0</v>
      </c>
      <c r="BK55" s="227" t="str">
        <f t="shared" ref="BK55" si="502">IF(ISERROR(SEARCH("в",A55)),"",1)</f>
        <v/>
      </c>
      <c r="BL55" s="19">
        <f t="shared" si="35"/>
        <v>0</v>
      </c>
      <c r="BM55" s="19">
        <f t="shared" si="36"/>
        <v>0</v>
      </c>
      <c r="BN55" s="19">
        <f t="shared" si="37"/>
        <v>0</v>
      </c>
      <c r="BO55" s="19">
        <f t="shared" si="38"/>
        <v>0</v>
      </c>
      <c r="BP55" s="19">
        <f t="shared" si="39"/>
        <v>0</v>
      </c>
      <c r="BQ55" s="19">
        <f t="shared" si="40"/>
        <v>0</v>
      </c>
      <c r="BR55" s="19">
        <f t="shared" si="41"/>
        <v>0</v>
      </c>
      <c r="BS55" s="19">
        <f t="shared" si="42"/>
        <v>0</v>
      </c>
      <c r="BT55" s="166">
        <f t="shared" ref="BT55" si="503">SUM(BL55:BS55)</f>
        <v>0</v>
      </c>
      <c r="BW55" s="19">
        <f t="shared" si="43"/>
        <v>0</v>
      </c>
      <c r="BX55" s="19">
        <f t="shared" si="44"/>
        <v>0</v>
      </c>
      <c r="BY55" s="19">
        <f t="shared" si="45"/>
        <v>0</v>
      </c>
      <c r="BZ55" s="19">
        <f t="shared" si="46"/>
        <v>0</v>
      </c>
      <c r="CA55" s="19">
        <f t="shared" si="47"/>
        <v>0</v>
      </c>
      <c r="CB55" s="19">
        <f t="shared" si="48"/>
        <v>0</v>
      </c>
      <c r="CC55" s="19">
        <f t="shared" si="49"/>
        <v>0</v>
      </c>
      <c r="CD55" s="19">
        <f t="shared" si="50"/>
        <v>0</v>
      </c>
      <c r="CE55" s="379">
        <f t="shared" ref="CE55" si="504">SUM(BW55:CD55)</f>
        <v>0</v>
      </c>
      <c r="CF55" s="397">
        <f t="shared" ref="CF55" si="505">MAX(BW55:CD55)</f>
        <v>0</v>
      </c>
      <c r="CH55" s="145">
        <f t="shared" si="25"/>
        <v>0</v>
      </c>
      <c r="CI55" s="145">
        <f t="shared" si="26"/>
        <v>0</v>
      </c>
      <c r="CJ55" s="145">
        <f t="shared" si="27"/>
        <v>0</v>
      </c>
      <c r="CK55" s="145">
        <f t="shared" si="28"/>
        <v>0</v>
      </c>
      <c r="CL55" s="145">
        <f t="shared" si="29"/>
        <v>0</v>
      </c>
      <c r="CM55" s="145">
        <f t="shared" si="30"/>
        <v>0</v>
      </c>
      <c r="CN55" s="145">
        <f t="shared" si="31"/>
        <v>0</v>
      </c>
      <c r="CO55" s="145">
        <f t="shared" si="32"/>
        <v>0</v>
      </c>
      <c r="CP55" s="160">
        <f t="shared" ref="CP55" si="506">SUM(CH55:CO55)</f>
        <v>0</v>
      </c>
      <c r="CQ55" s="145">
        <f t="shared" ref="CQ55" si="507">IF(MID(H55,1,1)="1",1,0)+IF(MID(I55,1,1)="1",1,0)+IF(MID(J55,1,1)="1",1,0)+IF(MID(K55,1,1)="1",1,0)+IF(MID(L55,1,1)="1",1,0)+IF(MID(M55,1,1)="1",1,0)+IF(MID(N55,1,1)="1",1,0)</f>
        <v>0</v>
      </c>
      <c r="CR55" s="145">
        <f t="shared" ref="CR55" si="508">IF(MID(H55,1,1)="2",1,0)+IF(MID(I55,1,1)="2",1,0)+IF(MID(J55,1,1)="2",1,0)+IF(MID(K55,1,1)="2",1,0)+IF(MID(L55,1,1)="2",1,0)+IF(MID(M55,1,1)="2",1,0)+IF(MID(N55,1,1)="2",1,0)</f>
        <v>0</v>
      </c>
      <c r="CS55" s="146">
        <f t="shared" ref="CS55" si="509">IF(MID(H55,1,1)="3",1,0)+IF(MID(I55,1,1)="3",1,0)+IF(MID(J55,1,1)="3",1,0)+IF(MID(K55,1,1)="3",1,0)+IF(MID(L55,1,1)="3",1,0)+IF(MID(M55,1,1)="3",1,0)+IF(MID(N55,1,1)="3",1,0)</f>
        <v>0</v>
      </c>
      <c r="CT55" s="145">
        <f t="shared" ref="CT55" si="510">IF(MID(H55,1,1)="4",1,0)+IF(MID(I55,1,1)="4",1,0)+IF(MID(J55,1,1)="4",1,0)+IF(MID(K55,1,1)="4",1,0)+IF(MID(L55,1,1)="4",1,0)+IF(MID(M55,1,1)="4",1,0)+IF(MID(N55,1,1)="4",1,0)</f>
        <v>0</v>
      </c>
      <c r="CU55" s="145">
        <f t="shared" ref="CU55" si="511">IF(MID(H55,1,1)="5",1,0)+IF(MID(I55,1,1)="5",1,0)+IF(MID(J55,1,1)="5",1,0)+IF(MID(K55,1,1)="5",1,0)+IF(MID(L55,1,1)="5",1,0)+IF(MID(M55,1,1)="5",1,0)+IF(MID(N55,1,1)="5",1,0)</f>
        <v>0</v>
      </c>
      <c r="CV55" s="145">
        <f t="shared" ref="CV55" si="512">IF(MID(H55,1,1)="6",1,0)+IF(MID(I55,1,1)="6",1,0)+IF(MID(J55,1,1)="6",1,0)+IF(MID(K55,1,1)="6",1,0)+IF(MID(L55,1,1)="6",1,0)+IF(MID(M55,1,1)="6",1,0)+IF(MID(N55,1,1)="6",1,0)</f>
        <v>0</v>
      </c>
      <c r="CW55" s="145">
        <f t="shared" ref="CW55" si="513">IF(MID(H55,1,1)="7",1,0)+IF(MID(I55,1,1)="7",1,0)+IF(MID(J55,1,1)="7",1,0)+IF(MID(K55,1,1)="7",1,0)+IF(MID(L55,1,1)="7",1,0)+IF(MID(M55,1,1)="7",1,0)+IF(MID(N55,1,1)="7",1,0)</f>
        <v>0</v>
      </c>
      <c r="CX55" s="145">
        <f t="shared" ref="CX55" si="514">IF(MID(H55,1,1)="8",1,0)+IF(MID(I55,1,1)="8",1,0)+IF(MID(J55,1,1)="8",1,0)+IF(MID(K55,1,1)="8",1,0)+IF(MID(L55,1,1)="8",1,0)+IF(MID(M55,1,1)="8",1,0)+IF(MID(N55,1,1)="8",1,0)</f>
        <v>0</v>
      </c>
      <c r="CY55" s="159">
        <f t="shared" ref="CY55" si="515">SUM(CQ55:CX55)</f>
        <v>0</v>
      </c>
      <c r="DC55" s="134">
        <f>SUM($AD55:$AF55)+SUM($AH55:$AJ55)+SUM($AL55:AN55)+SUM($AP55:AR55)+SUM($AT55:AV55)+SUM($AX55:AZ55)+SUM($BB55:BD55)+SUM($BF55:BH55)</f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</row>
    <row r="56" spans="1:125" s="2" customFormat="1">
      <c r="A56" s="44" t="s">
        <v>258</v>
      </c>
      <c r="B56" s="215"/>
      <c r="C56" s="247"/>
      <c r="D56" s="235"/>
      <c r="E56" s="236"/>
      <c r="F56" s="236"/>
      <c r="G56" s="13"/>
      <c r="H56" s="235"/>
      <c r="I56" s="236"/>
      <c r="J56" s="236"/>
      <c r="K56" s="236"/>
      <c r="L56" s="236"/>
      <c r="M56" s="236"/>
      <c r="N56" s="13"/>
      <c r="O56" s="258"/>
      <c r="P56" s="258"/>
      <c r="Q56" s="235"/>
      <c r="R56" s="236"/>
      <c r="S56" s="236"/>
      <c r="T56" s="236"/>
      <c r="U56" s="236"/>
      <c r="V56" s="236"/>
      <c r="W56" s="13"/>
      <c r="X56" s="9"/>
      <c r="Y56" s="258">
        <f t="shared" ref="Y56" si="516">CEILING(X56/$BR$7,0.25)</f>
        <v>0</v>
      </c>
      <c r="Z56" s="10">
        <f t="shared" ref="Z56:AB56" si="517">AD56*$BL$5+AH56*$BM$5+AL56*$BN$5+AP56*$BO$5+AT56*$BP$5+AX56*$BQ$5+BB56*$BR$5+BF56*$BS$5</f>
        <v>0</v>
      </c>
      <c r="AA56" s="10">
        <f t="shared" si="517"/>
        <v>0</v>
      </c>
      <c r="AB56" s="10">
        <f t="shared" si="517"/>
        <v>0</v>
      </c>
      <c r="AC56" s="10">
        <f t="shared" si="19"/>
        <v>0</v>
      </c>
      <c r="AD56" s="405"/>
      <c r="AE56" s="405"/>
      <c r="AF56" s="405"/>
      <c r="AG56" s="157">
        <f t="shared" ref="AG56" si="518">BL56</f>
        <v>0</v>
      </c>
      <c r="AH56" s="405"/>
      <c r="AI56" s="405"/>
      <c r="AJ56" s="405"/>
      <c r="AK56" s="157">
        <f t="shared" ref="AK56" si="519">BM56</f>
        <v>0</v>
      </c>
      <c r="AL56" s="405"/>
      <c r="AM56" s="405"/>
      <c r="AN56" s="405"/>
      <c r="AO56" s="157">
        <f t="shared" ref="AO56" si="520">BN56</f>
        <v>0</v>
      </c>
      <c r="AP56" s="405"/>
      <c r="AQ56" s="405"/>
      <c r="AR56" s="405"/>
      <c r="AS56" s="157">
        <f t="shared" ref="AS56" si="521">BO56</f>
        <v>0</v>
      </c>
      <c r="AT56" s="405"/>
      <c r="AU56" s="405"/>
      <c r="AV56" s="405"/>
      <c r="AW56" s="157">
        <f t="shared" ref="AW56" si="522">BP56</f>
        <v>0</v>
      </c>
      <c r="AX56" s="405"/>
      <c r="AY56" s="405"/>
      <c r="AZ56" s="405"/>
      <c r="BA56" s="157">
        <f t="shared" ref="BA56" si="523">BQ56</f>
        <v>0</v>
      </c>
      <c r="BB56" s="405"/>
      <c r="BC56" s="405"/>
      <c r="BD56" s="405"/>
      <c r="BE56" s="157">
        <f t="shared" ref="BE56" si="524">BR56</f>
        <v>0</v>
      </c>
      <c r="BF56" s="405"/>
      <c r="BG56" s="405"/>
      <c r="BH56" s="405"/>
      <c r="BI56" s="157">
        <f t="shared" ref="BI56" si="525">BS56</f>
        <v>0</v>
      </c>
      <c r="BJ56" s="131">
        <f t="shared" ref="BJ56" si="526">IF(ISERROR(AC56/X56),0,AC56/X56)</f>
        <v>0</v>
      </c>
      <c r="BK56" s="227" t="str">
        <f t="shared" ref="BK56" si="527">IF(ISERROR(SEARCH("в",A56)),"",1)</f>
        <v/>
      </c>
      <c r="BL56" s="19">
        <f t="shared" si="35"/>
        <v>0</v>
      </c>
      <c r="BM56" s="19">
        <f t="shared" si="36"/>
        <v>0</v>
      </c>
      <c r="BN56" s="19">
        <f t="shared" si="37"/>
        <v>0</v>
      </c>
      <c r="BO56" s="19">
        <f t="shared" si="38"/>
        <v>0</v>
      </c>
      <c r="BP56" s="19">
        <f t="shared" si="39"/>
        <v>0</v>
      </c>
      <c r="BQ56" s="19">
        <f t="shared" si="40"/>
        <v>0</v>
      </c>
      <c r="BR56" s="19">
        <f t="shared" si="41"/>
        <v>0</v>
      </c>
      <c r="BS56" s="19">
        <f t="shared" si="42"/>
        <v>0</v>
      </c>
      <c r="BT56" s="166">
        <f t="shared" ref="BT56" si="528">SUM(BL56:BS56)</f>
        <v>0</v>
      </c>
      <c r="BW56" s="19">
        <f t="shared" si="43"/>
        <v>0</v>
      </c>
      <c r="BX56" s="19">
        <f t="shared" si="44"/>
        <v>0</v>
      </c>
      <c r="BY56" s="19">
        <f t="shared" si="45"/>
        <v>0</v>
      </c>
      <c r="BZ56" s="19">
        <f t="shared" si="46"/>
        <v>0</v>
      </c>
      <c r="CA56" s="19">
        <f t="shared" si="47"/>
        <v>0</v>
      </c>
      <c r="CB56" s="19">
        <f t="shared" si="48"/>
        <v>0</v>
      </c>
      <c r="CC56" s="19">
        <f t="shared" si="49"/>
        <v>0</v>
      </c>
      <c r="CD56" s="19">
        <f t="shared" si="50"/>
        <v>0</v>
      </c>
      <c r="CE56" s="379">
        <f t="shared" ref="CE56" si="529">SUM(BW56:CD56)</f>
        <v>0</v>
      </c>
      <c r="CF56" s="397">
        <f t="shared" ref="CF56" si="530">MAX(BW56:CD56)</f>
        <v>0</v>
      </c>
      <c r="CH56" s="145">
        <f t="shared" si="25"/>
        <v>0</v>
      </c>
      <c r="CI56" s="145">
        <f t="shared" si="26"/>
        <v>0</v>
      </c>
      <c r="CJ56" s="145">
        <f t="shared" si="27"/>
        <v>0</v>
      </c>
      <c r="CK56" s="145">
        <f t="shared" si="28"/>
        <v>0</v>
      </c>
      <c r="CL56" s="145">
        <f t="shared" si="29"/>
        <v>0</v>
      </c>
      <c r="CM56" s="145">
        <f t="shared" si="30"/>
        <v>0</v>
      </c>
      <c r="CN56" s="145">
        <f t="shared" si="31"/>
        <v>0</v>
      </c>
      <c r="CO56" s="145">
        <f t="shared" si="32"/>
        <v>0</v>
      </c>
      <c r="CP56" s="160">
        <f t="shared" ref="CP56" si="531">SUM(CH56:CO56)</f>
        <v>0</v>
      </c>
      <c r="CQ56" s="145">
        <f t="shared" ref="CQ56" si="532">IF(MID(H56,1,1)="1",1,0)+IF(MID(I56,1,1)="1",1,0)+IF(MID(J56,1,1)="1",1,0)+IF(MID(K56,1,1)="1",1,0)+IF(MID(L56,1,1)="1",1,0)+IF(MID(M56,1,1)="1",1,0)+IF(MID(N56,1,1)="1",1,0)</f>
        <v>0</v>
      </c>
      <c r="CR56" s="145">
        <f t="shared" ref="CR56" si="533">IF(MID(H56,1,1)="2",1,0)+IF(MID(I56,1,1)="2",1,0)+IF(MID(J56,1,1)="2",1,0)+IF(MID(K56,1,1)="2",1,0)+IF(MID(L56,1,1)="2",1,0)+IF(MID(M56,1,1)="2",1,0)+IF(MID(N56,1,1)="2",1,0)</f>
        <v>0</v>
      </c>
      <c r="CS56" s="146">
        <f t="shared" ref="CS56" si="534">IF(MID(H56,1,1)="3",1,0)+IF(MID(I56,1,1)="3",1,0)+IF(MID(J56,1,1)="3",1,0)+IF(MID(K56,1,1)="3",1,0)+IF(MID(L56,1,1)="3",1,0)+IF(MID(M56,1,1)="3",1,0)+IF(MID(N56,1,1)="3",1,0)</f>
        <v>0</v>
      </c>
      <c r="CT56" s="145">
        <f t="shared" ref="CT56" si="535">IF(MID(H56,1,1)="4",1,0)+IF(MID(I56,1,1)="4",1,0)+IF(MID(J56,1,1)="4",1,0)+IF(MID(K56,1,1)="4",1,0)+IF(MID(L56,1,1)="4",1,0)+IF(MID(M56,1,1)="4",1,0)+IF(MID(N56,1,1)="4",1,0)</f>
        <v>0</v>
      </c>
      <c r="CU56" s="145">
        <f t="shared" ref="CU56" si="536">IF(MID(H56,1,1)="5",1,0)+IF(MID(I56,1,1)="5",1,0)+IF(MID(J56,1,1)="5",1,0)+IF(MID(K56,1,1)="5",1,0)+IF(MID(L56,1,1)="5",1,0)+IF(MID(M56,1,1)="5",1,0)+IF(MID(N56,1,1)="5",1,0)</f>
        <v>0</v>
      </c>
      <c r="CV56" s="145">
        <f t="shared" ref="CV56" si="537">IF(MID(H56,1,1)="6",1,0)+IF(MID(I56,1,1)="6",1,0)+IF(MID(J56,1,1)="6",1,0)+IF(MID(K56,1,1)="6",1,0)+IF(MID(L56,1,1)="6",1,0)+IF(MID(M56,1,1)="6",1,0)+IF(MID(N56,1,1)="6",1,0)</f>
        <v>0</v>
      </c>
      <c r="CW56" s="145">
        <f t="shared" ref="CW56" si="538">IF(MID(H56,1,1)="7",1,0)+IF(MID(I56,1,1)="7",1,0)+IF(MID(J56,1,1)="7",1,0)+IF(MID(K56,1,1)="7",1,0)+IF(MID(L56,1,1)="7",1,0)+IF(MID(M56,1,1)="7",1,0)+IF(MID(N56,1,1)="7",1,0)</f>
        <v>0</v>
      </c>
      <c r="CX56" s="145">
        <f t="shared" ref="CX56" si="539">IF(MID(H56,1,1)="8",1,0)+IF(MID(I56,1,1)="8",1,0)+IF(MID(J56,1,1)="8",1,0)+IF(MID(K56,1,1)="8",1,0)+IF(MID(L56,1,1)="8",1,0)+IF(MID(M56,1,1)="8",1,0)+IF(MID(N56,1,1)="8",1,0)</f>
        <v>0</v>
      </c>
      <c r="CY56" s="159">
        <f t="shared" ref="CY56" si="540">SUM(CQ56:CX56)</f>
        <v>0</v>
      </c>
      <c r="DC56" s="134">
        <f>SUM($AD56:$AF56)+SUM($AH56:$AJ56)+SUM($AL56:AN56)+SUM($AP56:AR56)+SUM($AT56:AV56)+SUM($AX56:AZ56)+SUM($BB56:BD56)+SUM($BF56:BH56)</f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</row>
    <row r="57" spans="1:125" s="2" customFormat="1">
      <c r="A57" s="44" t="s">
        <v>259</v>
      </c>
      <c r="B57" s="215"/>
      <c r="C57" s="247"/>
      <c r="D57" s="235"/>
      <c r="E57" s="236"/>
      <c r="F57" s="236"/>
      <c r="G57" s="13"/>
      <c r="H57" s="235"/>
      <c r="I57" s="236"/>
      <c r="J57" s="236"/>
      <c r="K57" s="236"/>
      <c r="L57" s="236"/>
      <c r="M57" s="236"/>
      <c r="N57" s="13"/>
      <c r="O57" s="258"/>
      <c r="P57" s="258"/>
      <c r="Q57" s="235"/>
      <c r="R57" s="236"/>
      <c r="S57" s="236"/>
      <c r="T57" s="236"/>
      <c r="U57" s="236"/>
      <c r="V57" s="236"/>
      <c r="W57" s="13"/>
      <c r="X57" s="9"/>
      <c r="Y57" s="258">
        <f t="shared" ref="Y57" si="541">CEILING(X57/$BR$7,0.25)</f>
        <v>0</v>
      </c>
      <c r="Z57" s="10">
        <f t="shared" ref="Z57:AB57" si="542">AD57*$BL$5+AH57*$BM$5+AL57*$BN$5+AP57*$BO$5+AT57*$BP$5+AX57*$BQ$5+BB57*$BR$5+BF57*$BS$5</f>
        <v>0</v>
      </c>
      <c r="AA57" s="10">
        <f t="shared" si="542"/>
        <v>0</v>
      </c>
      <c r="AB57" s="10">
        <f t="shared" si="542"/>
        <v>0</v>
      </c>
      <c r="AC57" s="10">
        <f t="shared" si="19"/>
        <v>0</v>
      </c>
      <c r="AD57" s="405"/>
      <c r="AE57" s="405"/>
      <c r="AF57" s="405"/>
      <c r="AG57" s="157">
        <f t="shared" ref="AG57" si="543">BL57</f>
        <v>0</v>
      </c>
      <c r="AH57" s="405"/>
      <c r="AI57" s="405"/>
      <c r="AJ57" s="405"/>
      <c r="AK57" s="157">
        <f t="shared" ref="AK57" si="544">BM57</f>
        <v>0</v>
      </c>
      <c r="AL57" s="405"/>
      <c r="AM57" s="405"/>
      <c r="AN57" s="405"/>
      <c r="AO57" s="157">
        <f t="shared" ref="AO57" si="545">BN57</f>
        <v>0</v>
      </c>
      <c r="AP57" s="405"/>
      <c r="AQ57" s="405"/>
      <c r="AR57" s="405"/>
      <c r="AS57" s="157">
        <f t="shared" ref="AS57" si="546">BO57</f>
        <v>0</v>
      </c>
      <c r="AT57" s="405"/>
      <c r="AU57" s="405"/>
      <c r="AV57" s="405"/>
      <c r="AW57" s="157">
        <f t="shared" ref="AW57" si="547">BP57</f>
        <v>0</v>
      </c>
      <c r="AX57" s="405"/>
      <c r="AY57" s="405"/>
      <c r="AZ57" s="405"/>
      <c r="BA57" s="157">
        <f t="shared" ref="BA57" si="548">BQ57</f>
        <v>0</v>
      </c>
      <c r="BB57" s="405"/>
      <c r="BC57" s="405"/>
      <c r="BD57" s="405"/>
      <c r="BE57" s="157">
        <f t="shared" ref="BE57" si="549">BR57</f>
        <v>0</v>
      </c>
      <c r="BF57" s="405"/>
      <c r="BG57" s="405"/>
      <c r="BH57" s="405"/>
      <c r="BI57" s="157">
        <f t="shared" ref="BI57" si="550">BS57</f>
        <v>0</v>
      </c>
      <c r="BJ57" s="131">
        <f t="shared" ref="BJ57" si="551">IF(ISERROR(AC57/X57),0,AC57/X57)</f>
        <v>0</v>
      </c>
      <c r="BK57" s="227" t="str">
        <f t="shared" ref="BK57" si="552">IF(ISERROR(SEARCH("в",A57)),"",1)</f>
        <v/>
      </c>
      <c r="BL57" s="19">
        <f t="shared" si="35"/>
        <v>0</v>
      </c>
      <c r="BM57" s="19">
        <f t="shared" si="36"/>
        <v>0</v>
      </c>
      <c r="BN57" s="19">
        <f t="shared" si="37"/>
        <v>0</v>
      </c>
      <c r="BO57" s="19">
        <f t="shared" si="38"/>
        <v>0</v>
      </c>
      <c r="BP57" s="19">
        <f t="shared" si="39"/>
        <v>0</v>
      </c>
      <c r="BQ57" s="19">
        <f t="shared" si="40"/>
        <v>0</v>
      </c>
      <c r="BR57" s="19">
        <f t="shared" si="41"/>
        <v>0</v>
      </c>
      <c r="BS57" s="19">
        <f t="shared" si="42"/>
        <v>0</v>
      </c>
      <c r="BT57" s="166">
        <f t="shared" ref="BT57" si="553">SUM(BL57:BS57)</f>
        <v>0</v>
      </c>
      <c r="BW57" s="19">
        <f t="shared" si="43"/>
        <v>0</v>
      </c>
      <c r="BX57" s="19">
        <f t="shared" si="44"/>
        <v>0</v>
      </c>
      <c r="BY57" s="19">
        <f t="shared" si="45"/>
        <v>0</v>
      </c>
      <c r="BZ57" s="19">
        <f t="shared" si="46"/>
        <v>0</v>
      </c>
      <c r="CA57" s="19">
        <f t="shared" si="47"/>
        <v>0</v>
      </c>
      <c r="CB57" s="19">
        <f t="shared" si="48"/>
        <v>0</v>
      </c>
      <c r="CC57" s="19">
        <f t="shared" si="49"/>
        <v>0</v>
      </c>
      <c r="CD57" s="19">
        <f t="shared" si="50"/>
        <v>0</v>
      </c>
      <c r="CE57" s="379">
        <f t="shared" ref="CE57" si="554">SUM(BW57:CD57)</f>
        <v>0</v>
      </c>
      <c r="CF57" s="397">
        <f t="shared" ref="CF57" si="555">MAX(BW57:CD57)</f>
        <v>0</v>
      </c>
      <c r="CH57" s="145">
        <f t="shared" si="25"/>
        <v>0</v>
      </c>
      <c r="CI57" s="145">
        <f t="shared" si="26"/>
        <v>0</v>
      </c>
      <c r="CJ57" s="145">
        <f t="shared" si="27"/>
        <v>0</v>
      </c>
      <c r="CK57" s="145">
        <f t="shared" si="28"/>
        <v>0</v>
      </c>
      <c r="CL57" s="145">
        <f t="shared" si="29"/>
        <v>0</v>
      </c>
      <c r="CM57" s="145">
        <f t="shared" si="30"/>
        <v>0</v>
      </c>
      <c r="CN57" s="145">
        <f t="shared" si="31"/>
        <v>0</v>
      </c>
      <c r="CO57" s="145">
        <f t="shared" si="32"/>
        <v>0</v>
      </c>
      <c r="CP57" s="160">
        <f t="shared" ref="CP57" si="556">SUM(CH57:CO57)</f>
        <v>0</v>
      </c>
      <c r="CQ57" s="145">
        <f t="shared" ref="CQ57" si="557">IF(MID(H57,1,1)="1",1,0)+IF(MID(I57,1,1)="1",1,0)+IF(MID(J57,1,1)="1",1,0)+IF(MID(K57,1,1)="1",1,0)+IF(MID(L57,1,1)="1",1,0)+IF(MID(M57,1,1)="1",1,0)+IF(MID(N57,1,1)="1",1,0)</f>
        <v>0</v>
      </c>
      <c r="CR57" s="145">
        <f t="shared" ref="CR57" si="558">IF(MID(H57,1,1)="2",1,0)+IF(MID(I57,1,1)="2",1,0)+IF(MID(J57,1,1)="2",1,0)+IF(MID(K57,1,1)="2",1,0)+IF(MID(L57,1,1)="2",1,0)+IF(MID(M57,1,1)="2",1,0)+IF(MID(N57,1,1)="2",1,0)</f>
        <v>0</v>
      </c>
      <c r="CS57" s="146">
        <f t="shared" ref="CS57" si="559">IF(MID(H57,1,1)="3",1,0)+IF(MID(I57,1,1)="3",1,0)+IF(MID(J57,1,1)="3",1,0)+IF(MID(K57,1,1)="3",1,0)+IF(MID(L57,1,1)="3",1,0)+IF(MID(M57,1,1)="3",1,0)+IF(MID(N57,1,1)="3",1,0)</f>
        <v>0</v>
      </c>
      <c r="CT57" s="145">
        <f t="shared" ref="CT57" si="560">IF(MID(H57,1,1)="4",1,0)+IF(MID(I57,1,1)="4",1,0)+IF(MID(J57,1,1)="4",1,0)+IF(MID(K57,1,1)="4",1,0)+IF(MID(L57,1,1)="4",1,0)+IF(MID(M57,1,1)="4",1,0)+IF(MID(N57,1,1)="4",1,0)</f>
        <v>0</v>
      </c>
      <c r="CU57" s="145">
        <f t="shared" ref="CU57" si="561">IF(MID(H57,1,1)="5",1,0)+IF(MID(I57,1,1)="5",1,0)+IF(MID(J57,1,1)="5",1,0)+IF(MID(K57,1,1)="5",1,0)+IF(MID(L57,1,1)="5",1,0)+IF(MID(M57,1,1)="5",1,0)+IF(MID(N57,1,1)="5",1,0)</f>
        <v>0</v>
      </c>
      <c r="CV57" s="145">
        <f t="shared" ref="CV57" si="562">IF(MID(H57,1,1)="6",1,0)+IF(MID(I57,1,1)="6",1,0)+IF(MID(J57,1,1)="6",1,0)+IF(MID(K57,1,1)="6",1,0)+IF(MID(L57,1,1)="6",1,0)+IF(MID(M57,1,1)="6",1,0)+IF(MID(N57,1,1)="6",1,0)</f>
        <v>0</v>
      </c>
      <c r="CW57" s="145">
        <f t="shared" ref="CW57" si="563">IF(MID(H57,1,1)="7",1,0)+IF(MID(I57,1,1)="7",1,0)+IF(MID(J57,1,1)="7",1,0)+IF(MID(K57,1,1)="7",1,0)+IF(MID(L57,1,1)="7",1,0)+IF(MID(M57,1,1)="7",1,0)+IF(MID(N57,1,1)="7",1,0)</f>
        <v>0</v>
      </c>
      <c r="CX57" s="145">
        <f t="shared" ref="CX57" si="564">IF(MID(H57,1,1)="8",1,0)+IF(MID(I57,1,1)="8",1,0)+IF(MID(J57,1,1)="8",1,0)+IF(MID(K57,1,1)="8",1,0)+IF(MID(L57,1,1)="8",1,0)+IF(MID(M57,1,1)="8",1,0)+IF(MID(N57,1,1)="8",1,0)</f>
        <v>0</v>
      </c>
      <c r="CY57" s="159">
        <f t="shared" ref="CY57" si="565">SUM(CQ57:CX57)</f>
        <v>0</v>
      </c>
      <c r="DC57" s="134">
        <f>SUM($AD57:$AF57)+SUM($AH57:$AJ57)+SUM($AL57:AN57)+SUM($AP57:AR57)+SUM($AT57:AV57)+SUM($AX57:AZ57)+SUM($BB57:BD57)+SUM($BF57:BH57)</f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</row>
    <row r="58" spans="1:125" s="2" customFormat="1">
      <c r="A58" s="44" t="s">
        <v>260</v>
      </c>
      <c r="B58" s="215"/>
      <c r="C58" s="247"/>
      <c r="D58" s="235"/>
      <c r="E58" s="236"/>
      <c r="F58" s="236"/>
      <c r="G58" s="13"/>
      <c r="H58" s="235"/>
      <c r="I58" s="236"/>
      <c r="J58" s="236"/>
      <c r="K58" s="236"/>
      <c r="L58" s="236"/>
      <c r="M58" s="236"/>
      <c r="N58" s="13"/>
      <c r="O58" s="258"/>
      <c r="P58" s="258"/>
      <c r="Q58" s="235"/>
      <c r="R58" s="236"/>
      <c r="S58" s="236"/>
      <c r="T58" s="236"/>
      <c r="U58" s="236"/>
      <c r="V58" s="236"/>
      <c r="W58" s="13"/>
      <c r="X58" s="9"/>
      <c r="Y58" s="258">
        <f t="shared" ref="Y58" si="566">CEILING(X58/$BR$7,0.25)</f>
        <v>0</v>
      </c>
      <c r="Z58" s="10">
        <f t="shared" ref="Z58:AB58" si="567">AD58*$BL$5+AH58*$BM$5+AL58*$BN$5+AP58*$BO$5+AT58*$BP$5+AX58*$BQ$5+BB58*$BR$5+BF58*$BS$5</f>
        <v>0</v>
      </c>
      <c r="AA58" s="10">
        <f t="shared" si="567"/>
        <v>0</v>
      </c>
      <c r="AB58" s="10">
        <f t="shared" si="567"/>
        <v>0</v>
      </c>
      <c r="AC58" s="10">
        <f t="shared" si="19"/>
        <v>0</v>
      </c>
      <c r="AD58" s="405"/>
      <c r="AE58" s="405"/>
      <c r="AF58" s="405"/>
      <c r="AG58" s="157">
        <f t="shared" ref="AG58" si="568">BL58</f>
        <v>0</v>
      </c>
      <c r="AH58" s="405"/>
      <c r="AI58" s="405"/>
      <c r="AJ58" s="405"/>
      <c r="AK58" s="157">
        <f t="shared" ref="AK58" si="569">BM58</f>
        <v>0</v>
      </c>
      <c r="AL58" s="405"/>
      <c r="AM58" s="405"/>
      <c r="AN58" s="405"/>
      <c r="AO58" s="157">
        <f t="shared" ref="AO58" si="570">BN58</f>
        <v>0</v>
      </c>
      <c r="AP58" s="405"/>
      <c r="AQ58" s="405"/>
      <c r="AR58" s="405"/>
      <c r="AS58" s="157">
        <f t="shared" ref="AS58" si="571">BO58</f>
        <v>0</v>
      </c>
      <c r="AT58" s="405"/>
      <c r="AU58" s="405"/>
      <c r="AV58" s="405"/>
      <c r="AW58" s="157">
        <f t="shared" ref="AW58" si="572">BP58</f>
        <v>0</v>
      </c>
      <c r="AX58" s="405"/>
      <c r="AY58" s="405"/>
      <c r="AZ58" s="405"/>
      <c r="BA58" s="157">
        <f t="shared" ref="BA58" si="573">BQ58</f>
        <v>0</v>
      </c>
      <c r="BB58" s="405"/>
      <c r="BC58" s="405"/>
      <c r="BD58" s="405"/>
      <c r="BE58" s="157">
        <f t="shared" ref="BE58" si="574">BR58</f>
        <v>0</v>
      </c>
      <c r="BF58" s="405"/>
      <c r="BG58" s="405"/>
      <c r="BH58" s="405"/>
      <c r="BI58" s="157">
        <f t="shared" ref="BI58" si="575">BS58</f>
        <v>0</v>
      </c>
      <c r="BJ58" s="131">
        <f t="shared" ref="BJ58" si="576">IF(ISERROR(AC58/X58),0,AC58/X58)</f>
        <v>0</v>
      </c>
      <c r="BK58" s="227" t="str">
        <f t="shared" ref="BK58" si="577">IF(ISERROR(SEARCH("в",A58)),"",1)</f>
        <v/>
      </c>
      <c r="BL58" s="19">
        <f t="shared" si="35"/>
        <v>0</v>
      </c>
      <c r="BM58" s="19">
        <f t="shared" si="36"/>
        <v>0</v>
      </c>
      <c r="BN58" s="19">
        <f t="shared" si="37"/>
        <v>0</v>
      </c>
      <c r="BO58" s="19">
        <f t="shared" si="38"/>
        <v>0</v>
      </c>
      <c r="BP58" s="19">
        <f t="shared" si="39"/>
        <v>0</v>
      </c>
      <c r="BQ58" s="19">
        <f t="shared" si="40"/>
        <v>0</v>
      </c>
      <c r="BR58" s="19">
        <f t="shared" si="41"/>
        <v>0</v>
      </c>
      <c r="BS58" s="19">
        <f t="shared" si="42"/>
        <v>0</v>
      </c>
      <c r="BT58" s="166">
        <f t="shared" ref="BT58" si="578">SUM(BL58:BS58)</f>
        <v>0</v>
      </c>
      <c r="BW58" s="19">
        <f t="shared" si="43"/>
        <v>0</v>
      </c>
      <c r="BX58" s="19">
        <f t="shared" si="44"/>
        <v>0</v>
      </c>
      <c r="BY58" s="19">
        <f t="shared" si="45"/>
        <v>0</v>
      </c>
      <c r="BZ58" s="19">
        <f t="shared" si="46"/>
        <v>0</v>
      </c>
      <c r="CA58" s="19">
        <f t="shared" si="47"/>
        <v>0</v>
      </c>
      <c r="CB58" s="19">
        <f t="shared" si="48"/>
        <v>0</v>
      </c>
      <c r="CC58" s="19">
        <f t="shared" si="49"/>
        <v>0</v>
      </c>
      <c r="CD58" s="19">
        <f t="shared" si="50"/>
        <v>0</v>
      </c>
      <c r="CE58" s="379">
        <f t="shared" ref="CE58" si="579">SUM(BW58:CD58)</f>
        <v>0</v>
      </c>
      <c r="CF58" s="397">
        <f t="shared" ref="CF58" si="580">MAX(BW58:CD58)</f>
        <v>0</v>
      </c>
      <c r="CH58" s="145">
        <f t="shared" si="25"/>
        <v>0</v>
      </c>
      <c r="CI58" s="145">
        <f t="shared" si="26"/>
        <v>0</v>
      </c>
      <c r="CJ58" s="145">
        <f t="shared" si="27"/>
        <v>0</v>
      </c>
      <c r="CK58" s="145">
        <f t="shared" si="28"/>
        <v>0</v>
      </c>
      <c r="CL58" s="145">
        <f t="shared" si="29"/>
        <v>0</v>
      </c>
      <c r="CM58" s="145">
        <f t="shared" si="30"/>
        <v>0</v>
      </c>
      <c r="CN58" s="145">
        <f t="shared" si="31"/>
        <v>0</v>
      </c>
      <c r="CO58" s="145">
        <f t="shared" si="32"/>
        <v>0</v>
      </c>
      <c r="CP58" s="160">
        <f t="shared" ref="CP58" si="581">SUM(CH58:CO58)</f>
        <v>0</v>
      </c>
      <c r="CQ58" s="145">
        <f t="shared" ref="CQ58" si="582">IF(MID(H58,1,1)="1",1,0)+IF(MID(I58,1,1)="1",1,0)+IF(MID(J58,1,1)="1",1,0)+IF(MID(K58,1,1)="1",1,0)+IF(MID(L58,1,1)="1",1,0)+IF(MID(M58,1,1)="1",1,0)+IF(MID(N58,1,1)="1",1,0)</f>
        <v>0</v>
      </c>
      <c r="CR58" s="145">
        <f t="shared" ref="CR58" si="583">IF(MID(H58,1,1)="2",1,0)+IF(MID(I58,1,1)="2",1,0)+IF(MID(J58,1,1)="2",1,0)+IF(MID(K58,1,1)="2",1,0)+IF(MID(L58,1,1)="2",1,0)+IF(MID(M58,1,1)="2",1,0)+IF(MID(N58,1,1)="2",1,0)</f>
        <v>0</v>
      </c>
      <c r="CS58" s="146">
        <f t="shared" ref="CS58" si="584">IF(MID(H58,1,1)="3",1,0)+IF(MID(I58,1,1)="3",1,0)+IF(MID(J58,1,1)="3",1,0)+IF(MID(K58,1,1)="3",1,0)+IF(MID(L58,1,1)="3",1,0)+IF(MID(M58,1,1)="3",1,0)+IF(MID(N58,1,1)="3",1,0)</f>
        <v>0</v>
      </c>
      <c r="CT58" s="145">
        <f t="shared" ref="CT58" si="585">IF(MID(H58,1,1)="4",1,0)+IF(MID(I58,1,1)="4",1,0)+IF(MID(J58,1,1)="4",1,0)+IF(MID(K58,1,1)="4",1,0)+IF(MID(L58,1,1)="4",1,0)+IF(MID(M58,1,1)="4",1,0)+IF(MID(N58,1,1)="4",1,0)</f>
        <v>0</v>
      </c>
      <c r="CU58" s="145">
        <f t="shared" ref="CU58" si="586">IF(MID(H58,1,1)="5",1,0)+IF(MID(I58,1,1)="5",1,0)+IF(MID(J58,1,1)="5",1,0)+IF(MID(K58,1,1)="5",1,0)+IF(MID(L58,1,1)="5",1,0)+IF(MID(M58,1,1)="5",1,0)+IF(MID(N58,1,1)="5",1,0)</f>
        <v>0</v>
      </c>
      <c r="CV58" s="145">
        <f t="shared" ref="CV58" si="587">IF(MID(H58,1,1)="6",1,0)+IF(MID(I58,1,1)="6",1,0)+IF(MID(J58,1,1)="6",1,0)+IF(MID(K58,1,1)="6",1,0)+IF(MID(L58,1,1)="6",1,0)+IF(MID(M58,1,1)="6",1,0)+IF(MID(N58,1,1)="6",1,0)</f>
        <v>0</v>
      </c>
      <c r="CW58" s="145">
        <f t="shared" ref="CW58" si="588">IF(MID(H58,1,1)="7",1,0)+IF(MID(I58,1,1)="7",1,0)+IF(MID(J58,1,1)="7",1,0)+IF(MID(K58,1,1)="7",1,0)+IF(MID(L58,1,1)="7",1,0)+IF(MID(M58,1,1)="7",1,0)+IF(MID(N58,1,1)="7",1,0)</f>
        <v>0</v>
      </c>
      <c r="CX58" s="145">
        <f t="shared" ref="CX58" si="589">IF(MID(H58,1,1)="8",1,0)+IF(MID(I58,1,1)="8",1,0)+IF(MID(J58,1,1)="8",1,0)+IF(MID(K58,1,1)="8",1,0)+IF(MID(L58,1,1)="8",1,0)+IF(MID(M58,1,1)="8",1,0)+IF(MID(N58,1,1)="8",1,0)</f>
        <v>0</v>
      </c>
      <c r="CY58" s="159">
        <f t="shared" ref="CY58" si="590">SUM(CQ58:CX58)</f>
        <v>0</v>
      </c>
      <c r="DC58" s="134">
        <f>SUM($AD58:$AF58)+SUM($AH58:$AJ58)+SUM($AL58:AN58)+SUM($AP58:AR58)+SUM($AT58:AV58)+SUM($AX58:AZ58)+SUM($BB58:BD58)+SUM($BF58:BH58)</f>
        <v>0</v>
      </c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</row>
    <row r="59" spans="1:125" s="2" customFormat="1">
      <c r="A59" s="44" t="s">
        <v>261</v>
      </c>
      <c r="B59" s="215"/>
      <c r="C59" s="247"/>
      <c r="D59" s="235"/>
      <c r="E59" s="236"/>
      <c r="F59" s="236"/>
      <c r="G59" s="13"/>
      <c r="H59" s="235"/>
      <c r="I59" s="236"/>
      <c r="J59" s="236"/>
      <c r="K59" s="236"/>
      <c r="L59" s="236"/>
      <c r="M59" s="236"/>
      <c r="N59" s="13"/>
      <c r="O59" s="258"/>
      <c r="P59" s="258"/>
      <c r="Q59" s="235"/>
      <c r="R59" s="236"/>
      <c r="S59" s="236"/>
      <c r="T59" s="236"/>
      <c r="U59" s="236"/>
      <c r="V59" s="236"/>
      <c r="W59" s="13"/>
      <c r="X59" s="9"/>
      <c r="Y59" s="258">
        <f t="shared" ref="Y59" si="591">CEILING(X59/$BR$7,0.25)</f>
        <v>0</v>
      </c>
      <c r="Z59" s="10">
        <f t="shared" ref="Z59:AB59" si="592">AD59*$BL$5+AH59*$BM$5+AL59*$BN$5+AP59*$BO$5+AT59*$BP$5+AX59*$BQ$5+BB59*$BR$5+BF59*$BS$5</f>
        <v>0</v>
      </c>
      <c r="AA59" s="10">
        <f t="shared" si="592"/>
        <v>0</v>
      </c>
      <c r="AB59" s="10">
        <f t="shared" si="592"/>
        <v>0</v>
      </c>
      <c r="AC59" s="10">
        <f t="shared" si="19"/>
        <v>0</v>
      </c>
      <c r="AD59" s="405"/>
      <c r="AE59" s="405"/>
      <c r="AF59" s="405"/>
      <c r="AG59" s="157">
        <f t="shared" ref="AG59" si="593">BL59</f>
        <v>0</v>
      </c>
      <c r="AH59" s="405"/>
      <c r="AI59" s="405"/>
      <c r="AJ59" s="405"/>
      <c r="AK59" s="157">
        <f t="shared" ref="AK59" si="594">BM59</f>
        <v>0</v>
      </c>
      <c r="AL59" s="405"/>
      <c r="AM59" s="405"/>
      <c r="AN59" s="405"/>
      <c r="AO59" s="157">
        <f t="shared" ref="AO59" si="595">BN59</f>
        <v>0</v>
      </c>
      <c r="AP59" s="405"/>
      <c r="AQ59" s="405"/>
      <c r="AR59" s="405"/>
      <c r="AS59" s="157">
        <f t="shared" ref="AS59" si="596">BO59</f>
        <v>0</v>
      </c>
      <c r="AT59" s="405"/>
      <c r="AU59" s="405"/>
      <c r="AV59" s="405"/>
      <c r="AW59" s="157">
        <f t="shared" ref="AW59" si="597">BP59</f>
        <v>0</v>
      </c>
      <c r="AX59" s="405"/>
      <c r="AY59" s="405"/>
      <c r="AZ59" s="405"/>
      <c r="BA59" s="157">
        <f t="shared" ref="BA59" si="598">BQ59</f>
        <v>0</v>
      </c>
      <c r="BB59" s="405"/>
      <c r="BC59" s="405"/>
      <c r="BD59" s="405"/>
      <c r="BE59" s="157">
        <f t="shared" ref="BE59" si="599">BR59</f>
        <v>0</v>
      </c>
      <c r="BF59" s="405"/>
      <c r="BG59" s="405"/>
      <c r="BH59" s="405"/>
      <c r="BI59" s="157">
        <f t="shared" ref="BI59" si="600">BS59</f>
        <v>0</v>
      </c>
      <c r="BJ59" s="131">
        <f t="shared" ref="BJ59" si="601">IF(ISERROR(AC59/X59),0,AC59/X59)</f>
        <v>0</v>
      </c>
      <c r="BK59" s="227" t="str">
        <f t="shared" ref="BK59" si="602">IF(ISERROR(SEARCH("в",A59)),"",1)</f>
        <v/>
      </c>
      <c r="BL59" s="19">
        <f t="shared" si="35"/>
        <v>0</v>
      </c>
      <c r="BM59" s="19">
        <f t="shared" si="36"/>
        <v>0</v>
      </c>
      <c r="BN59" s="19">
        <f t="shared" si="37"/>
        <v>0</v>
      </c>
      <c r="BO59" s="19">
        <f t="shared" si="38"/>
        <v>0</v>
      </c>
      <c r="BP59" s="19">
        <f t="shared" si="39"/>
        <v>0</v>
      </c>
      <c r="BQ59" s="19">
        <f t="shared" si="40"/>
        <v>0</v>
      </c>
      <c r="BR59" s="19">
        <f t="shared" si="41"/>
        <v>0</v>
      </c>
      <c r="BS59" s="19">
        <f t="shared" si="42"/>
        <v>0</v>
      </c>
      <c r="BT59" s="166">
        <f t="shared" ref="BT59" si="603">SUM(BL59:BS59)</f>
        <v>0</v>
      </c>
      <c r="BW59" s="19">
        <f t="shared" si="43"/>
        <v>0</v>
      </c>
      <c r="BX59" s="19">
        <f t="shared" si="44"/>
        <v>0</v>
      </c>
      <c r="BY59" s="19">
        <f t="shared" si="45"/>
        <v>0</v>
      </c>
      <c r="BZ59" s="19">
        <f t="shared" si="46"/>
        <v>0</v>
      </c>
      <c r="CA59" s="19">
        <f t="shared" si="47"/>
        <v>0</v>
      </c>
      <c r="CB59" s="19">
        <f t="shared" si="48"/>
        <v>0</v>
      </c>
      <c r="CC59" s="19">
        <f t="shared" si="49"/>
        <v>0</v>
      </c>
      <c r="CD59" s="19">
        <f t="shared" si="50"/>
        <v>0</v>
      </c>
      <c r="CE59" s="379">
        <f t="shared" ref="CE59" si="604">SUM(BW59:CD59)</f>
        <v>0</v>
      </c>
      <c r="CF59" s="397">
        <f t="shared" ref="CF59" si="605">MAX(BW59:CD59)</f>
        <v>0</v>
      </c>
      <c r="CH59" s="145">
        <f t="shared" si="25"/>
        <v>0</v>
      </c>
      <c r="CI59" s="145">
        <f t="shared" si="26"/>
        <v>0</v>
      </c>
      <c r="CJ59" s="145">
        <f t="shared" si="27"/>
        <v>0</v>
      </c>
      <c r="CK59" s="145">
        <f t="shared" si="28"/>
        <v>0</v>
      </c>
      <c r="CL59" s="145">
        <f t="shared" si="29"/>
        <v>0</v>
      </c>
      <c r="CM59" s="145">
        <f t="shared" si="30"/>
        <v>0</v>
      </c>
      <c r="CN59" s="145">
        <f t="shared" si="31"/>
        <v>0</v>
      </c>
      <c r="CO59" s="145">
        <f t="shared" si="32"/>
        <v>0</v>
      </c>
      <c r="CP59" s="160">
        <f t="shared" ref="CP59" si="606">SUM(CH59:CO59)</f>
        <v>0</v>
      </c>
      <c r="CQ59" s="145">
        <f t="shared" ref="CQ59" si="607">IF(MID(H59,1,1)="1",1,0)+IF(MID(I59,1,1)="1",1,0)+IF(MID(J59,1,1)="1",1,0)+IF(MID(K59,1,1)="1",1,0)+IF(MID(L59,1,1)="1",1,0)+IF(MID(M59,1,1)="1",1,0)+IF(MID(N59,1,1)="1",1,0)</f>
        <v>0</v>
      </c>
      <c r="CR59" s="145">
        <f t="shared" ref="CR59" si="608">IF(MID(H59,1,1)="2",1,0)+IF(MID(I59,1,1)="2",1,0)+IF(MID(J59,1,1)="2",1,0)+IF(MID(K59,1,1)="2",1,0)+IF(MID(L59,1,1)="2",1,0)+IF(MID(M59,1,1)="2",1,0)+IF(MID(N59,1,1)="2",1,0)</f>
        <v>0</v>
      </c>
      <c r="CS59" s="146">
        <f t="shared" ref="CS59" si="609">IF(MID(H59,1,1)="3",1,0)+IF(MID(I59,1,1)="3",1,0)+IF(MID(J59,1,1)="3",1,0)+IF(MID(K59,1,1)="3",1,0)+IF(MID(L59,1,1)="3",1,0)+IF(MID(M59,1,1)="3",1,0)+IF(MID(N59,1,1)="3",1,0)</f>
        <v>0</v>
      </c>
      <c r="CT59" s="145">
        <f t="shared" ref="CT59" si="610">IF(MID(H59,1,1)="4",1,0)+IF(MID(I59,1,1)="4",1,0)+IF(MID(J59,1,1)="4",1,0)+IF(MID(K59,1,1)="4",1,0)+IF(MID(L59,1,1)="4",1,0)+IF(MID(M59,1,1)="4",1,0)+IF(MID(N59,1,1)="4",1,0)</f>
        <v>0</v>
      </c>
      <c r="CU59" s="145">
        <f t="shared" ref="CU59" si="611">IF(MID(H59,1,1)="5",1,0)+IF(MID(I59,1,1)="5",1,0)+IF(MID(J59,1,1)="5",1,0)+IF(MID(K59,1,1)="5",1,0)+IF(MID(L59,1,1)="5",1,0)+IF(MID(M59,1,1)="5",1,0)+IF(MID(N59,1,1)="5",1,0)</f>
        <v>0</v>
      </c>
      <c r="CV59" s="145">
        <f t="shared" ref="CV59" si="612">IF(MID(H59,1,1)="6",1,0)+IF(MID(I59,1,1)="6",1,0)+IF(MID(J59,1,1)="6",1,0)+IF(MID(K59,1,1)="6",1,0)+IF(MID(L59,1,1)="6",1,0)+IF(MID(M59,1,1)="6",1,0)+IF(MID(N59,1,1)="6",1,0)</f>
        <v>0</v>
      </c>
      <c r="CW59" s="145">
        <f t="shared" ref="CW59" si="613">IF(MID(H59,1,1)="7",1,0)+IF(MID(I59,1,1)="7",1,0)+IF(MID(J59,1,1)="7",1,0)+IF(MID(K59,1,1)="7",1,0)+IF(MID(L59,1,1)="7",1,0)+IF(MID(M59,1,1)="7",1,0)+IF(MID(N59,1,1)="7",1,0)</f>
        <v>0</v>
      </c>
      <c r="CX59" s="145">
        <f t="shared" ref="CX59" si="614">IF(MID(H59,1,1)="8",1,0)+IF(MID(I59,1,1)="8",1,0)+IF(MID(J59,1,1)="8",1,0)+IF(MID(K59,1,1)="8",1,0)+IF(MID(L59,1,1)="8",1,0)+IF(MID(M59,1,1)="8",1,0)+IF(MID(N59,1,1)="8",1,0)</f>
        <v>0</v>
      </c>
      <c r="CY59" s="159">
        <f t="shared" ref="CY59" si="615">SUM(CQ59:CX59)</f>
        <v>0</v>
      </c>
      <c r="DC59" s="134">
        <f>SUM($AD59:$AF59)+SUM($AH59:$AJ59)+SUM($AL59:AN59)+SUM($AP59:AR59)+SUM($AT59:AV59)+SUM($AX59:AZ59)+SUM($BB59:BD59)+SUM($BF59:BH59)</f>
        <v>0</v>
      </c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</row>
    <row r="60" spans="1:125" s="2" customFormat="1">
      <c r="A60" s="44" t="s">
        <v>262</v>
      </c>
      <c r="B60" s="215"/>
      <c r="C60" s="247"/>
      <c r="D60" s="235"/>
      <c r="E60" s="236"/>
      <c r="F60" s="236"/>
      <c r="G60" s="13"/>
      <c r="H60" s="235"/>
      <c r="I60" s="236"/>
      <c r="J60" s="236"/>
      <c r="K60" s="236"/>
      <c r="L60" s="236"/>
      <c r="M60" s="236"/>
      <c r="N60" s="13"/>
      <c r="O60" s="258"/>
      <c r="P60" s="258"/>
      <c r="Q60" s="235"/>
      <c r="R60" s="236"/>
      <c r="S60" s="236"/>
      <c r="T60" s="236"/>
      <c r="U60" s="236"/>
      <c r="V60" s="236"/>
      <c r="W60" s="13"/>
      <c r="X60" s="9"/>
      <c r="Y60" s="258">
        <f t="shared" ref="Y60" si="616">CEILING(X60/$BR$7,0.25)</f>
        <v>0</v>
      </c>
      <c r="Z60" s="10">
        <f t="shared" ref="Z60:AB60" si="617">AD60*$BL$5+AH60*$BM$5+AL60*$BN$5+AP60*$BO$5+AT60*$BP$5+AX60*$BQ$5+BB60*$BR$5+BF60*$BS$5</f>
        <v>0</v>
      </c>
      <c r="AA60" s="10">
        <f t="shared" si="617"/>
        <v>0</v>
      </c>
      <c r="AB60" s="10">
        <f t="shared" si="617"/>
        <v>0</v>
      </c>
      <c r="AC60" s="10">
        <f t="shared" si="19"/>
        <v>0</v>
      </c>
      <c r="AD60" s="405"/>
      <c r="AE60" s="405"/>
      <c r="AF60" s="405"/>
      <c r="AG60" s="157">
        <f t="shared" ref="AG60" si="618">BL60</f>
        <v>0</v>
      </c>
      <c r="AH60" s="405"/>
      <c r="AI60" s="405"/>
      <c r="AJ60" s="405"/>
      <c r="AK60" s="157">
        <f t="shared" ref="AK60" si="619">BM60</f>
        <v>0</v>
      </c>
      <c r="AL60" s="405"/>
      <c r="AM60" s="405"/>
      <c r="AN60" s="405"/>
      <c r="AO60" s="157">
        <f t="shared" ref="AO60" si="620">BN60</f>
        <v>0</v>
      </c>
      <c r="AP60" s="405"/>
      <c r="AQ60" s="405"/>
      <c r="AR60" s="405"/>
      <c r="AS60" s="157">
        <f t="shared" ref="AS60" si="621">BO60</f>
        <v>0</v>
      </c>
      <c r="AT60" s="405"/>
      <c r="AU60" s="405"/>
      <c r="AV60" s="405"/>
      <c r="AW60" s="157">
        <f t="shared" ref="AW60" si="622">BP60</f>
        <v>0</v>
      </c>
      <c r="AX60" s="405"/>
      <c r="AY60" s="405"/>
      <c r="AZ60" s="405"/>
      <c r="BA60" s="157">
        <f t="shared" ref="BA60" si="623">BQ60</f>
        <v>0</v>
      </c>
      <c r="BB60" s="405"/>
      <c r="BC60" s="405"/>
      <c r="BD60" s="405"/>
      <c r="BE60" s="157">
        <f t="shared" ref="BE60" si="624">BR60</f>
        <v>0</v>
      </c>
      <c r="BF60" s="405"/>
      <c r="BG60" s="405"/>
      <c r="BH60" s="405"/>
      <c r="BI60" s="157">
        <f t="shared" ref="BI60" si="625">BS60</f>
        <v>0</v>
      </c>
      <c r="BJ60" s="131">
        <f t="shared" ref="BJ60" si="626">IF(ISERROR(AC60/X60),0,AC60/X60)</f>
        <v>0</v>
      </c>
      <c r="BK60" s="227" t="str">
        <f t="shared" ref="BK60" si="627">IF(ISERROR(SEARCH("в",A60)),"",1)</f>
        <v/>
      </c>
      <c r="BL60" s="19">
        <f t="shared" si="35"/>
        <v>0</v>
      </c>
      <c r="BM60" s="19">
        <f t="shared" si="36"/>
        <v>0</v>
      </c>
      <c r="BN60" s="19">
        <f t="shared" si="37"/>
        <v>0</v>
      </c>
      <c r="BO60" s="19">
        <f t="shared" si="38"/>
        <v>0</v>
      </c>
      <c r="BP60" s="19">
        <f t="shared" si="39"/>
        <v>0</v>
      </c>
      <c r="BQ60" s="19">
        <f t="shared" si="40"/>
        <v>0</v>
      </c>
      <c r="BR60" s="19">
        <f t="shared" si="41"/>
        <v>0</v>
      </c>
      <c r="BS60" s="19">
        <f t="shared" si="42"/>
        <v>0</v>
      </c>
      <c r="BT60" s="166">
        <f t="shared" ref="BT60" si="628">SUM(BL60:BS60)</f>
        <v>0</v>
      </c>
      <c r="BW60" s="19">
        <f t="shared" si="43"/>
        <v>0</v>
      </c>
      <c r="BX60" s="19">
        <f t="shared" si="44"/>
        <v>0</v>
      </c>
      <c r="BY60" s="19">
        <f t="shared" si="45"/>
        <v>0</v>
      </c>
      <c r="BZ60" s="19">
        <f t="shared" si="46"/>
        <v>0</v>
      </c>
      <c r="CA60" s="19">
        <f t="shared" si="47"/>
        <v>0</v>
      </c>
      <c r="CB60" s="19">
        <f t="shared" si="48"/>
        <v>0</v>
      </c>
      <c r="CC60" s="19">
        <f t="shared" si="49"/>
        <v>0</v>
      </c>
      <c r="CD60" s="19">
        <f t="shared" si="50"/>
        <v>0</v>
      </c>
      <c r="CE60" s="379">
        <f t="shared" ref="CE60" si="629">SUM(BW60:CD60)</f>
        <v>0</v>
      </c>
      <c r="CF60" s="397">
        <f t="shared" ref="CF60" si="630">MAX(BW60:CD60)</f>
        <v>0</v>
      </c>
      <c r="CH60" s="145">
        <f t="shared" si="25"/>
        <v>0</v>
      </c>
      <c r="CI60" s="145">
        <f t="shared" si="26"/>
        <v>0</v>
      </c>
      <c r="CJ60" s="145">
        <f t="shared" si="27"/>
        <v>0</v>
      </c>
      <c r="CK60" s="145">
        <f t="shared" si="28"/>
        <v>0</v>
      </c>
      <c r="CL60" s="145">
        <f t="shared" si="29"/>
        <v>0</v>
      </c>
      <c r="CM60" s="145">
        <f t="shared" si="30"/>
        <v>0</v>
      </c>
      <c r="CN60" s="145">
        <f t="shared" si="31"/>
        <v>0</v>
      </c>
      <c r="CO60" s="145">
        <f t="shared" si="32"/>
        <v>0</v>
      </c>
      <c r="CP60" s="160">
        <f t="shared" ref="CP60" si="631">SUM(CH60:CO60)</f>
        <v>0</v>
      </c>
      <c r="CQ60" s="145">
        <f t="shared" ref="CQ60" si="632">IF(MID(H60,1,1)="1",1,0)+IF(MID(I60,1,1)="1",1,0)+IF(MID(J60,1,1)="1",1,0)+IF(MID(K60,1,1)="1",1,0)+IF(MID(L60,1,1)="1",1,0)+IF(MID(M60,1,1)="1",1,0)+IF(MID(N60,1,1)="1",1,0)</f>
        <v>0</v>
      </c>
      <c r="CR60" s="145">
        <f t="shared" ref="CR60" si="633">IF(MID(H60,1,1)="2",1,0)+IF(MID(I60,1,1)="2",1,0)+IF(MID(J60,1,1)="2",1,0)+IF(MID(K60,1,1)="2",1,0)+IF(MID(L60,1,1)="2",1,0)+IF(MID(M60,1,1)="2",1,0)+IF(MID(N60,1,1)="2",1,0)</f>
        <v>0</v>
      </c>
      <c r="CS60" s="146">
        <f t="shared" ref="CS60" si="634">IF(MID(H60,1,1)="3",1,0)+IF(MID(I60,1,1)="3",1,0)+IF(MID(J60,1,1)="3",1,0)+IF(MID(K60,1,1)="3",1,0)+IF(MID(L60,1,1)="3",1,0)+IF(MID(M60,1,1)="3",1,0)+IF(MID(N60,1,1)="3",1,0)</f>
        <v>0</v>
      </c>
      <c r="CT60" s="145">
        <f t="shared" ref="CT60" si="635">IF(MID(H60,1,1)="4",1,0)+IF(MID(I60,1,1)="4",1,0)+IF(MID(J60,1,1)="4",1,0)+IF(MID(K60,1,1)="4",1,0)+IF(MID(L60,1,1)="4",1,0)+IF(MID(M60,1,1)="4",1,0)+IF(MID(N60,1,1)="4",1,0)</f>
        <v>0</v>
      </c>
      <c r="CU60" s="145">
        <f t="shared" ref="CU60" si="636">IF(MID(H60,1,1)="5",1,0)+IF(MID(I60,1,1)="5",1,0)+IF(MID(J60,1,1)="5",1,0)+IF(MID(K60,1,1)="5",1,0)+IF(MID(L60,1,1)="5",1,0)+IF(MID(M60,1,1)="5",1,0)+IF(MID(N60,1,1)="5",1,0)</f>
        <v>0</v>
      </c>
      <c r="CV60" s="145">
        <f t="shared" ref="CV60" si="637">IF(MID(H60,1,1)="6",1,0)+IF(MID(I60,1,1)="6",1,0)+IF(MID(J60,1,1)="6",1,0)+IF(MID(K60,1,1)="6",1,0)+IF(MID(L60,1,1)="6",1,0)+IF(MID(M60,1,1)="6",1,0)+IF(MID(N60,1,1)="6",1,0)</f>
        <v>0</v>
      </c>
      <c r="CW60" s="145">
        <f t="shared" ref="CW60" si="638">IF(MID(H60,1,1)="7",1,0)+IF(MID(I60,1,1)="7",1,0)+IF(MID(J60,1,1)="7",1,0)+IF(MID(K60,1,1)="7",1,0)+IF(MID(L60,1,1)="7",1,0)+IF(MID(M60,1,1)="7",1,0)+IF(MID(N60,1,1)="7",1,0)</f>
        <v>0</v>
      </c>
      <c r="CX60" s="145">
        <f t="shared" ref="CX60" si="639">IF(MID(H60,1,1)="8",1,0)+IF(MID(I60,1,1)="8",1,0)+IF(MID(J60,1,1)="8",1,0)+IF(MID(K60,1,1)="8",1,0)+IF(MID(L60,1,1)="8",1,0)+IF(MID(M60,1,1)="8",1,0)+IF(MID(N60,1,1)="8",1,0)</f>
        <v>0</v>
      </c>
      <c r="CY60" s="159">
        <f t="shared" ref="CY60" si="640">SUM(CQ60:CX60)</f>
        <v>0</v>
      </c>
      <c r="DC60" s="134">
        <f>SUM($AD60:$AF60)+SUM($AH60:$AJ60)+SUM($AL60:AN60)+SUM($AP60:AR60)+SUM($AT60:AV60)+SUM($AX60:AZ60)+SUM($BB60:BD60)+SUM($BF60:BH60)</f>
        <v>0</v>
      </c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</row>
    <row r="61" spans="1:125" s="2" customFormat="1">
      <c r="A61" s="44" t="s">
        <v>263</v>
      </c>
      <c r="B61" s="215"/>
      <c r="C61" s="247"/>
      <c r="D61" s="235"/>
      <c r="E61" s="236"/>
      <c r="F61" s="236"/>
      <c r="G61" s="13"/>
      <c r="H61" s="235"/>
      <c r="I61" s="236"/>
      <c r="J61" s="236"/>
      <c r="K61" s="236"/>
      <c r="L61" s="236"/>
      <c r="M61" s="236"/>
      <c r="N61" s="13"/>
      <c r="O61" s="258"/>
      <c r="P61" s="258"/>
      <c r="Q61" s="235"/>
      <c r="R61" s="236"/>
      <c r="S61" s="236"/>
      <c r="T61" s="236"/>
      <c r="U61" s="236"/>
      <c r="V61" s="236"/>
      <c r="W61" s="13"/>
      <c r="X61" s="9"/>
      <c r="Y61" s="258">
        <f t="shared" ref="Y61" si="641">CEILING(X61/$BR$7,0.25)</f>
        <v>0</v>
      </c>
      <c r="Z61" s="10">
        <f t="shared" ref="Z61:AB61" si="642">AD61*$BL$5+AH61*$BM$5+AL61*$BN$5+AP61*$BO$5+AT61*$BP$5+AX61*$BQ$5+BB61*$BR$5+BF61*$BS$5</f>
        <v>0</v>
      </c>
      <c r="AA61" s="10">
        <f t="shared" si="642"/>
        <v>0</v>
      </c>
      <c r="AB61" s="10">
        <f t="shared" si="642"/>
        <v>0</v>
      </c>
      <c r="AC61" s="10">
        <f t="shared" si="19"/>
        <v>0</v>
      </c>
      <c r="AD61" s="405"/>
      <c r="AE61" s="405"/>
      <c r="AF61" s="405"/>
      <c r="AG61" s="157">
        <f t="shared" ref="AG61" si="643">BL61</f>
        <v>0</v>
      </c>
      <c r="AH61" s="405"/>
      <c r="AI61" s="405"/>
      <c r="AJ61" s="405"/>
      <c r="AK61" s="157">
        <f t="shared" ref="AK61" si="644">BM61</f>
        <v>0</v>
      </c>
      <c r="AL61" s="405"/>
      <c r="AM61" s="405"/>
      <c r="AN61" s="405"/>
      <c r="AO61" s="157">
        <f t="shared" ref="AO61" si="645">BN61</f>
        <v>0</v>
      </c>
      <c r="AP61" s="405"/>
      <c r="AQ61" s="405"/>
      <c r="AR61" s="405"/>
      <c r="AS61" s="157">
        <f t="shared" ref="AS61" si="646">BO61</f>
        <v>0</v>
      </c>
      <c r="AT61" s="405"/>
      <c r="AU61" s="405"/>
      <c r="AV61" s="405"/>
      <c r="AW61" s="157">
        <f t="shared" ref="AW61" si="647">BP61</f>
        <v>0</v>
      </c>
      <c r="AX61" s="405"/>
      <c r="AY61" s="405"/>
      <c r="AZ61" s="405"/>
      <c r="BA61" s="157">
        <f t="shared" ref="BA61" si="648">BQ61</f>
        <v>0</v>
      </c>
      <c r="BB61" s="405"/>
      <c r="BC61" s="405"/>
      <c r="BD61" s="405"/>
      <c r="BE61" s="157">
        <f t="shared" ref="BE61" si="649">BR61</f>
        <v>0</v>
      </c>
      <c r="BF61" s="405"/>
      <c r="BG61" s="405"/>
      <c r="BH61" s="405"/>
      <c r="BI61" s="157">
        <f t="shared" ref="BI61" si="650">BS61</f>
        <v>0</v>
      </c>
      <c r="BJ61" s="131">
        <f t="shared" ref="BJ61" si="651">IF(ISERROR(AC61/X61),0,AC61/X61)</f>
        <v>0</v>
      </c>
      <c r="BK61" s="227" t="str">
        <f t="shared" ref="BK61" si="652">IF(ISERROR(SEARCH("в",A61)),"",1)</f>
        <v/>
      </c>
      <c r="BL61" s="19">
        <f t="shared" si="35"/>
        <v>0</v>
      </c>
      <c r="BM61" s="19">
        <f t="shared" si="36"/>
        <v>0</v>
      </c>
      <c r="BN61" s="19">
        <f t="shared" si="37"/>
        <v>0</v>
      </c>
      <c r="BO61" s="19">
        <f t="shared" si="38"/>
        <v>0</v>
      </c>
      <c r="BP61" s="19">
        <f t="shared" si="39"/>
        <v>0</v>
      </c>
      <c r="BQ61" s="19">
        <f t="shared" si="40"/>
        <v>0</v>
      </c>
      <c r="BR61" s="19">
        <f t="shared" si="41"/>
        <v>0</v>
      </c>
      <c r="BS61" s="19">
        <f t="shared" si="42"/>
        <v>0</v>
      </c>
      <c r="BT61" s="166">
        <f t="shared" ref="BT61" si="653">SUM(BL61:BS61)</f>
        <v>0</v>
      </c>
      <c r="BW61" s="19">
        <f t="shared" si="43"/>
        <v>0</v>
      </c>
      <c r="BX61" s="19">
        <f t="shared" si="44"/>
        <v>0</v>
      </c>
      <c r="BY61" s="19">
        <f t="shared" si="45"/>
        <v>0</v>
      </c>
      <c r="BZ61" s="19">
        <f t="shared" si="46"/>
        <v>0</v>
      </c>
      <c r="CA61" s="19">
        <f t="shared" si="47"/>
        <v>0</v>
      </c>
      <c r="CB61" s="19">
        <f t="shared" si="48"/>
        <v>0</v>
      </c>
      <c r="CC61" s="19">
        <f t="shared" si="49"/>
        <v>0</v>
      </c>
      <c r="CD61" s="19">
        <f t="shared" si="50"/>
        <v>0</v>
      </c>
      <c r="CE61" s="379">
        <f t="shared" ref="CE61" si="654">SUM(BW61:CD61)</f>
        <v>0</v>
      </c>
      <c r="CF61" s="397">
        <f t="shared" ref="CF61" si="655">MAX(BW61:CD61)</f>
        <v>0</v>
      </c>
      <c r="CH61" s="145">
        <f t="shared" si="25"/>
        <v>0</v>
      </c>
      <c r="CI61" s="145">
        <f t="shared" si="26"/>
        <v>0</v>
      </c>
      <c r="CJ61" s="145">
        <f t="shared" si="27"/>
        <v>0</v>
      </c>
      <c r="CK61" s="145">
        <f t="shared" si="28"/>
        <v>0</v>
      </c>
      <c r="CL61" s="145">
        <f t="shared" si="29"/>
        <v>0</v>
      </c>
      <c r="CM61" s="145">
        <f t="shared" si="30"/>
        <v>0</v>
      </c>
      <c r="CN61" s="145">
        <f t="shared" si="31"/>
        <v>0</v>
      </c>
      <c r="CO61" s="145">
        <f t="shared" si="32"/>
        <v>0</v>
      </c>
      <c r="CP61" s="160">
        <f t="shared" ref="CP61" si="656">SUM(CH61:CO61)</f>
        <v>0</v>
      </c>
      <c r="CQ61" s="145">
        <f t="shared" ref="CQ61" si="657">IF(MID(H61,1,1)="1",1,0)+IF(MID(I61,1,1)="1",1,0)+IF(MID(J61,1,1)="1",1,0)+IF(MID(K61,1,1)="1",1,0)+IF(MID(L61,1,1)="1",1,0)+IF(MID(M61,1,1)="1",1,0)+IF(MID(N61,1,1)="1",1,0)</f>
        <v>0</v>
      </c>
      <c r="CR61" s="145">
        <f t="shared" ref="CR61" si="658">IF(MID(H61,1,1)="2",1,0)+IF(MID(I61,1,1)="2",1,0)+IF(MID(J61,1,1)="2",1,0)+IF(MID(K61,1,1)="2",1,0)+IF(MID(L61,1,1)="2",1,0)+IF(MID(M61,1,1)="2",1,0)+IF(MID(N61,1,1)="2",1,0)</f>
        <v>0</v>
      </c>
      <c r="CS61" s="146">
        <f t="shared" ref="CS61" si="659">IF(MID(H61,1,1)="3",1,0)+IF(MID(I61,1,1)="3",1,0)+IF(MID(J61,1,1)="3",1,0)+IF(MID(K61,1,1)="3",1,0)+IF(MID(L61,1,1)="3",1,0)+IF(MID(M61,1,1)="3",1,0)+IF(MID(N61,1,1)="3",1,0)</f>
        <v>0</v>
      </c>
      <c r="CT61" s="145">
        <f t="shared" ref="CT61" si="660">IF(MID(H61,1,1)="4",1,0)+IF(MID(I61,1,1)="4",1,0)+IF(MID(J61,1,1)="4",1,0)+IF(MID(K61,1,1)="4",1,0)+IF(MID(L61,1,1)="4",1,0)+IF(MID(M61,1,1)="4",1,0)+IF(MID(N61,1,1)="4",1,0)</f>
        <v>0</v>
      </c>
      <c r="CU61" s="145">
        <f t="shared" ref="CU61" si="661">IF(MID(H61,1,1)="5",1,0)+IF(MID(I61,1,1)="5",1,0)+IF(MID(J61,1,1)="5",1,0)+IF(MID(K61,1,1)="5",1,0)+IF(MID(L61,1,1)="5",1,0)+IF(MID(M61,1,1)="5",1,0)+IF(MID(N61,1,1)="5",1,0)</f>
        <v>0</v>
      </c>
      <c r="CV61" s="145">
        <f t="shared" ref="CV61" si="662">IF(MID(H61,1,1)="6",1,0)+IF(MID(I61,1,1)="6",1,0)+IF(MID(J61,1,1)="6",1,0)+IF(MID(K61,1,1)="6",1,0)+IF(MID(L61,1,1)="6",1,0)+IF(MID(M61,1,1)="6",1,0)+IF(MID(N61,1,1)="6",1,0)</f>
        <v>0</v>
      </c>
      <c r="CW61" s="145">
        <f t="shared" ref="CW61" si="663">IF(MID(H61,1,1)="7",1,0)+IF(MID(I61,1,1)="7",1,0)+IF(MID(J61,1,1)="7",1,0)+IF(MID(K61,1,1)="7",1,0)+IF(MID(L61,1,1)="7",1,0)+IF(MID(M61,1,1)="7",1,0)+IF(MID(N61,1,1)="7",1,0)</f>
        <v>0</v>
      </c>
      <c r="CX61" s="145">
        <f t="shared" ref="CX61" si="664">IF(MID(H61,1,1)="8",1,0)+IF(MID(I61,1,1)="8",1,0)+IF(MID(J61,1,1)="8",1,0)+IF(MID(K61,1,1)="8",1,0)+IF(MID(L61,1,1)="8",1,0)+IF(MID(M61,1,1)="8",1,0)+IF(MID(N61,1,1)="8",1,0)</f>
        <v>0</v>
      </c>
      <c r="CY61" s="159">
        <f t="shared" ref="CY61" si="665">SUM(CQ61:CX61)</f>
        <v>0</v>
      </c>
      <c r="DC61" s="134">
        <f>SUM($AD61:$AF61)+SUM($AH61:$AJ61)+SUM($AL61:AN61)+SUM($AP61:AR61)+SUM($AT61:AV61)+SUM($AX61:AZ61)+SUM($BB61:BD61)+SUM($BF61:BH61)</f>
        <v>0</v>
      </c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</row>
    <row r="62" spans="1:125" s="2" customFormat="1">
      <c r="A62" s="44" t="s">
        <v>264</v>
      </c>
      <c r="B62" s="215"/>
      <c r="C62" s="247"/>
      <c r="D62" s="235"/>
      <c r="E62" s="236"/>
      <c r="F62" s="236"/>
      <c r="G62" s="13"/>
      <c r="H62" s="235"/>
      <c r="I62" s="236"/>
      <c r="J62" s="236"/>
      <c r="K62" s="236"/>
      <c r="L62" s="236"/>
      <c r="M62" s="236"/>
      <c r="N62" s="13"/>
      <c r="O62" s="258"/>
      <c r="P62" s="258"/>
      <c r="Q62" s="235"/>
      <c r="R62" s="236"/>
      <c r="S62" s="236"/>
      <c r="T62" s="236"/>
      <c r="U62" s="236"/>
      <c r="V62" s="236"/>
      <c r="W62" s="13"/>
      <c r="X62" s="9"/>
      <c r="Y62" s="258">
        <f t="shared" ref="Y62" si="666">CEILING(X62/$BR$7,0.25)</f>
        <v>0</v>
      </c>
      <c r="Z62" s="10">
        <f t="shared" ref="Z62:AB62" si="667">AD62*$BL$5+AH62*$BM$5+AL62*$BN$5+AP62*$BO$5+AT62*$BP$5+AX62*$BQ$5+BB62*$BR$5+BF62*$BS$5</f>
        <v>0</v>
      </c>
      <c r="AA62" s="10">
        <f t="shared" si="667"/>
        <v>0</v>
      </c>
      <c r="AB62" s="10">
        <f t="shared" si="667"/>
        <v>0</v>
      </c>
      <c r="AC62" s="10">
        <f t="shared" si="19"/>
        <v>0</v>
      </c>
      <c r="AD62" s="405"/>
      <c r="AE62" s="405"/>
      <c r="AF62" s="405"/>
      <c r="AG62" s="157">
        <f t="shared" ref="AG62" si="668">BL62</f>
        <v>0</v>
      </c>
      <c r="AH62" s="405"/>
      <c r="AI62" s="405"/>
      <c r="AJ62" s="405"/>
      <c r="AK62" s="157">
        <f t="shared" ref="AK62" si="669">BM62</f>
        <v>0</v>
      </c>
      <c r="AL62" s="405"/>
      <c r="AM62" s="405"/>
      <c r="AN62" s="405"/>
      <c r="AO62" s="157">
        <f t="shared" ref="AO62" si="670">BN62</f>
        <v>0</v>
      </c>
      <c r="AP62" s="405"/>
      <c r="AQ62" s="405"/>
      <c r="AR62" s="405"/>
      <c r="AS62" s="157">
        <f t="shared" ref="AS62" si="671">BO62</f>
        <v>0</v>
      </c>
      <c r="AT62" s="405"/>
      <c r="AU62" s="405"/>
      <c r="AV62" s="405"/>
      <c r="AW62" s="157">
        <f t="shared" ref="AW62" si="672">BP62</f>
        <v>0</v>
      </c>
      <c r="AX62" s="405"/>
      <c r="AY62" s="405"/>
      <c r="AZ62" s="405"/>
      <c r="BA62" s="157">
        <f t="shared" ref="BA62" si="673">BQ62</f>
        <v>0</v>
      </c>
      <c r="BB62" s="405"/>
      <c r="BC62" s="405"/>
      <c r="BD62" s="405"/>
      <c r="BE62" s="157">
        <f t="shared" ref="BE62" si="674">BR62</f>
        <v>0</v>
      </c>
      <c r="BF62" s="405"/>
      <c r="BG62" s="405"/>
      <c r="BH62" s="405"/>
      <c r="BI62" s="157">
        <f t="shared" ref="BI62" si="675">BS62</f>
        <v>0</v>
      </c>
      <c r="BJ62" s="131">
        <f t="shared" ref="BJ62" si="676">IF(ISERROR(AC62/X62),0,AC62/X62)</f>
        <v>0</v>
      </c>
      <c r="BK62" s="227" t="str">
        <f t="shared" ref="BK62" si="677">IF(ISERROR(SEARCH("в",A62)),"",1)</f>
        <v/>
      </c>
      <c r="BL62" s="19">
        <f t="shared" si="35"/>
        <v>0</v>
      </c>
      <c r="BM62" s="19">
        <f t="shared" si="36"/>
        <v>0</v>
      </c>
      <c r="BN62" s="19">
        <f t="shared" si="37"/>
        <v>0</v>
      </c>
      <c r="BO62" s="19">
        <f t="shared" si="38"/>
        <v>0</v>
      </c>
      <c r="BP62" s="19">
        <f t="shared" si="39"/>
        <v>0</v>
      </c>
      <c r="BQ62" s="19">
        <f t="shared" si="40"/>
        <v>0</v>
      </c>
      <c r="BR62" s="19">
        <f t="shared" si="41"/>
        <v>0</v>
      </c>
      <c r="BS62" s="19">
        <f t="shared" si="42"/>
        <v>0</v>
      </c>
      <c r="BT62" s="166">
        <f t="shared" ref="BT62" si="678">SUM(BL62:BS62)</f>
        <v>0</v>
      </c>
      <c r="BW62" s="19">
        <f t="shared" si="43"/>
        <v>0</v>
      </c>
      <c r="BX62" s="19">
        <f t="shared" si="44"/>
        <v>0</v>
      </c>
      <c r="BY62" s="19">
        <f t="shared" si="45"/>
        <v>0</v>
      </c>
      <c r="BZ62" s="19">
        <f t="shared" si="46"/>
        <v>0</v>
      </c>
      <c r="CA62" s="19">
        <f t="shared" si="47"/>
        <v>0</v>
      </c>
      <c r="CB62" s="19">
        <f t="shared" si="48"/>
        <v>0</v>
      </c>
      <c r="CC62" s="19">
        <f t="shared" si="49"/>
        <v>0</v>
      </c>
      <c r="CD62" s="19">
        <f t="shared" si="50"/>
        <v>0</v>
      </c>
      <c r="CE62" s="379">
        <f t="shared" ref="CE62" si="679">SUM(BW62:CD62)</f>
        <v>0</v>
      </c>
      <c r="CF62" s="397">
        <f t="shared" ref="CF62" si="680">MAX(BW62:CD62)</f>
        <v>0</v>
      </c>
      <c r="CH62" s="145">
        <f t="shared" si="25"/>
        <v>0</v>
      </c>
      <c r="CI62" s="145">
        <f t="shared" si="26"/>
        <v>0</v>
      </c>
      <c r="CJ62" s="145">
        <f t="shared" si="27"/>
        <v>0</v>
      </c>
      <c r="CK62" s="145">
        <f t="shared" si="28"/>
        <v>0</v>
      </c>
      <c r="CL62" s="145">
        <f t="shared" si="29"/>
        <v>0</v>
      </c>
      <c r="CM62" s="145">
        <f t="shared" si="30"/>
        <v>0</v>
      </c>
      <c r="CN62" s="145">
        <f t="shared" si="31"/>
        <v>0</v>
      </c>
      <c r="CO62" s="145">
        <f t="shared" si="32"/>
        <v>0</v>
      </c>
      <c r="CP62" s="160">
        <f t="shared" ref="CP62" si="681">SUM(CH62:CO62)</f>
        <v>0</v>
      </c>
      <c r="CQ62" s="145">
        <f t="shared" ref="CQ62" si="682">IF(MID(H62,1,1)="1",1,0)+IF(MID(I62,1,1)="1",1,0)+IF(MID(J62,1,1)="1",1,0)+IF(MID(K62,1,1)="1",1,0)+IF(MID(L62,1,1)="1",1,0)+IF(MID(M62,1,1)="1",1,0)+IF(MID(N62,1,1)="1",1,0)</f>
        <v>0</v>
      </c>
      <c r="CR62" s="145">
        <f t="shared" ref="CR62" si="683">IF(MID(H62,1,1)="2",1,0)+IF(MID(I62,1,1)="2",1,0)+IF(MID(J62,1,1)="2",1,0)+IF(MID(K62,1,1)="2",1,0)+IF(MID(L62,1,1)="2",1,0)+IF(MID(M62,1,1)="2",1,0)+IF(MID(N62,1,1)="2",1,0)</f>
        <v>0</v>
      </c>
      <c r="CS62" s="146">
        <f t="shared" ref="CS62" si="684">IF(MID(H62,1,1)="3",1,0)+IF(MID(I62,1,1)="3",1,0)+IF(MID(J62,1,1)="3",1,0)+IF(MID(K62,1,1)="3",1,0)+IF(MID(L62,1,1)="3",1,0)+IF(MID(M62,1,1)="3",1,0)+IF(MID(N62,1,1)="3",1,0)</f>
        <v>0</v>
      </c>
      <c r="CT62" s="145">
        <f t="shared" ref="CT62" si="685">IF(MID(H62,1,1)="4",1,0)+IF(MID(I62,1,1)="4",1,0)+IF(MID(J62,1,1)="4",1,0)+IF(MID(K62,1,1)="4",1,0)+IF(MID(L62,1,1)="4",1,0)+IF(MID(M62,1,1)="4",1,0)+IF(MID(N62,1,1)="4",1,0)</f>
        <v>0</v>
      </c>
      <c r="CU62" s="145">
        <f t="shared" ref="CU62" si="686">IF(MID(H62,1,1)="5",1,0)+IF(MID(I62,1,1)="5",1,0)+IF(MID(J62,1,1)="5",1,0)+IF(MID(K62,1,1)="5",1,0)+IF(MID(L62,1,1)="5",1,0)+IF(MID(M62,1,1)="5",1,0)+IF(MID(N62,1,1)="5",1,0)</f>
        <v>0</v>
      </c>
      <c r="CV62" s="145">
        <f t="shared" ref="CV62" si="687">IF(MID(H62,1,1)="6",1,0)+IF(MID(I62,1,1)="6",1,0)+IF(MID(J62,1,1)="6",1,0)+IF(MID(K62,1,1)="6",1,0)+IF(MID(L62,1,1)="6",1,0)+IF(MID(M62,1,1)="6",1,0)+IF(MID(N62,1,1)="6",1,0)</f>
        <v>0</v>
      </c>
      <c r="CW62" s="145">
        <f t="shared" ref="CW62" si="688">IF(MID(H62,1,1)="7",1,0)+IF(MID(I62,1,1)="7",1,0)+IF(MID(J62,1,1)="7",1,0)+IF(MID(K62,1,1)="7",1,0)+IF(MID(L62,1,1)="7",1,0)+IF(MID(M62,1,1)="7",1,0)+IF(MID(N62,1,1)="7",1,0)</f>
        <v>0</v>
      </c>
      <c r="CX62" s="145">
        <f t="shared" ref="CX62" si="689">IF(MID(H62,1,1)="8",1,0)+IF(MID(I62,1,1)="8",1,0)+IF(MID(J62,1,1)="8",1,0)+IF(MID(K62,1,1)="8",1,0)+IF(MID(L62,1,1)="8",1,0)+IF(MID(M62,1,1)="8",1,0)+IF(MID(N62,1,1)="8",1,0)</f>
        <v>0</v>
      </c>
      <c r="CY62" s="159">
        <f t="shared" ref="CY62" si="690">SUM(CQ62:CX62)</f>
        <v>0</v>
      </c>
      <c r="DC62" s="134">
        <f>SUM($AD62:$AF62)+SUM($AH62:$AJ62)+SUM($AL62:AN62)+SUM($AP62:AR62)+SUM($AT62:AV62)+SUM($AX62:AZ62)+SUM($BB62:BD62)+SUM($BF62:BH62)</f>
        <v>0</v>
      </c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</row>
    <row r="63" spans="1:125" s="2" customFormat="1">
      <c r="A63" s="44" t="s">
        <v>265</v>
      </c>
      <c r="B63" s="215"/>
      <c r="C63" s="247"/>
      <c r="D63" s="235"/>
      <c r="E63" s="236"/>
      <c r="F63" s="236"/>
      <c r="G63" s="13"/>
      <c r="H63" s="235"/>
      <c r="I63" s="236"/>
      <c r="J63" s="236"/>
      <c r="K63" s="236"/>
      <c r="L63" s="236"/>
      <c r="M63" s="236"/>
      <c r="N63" s="13"/>
      <c r="O63" s="258"/>
      <c r="P63" s="258"/>
      <c r="Q63" s="235"/>
      <c r="R63" s="236"/>
      <c r="S63" s="236"/>
      <c r="T63" s="236"/>
      <c r="U63" s="236"/>
      <c r="V63" s="236"/>
      <c r="W63" s="13"/>
      <c r="X63" s="9"/>
      <c r="Y63" s="258">
        <f t="shared" ref="Y63" si="691">CEILING(X63/$BR$7,0.25)</f>
        <v>0</v>
      </c>
      <c r="Z63" s="10">
        <f t="shared" ref="Z63:AB63" si="692">AD63*$BL$5+AH63*$BM$5+AL63*$BN$5+AP63*$BO$5+AT63*$BP$5+AX63*$BQ$5+BB63*$BR$5+BF63*$BS$5</f>
        <v>0</v>
      </c>
      <c r="AA63" s="10">
        <f t="shared" si="692"/>
        <v>0</v>
      </c>
      <c r="AB63" s="10">
        <f t="shared" si="692"/>
        <v>0</v>
      </c>
      <c r="AC63" s="10">
        <f t="shared" si="19"/>
        <v>0</v>
      </c>
      <c r="AD63" s="405"/>
      <c r="AE63" s="405"/>
      <c r="AF63" s="405"/>
      <c r="AG63" s="157">
        <f t="shared" ref="AG63" si="693">BL63</f>
        <v>0</v>
      </c>
      <c r="AH63" s="405"/>
      <c r="AI63" s="405"/>
      <c r="AJ63" s="405"/>
      <c r="AK63" s="157">
        <f t="shared" ref="AK63" si="694">BM63</f>
        <v>0</v>
      </c>
      <c r="AL63" s="405"/>
      <c r="AM63" s="405"/>
      <c r="AN63" s="405"/>
      <c r="AO63" s="157">
        <f t="shared" ref="AO63" si="695">BN63</f>
        <v>0</v>
      </c>
      <c r="AP63" s="405"/>
      <c r="AQ63" s="405"/>
      <c r="AR63" s="405"/>
      <c r="AS63" s="157">
        <f t="shared" ref="AS63" si="696">BO63</f>
        <v>0</v>
      </c>
      <c r="AT63" s="405"/>
      <c r="AU63" s="405"/>
      <c r="AV63" s="405"/>
      <c r="AW63" s="157">
        <f t="shared" ref="AW63" si="697">BP63</f>
        <v>0</v>
      </c>
      <c r="AX63" s="405"/>
      <c r="AY63" s="405"/>
      <c r="AZ63" s="405"/>
      <c r="BA63" s="157">
        <f t="shared" ref="BA63" si="698">BQ63</f>
        <v>0</v>
      </c>
      <c r="BB63" s="405"/>
      <c r="BC63" s="405"/>
      <c r="BD63" s="405"/>
      <c r="BE63" s="157">
        <f t="shared" ref="BE63" si="699">BR63</f>
        <v>0</v>
      </c>
      <c r="BF63" s="405"/>
      <c r="BG63" s="405"/>
      <c r="BH63" s="405"/>
      <c r="BI63" s="157">
        <f t="shared" ref="BI63" si="700">BS63</f>
        <v>0</v>
      </c>
      <c r="BJ63" s="131">
        <f t="shared" ref="BJ63" si="701">IF(ISERROR(AC63/X63),0,AC63/X63)</f>
        <v>0</v>
      </c>
      <c r="BK63" s="227" t="str">
        <f t="shared" ref="BK63" si="702">IF(ISERROR(SEARCH("в",A63)),"",1)</f>
        <v/>
      </c>
      <c r="BL63" s="19">
        <f t="shared" si="35"/>
        <v>0</v>
      </c>
      <c r="BM63" s="19">
        <f t="shared" si="36"/>
        <v>0</v>
      </c>
      <c r="BN63" s="19">
        <f t="shared" si="37"/>
        <v>0</v>
      </c>
      <c r="BO63" s="19">
        <f t="shared" si="38"/>
        <v>0</v>
      </c>
      <c r="BP63" s="19">
        <f t="shared" si="39"/>
        <v>0</v>
      </c>
      <c r="BQ63" s="19">
        <f t="shared" si="40"/>
        <v>0</v>
      </c>
      <c r="BR63" s="19">
        <f t="shared" si="41"/>
        <v>0</v>
      </c>
      <c r="BS63" s="19">
        <f t="shared" si="42"/>
        <v>0</v>
      </c>
      <c r="BT63" s="166">
        <f t="shared" ref="BT63" si="703">SUM(BL63:BS63)</f>
        <v>0</v>
      </c>
      <c r="BW63" s="19">
        <f t="shared" si="43"/>
        <v>0</v>
      </c>
      <c r="BX63" s="19">
        <f t="shared" si="44"/>
        <v>0</v>
      </c>
      <c r="BY63" s="19">
        <f t="shared" si="45"/>
        <v>0</v>
      </c>
      <c r="BZ63" s="19">
        <f t="shared" si="46"/>
        <v>0</v>
      </c>
      <c r="CA63" s="19">
        <f t="shared" si="47"/>
        <v>0</v>
      </c>
      <c r="CB63" s="19">
        <f t="shared" si="48"/>
        <v>0</v>
      </c>
      <c r="CC63" s="19">
        <f t="shared" si="49"/>
        <v>0</v>
      </c>
      <c r="CD63" s="19">
        <f t="shared" si="50"/>
        <v>0</v>
      </c>
      <c r="CE63" s="379">
        <f t="shared" ref="CE63" si="704">SUM(BW63:CD63)</f>
        <v>0</v>
      </c>
      <c r="CF63" s="397">
        <f t="shared" ref="CF63" si="705">MAX(BW63:CD63)</f>
        <v>0</v>
      </c>
      <c r="CH63" s="145">
        <f t="shared" si="25"/>
        <v>0</v>
      </c>
      <c r="CI63" s="145">
        <f t="shared" si="26"/>
        <v>0</v>
      </c>
      <c r="CJ63" s="145">
        <f t="shared" si="27"/>
        <v>0</v>
      </c>
      <c r="CK63" s="145">
        <f t="shared" si="28"/>
        <v>0</v>
      </c>
      <c r="CL63" s="145">
        <f t="shared" si="29"/>
        <v>0</v>
      </c>
      <c r="CM63" s="145">
        <f t="shared" si="30"/>
        <v>0</v>
      </c>
      <c r="CN63" s="145">
        <f t="shared" si="31"/>
        <v>0</v>
      </c>
      <c r="CO63" s="145">
        <f t="shared" si="32"/>
        <v>0</v>
      </c>
      <c r="CP63" s="160">
        <f t="shared" ref="CP63" si="706">SUM(CH63:CO63)</f>
        <v>0</v>
      </c>
      <c r="CQ63" s="145">
        <f t="shared" ref="CQ63" si="707">IF(MID(H63,1,1)="1",1,0)+IF(MID(I63,1,1)="1",1,0)+IF(MID(J63,1,1)="1",1,0)+IF(MID(K63,1,1)="1",1,0)+IF(MID(L63,1,1)="1",1,0)+IF(MID(M63,1,1)="1",1,0)+IF(MID(N63,1,1)="1",1,0)</f>
        <v>0</v>
      </c>
      <c r="CR63" s="145">
        <f t="shared" ref="CR63" si="708">IF(MID(H63,1,1)="2",1,0)+IF(MID(I63,1,1)="2",1,0)+IF(MID(J63,1,1)="2",1,0)+IF(MID(K63,1,1)="2",1,0)+IF(MID(L63,1,1)="2",1,0)+IF(MID(M63,1,1)="2",1,0)+IF(MID(N63,1,1)="2",1,0)</f>
        <v>0</v>
      </c>
      <c r="CS63" s="146">
        <f t="shared" ref="CS63" si="709">IF(MID(H63,1,1)="3",1,0)+IF(MID(I63,1,1)="3",1,0)+IF(MID(J63,1,1)="3",1,0)+IF(MID(K63,1,1)="3",1,0)+IF(MID(L63,1,1)="3",1,0)+IF(MID(M63,1,1)="3",1,0)+IF(MID(N63,1,1)="3",1,0)</f>
        <v>0</v>
      </c>
      <c r="CT63" s="145">
        <f t="shared" ref="CT63" si="710">IF(MID(H63,1,1)="4",1,0)+IF(MID(I63,1,1)="4",1,0)+IF(MID(J63,1,1)="4",1,0)+IF(MID(K63,1,1)="4",1,0)+IF(MID(L63,1,1)="4",1,0)+IF(MID(M63,1,1)="4",1,0)+IF(MID(N63,1,1)="4",1,0)</f>
        <v>0</v>
      </c>
      <c r="CU63" s="145">
        <f t="shared" ref="CU63" si="711">IF(MID(H63,1,1)="5",1,0)+IF(MID(I63,1,1)="5",1,0)+IF(MID(J63,1,1)="5",1,0)+IF(MID(K63,1,1)="5",1,0)+IF(MID(L63,1,1)="5",1,0)+IF(MID(M63,1,1)="5",1,0)+IF(MID(N63,1,1)="5",1,0)</f>
        <v>0</v>
      </c>
      <c r="CV63" s="145">
        <f t="shared" ref="CV63" si="712">IF(MID(H63,1,1)="6",1,0)+IF(MID(I63,1,1)="6",1,0)+IF(MID(J63,1,1)="6",1,0)+IF(MID(K63,1,1)="6",1,0)+IF(MID(L63,1,1)="6",1,0)+IF(MID(M63,1,1)="6",1,0)+IF(MID(N63,1,1)="6",1,0)</f>
        <v>0</v>
      </c>
      <c r="CW63" s="145">
        <f t="shared" ref="CW63" si="713">IF(MID(H63,1,1)="7",1,0)+IF(MID(I63,1,1)="7",1,0)+IF(MID(J63,1,1)="7",1,0)+IF(MID(K63,1,1)="7",1,0)+IF(MID(L63,1,1)="7",1,0)+IF(MID(M63,1,1)="7",1,0)+IF(MID(N63,1,1)="7",1,0)</f>
        <v>0</v>
      </c>
      <c r="CX63" s="145">
        <f t="shared" ref="CX63" si="714">IF(MID(H63,1,1)="8",1,0)+IF(MID(I63,1,1)="8",1,0)+IF(MID(J63,1,1)="8",1,0)+IF(MID(K63,1,1)="8",1,0)+IF(MID(L63,1,1)="8",1,0)+IF(MID(M63,1,1)="8",1,0)+IF(MID(N63,1,1)="8",1,0)</f>
        <v>0</v>
      </c>
      <c r="CY63" s="159">
        <f t="shared" ref="CY63" si="715">SUM(CQ63:CX63)</f>
        <v>0</v>
      </c>
      <c r="DC63" s="134">
        <f>SUM($AD63:$AF63)+SUM($AH63:$AJ63)+SUM($AL63:AN63)+SUM($AP63:AR63)+SUM($AT63:AV63)+SUM($AX63:AZ63)+SUM($BB63:BD63)+SUM($BF63:BH63)</f>
        <v>0</v>
      </c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</row>
    <row r="64" spans="1:125" s="2" customFormat="1">
      <c r="A64" s="335" t="s">
        <v>26</v>
      </c>
      <c r="B64" s="215"/>
      <c r="C64" s="247"/>
      <c r="D64" s="235"/>
      <c r="E64" s="236"/>
      <c r="F64" s="236"/>
      <c r="G64" s="13"/>
      <c r="H64" s="235"/>
      <c r="I64" s="236"/>
      <c r="J64" s="236"/>
      <c r="K64" s="236"/>
      <c r="L64" s="236"/>
      <c r="M64" s="236"/>
      <c r="N64" s="13"/>
      <c r="O64" s="258"/>
      <c r="P64" s="258"/>
      <c r="Q64" s="235"/>
      <c r="R64" s="236"/>
      <c r="S64" s="236"/>
      <c r="T64" s="236"/>
      <c r="U64" s="236"/>
      <c r="V64" s="236"/>
      <c r="W64" s="13"/>
      <c r="X64" s="9"/>
      <c r="Y64" s="9"/>
      <c r="Z64" s="9"/>
      <c r="AA64" s="9"/>
      <c r="AB64" s="9"/>
      <c r="AC64" s="9"/>
      <c r="AD64" s="406"/>
      <c r="AE64" s="406"/>
      <c r="AF64" s="406"/>
      <c r="AG64" s="406"/>
      <c r="AH64" s="406"/>
      <c r="AI64" s="406"/>
      <c r="AJ64" s="406"/>
      <c r="AK64" s="406"/>
      <c r="AL64" s="406"/>
      <c r="AM64" s="406"/>
      <c r="AN64" s="406"/>
      <c r="AO64" s="406"/>
      <c r="AP64" s="406"/>
      <c r="AQ64" s="406"/>
      <c r="AR64" s="406"/>
      <c r="AS64" s="406"/>
      <c r="AT64" s="406"/>
      <c r="AU64" s="406"/>
      <c r="AV64" s="406"/>
      <c r="AW64" s="406"/>
      <c r="AX64" s="406"/>
      <c r="AY64" s="406"/>
      <c r="AZ64" s="406"/>
      <c r="BA64" s="406"/>
      <c r="BB64" s="406"/>
      <c r="BC64" s="406"/>
      <c r="BD64" s="406"/>
      <c r="BE64" s="406"/>
      <c r="BF64" s="406"/>
      <c r="BG64" s="406"/>
      <c r="BH64" s="406"/>
      <c r="BI64" s="406"/>
      <c r="BJ64" s="131">
        <f t="shared" si="1"/>
        <v>0</v>
      </c>
      <c r="BK64" s="227" t="str">
        <f t="shared" si="2"/>
        <v/>
      </c>
      <c r="BL64" s="111"/>
      <c r="BM64" s="111"/>
      <c r="BN64" s="111"/>
      <c r="BO64" s="111"/>
      <c r="BP64" s="111"/>
      <c r="BQ64" s="111"/>
      <c r="BR64" s="111"/>
      <c r="BS64" s="111"/>
      <c r="BT64" s="174"/>
      <c r="BW64" s="111"/>
      <c r="BX64" s="111"/>
      <c r="BY64" s="111"/>
      <c r="BZ64" s="111"/>
      <c r="CA64" s="111"/>
      <c r="CB64" s="111"/>
      <c r="CC64" s="111"/>
      <c r="CD64" s="111"/>
      <c r="CE64" s="379"/>
      <c r="CF64" s="397">
        <f>MAX(BW64:CD64)</f>
        <v>0</v>
      </c>
      <c r="CH64" s="145"/>
      <c r="CI64" s="145"/>
      <c r="CJ64" s="145"/>
      <c r="CK64" s="145"/>
      <c r="CL64" s="145"/>
      <c r="CM64" s="145"/>
      <c r="CN64" s="145"/>
      <c r="CO64" s="145"/>
      <c r="CQ64" s="145"/>
      <c r="CR64" s="145"/>
      <c r="CS64" s="146"/>
      <c r="CT64" s="145"/>
      <c r="CU64" s="145"/>
      <c r="CV64" s="145"/>
      <c r="CW64" s="145"/>
      <c r="CX64" s="145"/>
      <c r="DC64" s="134">
        <f>SUM($AD64:$AF64)+SUM($AH64:$AJ64)+SUM($AL64:AN64)+SUM($AP64:AR64)+SUM($AT64:AV64)+SUM($AX64:AZ64)+SUM($BB64:BD64)+SUM($BF64:BH64)</f>
        <v>0</v>
      </c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</row>
    <row r="65" spans="1:125" s="2" customFormat="1">
      <c r="A65" s="335" t="s">
        <v>26</v>
      </c>
      <c r="B65" s="215"/>
      <c r="C65" s="247"/>
      <c r="D65" s="235"/>
      <c r="E65" s="236"/>
      <c r="F65" s="236"/>
      <c r="G65" s="13"/>
      <c r="H65" s="235"/>
      <c r="I65" s="236"/>
      <c r="J65" s="236"/>
      <c r="K65" s="236"/>
      <c r="L65" s="236"/>
      <c r="M65" s="236"/>
      <c r="N65" s="13"/>
      <c r="O65" s="258"/>
      <c r="P65" s="258"/>
      <c r="Q65" s="235"/>
      <c r="R65" s="236"/>
      <c r="S65" s="236"/>
      <c r="T65" s="236"/>
      <c r="U65" s="236"/>
      <c r="V65" s="236"/>
      <c r="W65" s="13"/>
      <c r="X65" s="9"/>
      <c r="Y65" s="9"/>
      <c r="Z65" s="9"/>
      <c r="AA65" s="9"/>
      <c r="AB65" s="9"/>
      <c r="AC65" s="9"/>
      <c r="AD65" s="406"/>
      <c r="AE65" s="406"/>
      <c r="AF65" s="406"/>
      <c r="AG65" s="406"/>
      <c r="AH65" s="406"/>
      <c r="AI65" s="406"/>
      <c r="AJ65" s="406"/>
      <c r="AK65" s="406"/>
      <c r="AL65" s="406"/>
      <c r="AM65" s="406"/>
      <c r="AN65" s="406"/>
      <c r="AO65" s="406"/>
      <c r="AP65" s="406"/>
      <c r="AQ65" s="406"/>
      <c r="AR65" s="406"/>
      <c r="AS65" s="406"/>
      <c r="AT65" s="406"/>
      <c r="AU65" s="406"/>
      <c r="AV65" s="406"/>
      <c r="AW65" s="406"/>
      <c r="AX65" s="406"/>
      <c r="AY65" s="406"/>
      <c r="AZ65" s="406"/>
      <c r="BA65" s="406"/>
      <c r="BB65" s="406"/>
      <c r="BC65" s="406"/>
      <c r="BD65" s="406"/>
      <c r="BE65" s="406"/>
      <c r="BF65" s="406"/>
      <c r="BG65" s="406"/>
      <c r="BH65" s="406"/>
      <c r="BI65" s="406"/>
      <c r="BJ65" s="131">
        <f t="shared" si="1"/>
        <v>0</v>
      </c>
      <c r="BK65" s="227" t="str">
        <f t="shared" si="2"/>
        <v/>
      </c>
      <c r="BL65" s="111"/>
      <c r="BM65" s="111"/>
      <c r="BN65" s="111"/>
      <c r="BO65" s="111"/>
      <c r="BP65" s="111"/>
      <c r="BQ65" s="111"/>
      <c r="BR65" s="111"/>
      <c r="BS65" s="111"/>
      <c r="BT65" s="174"/>
      <c r="BW65" s="111"/>
      <c r="BX65" s="111"/>
      <c r="BY65" s="111"/>
      <c r="BZ65" s="111"/>
      <c r="CA65" s="111"/>
      <c r="CB65" s="111"/>
      <c r="CC65" s="111"/>
      <c r="CD65" s="111"/>
      <c r="CE65" s="379"/>
      <c r="CF65" s="397">
        <f>MAX(BW65:CD65)</f>
        <v>0</v>
      </c>
      <c r="CH65" s="145"/>
      <c r="CI65" s="145"/>
      <c r="CJ65" s="145"/>
      <c r="CK65" s="145"/>
      <c r="CL65" s="145"/>
      <c r="CM65" s="145"/>
      <c r="CN65" s="145"/>
      <c r="CO65" s="145"/>
      <c r="CQ65" s="145"/>
      <c r="CR65" s="145"/>
      <c r="CS65" s="146"/>
      <c r="CT65" s="145"/>
      <c r="CU65" s="145"/>
      <c r="CV65" s="145"/>
      <c r="CW65" s="145"/>
      <c r="CX65" s="145"/>
      <c r="DC65" s="134">
        <f>SUM($AD65:$AF65)+SUM($AH65:$AJ65)+SUM($AL65:AN65)+SUM($AP65:AR65)+SUM($AT65:AV65)+SUM($AX65:AZ65)+SUM($BB65:BD65)+SUM($BF65:BH65)</f>
        <v>0</v>
      </c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</row>
    <row r="66" spans="1:125" s="2" customFormat="1" ht="11.25">
      <c r="A66" s="335" t="s">
        <v>26</v>
      </c>
      <c r="B66" s="215"/>
      <c r="C66" s="247"/>
      <c r="D66" s="235"/>
      <c r="E66" s="236"/>
      <c r="F66" s="236"/>
      <c r="G66" s="13"/>
      <c r="H66" s="235"/>
      <c r="I66" s="236"/>
      <c r="J66" s="236"/>
      <c r="K66" s="236"/>
      <c r="L66" s="236"/>
      <c r="M66" s="236"/>
      <c r="N66" s="13"/>
      <c r="O66" s="258"/>
      <c r="P66" s="258"/>
      <c r="Q66" s="235"/>
      <c r="R66" s="236"/>
      <c r="S66" s="236"/>
      <c r="T66" s="236"/>
      <c r="U66" s="236"/>
      <c r="V66" s="236"/>
      <c r="W66" s="13"/>
      <c r="X66" s="9"/>
      <c r="Y66" s="9"/>
      <c r="Z66" s="9"/>
      <c r="AA66" s="9"/>
      <c r="AB66" s="9"/>
      <c r="AC66" s="9"/>
      <c r="AD66" s="406"/>
      <c r="AE66" s="406"/>
      <c r="AF66" s="406"/>
      <c r="AG66" s="406"/>
      <c r="AH66" s="406"/>
      <c r="AI66" s="406"/>
      <c r="AJ66" s="406"/>
      <c r="AK66" s="406"/>
      <c r="AL66" s="406"/>
      <c r="AM66" s="406"/>
      <c r="AN66" s="406"/>
      <c r="AO66" s="406"/>
      <c r="AP66" s="406"/>
      <c r="AQ66" s="406"/>
      <c r="AR66" s="406"/>
      <c r="AS66" s="406"/>
      <c r="AT66" s="406"/>
      <c r="AU66" s="406"/>
      <c r="AV66" s="406"/>
      <c r="AW66" s="406"/>
      <c r="AX66" s="406"/>
      <c r="AY66" s="406"/>
      <c r="AZ66" s="406"/>
      <c r="BA66" s="406"/>
      <c r="BB66" s="406"/>
      <c r="BC66" s="406"/>
      <c r="BD66" s="406"/>
      <c r="BE66" s="406"/>
      <c r="BF66" s="406"/>
      <c r="BG66" s="406"/>
      <c r="BH66" s="406"/>
      <c r="BI66" s="406"/>
      <c r="BJ66" s="131">
        <f t="shared" si="1"/>
        <v>0</v>
      </c>
      <c r="BK66" s="227" t="str">
        <f t="shared" si="2"/>
        <v/>
      </c>
      <c r="BL66" s="111"/>
      <c r="BM66" s="111"/>
      <c r="BN66" s="111"/>
      <c r="BO66" s="111"/>
      <c r="BP66" s="111"/>
      <c r="BQ66" s="111"/>
      <c r="BR66" s="111"/>
      <c r="BS66" s="111"/>
      <c r="BT66" s="174"/>
      <c r="BW66" s="111"/>
      <c r="BX66" s="111"/>
      <c r="BY66" s="111"/>
      <c r="BZ66" s="111"/>
      <c r="CA66" s="111"/>
      <c r="CB66" s="111"/>
      <c r="CC66" s="111"/>
      <c r="CD66" s="111"/>
      <c r="CE66" s="379"/>
      <c r="CF66" s="397">
        <f t="shared" si="24"/>
        <v>0</v>
      </c>
      <c r="CH66" s="145"/>
      <c r="CI66" s="145"/>
      <c r="CJ66" s="145"/>
      <c r="CK66" s="145"/>
      <c r="CL66" s="145"/>
      <c r="CM66" s="145"/>
      <c r="CN66" s="145"/>
      <c r="CO66" s="145"/>
      <c r="CQ66" s="145"/>
      <c r="CR66" s="145"/>
      <c r="CS66" s="146"/>
      <c r="CT66" s="145"/>
      <c r="CU66" s="145"/>
      <c r="CV66" s="145"/>
      <c r="CW66" s="145"/>
      <c r="CX66" s="145"/>
      <c r="DC66" s="134">
        <f t="shared" ref="DC66:DC67" si="716">SUM($AD66:$AD66)+SUM($AH66:$AH66)+SUM($AL66:$AL66)+SUM($AP66:$AP66)+SUM($AT66:$AT66)+SUM($AX66:$AX66)+SUM($BB66:$BB66)+SUM($BF66:$BF66)</f>
        <v>0</v>
      </c>
      <c r="DD66" s="171"/>
      <c r="DE66" s="171"/>
      <c r="DF66" s="171"/>
      <c r="DG66" s="171"/>
      <c r="DH66" s="171"/>
      <c r="DI66" s="171"/>
      <c r="DJ66" s="171"/>
      <c r="DK66" s="171"/>
      <c r="DL66" s="135"/>
    </row>
    <row r="67" spans="1:125" s="2" customFormat="1" ht="11.25">
      <c r="A67" s="335" t="s">
        <v>26</v>
      </c>
      <c r="B67" s="215"/>
      <c r="C67" s="247"/>
      <c r="D67" s="235"/>
      <c r="E67" s="236"/>
      <c r="F67" s="236"/>
      <c r="G67" s="13"/>
      <c r="H67" s="235"/>
      <c r="I67" s="236"/>
      <c r="J67" s="236"/>
      <c r="K67" s="236"/>
      <c r="L67" s="236"/>
      <c r="M67" s="236"/>
      <c r="N67" s="13"/>
      <c r="O67" s="258"/>
      <c r="P67" s="258"/>
      <c r="Q67" s="235"/>
      <c r="R67" s="236"/>
      <c r="S67" s="236"/>
      <c r="T67" s="236"/>
      <c r="U67" s="236"/>
      <c r="V67" s="236"/>
      <c r="W67" s="13"/>
      <c r="X67" s="9"/>
      <c r="Y67" s="9"/>
      <c r="Z67" s="9"/>
      <c r="AA67" s="9"/>
      <c r="AB67" s="9"/>
      <c r="AC67" s="9"/>
      <c r="AD67" s="406"/>
      <c r="AE67" s="406"/>
      <c r="AF67" s="406"/>
      <c r="AG67" s="406"/>
      <c r="AH67" s="406"/>
      <c r="AI67" s="406"/>
      <c r="AJ67" s="406"/>
      <c r="AK67" s="406"/>
      <c r="AL67" s="406"/>
      <c r="AM67" s="406"/>
      <c r="AN67" s="406"/>
      <c r="AO67" s="406"/>
      <c r="AP67" s="406"/>
      <c r="AQ67" s="406"/>
      <c r="AR67" s="406"/>
      <c r="AS67" s="406"/>
      <c r="AT67" s="406"/>
      <c r="AU67" s="406"/>
      <c r="AV67" s="406"/>
      <c r="AW67" s="406"/>
      <c r="AX67" s="406"/>
      <c r="AY67" s="406"/>
      <c r="AZ67" s="406"/>
      <c r="BA67" s="406"/>
      <c r="BB67" s="406"/>
      <c r="BC67" s="406"/>
      <c r="BD67" s="406"/>
      <c r="BE67" s="406"/>
      <c r="BF67" s="406"/>
      <c r="BG67" s="406"/>
      <c r="BH67" s="406"/>
      <c r="BI67" s="406"/>
      <c r="BJ67" s="131">
        <f t="shared" si="1"/>
        <v>0</v>
      </c>
      <c r="BK67" s="227" t="str">
        <f t="shared" si="2"/>
        <v/>
      </c>
      <c r="BL67" s="111"/>
      <c r="BM67" s="111"/>
      <c r="BN67" s="111"/>
      <c r="BO67" s="111"/>
      <c r="BP67" s="111"/>
      <c r="BQ67" s="111"/>
      <c r="BR67" s="111"/>
      <c r="BS67" s="111"/>
      <c r="BT67" s="174"/>
      <c r="BW67" s="111"/>
      <c r="BX67" s="111"/>
      <c r="BY67" s="111"/>
      <c r="BZ67" s="111"/>
      <c r="CA67" s="111"/>
      <c r="CB67" s="111"/>
      <c r="CC67" s="111"/>
      <c r="CD67" s="111"/>
      <c r="CE67" s="379"/>
      <c r="CF67" s="397">
        <f t="shared" si="24"/>
        <v>0</v>
      </c>
      <c r="CH67" s="145"/>
      <c r="CI67" s="145"/>
      <c r="CJ67" s="145"/>
      <c r="CK67" s="145"/>
      <c r="CL67" s="145"/>
      <c r="CM67" s="145"/>
      <c r="CN67" s="145"/>
      <c r="CO67" s="145"/>
      <c r="CQ67" s="145"/>
      <c r="CR67" s="145"/>
      <c r="CS67" s="146"/>
      <c r="CT67" s="145"/>
      <c r="CU67" s="145"/>
      <c r="CV67" s="145"/>
      <c r="CW67" s="145"/>
      <c r="CX67" s="145"/>
      <c r="DC67" s="134">
        <f t="shared" si="716"/>
        <v>0</v>
      </c>
      <c r="DD67" s="171"/>
      <c r="DE67" s="171"/>
      <c r="DF67" s="171"/>
      <c r="DG67" s="171"/>
      <c r="DH67" s="171"/>
      <c r="DI67" s="171"/>
      <c r="DJ67" s="171"/>
      <c r="DK67" s="171"/>
      <c r="DL67" s="135"/>
    </row>
    <row r="68" spans="1:125" s="47" customFormat="1" ht="14.25" customHeight="1">
      <c r="A68" s="335" t="s">
        <v>26</v>
      </c>
      <c r="B68" s="276" t="s">
        <v>43</v>
      </c>
      <c r="C68" s="336"/>
      <c r="D68" s="337"/>
      <c r="E68" s="337"/>
      <c r="F68" s="337"/>
      <c r="G68" s="337"/>
      <c r="H68" s="337"/>
      <c r="I68" s="338"/>
      <c r="J68" s="338"/>
      <c r="K68" s="337"/>
      <c r="L68" s="337"/>
      <c r="M68" s="337"/>
      <c r="N68" s="337"/>
      <c r="O68" s="319"/>
      <c r="P68" s="319"/>
      <c r="Q68" s="337"/>
      <c r="R68" s="337"/>
      <c r="S68" s="337"/>
      <c r="T68" s="338"/>
      <c r="U68" s="338"/>
      <c r="V68" s="338"/>
      <c r="W68" s="349"/>
      <c r="X68" s="62">
        <f>SUMIF($A14:$A63,"&gt;'#'",X14:X63)</f>
        <v>4905</v>
      </c>
      <c r="Y68" s="62">
        <f>SUMIF($A14:$A63,"&gt;'#'",Y14:Y63)</f>
        <v>163.5</v>
      </c>
      <c r="Z68" s="63">
        <f t="shared" ref="Z68:AC68" si="717">SUMIF($A14:$A63,"&gt;'#'",Z14:Z63)</f>
        <v>82</v>
      </c>
      <c r="AA68" s="63">
        <f t="shared" ref="AA68:AB68" si="718">SUMIF($A14:$A63,"&gt;'#'",AA14:AA63)</f>
        <v>0</v>
      </c>
      <c r="AB68" s="63">
        <f t="shared" si="718"/>
        <v>110</v>
      </c>
      <c r="AC68" s="63">
        <f t="shared" si="717"/>
        <v>4713</v>
      </c>
      <c r="AD68" s="407">
        <f>SUM(AD14:AD63)</f>
        <v>18</v>
      </c>
      <c r="AE68" s="407">
        <f>SUM(AE14:AE63)</f>
        <v>0</v>
      </c>
      <c r="AF68" s="407">
        <f>SUM(AF14:AF63)</f>
        <v>16</v>
      </c>
      <c r="AG68" s="408">
        <f t="shared" ref="AG68:BI68" si="719">SUM(AG14:AG63)</f>
        <v>30</v>
      </c>
      <c r="AH68" s="407">
        <f t="shared" si="719"/>
        <v>14</v>
      </c>
      <c r="AI68" s="407">
        <f t="shared" ref="AI68:AJ68" si="720">SUM(AI14:AI63)</f>
        <v>0</v>
      </c>
      <c r="AJ68" s="407">
        <f t="shared" si="720"/>
        <v>18</v>
      </c>
      <c r="AK68" s="408">
        <f t="shared" si="719"/>
        <v>30</v>
      </c>
      <c r="AL68" s="407">
        <f t="shared" si="719"/>
        <v>10</v>
      </c>
      <c r="AM68" s="407">
        <f t="shared" ref="AM68:AN68" si="721">SUM(AM14:AM63)</f>
        <v>0</v>
      </c>
      <c r="AN68" s="407">
        <f t="shared" si="721"/>
        <v>14</v>
      </c>
      <c r="AO68" s="408">
        <f t="shared" si="719"/>
        <v>20</v>
      </c>
      <c r="AP68" s="407">
        <f t="shared" si="719"/>
        <v>10</v>
      </c>
      <c r="AQ68" s="407">
        <f t="shared" ref="AQ68:AR68" si="722">SUM(AQ14:AQ63)</f>
        <v>0</v>
      </c>
      <c r="AR68" s="407">
        <f t="shared" si="722"/>
        <v>16</v>
      </c>
      <c r="AS68" s="408">
        <f t="shared" si="719"/>
        <v>20</v>
      </c>
      <c r="AT68" s="407">
        <f t="shared" si="719"/>
        <v>8</v>
      </c>
      <c r="AU68" s="407">
        <f t="shared" ref="AU68:AV68" si="723">SUM(AU14:AU63)</f>
        <v>0</v>
      </c>
      <c r="AV68" s="407">
        <f t="shared" si="723"/>
        <v>14</v>
      </c>
      <c r="AW68" s="408">
        <f t="shared" si="719"/>
        <v>20</v>
      </c>
      <c r="AX68" s="407">
        <f t="shared" si="719"/>
        <v>8</v>
      </c>
      <c r="AY68" s="407">
        <f t="shared" ref="AY68:AZ68" si="724">SUM(AY14:AY63)</f>
        <v>0</v>
      </c>
      <c r="AZ68" s="407">
        <f t="shared" si="724"/>
        <v>12</v>
      </c>
      <c r="BA68" s="408">
        <f t="shared" si="719"/>
        <v>19</v>
      </c>
      <c r="BB68" s="407">
        <f t="shared" si="719"/>
        <v>8</v>
      </c>
      <c r="BC68" s="407">
        <f t="shared" ref="BC68:BD68" si="725">SUM(BC14:BC63)</f>
        <v>0</v>
      </c>
      <c r="BD68" s="407">
        <f t="shared" si="725"/>
        <v>12</v>
      </c>
      <c r="BE68" s="408">
        <f t="shared" si="719"/>
        <v>19</v>
      </c>
      <c r="BF68" s="407">
        <f t="shared" si="719"/>
        <v>6</v>
      </c>
      <c r="BG68" s="407">
        <f t="shared" ref="BG68:BH68" si="726">SUM(BG14:BG63)</f>
        <v>0</v>
      </c>
      <c r="BH68" s="407">
        <f t="shared" si="726"/>
        <v>8</v>
      </c>
      <c r="BI68" s="408">
        <f t="shared" si="719"/>
        <v>5.5</v>
      </c>
      <c r="BJ68" s="132">
        <f t="shared" si="1"/>
        <v>0.96085626911314981</v>
      </c>
      <c r="BK68" s="118"/>
      <c r="BL68" s="156">
        <f>SUM(BL14:BL67)</f>
        <v>30</v>
      </c>
      <c r="BM68" s="156">
        <f t="shared" ref="BM68:BT68" si="727">SUM(BM14:BM67)</f>
        <v>30</v>
      </c>
      <c r="BN68" s="156">
        <f t="shared" si="727"/>
        <v>20</v>
      </c>
      <c r="BO68" s="156">
        <f t="shared" si="727"/>
        <v>20</v>
      </c>
      <c r="BP68" s="156">
        <f t="shared" si="727"/>
        <v>20</v>
      </c>
      <c r="BQ68" s="156">
        <f t="shared" si="727"/>
        <v>19</v>
      </c>
      <c r="BR68" s="156">
        <f t="shared" si="727"/>
        <v>19</v>
      </c>
      <c r="BS68" s="156">
        <f t="shared" si="727"/>
        <v>5.5</v>
      </c>
      <c r="BT68" s="166">
        <f t="shared" si="727"/>
        <v>163.5</v>
      </c>
      <c r="BW68" s="65">
        <f>SUM(BW14:BW67)</f>
        <v>30</v>
      </c>
      <c r="BX68" s="65">
        <f t="shared" ref="BX68:CE68" si="728">SUM(BX14:BX67)</f>
        <v>30</v>
      </c>
      <c r="BY68" s="65">
        <f t="shared" si="728"/>
        <v>20</v>
      </c>
      <c r="BZ68" s="65">
        <f t="shared" si="728"/>
        <v>20</v>
      </c>
      <c r="CA68" s="65">
        <f t="shared" si="728"/>
        <v>20</v>
      </c>
      <c r="CB68" s="65">
        <f t="shared" si="728"/>
        <v>19</v>
      </c>
      <c r="CC68" s="65">
        <f t="shared" si="728"/>
        <v>19</v>
      </c>
      <c r="CD68" s="65">
        <f t="shared" si="728"/>
        <v>5.5</v>
      </c>
      <c r="CE68" s="380">
        <f t="shared" si="728"/>
        <v>163.5</v>
      </c>
      <c r="CF68" s="398"/>
      <c r="CG68" s="51" t="s">
        <v>40</v>
      </c>
      <c r="CH68" s="148">
        <f>SUM(CH14:CH67)</f>
        <v>5</v>
      </c>
      <c r="CI68" s="148">
        <f t="shared" ref="CI68:CO68" si="729">SUM(CI14:CI67)</f>
        <v>5</v>
      </c>
      <c r="CJ68" s="148">
        <f t="shared" si="729"/>
        <v>4</v>
      </c>
      <c r="CK68" s="148">
        <f t="shared" si="729"/>
        <v>4</v>
      </c>
      <c r="CL68" s="148">
        <f t="shared" si="729"/>
        <v>4</v>
      </c>
      <c r="CM68" s="148">
        <f t="shared" si="729"/>
        <v>3</v>
      </c>
      <c r="CN68" s="148">
        <f t="shared" si="729"/>
        <v>3</v>
      </c>
      <c r="CO68" s="148">
        <f t="shared" si="729"/>
        <v>1</v>
      </c>
      <c r="CP68" s="162">
        <f>SUM(CP14:CP37)</f>
        <v>24</v>
      </c>
      <c r="CQ68" s="148">
        <f>SUM(CQ14:CQ67)</f>
        <v>3</v>
      </c>
      <c r="CR68" s="148">
        <f t="shared" ref="CR68:CX68" si="730">SUM(CR14:CR67)</f>
        <v>3</v>
      </c>
      <c r="CS68" s="148">
        <f t="shared" si="730"/>
        <v>2</v>
      </c>
      <c r="CT68" s="148">
        <f t="shared" si="730"/>
        <v>2</v>
      </c>
      <c r="CU68" s="148">
        <f t="shared" si="730"/>
        <v>2</v>
      </c>
      <c r="CV68" s="148">
        <f t="shared" si="730"/>
        <v>2</v>
      </c>
      <c r="CW68" s="148">
        <f t="shared" si="730"/>
        <v>2</v>
      </c>
      <c r="CX68" s="148">
        <f t="shared" si="730"/>
        <v>1</v>
      </c>
      <c r="CY68" s="165">
        <f>SUM(CY14:CY37)</f>
        <v>16</v>
      </c>
      <c r="DD68" s="243">
        <f>COUNTIF(DD14:DD37,"&gt;0")</f>
        <v>0</v>
      </c>
      <c r="DE68" s="243">
        <f t="shared" ref="DE68:DK68" si="731">COUNTIF(DE14:DE37,"&gt;0")</f>
        <v>0</v>
      </c>
      <c r="DF68" s="243">
        <f t="shared" si="731"/>
        <v>0</v>
      </c>
      <c r="DG68" s="243">
        <f t="shared" si="731"/>
        <v>0</v>
      </c>
      <c r="DH68" s="243">
        <f t="shared" si="731"/>
        <v>0</v>
      </c>
      <c r="DI68" s="243">
        <f t="shared" si="731"/>
        <v>0</v>
      </c>
      <c r="DJ68" s="243">
        <f t="shared" si="731"/>
        <v>0</v>
      </c>
      <c r="DK68" s="243">
        <f t="shared" si="731"/>
        <v>0</v>
      </c>
      <c r="DL68" s="244">
        <f>COUNTIF(DL14:DL37,"&gt;0")</f>
        <v>0</v>
      </c>
      <c r="DM68" s="243">
        <f t="shared" ref="DM68:DU68" si="732">COUNTIF(DM14:DM37,"&gt;0")</f>
        <v>0</v>
      </c>
      <c r="DN68" s="243">
        <f t="shared" si="732"/>
        <v>0</v>
      </c>
      <c r="DO68" s="243">
        <f t="shared" si="732"/>
        <v>0</v>
      </c>
      <c r="DP68" s="243">
        <f t="shared" si="732"/>
        <v>0</v>
      </c>
      <c r="DQ68" s="243">
        <f t="shared" si="732"/>
        <v>0</v>
      </c>
      <c r="DR68" s="243">
        <f t="shared" si="732"/>
        <v>0</v>
      </c>
      <c r="DS68" s="243">
        <f t="shared" si="732"/>
        <v>0</v>
      </c>
      <c r="DT68" s="243">
        <f t="shared" si="732"/>
        <v>0</v>
      </c>
      <c r="DU68" s="244">
        <f t="shared" si="732"/>
        <v>0</v>
      </c>
    </row>
    <row r="69" spans="1:125" s="46" customFormat="1" ht="20.25" customHeight="1">
      <c r="A69" s="339" t="s">
        <v>157</v>
      </c>
      <c r="B69" s="340" t="s">
        <v>239</v>
      </c>
      <c r="C69" s="341"/>
      <c r="D69" s="315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21"/>
      <c r="P69" s="321"/>
      <c r="Q69" s="315"/>
      <c r="R69" s="315"/>
      <c r="S69" s="315"/>
      <c r="T69" s="315"/>
      <c r="U69" s="315"/>
      <c r="V69" s="315"/>
      <c r="W69" s="315"/>
      <c r="X69" s="296"/>
      <c r="Y69" s="265"/>
      <c r="Z69" s="265"/>
      <c r="AA69" s="368"/>
      <c r="AB69" s="368"/>
      <c r="AC69" s="265"/>
      <c r="AD69" s="265"/>
      <c r="AE69" s="368"/>
      <c r="AF69" s="368"/>
      <c r="AG69" s="266"/>
      <c r="AH69" s="265"/>
      <c r="AI69" s="368"/>
      <c r="AJ69" s="368"/>
      <c r="AK69" s="266"/>
      <c r="AL69" s="265"/>
      <c r="AM69" s="368"/>
      <c r="AN69" s="368"/>
      <c r="AO69" s="266"/>
      <c r="AP69" s="265"/>
      <c r="AQ69" s="368"/>
      <c r="AR69" s="368"/>
      <c r="AS69" s="266"/>
      <c r="AT69" s="265"/>
      <c r="AU69" s="368"/>
      <c r="AV69" s="368"/>
      <c r="AW69" s="266"/>
      <c r="AX69" s="265"/>
      <c r="AY69" s="368"/>
      <c r="AZ69" s="368"/>
      <c r="BA69" s="266"/>
      <c r="BB69" s="265"/>
      <c r="BC69" s="368"/>
      <c r="BD69" s="368"/>
      <c r="BE69" s="266"/>
      <c r="BF69" s="265"/>
      <c r="BG69" s="368"/>
      <c r="BH69" s="368"/>
      <c r="BI69" s="266"/>
      <c r="BJ69" s="139"/>
      <c r="BK69" s="48"/>
      <c r="BL69" s="115"/>
      <c r="BM69" s="115"/>
      <c r="BN69" s="115"/>
      <c r="BO69" s="115"/>
      <c r="BP69" s="115"/>
      <c r="BQ69" s="115"/>
      <c r="BR69" s="115"/>
      <c r="BS69" s="115"/>
      <c r="BT69" s="167"/>
      <c r="CE69" s="381"/>
      <c r="CF69" s="399"/>
      <c r="DD69" s="120"/>
      <c r="DE69" s="120"/>
      <c r="DF69" s="120"/>
      <c r="DG69" s="120"/>
      <c r="DH69" s="120"/>
      <c r="DI69" s="120"/>
      <c r="DJ69" s="120"/>
      <c r="DK69" s="120"/>
    </row>
    <row r="70" spans="1:125" s="2" customFormat="1" ht="12" customHeight="1">
      <c r="A70" s="44" t="s">
        <v>220</v>
      </c>
      <c r="B70" s="280" t="s">
        <v>266</v>
      </c>
      <c r="C70" s="412" t="s">
        <v>100</v>
      </c>
      <c r="D70" s="322">
        <v>3</v>
      </c>
      <c r="E70" s="236"/>
      <c r="F70" s="236"/>
      <c r="G70" s="13"/>
      <c r="H70" s="235"/>
      <c r="I70" s="236"/>
      <c r="J70" s="236"/>
      <c r="K70" s="236"/>
      <c r="L70" s="236"/>
      <c r="M70" s="236"/>
      <c r="N70" s="13"/>
      <c r="O70" s="258"/>
      <c r="P70" s="258"/>
      <c r="Q70" s="235">
        <v>3</v>
      </c>
      <c r="R70" s="236"/>
      <c r="S70" s="236"/>
      <c r="T70" s="236"/>
      <c r="U70" s="236"/>
      <c r="V70" s="236"/>
      <c r="W70" s="13"/>
      <c r="X70" s="9">
        <v>150</v>
      </c>
      <c r="Y70" s="258">
        <f t="shared" ref="Y70:Y89" si="733">CEILING(X70/$BR$7,0.25)</f>
        <v>5</v>
      </c>
      <c r="Z70" s="10">
        <f t="shared" ref="Z70:AB89" si="734">AD70*$BL$5+AH70*$BM$5+AL70*$BN$5+AP70*$BO$5+AT70*$BP$5+AX70*$BQ$5+BB70*$BR$5+BF70*$BS$5</f>
        <v>2</v>
      </c>
      <c r="AA70" s="10">
        <f t="shared" si="734"/>
        <v>0</v>
      </c>
      <c r="AB70" s="10">
        <f t="shared" si="734"/>
        <v>2</v>
      </c>
      <c r="AC70" s="10">
        <f>X70-Z70-AB70</f>
        <v>146</v>
      </c>
      <c r="AD70" s="235"/>
      <c r="AE70" s="235"/>
      <c r="AF70" s="235"/>
      <c r="AG70" s="157">
        <f t="shared" ref="AG70:AG89" si="735">BL70</f>
        <v>0</v>
      </c>
      <c r="AH70" s="235"/>
      <c r="AI70" s="235"/>
      <c r="AJ70" s="235"/>
      <c r="AK70" s="157">
        <f t="shared" ref="AK70:AK89" si="736">BM70</f>
        <v>0</v>
      </c>
      <c r="AL70" s="235">
        <v>2</v>
      </c>
      <c r="AM70" s="235">
        <v>0</v>
      </c>
      <c r="AN70" s="235">
        <v>2</v>
      </c>
      <c r="AO70" s="157">
        <f t="shared" ref="AO70:AO89" si="737">BN70</f>
        <v>5</v>
      </c>
      <c r="AP70" s="235"/>
      <c r="AQ70" s="235"/>
      <c r="AR70" s="235"/>
      <c r="AS70" s="157">
        <f t="shared" ref="AS70:AS89" si="738">BO70</f>
        <v>0</v>
      </c>
      <c r="AT70" s="235"/>
      <c r="AU70" s="235"/>
      <c r="AV70" s="235"/>
      <c r="AW70" s="157">
        <f t="shared" ref="AW70:AW89" si="739">BP70</f>
        <v>0</v>
      </c>
      <c r="AX70" s="264"/>
      <c r="AY70" s="264"/>
      <c r="AZ70" s="264"/>
      <c r="BA70" s="157">
        <f t="shared" ref="BA70:BA89" si="740">BQ70</f>
        <v>0</v>
      </c>
      <c r="BB70" s="235"/>
      <c r="BC70" s="235"/>
      <c r="BD70" s="235"/>
      <c r="BE70" s="157">
        <f t="shared" ref="BE70:BE89" si="741">BR70</f>
        <v>0</v>
      </c>
      <c r="BF70" s="235"/>
      <c r="BG70" s="235"/>
      <c r="BH70" s="235"/>
      <c r="BI70" s="157">
        <f>BS70</f>
        <v>0</v>
      </c>
      <c r="BJ70" s="131">
        <f t="shared" ref="BJ70:BJ89" si="742">IF(ISERROR(AC70/X70),0,AC70/X70)</f>
        <v>0.97333333333333338</v>
      </c>
      <c r="BK70" s="227" t="str">
        <f t="shared" ref="BK70:BK89" si="743">IF(ISERROR(SEARCH("в",A70)),"",1)</f>
        <v/>
      </c>
      <c r="BL70" s="161">
        <f t="shared" ref="BL70:BL88" si="744">IF(AND($DC70=0,$DL70=0),0,IF(AND($CP70=0,$CY70=0,DD70&lt;&gt;0),DD70, IF(AND(BK70&lt;CF70,$CE70&lt;&gt;$Y70,BW70=$CF70),BW70+$Y70-$CE70,BW70)))</f>
        <v>0</v>
      </c>
      <c r="BM70" s="19">
        <f t="shared" ref="BM70:BM88" si="745">IF(AND($DC70=0,$DL70=0),0,IF(AND($CP70=0,$CY70=0,DE70&lt;&gt;0),DE70, IF(AND(BL70&lt;CF70,$CE70&lt;&gt;$Y70,BX70=$CF70),BX70+$Y70-$CE70,BX70)))</f>
        <v>0</v>
      </c>
      <c r="BN70" s="19">
        <f t="shared" ref="BN70:BN88" si="746">IF(AND($DC70=0,$DL70=0),0,IF(AND($CP70=0,$CY70=0,DF70&lt;&gt;0),DF70, IF(AND(BM70&lt;CF70,$CE70&lt;&gt;$Y70,BY70=$CF70),BY70+$Y70-$CE70,BY70)))</f>
        <v>5</v>
      </c>
      <c r="BO70" s="19">
        <f t="shared" ref="BO70:BO88" si="747">IF(AND($DC70=0,$DL70=0),0,IF(AND($CP70=0,$CY70=0,DG70&lt;&gt;0),DG70, IF(AND(BN70&lt;CF70,$CE70&lt;&gt;$Y70,BZ70=$CF70),BZ70+$Y70-$CE70,BZ70)))</f>
        <v>0</v>
      </c>
      <c r="BP70" s="19">
        <f t="shared" ref="BP70:BP88" si="748">IF(AND($DC70=0,$DL70=0),0,IF(AND($CP70=0,$CY70=0,DH70&lt;&gt;0),DH70, IF(AND(BO70&lt;CF70,$CE70&lt;&gt;$Y70,CA70=$CF70),CA70+$Y70-$CE70,CA70)))</f>
        <v>0</v>
      </c>
      <c r="BQ70" s="19">
        <f t="shared" ref="BQ70:BQ88" si="749">IF(AND($DC70=0,$DL70=0),0,IF(AND($CP70=0,$CY70=0,DI70&lt;&gt;0),DI70, IF(AND(BP70&lt;CF70,$CE70&lt;&gt;$Y70,CB70=$CF70),CB70+$Y70-$CE70,CB70)))</f>
        <v>0</v>
      </c>
      <c r="BR70" s="19">
        <f t="shared" ref="BR70:BR88" si="750">IF(AND($DC70=0,$DL70=0),0,IF(AND($CP70=0,$CY70=0,DJ70&lt;&gt;0),DJ70, IF(AND(BQ70&lt;CF70,$CE70&lt;&gt;$Y70,CC70=$CF70),CC70+$Y70-$CE70,CC70)))</f>
        <v>0</v>
      </c>
      <c r="BS70" s="19">
        <f t="shared" ref="BS70:BS89" si="751">IF(AND($DC70=0,$DL70=0),0,IF(AND($CP70=0,$CY70=0,DK70&lt;&gt;0),DK70, IF(AND(BR70&lt;CF70,$CE70&lt;&gt;$Y70,CD70=$CF70),CD70+$Y70-$CE70,CD70)))</f>
        <v>0</v>
      </c>
      <c r="BT70" s="166">
        <f t="shared" ref="BT70:BT89" si="752">SUM(BL70:BS70)</f>
        <v>5</v>
      </c>
      <c r="BW70" s="19">
        <f t="shared" ref="BW70:BW81" si="753">IF($DC70=0,0,ROUND(4*$Y70*SUM(AD70:AF70)/$DC70,0)/4)</f>
        <v>0</v>
      </c>
      <c r="BX70" s="19">
        <f t="shared" ref="BX70:BX81" si="754">IF($DC70=0,0,ROUND(4*$Y70*SUM(AH70:AJ70)/$DC70,0)/4)</f>
        <v>0</v>
      </c>
      <c r="BY70" s="19">
        <f t="shared" ref="BY70:BY81" si="755">IF($DC70=0,0,ROUND(4*$Y70*SUM(AL70:AN70)/$DC70,0)/4)</f>
        <v>5</v>
      </c>
      <c r="BZ70" s="19">
        <f t="shared" ref="BZ70:BZ81" si="756">IF($DC70=0,0,ROUND(4*$Y70*SUM(AP70:AR70)/$DC70,0)/4)</f>
        <v>0</v>
      </c>
      <c r="CA70" s="19">
        <f t="shared" ref="CA70:CA81" si="757">IF($DC70=0,0,ROUND(4*$Y70*SUM(AT70:AV70)/$DC70,0)/4)</f>
        <v>0</v>
      </c>
      <c r="CB70" s="19">
        <f t="shared" ref="CB70:CB81" si="758">IF($DC70=0,0,ROUND(4*$Y70*(SUM(AX70:AZ70))/$DC70,0)/4)</f>
        <v>0</v>
      </c>
      <c r="CC70" s="19">
        <f t="shared" ref="CC70:CC81" si="759">IF($DC70=0,0,ROUND(4*$Y70*(SUM(BB70:BD70))/$DC70,0)/4)</f>
        <v>0</v>
      </c>
      <c r="CD70" s="19">
        <f t="shared" ref="CD70:CD81" si="760">IF($DC70=0,0,ROUND(4*$Y70*(SUM(BF70:BH70))/$DC70,0)/4)</f>
        <v>0</v>
      </c>
      <c r="CE70" s="379">
        <f t="shared" ref="CE70:CE89" si="761">SUM(BW70:CD70)</f>
        <v>5</v>
      </c>
      <c r="CF70" s="397">
        <f t="shared" ref="CF70:CF89" si="762">MAX(BW70:CD70)</f>
        <v>5</v>
      </c>
      <c r="CH70" s="145">
        <f t="shared" ref="CH70:CH89" si="763">IF(VALUE($D70)=1,1,0)+IF(VALUE($E70)=1,1,0)+IF(VALUE($F70)=1,1,0)+IF(VALUE($G70)=1,1,0)</f>
        <v>0</v>
      </c>
      <c r="CI70" s="145">
        <f t="shared" ref="CI70:CI89" si="764">IF(VALUE($D70)=2,1,0)+IF(VALUE($E70)=2,1,0)+IF(VALUE($F70)=2,1,0)+IF(VALUE($G70)=2,1,0)</f>
        <v>0</v>
      </c>
      <c r="CJ70" s="145">
        <f t="shared" ref="CJ70:CJ89" si="765">IF(VALUE($D70)=3,1,0)+IF(VALUE($E70)=3,1,0)+IF(VALUE($F70)=3,1,0)+IF(VALUE($G70)=3,1,0)</f>
        <v>1</v>
      </c>
      <c r="CK70" s="145">
        <f t="shared" ref="CK70:CK89" si="766">IF(VALUE($D70)=4,1,0)+IF(VALUE($E70)=4,1,0)+IF(VALUE($F70)=4,1,0)+IF(VALUE($G70)=4,1,0)</f>
        <v>0</v>
      </c>
      <c r="CL70" s="145">
        <f t="shared" ref="CL70:CL89" si="767">IF(VALUE($D70)=5,1,0)+IF(VALUE($E70)=5,1,0)+IF(VALUE($F70)=5,1,0)+IF(VALUE($G70)=5,1,0)</f>
        <v>0</v>
      </c>
      <c r="CM70" s="145">
        <f t="shared" ref="CM70:CM89" si="768">IF(VALUE($D70)=6,1,0)+IF(VALUE($E70)=6,1,0)+IF(VALUE($F70)=6,1,0)+IF(VALUE($G70)=6,1,0)</f>
        <v>0</v>
      </c>
      <c r="CN70" s="145">
        <f t="shared" ref="CN70:CN89" si="769">IF(VALUE($D70)=7,1,0)+IF(VALUE($E70)=7,1,0)+IF(VALUE($F70)=7,1,0)+IF(VALUE($G70)=7,1,0)</f>
        <v>0</v>
      </c>
      <c r="CO70" s="145">
        <f t="shared" ref="CO70:CO89" si="770">IF(VALUE($D70)=8,1,0)+IF(VALUE($E70)=8,1,0)+IF(VALUE($F70)=8,1,0)+IF(VALUE($G70)=8,1,0)</f>
        <v>0</v>
      </c>
      <c r="CP70" s="160">
        <f t="shared" ref="CP70:CP89" si="771">SUM(CH70:CO70)</f>
        <v>1</v>
      </c>
      <c r="CQ70" s="145">
        <f t="shared" ref="CQ70:CQ89" si="772">IF(MID(H70,1,1)="1",1,0)+IF(MID(I70,1,1)="1",1,0)+IF(MID(J70,1,1)="1",1,0)+IF(MID(K70,1,1)="1",1,0)+IF(MID(L70,1,1)="1",1,0)+IF(MID(M70,1,1)="1",1,0)+IF(MID(N70,1,1)="1",1,0)</f>
        <v>0</v>
      </c>
      <c r="CR70" s="145">
        <f t="shared" ref="CR70:CR89" si="773">IF(MID(H70,1,1)="2",1,0)+IF(MID(I70,1,1)="2",1,0)+IF(MID(J70,1,1)="2",1,0)+IF(MID(K70,1,1)="2",1,0)+IF(MID(L70,1,1)="2",1,0)+IF(MID(M70,1,1)="2",1,0)+IF(MID(N70,1,1)="2",1,0)</f>
        <v>0</v>
      </c>
      <c r="CS70" s="146">
        <f t="shared" ref="CS70:CS89" si="774">IF(MID(H70,1,1)="3",1,0)+IF(MID(I70,1,1)="3",1,0)+IF(MID(J70,1,1)="3",1,0)+IF(MID(K70,1,1)="3",1,0)+IF(MID(L70,1,1)="3",1,0)+IF(MID(M70,1,1)="3",1,0)+IF(MID(N70,1,1)="3",1,0)</f>
        <v>0</v>
      </c>
      <c r="CT70" s="145">
        <f t="shared" ref="CT70:CT89" si="775">IF(MID(H70,1,1)="4",1,0)+IF(MID(I70,1,1)="4",1,0)+IF(MID(J70,1,1)="4",1,0)+IF(MID(K70,1,1)="4",1,0)+IF(MID(L70,1,1)="4",1,0)+IF(MID(M70,1,1)="4",1,0)+IF(MID(N70,1,1)="4",1,0)</f>
        <v>0</v>
      </c>
      <c r="CU70" s="145">
        <f t="shared" ref="CU70:CU89" si="776">IF(MID(H70,1,1)="5",1,0)+IF(MID(I70,1,1)="5",1,0)+IF(MID(J70,1,1)="5",1,0)+IF(MID(K70,1,1)="5",1,0)+IF(MID(L70,1,1)="5",1,0)+IF(MID(M70,1,1)="5",1,0)+IF(MID(N70,1,1)="5",1,0)</f>
        <v>0</v>
      </c>
      <c r="CV70" s="145">
        <f t="shared" ref="CV70:CV89" si="777">IF(MID(H70,1,1)="6",1,0)+IF(MID(I70,1,1)="6",1,0)+IF(MID(J70,1,1)="6",1,0)+IF(MID(K70,1,1)="6",1,0)+IF(MID(L70,1,1)="6",1,0)+IF(MID(M70,1,1)="6",1,0)+IF(MID(N70,1,1)="6",1,0)</f>
        <v>0</v>
      </c>
      <c r="CW70" s="145">
        <f t="shared" ref="CW70:CW89" si="778">IF(MID(H70,1,1)="7",1,0)+IF(MID(I70,1,1)="7",1,0)+IF(MID(J70,1,1)="7",1,0)+IF(MID(K70,1,1)="7",1,0)+IF(MID(L70,1,1)="7",1,0)+IF(MID(M70,1,1)="7",1,0)+IF(MID(N70,1,1)="7",1,0)</f>
        <v>0</v>
      </c>
      <c r="CX70" s="145">
        <f t="shared" ref="CX70:CX89" si="779">IF(MID(H70,1,1)="8",1,0)+IF(MID(I70,1,1)="8",1,0)+IF(MID(J70,1,1)="8",1,0)+IF(MID(K70,1,1)="8",1,0)+IF(MID(L70,1,1)="8",1,0)+IF(MID(M70,1,1)="8",1,0)+IF(MID(N70,1,1)="8",1,0)</f>
        <v>0</v>
      </c>
      <c r="CY70" s="159">
        <f t="shared" ref="CY70:CY89" si="780">SUM(CQ70:CX70)</f>
        <v>0</v>
      </c>
      <c r="DC70" s="134">
        <f>SUM($AD70:$AF70)+SUM($AH70:$AJ70)+SUM($AL70:AN70)+SUM($AP70:AR70)+SUM($AT70:AV70)+SUM($AX70:AZ70)+SUM($BB70:BD70)+SUM($BF70:BH70)</f>
        <v>4</v>
      </c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</row>
    <row r="71" spans="1:125" s="2" customFormat="1">
      <c r="A71" s="44" t="s">
        <v>221</v>
      </c>
      <c r="B71" s="280" t="s">
        <v>267</v>
      </c>
      <c r="C71" s="412" t="s">
        <v>100</v>
      </c>
      <c r="D71" s="322"/>
      <c r="E71" s="236"/>
      <c r="F71" s="236"/>
      <c r="G71" s="13"/>
      <c r="H71" s="235">
        <v>3</v>
      </c>
      <c r="I71" s="236"/>
      <c r="J71" s="236"/>
      <c r="K71" s="236"/>
      <c r="L71" s="236"/>
      <c r="M71" s="236"/>
      <c r="N71" s="13"/>
      <c r="O71" s="258"/>
      <c r="P71" s="258"/>
      <c r="Q71" s="235">
        <v>3</v>
      </c>
      <c r="R71" s="236"/>
      <c r="S71" s="236"/>
      <c r="T71" s="236"/>
      <c r="U71" s="236"/>
      <c r="V71" s="236"/>
      <c r="W71" s="13"/>
      <c r="X71" s="9">
        <v>150</v>
      </c>
      <c r="Y71" s="258">
        <f t="shared" si="733"/>
        <v>5</v>
      </c>
      <c r="Z71" s="10">
        <f t="shared" si="734"/>
        <v>2</v>
      </c>
      <c r="AA71" s="10">
        <f t="shared" si="734"/>
        <v>0</v>
      </c>
      <c r="AB71" s="10">
        <f t="shared" si="734"/>
        <v>2</v>
      </c>
      <c r="AC71" s="10">
        <f t="shared" ref="AC71:AC81" si="781">X71-Z71-AB71</f>
        <v>146</v>
      </c>
      <c r="AD71" s="235"/>
      <c r="AE71" s="235"/>
      <c r="AF71" s="235"/>
      <c r="AG71" s="157">
        <f t="shared" si="735"/>
        <v>0</v>
      </c>
      <c r="AH71" s="267"/>
      <c r="AI71" s="267"/>
      <c r="AJ71" s="267"/>
      <c r="AK71" s="157">
        <f t="shared" si="736"/>
        <v>0</v>
      </c>
      <c r="AL71" s="235">
        <v>2</v>
      </c>
      <c r="AM71" s="235">
        <v>0</v>
      </c>
      <c r="AN71" s="235">
        <v>2</v>
      </c>
      <c r="AO71" s="157">
        <f t="shared" si="737"/>
        <v>5</v>
      </c>
      <c r="AP71" s="235"/>
      <c r="AQ71" s="235"/>
      <c r="AR71" s="235"/>
      <c r="AS71" s="157">
        <f t="shared" si="738"/>
        <v>0</v>
      </c>
      <c r="AT71" s="235"/>
      <c r="AU71" s="235"/>
      <c r="AV71" s="235"/>
      <c r="AW71" s="157">
        <f t="shared" si="739"/>
        <v>0</v>
      </c>
      <c r="AX71" s="264"/>
      <c r="AY71" s="264"/>
      <c r="AZ71" s="264"/>
      <c r="BA71" s="157">
        <f t="shared" si="740"/>
        <v>0</v>
      </c>
      <c r="BB71" s="235"/>
      <c r="BC71" s="235"/>
      <c r="BD71" s="235"/>
      <c r="BE71" s="157">
        <f t="shared" si="741"/>
        <v>0</v>
      </c>
      <c r="BF71" s="235"/>
      <c r="BG71" s="235"/>
      <c r="BH71" s="235"/>
      <c r="BI71" s="157">
        <f t="shared" ref="BI71:BI89" si="782">BS71</f>
        <v>0</v>
      </c>
      <c r="BJ71" s="131">
        <f t="shared" si="742"/>
        <v>0.97333333333333338</v>
      </c>
      <c r="BK71" s="227" t="str">
        <f t="shared" si="743"/>
        <v/>
      </c>
      <c r="BL71" s="19">
        <f t="shared" si="744"/>
        <v>0</v>
      </c>
      <c r="BM71" s="19">
        <f t="shared" si="745"/>
        <v>0</v>
      </c>
      <c r="BN71" s="19">
        <f t="shared" si="746"/>
        <v>5</v>
      </c>
      <c r="BO71" s="19">
        <f t="shared" si="747"/>
        <v>0</v>
      </c>
      <c r="BP71" s="19">
        <f t="shared" si="748"/>
        <v>0</v>
      </c>
      <c r="BQ71" s="19">
        <f t="shared" si="749"/>
        <v>0</v>
      </c>
      <c r="BR71" s="19">
        <f t="shared" si="750"/>
        <v>0</v>
      </c>
      <c r="BS71" s="19">
        <f t="shared" si="751"/>
        <v>0</v>
      </c>
      <c r="BT71" s="166">
        <f t="shared" si="752"/>
        <v>5</v>
      </c>
      <c r="BW71" s="19">
        <f t="shared" si="753"/>
        <v>0</v>
      </c>
      <c r="BX71" s="19">
        <f t="shared" si="754"/>
        <v>0</v>
      </c>
      <c r="BY71" s="19">
        <f t="shared" si="755"/>
        <v>5</v>
      </c>
      <c r="BZ71" s="19">
        <f t="shared" si="756"/>
        <v>0</v>
      </c>
      <c r="CA71" s="19">
        <f t="shared" si="757"/>
        <v>0</v>
      </c>
      <c r="CB71" s="19">
        <f t="shared" si="758"/>
        <v>0</v>
      </c>
      <c r="CC71" s="19">
        <f t="shared" si="759"/>
        <v>0</v>
      </c>
      <c r="CD71" s="19">
        <f t="shared" si="760"/>
        <v>0</v>
      </c>
      <c r="CE71" s="379">
        <f t="shared" si="761"/>
        <v>5</v>
      </c>
      <c r="CF71" s="397">
        <f t="shared" si="762"/>
        <v>5</v>
      </c>
      <c r="CH71" s="145">
        <f t="shared" si="763"/>
        <v>0</v>
      </c>
      <c r="CI71" s="145">
        <f t="shared" si="764"/>
        <v>0</v>
      </c>
      <c r="CJ71" s="145">
        <f t="shared" si="765"/>
        <v>0</v>
      </c>
      <c r="CK71" s="145">
        <f t="shared" si="766"/>
        <v>0</v>
      </c>
      <c r="CL71" s="145">
        <f t="shared" si="767"/>
        <v>0</v>
      </c>
      <c r="CM71" s="145">
        <f t="shared" si="768"/>
        <v>0</v>
      </c>
      <c r="CN71" s="145">
        <f t="shared" si="769"/>
        <v>0</v>
      </c>
      <c r="CO71" s="145">
        <f t="shared" si="770"/>
        <v>0</v>
      </c>
      <c r="CP71" s="160">
        <f t="shared" si="771"/>
        <v>0</v>
      </c>
      <c r="CQ71" s="145">
        <f t="shared" si="772"/>
        <v>0</v>
      </c>
      <c r="CR71" s="145">
        <f t="shared" si="773"/>
        <v>0</v>
      </c>
      <c r="CS71" s="146">
        <f t="shared" si="774"/>
        <v>1</v>
      </c>
      <c r="CT71" s="145">
        <f t="shared" si="775"/>
        <v>0</v>
      </c>
      <c r="CU71" s="145">
        <f t="shared" si="776"/>
        <v>0</v>
      </c>
      <c r="CV71" s="145">
        <f t="shared" si="777"/>
        <v>0</v>
      </c>
      <c r="CW71" s="145">
        <f t="shared" si="778"/>
        <v>0</v>
      </c>
      <c r="CX71" s="145">
        <f t="shared" si="779"/>
        <v>0</v>
      </c>
      <c r="CY71" s="159">
        <f t="shared" si="780"/>
        <v>1</v>
      </c>
      <c r="DC71" s="134">
        <f>SUM($AD71:$AF71)+SUM($AH71:$AJ71)+SUM($AL71:AN71)+SUM($AP71:AR71)+SUM($AT71:AV71)+SUM($AX71:AZ71)+SUM($BB71:BD71)+SUM($BF71:BH71)</f>
        <v>4</v>
      </c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</row>
    <row r="72" spans="1:125" s="2" customFormat="1">
      <c r="A72" s="44" t="s">
        <v>222</v>
      </c>
      <c r="B72" s="280" t="s">
        <v>268</v>
      </c>
      <c r="C72" s="412" t="s">
        <v>100</v>
      </c>
      <c r="D72" s="235">
        <v>4</v>
      </c>
      <c r="E72" s="236"/>
      <c r="F72" s="236"/>
      <c r="G72" s="13"/>
      <c r="H72" s="235"/>
      <c r="I72" s="236"/>
      <c r="J72" s="236"/>
      <c r="K72" s="236"/>
      <c r="L72" s="236"/>
      <c r="M72" s="236"/>
      <c r="N72" s="13"/>
      <c r="O72" s="258"/>
      <c r="P72" s="258"/>
      <c r="Q72" s="235">
        <v>4</v>
      </c>
      <c r="R72" s="236"/>
      <c r="S72" s="236"/>
      <c r="T72" s="236"/>
      <c r="U72" s="236"/>
      <c r="V72" s="236"/>
      <c r="W72" s="13"/>
      <c r="X72" s="9">
        <v>150</v>
      </c>
      <c r="Y72" s="258">
        <f t="shared" si="733"/>
        <v>5</v>
      </c>
      <c r="Z72" s="10">
        <f t="shared" si="734"/>
        <v>2</v>
      </c>
      <c r="AA72" s="10">
        <f t="shared" si="734"/>
        <v>0</v>
      </c>
      <c r="AB72" s="10">
        <f t="shared" si="734"/>
        <v>2</v>
      </c>
      <c r="AC72" s="10">
        <f t="shared" si="781"/>
        <v>146</v>
      </c>
      <c r="AD72" s="235"/>
      <c r="AE72" s="235"/>
      <c r="AF72" s="235"/>
      <c r="AG72" s="157">
        <f t="shared" si="735"/>
        <v>0</v>
      </c>
      <c r="AH72" s="235"/>
      <c r="AI72" s="235"/>
      <c r="AJ72" s="235"/>
      <c r="AK72" s="157">
        <f t="shared" si="736"/>
        <v>0</v>
      </c>
      <c r="AL72" s="235"/>
      <c r="AM72" s="235"/>
      <c r="AN72" s="235"/>
      <c r="AO72" s="157">
        <f t="shared" si="737"/>
        <v>0</v>
      </c>
      <c r="AP72" s="235">
        <v>2</v>
      </c>
      <c r="AQ72" s="235">
        <v>0</v>
      </c>
      <c r="AR72" s="235">
        <v>2</v>
      </c>
      <c r="AS72" s="157">
        <f t="shared" si="738"/>
        <v>5</v>
      </c>
      <c r="AT72" s="235"/>
      <c r="AU72" s="235"/>
      <c r="AV72" s="235"/>
      <c r="AW72" s="157">
        <f t="shared" si="739"/>
        <v>0</v>
      </c>
      <c r="AX72" s="264"/>
      <c r="AY72" s="264"/>
      <c r="AZ72" s="264"/>
      <c r="BA72" s="157">
        <f t="shared" si="740"/>
        <v>0</v>
      </c>
      <c r="BB72" s="235"/>
      <c r="BC72" s="235"/>
      <c r="BD72" s="235"/>
      <c r="BE72" s="157">
        <f t="shared" si="741"/>
        <v>0</v>
      </c>
      <c r="BF72" s="235"/>
      <c r="BG72" s="235"/>
      <c r="BH72" s="235"/>
      <c r="BI72" s="157">
        <f t="shared" si="782"/>
        <v>0</v>
      </c>
      <c r="BJ72" s="131">
        <f t="shared" si="742"/>
        <v>0.97333333333333338</v>
      </c>
      <c r="BK72" s="227" t="str">
        <f t="shared" si="743"/>
        <v/>
      </c>
      <c r="BL72" s="19">
        <f t="shared" si="744"/>
        <v>0</v>
      </c>
      <c r="BM72" s="19">
        <f t="shared" si="745"/>
        <v>0</v>
      </c>
      <c r="BN72" s="19">
        <f t="shared" si="746"/>
        <v>0</v>
      </c>
      <c r="BO72" s="19">
        <f t="shared" si="747"/>
        <v>5</v>
      </c>
      <c r="BP72" s="19">
        <f t="shared" si="748"/>
        <v>0</v>
      </c>
      <c r="BQ72" s="19">
        <f t="shared" si="749"/>
        <v>0</v>
      </c>
      <c r="BR72" s="19">
        <f t="shared" si="750"/>
        <v>0</v>
      </c>
      <c r="BS72" s="19">
        <f t="shared" si="751"/>
        <v>0</v>
      </c>
      <c r="BT72" s="166">
        <f t="shared" si="752"/>
        <v>5</v>
      </c>
      <c r="BW72" s="19">
        <f t="shared" si="753"/>
        <v>0</v>
      </c>
      <c r="BX72" s="19">
        <f t="shared" si="754"/>
        <v>0</v>
      </c>
      <c r="BY72" s="19">
        <f t="shared" si="755"/>
        <v>0</v>
      </c>
      <c r="BZ72" s="19">
        <f t="shared" si="756"/>
        <v>5</v>
      </c>
      <c r="CA72" s="19">
        <f t="shared" si="757"/>
        <v>0</v>
      </c>
      <c r="CB72" s="19">
        <f t="shared" si="758"/>
        <v>0</v>
      </c>
      <c r="CC72" s="19">
        <f t="shared" si="759"/>
        <v>0</v>
      </c>
      <c r="CD72" s="19">
        <f t="shared" si="760"/>
        <v>0</v>
      </c>
      <c r="CE72" s="379">
        <f t="shared" si="761"/>
        <v>5</v>
      </c>
      <c r="CF72" s="397">
        <f t="shared" si="762"/>
        <v>5</v>
      </c>
      <c r="CH72" s="145">
        <f t="shared" si="763"/>
        <v>0</v>
      </c>
      <c r="CI72" s="145">
        <f t="shared" si="764"/>
        <v>0</v>
      </c>
      <c r="CJ72" s="145">
        <f t="shared" si="765"/>
        <v>0</v>
      </c>
      <c r="CK72" s="145">
        <f t="shared" si="766"/>
        <v>1</v>
      </c>
      <c r="CL72" s="145">
        <f t="shared" si="767"/>
        <v>0</v>
      </c>
      <c r="CM72" s="145">
        <f t="shared" si="768"/>
        <v>0</v>
      </c>
      <c r="CN72" s="145">
        <f t="shared" si="769"/>
        <v>0</v>
      </c>
      <c r="CO72" s="145">
        <f t="shared" si="770"/>
        <v>0</v>
      </c>
      <c r="CP72" s="160">
        <f t="shared" si="771"/>
        <v>1</v>
      </c>
      <c r="CQ72" s="145">
        <f t="shared" si="772"/>
        <v>0</v>
      </c>
      <c r="CR72" s="145">
        <f t="shared" si="773"/>
        <v>0</v>
      </c>
      <c r="CS72" s="146">
        <f t="shared" si="774"/>
        <v>0</v>
      </c>
      <c r="CT72" s="145">
        <f t="shared" si="775"/>
        <v>0</v>
      </c>
      <c r="CU72" s="145">
        <f t="shared" si="776"/>
        <v>0</v>
      </c>
      <c r="CV72" s="145">
        <f t="shared" si="777"/>
        <v>0</v>
      </c>
      <c r="CW72" s="145">
        <f t="shared" si="778"/>
        <v>0</v>
      </c>
      <c r="CX72" s="145">
        <f t="shared" si="779"/>
        <v>0</v>
      </c>
      <c r="CY72" s="159">
        <f t="shared" si="780"/>
        <v>0</v>
      </c>
      <c r="DC72" s="134">
        <f>SUM($AD72:$AF72)+SUM($AH72:$AJ72)+SUM($AL72:AN72)+SUM($AP72:AR72)+SUM($AT72:AV72)+SUM($AX72:AZ72)+SUM($BB72:BD72)+SUM($BF72:BH72)</f>
        <v>4</v>
      </c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</row>
    <row r="73" spans="1:125" s="2" customFormat="1">
      <c r="A73" s="44" t="s">
        <v>223</v>
      </c>
      <c r="B73" s="280" t="s">
        <v>269</v>
      </c>
      <c r="C73" s="412" t="s">
        <v>100</v>
      </c>
      <c r="D73" s="235"/>
      <c r="E73" s="236"/>
      <c r="F73" s="236"/>
      <c r="G73" s="13"/>
      <c r="H73" s="235">
        <v>4</v>
      </c>
      <c r="I73" s="236"/>
      <c r="J73" s="236"/>
      <c r="K73" s="236"/>
      <c r="L73" s="236"/>
      <c r="M73" s="236"/>
      <c r="N73" s="13"/>
      <c r="O73" s="258"/>
      <c r="P73" s="258"/>
      <c r="Q73" s="235">
        <v>4</v>
      </c>
      <c r="R73" s="236"/>
      <c r="S73" s="236"/>
      <c r="T73" s="236"/>
      <c r="U73" s="236"/>
      <c r="V73" s="236"/>
      <c r="W73" s="13"/>
      <c r="X73" s="9">
        <v>150</v>
      </c>
      <c r="Y73" s="258">
        <f t="shared" si="733"/>
        <v>5</v>
      </c>
      <c r="Z73" s="10">
        <f t="shared" si="734"/>
        <v>2</v>
      </c>
      <c r="AA73" s="10">
        <f t="shared" si="734"/>
        <v>0</v>
      </c>
      <c r="AB73" s="10">
        <f t="shared" si="734"/>
        <v>2</v>
      </c>
      <c r="AC73" s="10">
        <f t="shared" si="781"/>
        <v>146</v>
      </c>
      <c r="AD73" s="235"/>
      <c r="AE73" s="235"/>
      <c r="AF73" s="235"/>
      <c r="AG73" s="157">
        <f t="shared" si="735"/>
        <v>0</v>
      </c>
      <c r="AH73" s="235"/>
      <c r="AI73" s="235"/>
      <c r="AJ73" s="235"/>
      <c r="AK73" s="157">
        <f t="shared" si="736"/>
        <v>0</v>
      </c>
      <c r="AL73" s="235"/>
      <c r="AM73" s="235"/>
      <c r="AN73" s="235"/>
      <c r="AO73" s="157">
        <f t="shared" si="737"/>
        <v>0</v>
      </c>
      <c r="AP73" s="235">
        <v>2</v>
      </c>
      <c r="AQ73" s="235">
        <v>0</v>
      </c>
      <c r="AR73" s="235">
        <v>2</v>
      </c>
      <c r="AS73" s="157">
        <f t="shared" si="738"/>
        <v>5</v>
      </c>
      <c r="AT73" s="235"/>
      <c r="AU73" s="235"/>
      <c r="AV73" s="235"/>
      <c r="AW73" s="157">
        <f t="shared" si="739"/>
        <v>0</v>
      </c>
      <c r="AX73" s="264"/>
      <c r="AY73" s="264"/>
      <c r="AZ73" s="264"/>
      <c r="BA73" s="157">
        <f t="shared" si="740"/>
        <v>0</v>
      </c>
      <c r="BB73" s="235"/>
      <c r="BC73" s="235"/>
      <c r="BD73" s="235"/>
      <c r="BE73" s="157">
        <f t="shared" si="741"/>
        <v>0</v>
      </c>
      <c r="BF73" s="235"/>
      <c r="BG73" s="235"/>
      <c r="BH73" s="235"/>
      <c r="BI73" s="157">
        <f t="shared" si="782"/>
        <v>0</v>
      </c>
      <c r="BJ73" s="131">
        <f t="shared" si="742"/>
        <v>0.97333333333333338</v>
      </c>
      <c r="BK73" s="227" t="str">
        <f t="shared" si="743"/>
        <v/>
      </c>
      <c r="BL73" s="19">
        <f t="shared" si="744"/>
        <v>0</v>
      </c>
      <c r="BM73" s="19">
        <f t="shared" si="745"/>
        <v>0</v>
      </c>
      <c r="BN73" s="19">
        <f t="shared" si="746"/>
        <v>0</v>
      </c>
      <c r="BO73" s="19">
        <f t="shared" si="747"/>
        <v>5</v>
      </c>
      <c r="BP73" s="19">
        <f t="shared" si="748"/>
        <v>0</v>
      </c>
      <c r="BQ73" s="19">
        <f t="shared" si="749"/>
        <v>0</v>
      </c>
      <c r="BR73" s="19">
        <f t="shared" si="750"/>
        <v>0</v>
      </c>
      <c r="BS73" s="19">
        <f t="shared" si="751"/>
        <v>0</v>
      </c>
      <c r="BT73" s="166">
        <f t="shared" si="752"/>
        <v>5</v>
      </c>
      <c r="BW73" s="19">
        <f t="shared" si="753"/>
        <v>0</v>
      </c>
      <c r="BX73" s="19">
        <f t="shared" si="754"/>
        <v>0</v>
      </c>
      <c r="BY73" s="19">
        <f t="shared" si="755"/>
        <v>0</v>
      </c>
      <c r="BZ73" s="19">
        <f t="shared" si="756"/>
        <v>5</v>
      </c>
      <c r="CA73" s="19">
        <f t="shared" si="757"/>
        <v>0</v>
      </c>
      <c r="CB73" s="19">
        <f t="shared" si="758"/>
        <v>0</v>
      </c>
      <c r="CC73" s="19">
        <f t="shared" si="759"/>
        <v>0</v>
      </c>
      <c r="CD73" s="19">
        <f t="shared" si="760"/>
        <v>0</v>
      </c>
      <c r="CE73" s="379">
        <f t="shared" si="761"/>
        <v>5</v>
      </c>
      <c r="CF73" s="397">
        <f t="shared" si="762"/>
        <v>5</v>
      </c>
      <c r="CH73" s="145">
        <f t="shared" si="763"/>
        <v>0</v>
      </c>
      <c r="CI73" s="145">
        <f t="shared" si="764"/>
        <v>0</v>
      </c>
      <c r="CJ73" s="145">
        <f t="shared" si="765"/>
        <v>0</v>
      </c>
      <c r="CK73" s="145">
        <f t="shared" si="766"/>
        <v>0</v>
      </c>
      <c r="CL73" s="145">
        <f t="shared" si="767"/>
        <v>0</v>
      </c>
      <c r="CM73" s="145">
        <f t="shared" si="768"/>
        <v>0</v>
      </c>
      <c r="CN73" s="145">
        <f t="shared" si="769"/>
        <v>0</v>
      </c>
      <c r="CO73" s="145">
        <f t="shared" si="770"/>
        <v>0</v>
      </c>
      <c r="CP73" s="160">
        <f t="shared" si="771"/>
        <v>0</v>
      </c>
      <c r="CQ73" s="145">
        <f t="shared" si="772"/>
        <v>0</v>
      </c>
      <c r="CR73" s="145">
        <f t="shared" si="773"/>
        <v>0</v>
      </c>
      <c r="CS73" s="146">
        <f t="shared" si="774"/>
        <v>0</v>
      </c>
      <c r="CT73" s="145">
        <f t="shared" si="775"/>
        <v>1</v>
      </c>
      <c r="CU73" s="145">
        <f t="shared" si="776"/>
        <v>0</v>
      </c>
      <c r="CV73" s="145">
        <f t="shared" si="777"/>
        <v>0</v>
      </c>
      <c r="CW73" s="145">
        <f t="shared" si="778"/>
        <v>0</v>
      </c>
      <c r="CX73" s="145">
        <f t="shared" si="779"/>
        <v>0</v>
      </c>
      <c r="CY73" s="159">
        <f t="shared" si="780"/>
        <v>1</v>
      </c>
      <c r="DC73" s="134">
        <f>SUM($AD73:$AF73)+SUM($AH73:$AJ73)+SUM($AL73:AN73)+SUM($AP73:AR73)+SUM($AT73:AV73)+SUM($AX73:AZ73)+SUM($BB73:BD73)+SUM($BF73:BH73)</f>
        <v>4</v>
      </c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</row>
    <row r="74" spans="1:125" s="1" customFormat="1">
      <c r="A74" s="44" t="s">
        <v>224</v>
      </c>
      <c r="B74" s="280" t="s">
        <v>270</v>
      </c>
      <c r="C74" s="412" t="s">
        <v>100</v>
      </c>
      <c r="D74" s="235">
        <v>5</v>
      </c>
      <c r="E74" s="236"/>
      <c r="F74" s="236"/>
      <c r="G74" s="13"/>
      <c r="H74" s="235"/>
      <c r="I74" s="236"/>
      <c r="J74" s="236"/>
      <c r="K74" s="236"/>
      <c r="L74" s="236"/>
      <c r="M74" s="236"/>
      <c r="N74" s="13"/>
      <c r="O74" s="258"/>
      <c r="P74" s="258"/>
      <c r="Q74" s="235">
        <v>5</v>
      </c>
      <c r="R74" s="236"/>
      <c r="S74" s="236"/>
      <c r="T74" s="236"/>
      <c r="U74" s="236"/>
      <c r="V74" s="236"/>
      <c r="W74" s="13"/>
      <c r="X74" s="9">
        <v>150</v>
      </c>
      <c r="Y74" s="258">
        <f t="shared" si="733"/>
        <v>5</v>
      </c>
      <c r="Z74" s="10">
        <f t="shared" si="734"/>
        <v>2</v>
      </c>
      <c r="AA74" s="10">
        <f t="shared" si="734"/>
        <v>0</v>
      </c>
      <c r="AB74" s="10">
        <f t="shared" si="734"/>
        <v>2</v>
      </c>
      <c r="AC74" s="10">
        <f t="shared" si="781"/>
        <v>146</v>
      </c>
      <c r="AD74" s="235"/>
      <c r="AE74" s="235"/>
      <c r="AF74" s="235"/>
      <c r="AG74" s="157">
        <f t="shared" si="735"/>
        <v>0</v>
      </c>
      <c r="AH74" s="235"/>
      <c r="AI74" s="235"/>
      <c r="AJ74" s="235"/>
      <c r="AK74" s="157">
        <f t="shared" si="736"/>
        <v>0</v>
      </c>
      <c r="AL74" s="235"/>
      <c r="AM74" s="235"/>
      <c r="AN74" s="235"/>
      <c r="AO74" s="157">
        <f t="shared" si="737"/>
        <v>0</v>
      </c>
      <c r="AP74" s="235"/>
      <c r="AQ74" s="235"/>
      <c r="AR74" s="235"/>
      <c r="AS74" s="157">
        <f t="shared" si="738"/>
        <v>0</v>
      </c>
      <c r="AT74" s="235">
        <v>2</v>
      </c>
      <c r="AU74" s="235">
        <v>0</v>
      </c>
      <c r="AV74" s="235">
        <v>2</v>
      </c>
      <c r="AW74" s="157">
        <f t="shared" si="739"/>
        <v>5</v>
      </c>
      <c r="AX74" s="235"/>
      <c r="AY74" s="235"/>
      <c r="AZ74" s="235"/>
      <c r="BA74" s="157">
        <f t="shared" si="740"/>
        <v>0</v>
      </c>
      <c r="BB74" s="235"/>
      <c r="BC74" s="235"/>
      <c r="BD74" s="235"/>
      <c r="BE74" s="157">
        <f t="shared" si="741"/>
        <v>0</v>
      </c>
      <c r="BF74" s="235"/>
      <c r="BG74" s="235"/>
      <c r="BH74" s="235"/>
      <c r="BI74" s="157">
        <f t="shared" si="782"/>
        <v>0</v>
      </c>
      <c r="BJ74" s="131">
        <f t="shared" si="742"/>
        <v>0.97333333333333338</v>
      </c>
      <c r="BK74" s="227" t="str">
        <f t="shared" si="743"/>
        <v/>
      </c>
      <c r="BL74" s="19">
        <f t="shared" si="744"/>
        <v>0</v>
      </c>
      <c r="BM74" s="19">
        <f t="shared" si="745"/>
        <v>0</v>
      </c>
      <c r="BN74" s="19">
        <f t="shared" si="746"/>
        <v>0</v>
      </c>
      <c r="BO74" s="19">
        <f t="shared" si="747"/>
        <v>0</v>
      </c>
      <c r="BP74" s="19">
        <f t="shared" si="748"/>
        <v>5</v>
      </c>
      <c r="BQ74" s="19">
        <f t="shared" si="749"/>
        <v>0</v>
      </c>
      <c r="BR74" s="19">
        <f t="shared" si="750"/>
        <v>0</v>
      </c>
      <c r="BS74" s="19">
        <f t="shared" si="751"/>
        <v>0</v>
      </c>
      <c r="BT74" s="166">
        <f t="shared" si="752"/>
        <v>5</v>
      </c>
      <c r="BU74" s="2"/>
      <c r="BV74" s="2"/>
      <c r="BW74" s="19">
        <f t="shared" si="753"/>
        <v>0</v>
      </c>
      <c r="BX74" s="19">
        <f t="shared" si="754"/>
        <v>0</v>
      </c>
      <c r="BY74" s="19">
        <f t="shared" si="755"/>
        <v>0</v>
      </c>
      <c r="BZ74" s="19">
        <f t="shared" si="756"/>
        <v>0</v>
      </c>
      <c r="CA74" s="19">
        <f t="shared" si="757"/>
        <v>5</v>
      </c>
      <c r="CB74" s="19">
        <f t="shared" si="758"/>
        <v>0</v>
      </c>
      <c r="CC74" s="19">
        <f t="shared" si="759"/>
        <v>0</v>
      </c>
      <c r="CD74" s="19">
        <f t="shared" si="760"/>
        <v>0</v>
      </c>
      <c r="CE74" s="379">
        <f t="shared" si="761"/>
        <v>5</v>
      </c>
      <c r="CF74" s="397">
        <f t="shared" si="762"/>
        <v>5</v>
      </c>
      <c r="CH74" s="145">
        <f t="shared" si="763"/>
        <v>0</v>
      </c>
      <c r="CI74" s="145">
        <f t="shared" si="764"/>
        <v>0</v>
      </c>
      <c r="CJ74" s="145">
        <f t="shared" si="765"/>
        <v>0</v>
      </c>
      <c r="CK74" s="145">
        <f t="shared" si="766"/>
        <v>0</v>
      </c>
      <c r="CL74" s="145">
        <f t="shared" si="767"/>
        <v>1</v>
      </c>
      <c r="CM74" s="145">
        <f t="shared" si="768"/>
        <v>0</v>
      </c>
      <c r="CN74" s="145">
        <f t="shared" si="769"/>
        <v>0</v>
      </c>
      <c r="CO74" s="145">
        <f t="shared" si="770"/>
        <v>0</v>
      </c>
      <c r="CP74" s="160">
        <f t="shared" si="771"/>
        <v>1</v>
      </c>
      <c r="CQ74" s="145">
        <f t="shared" si="772"/>
        <v>0</v>
      </c>
      <c r="CR74" s="145">
        <f t="shared" si="773"/>
        <v>0</v>
      </c>
      <c r="CS74" s="146">
        <f t="shared" si="774"/>
        <v>0</v>
      </c>
      <c r="CT74" s="145">
        <f t="shared" si="775"/>
        <v>0</v>
      </c>
      <c r="CU74" s="145">
        <f t="shared" si="776"/>
        <v>0</v>
      </c>
      <c r="CV74" s="145">
        <f t="shared" si="777"/>
        <v>0</v>
      </c>
      <c r="CW74" s="145">
        <f t="shared" si="778"/>
        <v>0</v>
      </c>
      <c r="CX74" s="145">
        <f t="shared" si="779"/>
        <v>0</v>
      </c>
      <c r="CY74" s="159">
        <f t="shared" si="780"/>
        <v>0</v>
      </c>
      <c r="DC74" s="134">
        <f>SUM($AD74:$AF74)+SUM($AH74:$AJ74)+SUM($AL74:AN74)+SUM($AP74:AR74)+SUM($AT74:AV74)+SUM($AX74:AZ74)+SUM($BB74:BD74)+SUM($BF74:BH74)</f>
        <v>4</v>
      </c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</row>
    <row r="75" spans="1:125" s="2" customFormat="1" ht="11.25" customHeight="1">
      <c r="A75" s="44" t="s">
        <v>225</v>
      </c>
      <c r="B75" s="280" t="s">
        <v>271</v>
      </c>
      <c r="C75" s="412" t="s">
        <v>100</v>
      </c>
      <c r="D75" s="235"/>
      <c r="E75" s="236"/>
      <c r="F75" s="236"/>
      <c r="G75" s="13"/>
      <c r="H75" s="235">
        <v>5</v>
      </c>
      <c r="I75" s="236"/>
      <c r="J75" s="236"/>
      <c r="K75" s="236"/>
      <c r="L75" s="236"/>
      <c r="M75" s="236"/>
      <c r="N75" s="13"/>
      <c r="O75" s="258"/>
      <c r="P75" s="258"/>
      <c r="Q75" s="235">
        <v>5</v>
      </c>
      <c r="R75" s="236"/>
      <c r="S75" s="236"/>
      <c r="T75" s="236"/>
      <c r="U75" s="236"/>
      <c r="V75" s="236"/>
      <c r="W75" s="13"/>
      <c r="X75" s="9">
        <v>150</v>
      </c>
      <c r="Y75" s="258">
        <f t="shared" si="733"/>
        <v>5</v>
      </c>
      <c r="Z75" s="10">
        <f t="shared" si="734"/>
        <v>2</v>
      </c>
      <c r="AA75" s="10">
        <f t="shared" si="734"/>
        <v>0</v>
      </c>
      <c r="AB75" s="10">
        <f t="shared" si="734"/>
        <v>2</v>
      </c>
      <c r="AC75" s="10">
        <f t="shared" si="781"/>
        <v>146</v>
      </c>
      <c r="AD75" s="235"/>
      <c r="AE75" s="235"/>
      <c r="AF75" s="235"/>
      <c r="AG75" s="157">
        <f t="shared" si="735"/>
        <v>0</v>
      </c>
      <c r="AH75" s="235"/>
      <c r="AI75" s="235"/>
      <c r="AJ75" s="235"/>
      <c r="AK75" s="157">
        <f t="shared" si="736"/>
        <v>0</v>
      </c>
      <c r="AL75" s="235"/>
      <c r="AM75" s="235"/>
      <c r="AN75" s="235"/>
      <c r="AO75" s="157">
        <f t="shared" si="737"/>
        <v>0</v>
      </c>
      <c r="AP75" s="235"/>
      <c r="AQ75" s="235"/>
      <c r="AR75" s="235"/>
      <c r="AS75" s="157">
        <f t="shared" si="738"/>
        <v>0</v>
      </c>
      <c r="AT75" s="235">
        <v>2</v>
      </c>
      <c r="AU75" s="235">
        <v>0</v>
      </c>
      <c r="AV75" s="235">
        <v>2</v>
      </c>
      <c r="AW75" s="157">
        <f t="shared" si="739"/>
        <v>5</v>
      </c>
      <c r="AX75" s="235"/>
      <c r="AY75" s="235"/>
      <c r="AZ75" s="235"/>
      <c r="BA75" s="157">
        <f t="shared" si="740"/>
        <v>0</v>
      </c>
      <c r="BB75" s="235"/>
      <c r="BC75" s="235"/>
      <c r="BD75" s="235"/>
      <c r="BE75" s="157">
        <f t="shared" si="741"/>
        <v>0</v>
      </c>
      <c r="BF75" s="235"/>
      <c r="BG75" s="235"/>
      <c r="BH75" s="235"/>
      <c r="BI75" s="157">
        <f t="shared" si="782"/>
        <v>0</v>
      </c>
      <c r="BJ75" s="131">
        <f t="shared" si="742"/>
        <v>0.97333333333333338</v>
      </c>
      <c r="BK75" s="227" t="str">
        <f t="shared" si="743"/>
        <v/>
      </c>
      <c r="BL75" s="19">
        <f t="shared" si="744"/>
        <v>0</v>
      </c>
      <c r="BM75" s="19">
        <f t="shared" si="745"/>
        <v>0</v>
      </c>
      <c r="BN75" s="19">
        <f t="shared" si="746"/>
        <v>0</v>
      </c>
      <c r="BO75" s="19">
        <f t="shared" si="747"/>
        <v>0</v>
      </c>
      <c r="BP75" s="19">
        <f t="shared" si="748"/>
        <v>5</v>
      </c>
      <c r="BQ75" s="19">
        <f t="shared" si="749"/>
        <v>0</v>
      </c>
      <c r="BR75" s="19">
        <f t="shared" si="750"/>
        <v>0</v>
      </c>
      <c r="BS75" s="19">
        <f t="shared" si="751"/>
        <v>0</v>
      </c>
      <c r="BT75" s="166">
        <f t="shared" si="752"/>
        <v>5</v>
      </c>
      <c r="BW75" s="19">
        <f t="shared" si="753"/>
        <v>0</v>
      </c>
      <c r="BX75" s="19">
        <f t="shared" si="754"/>
        <v>0</v>
      </c>
      <c r="BY75" s="19">
        <f t="shared" si="755"/>
        <v>0</v>
      </c>
      <c r="BZ75" s="19">
        <f t="shared" si="756"/>
        <v>0</v>
      </c>
      <c r="CA75" s="19">
        <f t="shared" si="757"/>
        <v>5</v>
      </c>
      <c r="CB75" s="19">
        <f t="shared" si="758"/>
        <v>0</v>
      </c>
      <c r="CC75" s="19">
        <f t="shared" si="759"/>
        <v>0</v>
      </c>
      <c r="CD75" s="19">
        <f t="shared" si="760"/>
        <v>0</v>
      </c>
      <c r="CE75" s="379">
        <f t="shared" si="761"/>
        <v>5</v>
      </c>
      <c r="CF75" s="397">
        <f t="shared" si="762"/>
        <v>5</v>
      </c>
      <c r="CH75" s="145">
        <f t="shared" si="763"/>
        <v>0</v>
      </c>
      <c r="CI75" s="145">
        <f t="shared" si="764"/>
        <v>0</v>
      </c>
      <c r="CJ75" s="145">
        <f t="shared" si="765"/>
        <v>0</v>
      </c>
      <c r="CK75" s="145">
        <f t="shared" si="766"/>
        <v>0</v>
      </c>
      <c r="CL75" s="145">
        <f t="shared" si="767"/>
        <v>0</v>
      </c>
      <c r="CM75" s="145">
        <f t="shared" si="768"/>
        <v>0</v>
      </c>
      <c r="CN75" s="145">
        <f t="shared" si="769"/>
        <v>0</v>
      </c>
      <c r="CO75" s="145">
        <f t="shared" si="770"/>
        <v>0</v>
      </c>
      <c r="CP75" s="160">
        <f t="shared" si="771"/>
        <v>0</v>
      </c>
      <c r="CQ75" s="145">
        <f t="shared" si="772"/>
        <v>0</v>
      </c>
      <c r="CR75" s="145">
        <f t="shared" si="773"/>
        <v>0</v>
      </c>
      <c r="CS75" s="146">
        <f t="shared" si="774"/>
        <v>0</v>
      </c>
      <c r="CT75" s="145">
        <f t="shared" si="775"/>
        <v>0</v>
      </c>
      <c r="CU75" s="145">
        <f t="shared" si="776"/>
        <v>1</v>
      </c>
      <c r="CV75" s="145">
        <f t="shared" si="777"/>
        <v>0</v>
      </c>
      <c r="CW75" s="145">
        <f t="shared" si="778"/>
        <v>0</v>
      </c>
      <c r="CX75" s="145">
        <f t="shared" si="779"/>
        <v>0</v>
      </c>
      <c r="CY75" s="159">
        <f t="shared" si="780"/>
        <v>1</v>
      </c>
      <c r="DC75" s="134">
        <f>SUM($AD75:$AF75)+SUM($AH75:$AJ75)+SUM($AL75:AN75)+SUM($AP75:AR75)+SUM($AT75:AV75)+SUM($AX75:AZ75)+SUM($BB75:BD75)+SUM($BF75:BH75)</f>
        <v>4</v>
      </c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</row>
    <row r="76" spans="1:125" s="2" customFormat="1">
      <c r="A76" s="44" t="s">
        <v>226</v>
      </c>
      <c r="B76" s="280" t="s">
        <v>272</v>
      </c>
      <c r="C76" s="412" t="s">
        <v>100</v>
      </c>
      <c r="D76" s="235">
        <v>6</v>
      </c>
      <c r="E76" s="236"/>
      <c r="F76" s="236"/>
      <c r="G76" s="13"/>
      <c r="H76" s="235"/>
      <c r="I76" s="236"/>
      <c r="J76" s="236"/>
      <c r="K76" s="236"/>
      <c r="L76" s="236"/>
      <c r="M76" s="236"/>
      <c r="N76" s="13"/>
      <c r="O76" s="258"/>
      <c r="P76" s="258"/>
      <c r="Q76" s="235">
        <v>6</v>
      </c>
      <c r="R76" s="236"/>
      <c r="S76" s="236"/>
      <c r="T76" s="236"/>
      <c r="U76" s="236"/>
      <c r="V76" s="236"/>
      <c r="W76" s="13"/>
      <c r="X76" s="9">
        <v>150</v>
      </c>
      <c r="Y76" s="258">
        <f t="shared" si="733"/>
        <v>5</v>
      </c>
      <c r="Z76" s="10">
        <f t="shared" si="734"/>
        <v>2</v>
      </c>
      <c r="AA76" s="10">
        <f t="shared" si="734"/>
        <v>0</v>
      </c>
      <c r="AB76" s="10">
        <f t="shared" si="734"/>
        <v>2</v>
      </c>
      <c r="AC76" s="10">
        <f t="shared" si="781"/>
        <v>146</v>
      </c>
      <c r="AD76" s="235"/>
      <c r="AE76" s="235"/>
      <c r="AF76" s="235"/>
      <c r="AG76" s="157">
        <f t="shared" si="735"/>
        <v>0</v>
      </c>
      <c r="AH76" s="235"/>
      <c r="AI76" s="235"/>
      <c r="AJ76" s="235"/>
      <c r="AK76" s="157">
        <f t="shared" si="736"/>
        <v>0</v>
      </c>
      <c r="AL76" s="235"/>
      <c r="AM76" s="235"/>
      <c r="AN76" s="235"/>
      <c r="AO76" s="157">
        <f t="shared" si="737"/>
        <v>0</v>
      </c>
      <c r="AP76" s="235"/>
      <c r="AQ76" s="235"/>
      <c r="AR76" s="235"/>
      <c r="AS76" s="157">
        <f t="shared" si="738"/>
        <v>0</v>
      </c>
      <c r="AT76" s="235"/>
      <c r="AU76" s="235"/>
      <c r="AV76" s="235"/>
      <c r="AW76" s="157">
        <f t="shared" si="739"/>
        <v>0</v>
      </c>
      <c r="AX76" s="235">
        <v>2</v>
      </c>
      <c r="AY76" s="235">
        <v>0</v>
      </c>
      <c r="AZ76" s="235">
        <v>2</v>
      </c>
      <c r="BA76" s="157">
        <f t="shared" si="740"/>
        <v>5</v>
      </c>
      <c r="BB76" s="235"/>
      <c r="BC76" s="235"/>
      <c r="BD76" s="235"/>
      <c r="BE76" s="157">
        <f t="shared" si="741"/>
        <v>0</v>
      </c>
      <c r="BF76" s="235"/>
      <c r="BG76" s="235"/>
      <c r="BH76" s="235"/>
      <c r="BI76" s="157">
        <f t="shared" si="782"/>
        <v>0</v>
      </c>
      <c r="BJ76" s="131">
        <f t="shared" si="742"/>
        <v>0.97333333333333338</v>
      </c>
      <c r="BK76" s="227" t="str">
        <f t="shared" si="743"/>
        <v/>
      </c>
      <c r="BL76" s="19">
        <f t="shared" si="744"/>
        <v>0</v>
      </c>
      <c r="BM76" s="19">
        <f t="shared" si="745"/>
        <v>0</v>
      </c>
      <c r="BN76" s="19">
        <f t="shared" si="746"/>
        <v>0</v>
      </c>
      <c r="BO76" s="19">
        <f t="shared" si="747"/>
        <v>0</v>
      </c>
      <c r="BP76" s="19">
        <f t="shared" si="748"/>
        <v>0</v>
      </c>
      <c r="BQ76" s="19">
        <f t="shared" si="749"/>
        <v>5</v>
      </c>
      <c r="BR76" s="19">
        <f t="shared" si="750"/>
        <v>0</v>
      </c>
      <c r="BS76" s="19">
        <f t="shared" si="751"/>
        <v>0</v>
      </c>
      <c r="BT76" s="166">
        <f t="shared" si="752"/>
        <v>5</v>
      </c>
      <c r="BW76" s="19">
        <f t="shared" si="753"/>
        <v>0</v>
      </c>
      <c r="BX76" s="19">
        <f t="shared" si="754"/>
        <v>0</v>
      </c>
      <c r="BY76" s="19">
        <f t="shared" si="755"/>
        <v>0</v>
      </c>
      <c r="BZ76" s="19">
        <f t="shared" si="756"/>
        <v>0</v>
      </c>
      <c r="CA76" s="19">
        <f t="shared" si="757"/>
        <v>0</v>
      </c>
      <c r="CB76" s="19">
        <f t="shared" si="758"/>
        <v>5</v>
      </c>
      <c r="CC76" s="19">
        <f t="shared" si="759"/>
        <v>0</v>
      </c>
      <c r="CD76" s="19">
        <f t="shared" si="760"/>
        <v>0</v>
      </c>
      <c r="CE76" s="379">
        <f t="shared" si="761"/>
        <v>5</v>
      </c>
      <c r="CF76" s="397">
        <f t="shared" si="762"/>
        <v>5</v>
      </c>
      <c r="CH76" s="145">
        <f t="shared" si="763"/>
        <v>0</v>
      </c>
      <c r="CI76" s="145">
        <f t="shared" si="764"/>
        <v>0</v>
      </c>
      <c r="CJ76" s="145">
        <f t="shared" si="765"/>
        <v>0</v>
      </c>
      <c r="CK76" s="145">
        <f t="shared" si="766"/>
        <v>0</v>
      </c>
      <c r="CL76" s="145">
        <f t="shared" si="767"/>
        <v>0</v>
      </c>
      <c r="CM76" s="145">
        <f t="shared" si="768"/>
        <v>1</v>
      </c>
      <c r="CN76" s="145">
        <f t="shared" si="769"/>
        <v>0</v>
      </c>
      <c r="CO76" s="145">
        <f t="shared" si="770"/>
        <v>0</v>
      </c>
      <c r="CP76" s="160">
        <f t="shared" si="771"/>
        <v>1</v>
      </c>
      <c r="CQ76" s="145">
        <f t="shared" si="772"/>
        <v>0</v>
      </c>
      <c r="CR76" s="145">
        <f t="shared" si="773"/>
        <v>0</v>
      </c>
      <c r="CS76" s="146">
        <f t="shared" si="774"/>
        <v>0</v>
      </c>
      <c r="CT76" s="145">
        <f t="shared" si="775"/>
        <v>0</v>
      </c>
      <c r="CU76" s="145">
        <f t="shared" si="776"/>
        <v>0</v>
      </c>
      <c r="CV76" s="145">
        <f t="shared" si="777"/>
        <v>0</v>
      </c>
      <c r="CW76" s="145">
        <f t="shared" si="778"/>
        <v>0</v>
      </c>
      <c r="CX76" s="145">
        <f t="shared" si="779"/>
        <v>0</v>
      </c>
      <c r="CY76" s="159">
        <f t="shared" si="780"/>
        <v>0</v>
      </c>
      <c r="DC76" s="134">
        <f>SUM($AD76:$AF76)+SUM($AH76:$AJ76)+SUM($AL76:AN76)+SUM($AP76:AR76)+SUM($AT76:AV76)+SUM($AX76:AZ76)+SUM($BB76:BD76)+SUM($BF76:BH76)</f>
        <v>4</v>
      </c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</row>
    <row r="77" spans="1:125" s="2" customFormat="1">
      <c r="A77" s="44" t="s">
        <v>227</v>
      </c>
      <c r="B77" s="280" t="s">
        <v>273</v>
      </c>
      <c r="C77" s="412" t="s">
        <v>100</v>
      </c>
      <c r="D77" s="235"/>
      <c r="E77" s="236"/>
      <c r="F77" s="236"/>
      <c r="G77" s="13"/>
      <c r="H77" s="235">
        <v>6</v>
      </c>
      <c r="I77" s="236"/>
      <c r="J77" s="236"/>
      <c r="K77" s="236"/>
      <c r="L77" s="236"/>
      <c r="M77" s="236"/>
      <c r="N77" s="13"/>
      <c r="O77" s="258"/>
      <c r="P77" s="258"/>
      <c r="Q77" s="235">
        <v>6</v>
      </c>
      <c r="R77" s="236"/>
      <c r="S77" s="236"/>
      <c r="T77" s="236"/>
      <c r="U77" s="236"/>
      <c r="V77" s="236"/>
      <c r="W77" s="13"/>
      <c r="X77" s="9">
        <v>150</v>
      </c>
      <c r="Y77" s="258">
        <f t="shared" si="733"/>
        <v>5</v>
      </c>
      <c r="Z77" s="10">
        <f t="shared" si="734"/>
        <v>2</v>
      </c>
      <c r="AA77" s="10">
        <f t="shared" si="734"/>
        <v>0</v>
      </c>
      <c r="AB77" s="10">
        <f t="shared" si="734"/>
        <v>2</v>
      </c>
      <c r="AC77" s="10">
        <f t="shared" si="781"/>
        <v>146</v>
      </c>
      <c r="AD77" s="235"/>
      <c r="AE77" s="235"/>
      <c r="AF77" s="235"/>
      <c r="AG77" s="157">
        <f t="shared" si="735"/>
        <v>0</v>
      </c>
      <c r="AH77" s="235"/>
      <c r="AI77" s="235"/>
      <c r="AJ77" s="235"/>
      <c r="AK77" s="157">
        <f t="shared" si="736"/>
        <v>0</v>
      </c>
      <c r="AL77" s="235"/>
      <c r="AM77" s="235"/>
      <c r="AN77" s="235"/>
      <c r="AO77" s="157">
        <f t="shared" si="737"/>
        <v>0</v>
      </c>
      <c r="AP77" s="235"/>
      <c r="AQ77" s="235"/>
      <c r="AR77" s="235"/>
      <c r="AS77" s="157">
        <f t="shared" si="738"/>
        <v>0</v>
      </c>
      <c r="AT77" s="235"/>
      <c r="AU77" s="235"/>
      <c r="AV77" s="235"/>
      <c r="AW77" s="157">
        <f t="shared" si="739"/>
        <v>0</v>
      </c>
      <c r="AX77" s="235">
        <v>2</v>
      </c>
      <c r="AY77" s="235">
        <v>0</v>
      </c>
      <c r="AZ77" s="235">
        <v>2</v>
      </c>
      <c r="BA77" s="157">
        <f t="shared" si="740"/>
        <v>5</v>
      </c>
      <c r="BB77" s="235"/>
      <c r="BC77" s="235"/>
      <c r="BD77" s="235"/>
      <c r="BE77" s="157">
        <f t="shared" si="741"/>
        <v>0</v>
      </c>
      <c r="BF77" s="235"/>
      <c r="BG77" s="235"/>
      <c r="BH77" s="235"/>
      <c r="BI77" s="157">
        <f t="shared" si="782"/>
        <v>0</v>
      </c>
      <c r="BJ77" s="131">
        <f t="shared" si="742"/>
        <v>0.97333333333333338</v>
      </c>
      <c r="BK77" s="227" t="str">
        <f t="shared" si="743"/>
        <v/>
      </c>
      <c r="BL77" s="19">
        <f t="shared" si="744"/>
        <v>0</v>
      </c>
      <c r="BM77" s="19">
        <f t="shared" si="745"/>
        <v>0</v>
      </c>
      <c r="BN77" s="19">
        <f t="shared" si="746"/>
        <v>0</v>
      </c>
      <c r="BO77" s="19">
        <f t="shared" si="747"/>
        <v>0</v>
      </c>
      <c r="BP77" s="19">
        <f t="shared" si="748"/>
        <v>0</v>
      </c>
      <c r="BQ77" s="19">
        <f t="shared" si="749"/>
        <v>5</v>
      </c>
      <c r="BR77" s="19">
        <f t="shared" si="750"/>
        <v>0</v>
      </c>
      <c r="BS77" s="19">
        <f t="shared" si="751"/>
        <v>0</v>
      </c>
      <c r="BT77" s="166">
        <f t="shared" si="752"/>
        <v>5</v>
      </c>
      <c r="BW77" s="19">
        <f t="shared" si="753"/>
        <v>0</v>
      </c>
      <c r="BX77" s="19">
        <f t="shared" si="754"/>
        <v>0</v>
      </c>
      <c r="BY77" s="19">
        <f t="shared" si="755"/>
        <v>0</v>
      </c>
      <c r="BZ77" s="19">
        <f t="shared" si="756"/>
        <v>0</v>
      </c>
      <c r="CA77" s="19">
        <f t="shared" si="757"/>
        <v>0</v>
      </c>
      <c r="CB77" s="19">
        <f t="shared" si="758"/>
        <v>5</v>
      </c>
      <c r="CC77" s="19">
        <f t="shared" si="759"/>
        <v>0</v>
      </c>
      <c r="CD77" s="19">
        <f t="shared" si="760"/>
        <v>0</v>
      </c>
      <c r="CE77" s="379">
        <f t="shared" si="761"/>
        <v>5</v>
      </c>
      <c r="CF77" s="397">
        <f t="shared" si="762"/>
        <v>5</v>
      </c>
      <c r="CH77" s="145">
        <f t="shared" si="763"/>
        <v>0</v>
      </c>
      <c r="CI77" s="145">
        <f t="shared" si="764"/>
        <v>0</v>
      </c>
      <c r="CJ77" s="145">
        <f t="shared" si="765"/>
        <v>0</v>
      </c>
      <c r="CK77" s="145">
        <f t="shared" si="766"/>
        <v>0</v>
      </c>
      <c r="CL77" s="145">
        <f t="shared" si="767"/>
        <v>0</v>
      </c>
      <c r="CM77" s="145">
        <f t="shared" si="768"/>
        <v>0</v>
      </c>
      <c r="CN77" s="145">
        <f t="shared" si="769"/>
        <v>0</v>
      </c>
      <c r="CO77" s="145">
        <f t="shared" si="770"/>
        <v>0</v>
      </c>
      <c r="CP77" s="160">
        <f t="shared" si="771"/>
        <v>0</v>
      </c>
      <c r="CQ77" s="145">
        <f t="shared" si="772"/>
        <v>0</v>
      </c>
      <c r="CR77" s="145">
        <f t="shared" si="773"/>
        <v>0</v>
      </c>
      <c r="CS77" s="146">
        <f t="shared" si="774"/>
        <v>0</v>
      </c>
      <c r="CT77" s="145">
        <f t="shared" si="775"/>
        <v>0</v>
      </c>
      <c r="CU77" s="145">
        <f t="shared" si="776"/>
        <v>0</v>
      </c>
      <c r="CV77" s="145">
        <f t="shared" si="777"/>
        <v>1</v>
      </c>
      <c r="CW77" s="145">
        <f t="shared" si="778"/>
        <v>0</v>
      </c>
      <c r="CX77" s="145">
        <f t="shared" si="779"/>
        <v>0</v>
      </c>
      <c r="CY77" s="159">
        <f t="shared" si="780"/>
        <v>1</v>
      </c>
      <c r="DC77" s="134">
        <f>SUM($AD77:$AF77)+SUM($AH77:$AJ77)+SUM($AL77:AN77)+SUM($AP77:AR77)+SUM($AT77:AV77)+SUM($AX77:AZ77)+SUM($BB77:BD77)+SUM($BF77:BH77)</f>
        <v>4</v>
      </c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</row>
    <row r="78" spans="1:125" s="2" customFormat="1">
      <c r="A78" s="44" t="s">
        <v>228</v>
      </c>
      <c r="B78" s="280" t="s">
        <v>313</v>
      </c>
      <c r="C78" s="412" t="s">
        <v>100</v>
      </c>
      <c r="D78" s="235">
        <v>7</v>
      </c>
      <c r="E78" s="236"/>
      <c r="F78" s="236"/>
      <c r="G78" s="13"/>
      <c r="H78" s="235"/>
      <c r="I78" s="236"/>
      <c r="J78" s="236"/>
      <c r="K78" s="236"/>
      <c r="L78" s="236"/>
      <c r="M78" s="236"/>
      <c r="N78" s="13"/>
      <c r="O78" s="258"/>
      <c r="P78" s="258"/>
      <c r="Q78" s="235">
        <v>7</v>
      </c>
      <c r="R78" s="236"/>
      <c r="S78" s="236"/>
      <c r="T78" s="236"/>
      <c r="U78" s="236"/>
      <c r="V78" s="236"/>
      <c r="W78" s="13"/>
      <c r="X78" s="9">
        <v>150</v>
      </c>
      <c r="Y78" s="258">
        <f t="shared" si="733"/>
        <v>5</v>
      </c>
      <c r="Z78" s="10">
        <f t="shared" si="734"/>
        <v>2</v>
      </c>
      <c r="AA78" s="10">
        <f t="shared" si="734"/>
        <v>0</v>
      </c>
      <c r="AB78" s="10">
        <f t="shared" si="734"/>
        <v>2</v>
      </c>
      <c r="AC78" s="10">
        <f t="shared" si="781"/>
        <v>146</v>
      </c>
      <c r="AD78" s="235"/>
      <c r="AE78" s="235"/>
      <c r="AF78" s="235"/>
      <c r="AG78" s="157">
        <f t="shared" si="735"/>
        <v>0</v>
      </c>
      <c r="AH78" s="235"/>
      <c r="AI78" s="235"/>
      <c r="AJ78" s="235"/>
      <c r="AK78" s="157">
        <f t="shared" si="736"/>
        <v>0</v>
      </c>
      <c r="AL78" s="235"/>
      <c r="AM78" s="235"/>
      <c r="AN78" s="235"/>
      <c r="AO78" s="157">
        <f t="shared" si="737"/>
        <v>0</v>
      </c>
      <c r="AP78" s="235"/>
      <c r="AQ78" s="235"/>
      <c r="AR78" s="235"/>
      <c r="AS78" s="157">
        <f t="shared" si="738"/>
        <v>0</v>
      </c>
      <c r="AT78" s="235"/>
      <c r="AU78" s="235"/>
      <c r="AV78" s="235"/>
      <c r="AW78" s="157">
        <f t="shared" si="739"/>
        <v>0</v>
      </c>
      <c r="AX78" s="264"/>
      <c r="AY78" s="264"/>
      <c r="AZ78" s="264"/>
      <c r="BA78" s="157">
        <f t="shared" si="740"/>
        <v>0</v>
      </c>
      <c r="BB78" s="235">
        <v>2</v>
      </c>
      <c r="BC78" s="235">
        <v>0</v>
      </c>
      <c r="BD78" s="235">
        <v>2</v>
      </c>
      <c r="BE78" s="157">
        <f t="shared" si="741"/>
        <v>5</v>
      </c>
      <c r="BF78" s="235"/>
      <c r="BG78" s="235"/>
      <c r="BH78" s="235"/>
      <c r="BI78" s="157">
        <f t="shared" si="782"/>
        <v>0</v>
      </c>
      <c r="BJ78" s="131">
        <f t="shared" si="742"/>
        <v>0.97333333333333338</v>
      </c>
      <c r="BK78" s="227" t="str">
        <f t="shared" si="743"/>
        <v/>
      </c>
      <c r="BL78" s="19">
        <f t="shared" si="744"/>
        <v>0</v>
      </c>
      <c r="BM78" s="19">
        <f t="shared" si="745"/>
        <v>0</v>
      </c>
      <c r="BN78" s="19">
        <f t="shared" si="746"/>
        <v>0</v>
      </c>
      <c r="BO78" s="19">
        <f t="shared" si="747"/>
        <v>0</v>
      </c>
      <c r="BP78" s="19">
        <f t="shared" si="748"/>
        <v>0</v>
      </c>
      <c r="BQ78" s="19">
        <f t="shared" si="749"/>
        <v>0</v>
      </c>
      <c r="BR78" s="19">
        <f t="shared" si="750"/>
        <v>5</v>
      </c>
      <c r="BS78" s="19">
        <f t="shared" si="751"/>
        <v>0</v>
      </c>
      <c r="BT78" s="166">
        <f t="shared" si="752"/>
        <v>5</v>
      </c>
      <c r="BW78" s="19">
        <f t="shared" si="753"/>
        <v>0</v>
      </c>
      <c r="BX78" s="19">
        <f t="shared" si="754"/>
        <v>0</v>
      </c>
      <c r="BY78" s="19">
        <f t="shared" si="755"/>
        <v>0</v>
      </c>
      <c r="BZ78" s="19">
        <f t="shared" si="756"/>
        <v>0</v>
      </c>
      <c r="CA78" s="19">
        <f t="shared" si="757"/>
        <v>0</v>
      </c>
      <c r="CB78" s="19">
        <f t="shared" si="758"/>
        <v>0</v>
      </c>
      <c r="CC78" s="19">
        <f t="shared" si="759"/>
        <v>5</v>
      </c>
      <c r="CD78" s="19">
        <f t="shared" si="760"/>
        <v>0</v>
      </c>
      <c r="CE78" s="379">
        <f t="shared" si="761"/>
        <v>5</v>
      </c>
      <c r="CF78" s="397">
        <f t="shared" si="762"/>
        <v>5</v>
      </c>
      <c r="CH78" s="145">
        <f t="shared" si="763"/>
        <v>0</v>
      </c>
      <c r="CI78" s="145">
        <f t="shared" si="764"/>
        <v>0</v>
      </c>
      <c r="CJ78" s="145">
        <f t="shared" si="765"/>
        <v>0</v>
      </c>
      <c r="CK78" s="145">
        <f t="shared" si="766"/>
        <v>0</v>
      </c>
      <c r="CL78" s="145">
        <f t="shared" si="767"/>
        <v>0</v>
      </c>
      <c r="CM78" s="145">
        <f t="shared" si="768"/>
        <v>0</v>
      </c>
      <c r="CN78" s="145">
        <f t="shared" si="769"/>
        <v>1</v>
      </c>
      <c r="CO78" s="145">
        <f t="shared" si="770"/>
        <v>0</v>
      </c>
      <c r="CP78" s="160">
        <f t="shared" si="771"/>
        <v>1</v>
      </c>
      <c r="CQ78" s="145">
        <f t="shared" si="772"/>
        <v>0</v>
      </c>
      <c r="CR78" s="145">
        <f t="shared" si="773"/>
        <v>0</v>
      </c>
      <c r="CS78" s="146">
        <f t="shared" si="774"/>
        <v>0</v>
      </c>
      <c r="CT78" s="145">
        <f t="shared" si="775"/>
        <v>0</v>
      </c>
      <c r="CU78" s="145">
        <f t="shared" si="776"/>
        <v>0</v>
      </c>
      <c r="CV78" s="145">
        <f t="shared" si="777"/>
        <v>0</v>
      </c>
      <c r="CW78" s="145">
        <f t="shared" si="778"/>
        <v>0</v>
      </c>
      <c r="CX78" s="145">
        <f t="shared" si="779"/>
        <v>0</v>
      </c>
      <c r="CY78" s="159">
        <f t="shared" si="780"/>
        <v>0</v>
      </c>
      <c r="DC78" s="134">
        <f>SUM($AD78:$AF78)+SUM($AH78:$AJ78)+SUM($AL78:AN78)+SUM($AP78:AR78)+SUM($AT78:AV78)+SUM($AX78:AZ78)+SUM($BB78:BD78)+SUM($BF78:BH78)</f>
        <v>4</v>
      </c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</row>
    <row r="79" spans="1:125" s="2" customFormat="1">
      <c r="A79" s="44" t="s">
        <v>153</v>
      </c>
      <c r="B79" s="280" t="s">
        <v>325</v>
      </c>
      <c r="C79" s="412" t="s">
        <v>100</v>
      </c>
      <c r="D79" s="235"/>
      <c r="E79" s="236"/>
      <c r="F79" s="236"/>
      <c r="G79" s="13"/>
      <c r="H79" s="235">
        <v>7</v>
      </c>
      <c r="I79" s="236"/>
      <c r="J79" s="236"/>
      <c r="K79" s="236"/>
      <c r="L79" s="236"/>
      <c r="M79" s="236"/>
      <c r="N79" s="13"/>
      <c r="O79" s="258"/>
      <c r="P79" s="258"/>
      <c r="Q79" s="235">
        <v>7</v>
      </c>
      <c r="R79" s="236"/>
      <c r="S79" s="236"/>
      <c r="T79" s="236"/>
      <c r="U79" s="236"/>
      <c r="V79" s="236"/>
      <c r="W79" s="13"/>
      <c r="X79" s="9">
        <v>150</v>
      </c>
      <c r="Y79" s="258">
        <f t="shared" si="733"/>
        <v>5</v>
      </c>
      <c r="Z79" s="10">
        <f t="shared" si="734"/>
        <v>2</v>
      </c>
      <c r="AA79" s="10">
        <f t="shared" si="734"/>
        <v>0</v>
      </c>
      <c r="AB79" s="10">
        <f t="shared" si="734"/>
        <v>2</v>
      </c>
      <c r="AC79" s="10">
        <f t="shared" si="781"/>
        <v>146</v>
      </c>
      <c r="AD79" s="235"/>
      <c r="AE79" s="235"/>
      <c r="AF79" s="235"/>
      <c r="AG79" s="157">
        <f t="shared" si="735"/>
        <v>0</v>
      </c>
      <c r="AH79" s="235"/>
      <c r="AI79" s="235"/>
      <c r="AJ79" s="235"/>
      <c r="AK79" s="157">
        <f t="shared" si="736"/>
        <v>0</v>
      </c>
      <c r="AL79" s="235"/>
      <c r="AM79" s="235"/>
      <c r="AN79" s="235"/>
      <c r="AO79" s="157">
        <f t="shared" si="737"/>
        <v>0</v>
      </c>
      <c r="AP79" s="235"/>
      <c r="AQ79" s="235"/>
      <c r="AR79" s="235"/>
      <c r="AS79" s="157">
        <f t="shared" si="738"/>
        <v>0</v>
      </c>
      <c r="AT79" s="235"/>
      <c r="AU79" s="235"/>
      <c r="AV79" s="235"/>
      <c r="AW79" s="157">
        <f t="shared" si="739"/>
        <v>0</v>
      </c>
      <c r="AX79" s="264"/>
      <c r="AY79" s="264"/>
      <c r="AZ79" s="264"/>
      <c r="BA79" s="157">
        <f t="shared" si="740"/>
        <v>0</v>
      </c>
      <c r="BB79" s="235">
        <v>2</v>
      </c>
      <c r="BC79" s="235">
        <v>0</v>
      </c>
      <c r="BD79" s="235">
        <v>2</v>
      </c>
      <c r="BE79" s="157">
        <f t="shared" si="741"/>
        <v>5</v>
      </c>
      <c r="BF79" s="235"/>
      <c r="BG79" s="235"/>
      <c r="BH79" s="235"/>
      <c r="BI79" s="157">
        <f t="shared" si="782"/>
        <v>0</v>
      </c>
      <c r="BJ79" s="131">
        <f t="shared" si="742"/>
        <v>0.97333333333333338</v>
      </c>
      <c r="BK79" s="227" t="str">
        <f t="shared" si="743"/>
        <v/>
      </c>
      <c r="BL79" s="19">
        <f t="shared" si="744"/>
        <v>0</v>
      </c>
      <c r="BM79" s="19">
        <f t="shared" si="745"/>
        <v>0</v>
      </c>
      <c r="BN79" s="19">
        <f t="shared" si="746"/>
        <v>0</v>
      </c>
      <c r="BO79" s="19">
        <f t="shared" si="747"/>
        <v>0</v>
      </c>
      <c r="BP79" s="19">
        <f t="shared" si="748"/>
        <v>0</v>
      </c>
      <c r="BQ79" s="19">
        <f t="shared" si="749"/>
        <v>0</v>
      </c>
      <c r="BR79" s="19">
        <f t="shared" si="750"/>
        <v>5</v>
      </c>
      <c r="BS79" s="19">
        <f t="shared" si="751"/>
        <v>0</v>
      </c>
      <c r="BT79" s="166">
        <f t="shared" si="752"/>
        <v>5</v>
      </c>
      <c r="BW79" s="19">
        <f t="shared" si="753"/>
        <v>0</v>
      </c>
      <c r="BX79" s="19">
        <f t="shared" si="754"/>
        <v>0</v>
      </c>
      <c r="BY79" s="19">
        <f t="shared" si="755"/>
        <v>0</v>
      </c>
      <c r="BZ79" s="19">
        <f t="shared" si="756"/>
        <v>0</v>
      </c>
      <c r="CA79" s="19">
        <f t="shared" si="757"/>
        <v>0</v>
      </c>
      <c r="CB79" s="19">
        <f t="shared" si="758"/>
        <v>0</v>
      </c>
      <c r="CC79" s="19">
        <f t="shared" si="759"/>
        <v>5</v>
      </c>
      <c r="CD79" s="19">
        <f t="shared" si="760"/>
        <v>0</v>
      </c>
      <c r="CE79" s="379">
        <f t="shared" si="761"/>
        <v>5</v>
      </c>
      <c r="CF79" s="397">
        <f t="shared" si="762"/>
        <v>5</v>
      </c>
      <c r="CH79" s="145">
        <f t="shared" si="763"/>
        <v>0</v>
      </c>
      <c r="CI79" s="145">
        <f t="shared" si="764"/>
        <v>0</v>
      </c>
      <c r="CJ79" s="145">
        <f t="shared" si="765"/>
        <v>0</v>
      </c>
      <c r="CK79" s="145">
        <f t="shared" si="766"/>
        <v>0</v>
      </c>
      <c r="CL79" s="145">
        <f t="shared" si="767"/>
        <v>0</v>
      </c>
      <c r="CM79" s="145">
        <f t="shared" si="768"/>
        <v>0</v>
      </c>
      <c r="CN79" s="145">
        <f t="shared" si="769"/>
        <v>0</v>
      </c>
      <c r="CO79" s="145">
        <f t="shared" si="770"/>
        <v>0</v>
      </c>
      <c r="CP79" s="160">
        <f t="shared" si="771"/>
        <v>0</v>
      </c>
      <c r="CQ79" s="145">
        <f t="shared" si="772"/>
        <v>0</v>
      </c>
      <c r="CR79" s="145">
        <f t="shared" si="773"/>
        <v>0</v>
      </c>
      <c r="CS79" s="146">
        <f t="shared" si="774"/>
        <v>0</v>
      </c>
      <c r="CT79" s="145">
        <f t="shared" si="775"/>
        <v>0</v>
      </c>
      <c r="CU79" s="145">
        <f t="shared" si="776"/>
        <v>0</v>
      </c>
      <c r="CV79" s="145">
        <f t="shared" si="777"/>
        <v>0</v>
      </c>
      <c r="CW79" s="145">
        <f t="shared" si="778"/>
        <v>1</v>
      </c>
      <c r="CX79" s="145">
        <f t="shared" si="779"/>
        <v>0</v>
      </c>
      <c r="CY79" s="159">
        <f t="shared" si="780"/>
        <v>1</v>
      </c>
      <c r="DC79" s="134">
        <f>SUM($AD79:$AF79)+SUM($AH79:$AJ79)+SUM($AL79:AN79)+SUM($AP79:AR79)+SUM($AT79:AV79)+SUM($AX79:AZ79)+SUM($BB79:BD79)+SUM($BF79:BH79)</f>
        <v>4</v>
      </c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</row>
    <row r="80" spans="1:125" s="2" customFormat="1">
      <c r="A80" s="44" t="s">
        <v>158</v>
      </c>
      <c r="B80" s="280" t="s">
        <v>326</v>
      </c>
      <c r="C80" s="412" t="s">
        <v>100</v>
      </c>
      <c r="D80" s="235">
        <v>8</v>
      </c>
      <c r="E80" s="236"/>
      <c r="F80" s="236"/>
      <c r="G80" s="13"/>
      <c r="H80" s="235"/>
      <c r="I80" s="236"/>
      <c r="J80" s="236"/>
      <c r="K80" s="236"/>
      <c r="L80" s="236"/>
      <c r="M80" s="236"/>
      <c r="N80" s="13"/>
      <c r="O80" s="258"/>
      <c r="P80" s="258"/>
      <c r="Q80" s="235">
        <v>8</v>
      </c>
      <c r="R80" s="236"/>
      <c r="S80" s="236"/>
      <c r="T80" s="236"/>
      <c r="U80" s="236"/>
      <c r="V80" s="236"/>
      <c r="W80" s="13"/>
      <c r="X80" s="9">
        <v>150</v>
      </c>
      <c r="Y80" s="258">
        <f t="shared" si="733"/>
        <v>5</v>
      </c>
      <c r="Z80" s="10">
        <f t="shared" si="734"/>
        <v>2</v>
      </c>
      <c r="AA80" s="10">
        <f t="shared" si="734"/>
        <v>0</v>
      </c>
      <c r="AB80" s="10">
        <f t="shared" si="734"/>
        <v>2</v>
      </c>
      <c r="AC80" s="10">
        <f t="shared" si="781"/>
        <v>146</v>
      </c>
      <c r="AD80" s="235"/>
      <c r="AE80" s="235"/>
      <c r="AF80" s="235"/>
      <c r="AG80" s="157">
        <f t="shared" si="735"/>
        <v>0</v>
      </c>
      <c r="AH80" s="235"/>
      <c r="AI80" s="235"/>
      <c r="AJ80" s="235"/>
      <c r="AK80" s="157">
        <f t="shared" si="736"/>
        <v>0</v>
      </c>
      <c r="AL80" s="235"/>
      <c r="AM80" s="235"/>
      <c r="AN80" s="235"/>
      <c r="AO80" s="157">
        <f t="shared" si="737"/>
        <v>0</v>
      </c>
      <c r="AP80" s="235"/>
      <c r="AQ80" s="235"/>
      <c r="AR80" s="235"/>
      <c r="AS80" s="157">
        <f t="shared" si="738"/>
        <v>0</v>
      </c>
      <c r="AT80" s="235"/>
      <c r="AU80" s="235"/>
      <c r="AV80" s="235"/>
      <c r="AW80" s="157">
        <f t="shared" si="739"/>
        <v>0</v>
      </c>
      <c r="AX80" s="264"/>
      <c r="AY80" s="264"/>
      <c r="AZ80" s="264"/>
      <c r="BA80" s="157">
        <f t="shared" si="740"/>
        <v>0</v>
      </c>
      <c r="BB80" s="235"/>
      <c r="BC80" s="235"/>
      <c r="BD80" s="235"/>
      <c r="BE80" s="157"/>
      <c r="BF80" s="235">
        <v>2</v>
      </c>
      <c r="BG80" s="235">
        <v>0</v>
      </c>
      <c r="BH80" s="235">
        <v>2</v>
      </c>
      <c r="BI80" s="157">
        <f t="shared" si="782"/>
        <v>5</v>
      </c>
      <c r="BJ80" s="131">
        <f t="shared" si="742"/>
        <v>0.97333333333333338</v>
      </c>
      <c r="BK80" s="227" t="str">
        <f t="shared" si="743"/>
        <v/>
      </c>
      <c r="BL80" s="19">
        <f t="shared" si="744"/>
        <v>0</v>
      </c>
      <c r="BM80" s="19">
        <f t="shared" si="745"/>
        <v>0</v>
      </c>
      <c r="BN80" s="19">
        <f t="shared" si="746"/>
        <v>0</v>
      </c>
      <c r="BO80" s="19">
        <f t="shared" si="747"/>
        <v>0</v>
      </c>
      <c r="BP80" s="19">
        <f t="shared" si="748"/>
        <v>0</v>
      </c>
      <c r="BQ80" s="19">
        <f t="shared" si="749"/>
        <v>0</v>
      </c>
      <c r="BR80" s="19">
        <f t="shared" si="750"/>
        <v>0</v>
      </c>
      <c r="BS80" s="19">
        <f t="shared" si="751"/>
        <v>5</v>
      </c>
      <c r="BT80" s="166">
        <f t="shared" si="752"/>
        <v>5</v>
      </c>
      <c r="BW80" s="19">
        <f t="shared" si="753"/>
        <v>0</v>
      </c>
      <c r="BX80" s="19">
        <f t="shared" si="754"/>
        <v>0</v>
      </c>
      <c r="BY80" s="19">
        <f t="shared" si="755"/>
        <v>0</v>
      </c>
      <c r="BZ80" s="19">
        <f t="shared" si="756"/>
        <v>0</v>
      </c>
      <c r="CA80" s="19">
        <f t="shared" si="757"/>
        <v>0</v>
      </c>
      <c r="CB80" s="19">
        <f t="shared" si="758"/>
        <v>0</v>
      </c>
      <c r="CC80" s="19">
        <f t="shared" si="759"/>
        <v>0</v>
      </c>
      <c r="CD80" s="19">
        <f t="shared" si="760"/>
        <v>5</v>
      </c>
      <c r="CE80" s="379">
        <f t="shared" si="761"/>
        <v>5</v>
      </c>
      <c r="CF80" s="397">
        <f t="shared" si="762"/>
        <v>5</v>
      </c>
      <c r="CH80" s="145">
        <f t="shared" si="763"/>
        <v>0</v>
      </c>
      <c r="CI80" s="145">
        <f t="shared" si="764"/>
        <v>0</v>
      </c>
      <c r="CJ80" s="145">
        <f t="shared" si="765"/>
        <v>0</v>
      </c>
      <c r="CK80" s="145">
        <f t="shared" si="766"/>
        <v>0</v>
      </c>
      <c r="CL80" s="145">
        <f t="shared" si="767"/>
        <v>0</v>
      </c>
      <c r="CM80" s="145">
        <f t="shared" si="768"/>
        <v>0</v>
      </c>
      <c r="CN80" s="145">
        <f t="shared" si="769"/>
        <v>0</v>
      </c>
      <c r="CO80" s="145">
        <f t="shared" si="770"/>
        <v>1</v>
      </c>
      <c r="CP80" s="160">
        <f t="shared" si="771"/>
        <v>1</v>
      </c>
      <c r="CQ80" s="145">
        <f t="shared" si="772"/>
        <v>0</v>
      </c>
      <c r="CR80" s="145">
        <f t="shared" si="773"/>
        <v>0</v>
      </c>
      <c r="CS80" s="146">
        <f t="shared" si="774"/>
        <v>0</v>
      </c>
      <c r="CT80" s="145">
        <f t="shared" si="775"/>
        <v>0</v>
      </c>
      <c r="CU80" s="145">
        <f t="shared" si="776"/>
        <v>0</v>
      </c>
      <c r="CV80" s="145">
        <f t="shared" si="777"/>
        <v>0</v>
      </c>
      <c r="CW80" s="145">
        <f t="shared" si="778"/>
        <v>0</v>
      </c>
      <c r="CX80" s="145">
        <f t="shared" si="779"/>
        <v>0</v>
      </c>
      <c r="CY80" s="159">
        <f t="shared" si="780"/>
        <v>0</v>
      </c>
      <c r="DC80" s="134">
        <f>SUM($AD80:$AF80)+SUM($AH80:$AJ80)+SUM($AL80:AN80)+SUM($AP80:AR80)+SUM($AT80:AV80)+SUM($AX80:AZ80)+SUM($BB80:BD80)+SUM($BF80:BH80)</f>
        <v>4</v>
      </c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</row>
    <row r="81" spans="1:125" s="2" customFormat="1">
      <c r="A81" s="44" t="s">
        <v>159</v>
      </c>
      <c r="B81" s="280" t="s">
        <v>327</v>
      </c>
      <c r="C81" s="412" t="s">
        <v>100</v>
      </c>
      <c r="D81" s="235">
        <v>8</v>
      </c>
      <c r="E81" s="236"/>
      <c r="F81" s="236"/>
      <c r="G81" s="13"/>
      <c r="H81" s="235"/>
      <c r="I81" s="236"/>
      <c r="J81" s="236"/>
      <c r="K81" s="236"/>
      <c r="L81" s="236"/>
      <c r="M81" s="236"/>
      <c r="N81" s="13"/>
      <c r="O81" s="258"/>
      <c r="P81" s="258"/>
      <c r="Q81" s="235">
        <v>8</v>
      </c>
      <c r="R81" s="236"/>
      <c r="S81" s="236"/>
      <c r="T81" s="236"/>
      <c r="U81" s="236"/>
      <c r="V81" s="236"/>
      <c r="W81" s="13"/>
      <c r="X81" s="9">
        <v>150</v>
      </c>
      <c r="Y81" s="258">
        <f t="shared" si="733"/>
        <v>5</v>
      </c>
      <c r="Z81" s="10">
        <f t="shared" si="734"/>
        <v>2</v>
      </c>
      <c r="AA81" s="10">
        <f t="shared" si="734"/>
        <v>0</v>
      </c>
      <c r="AB81" s="10">
        <f t="shared" si="734"/>
        <v>2</v>
      </c>
      <c r="AC81" s="10">
        <f t="shared" si="781"/>
        <v>146</v>
      </c>
      <c r="AD81" s="235"/>
      <c r="AE81" s="235"/>
      <c r="AF81" s="235"/>
      <c r="AG81" s="157">
        <f t="shared" si="735"/>
        <v>0</v>
      </c>
      <c r="AH81" s="235"/>
      <c r="AI81" s="235"/>
      <c r="AJ81" s="235"/>
      <c r="AK81" s="157">
        <f t="shared" si="736"/>
        <v>0</v>
      </c>
      <c r="AL81" s="235"/>
      <c r="AM81" s="235"/>
      <c r="AN81" s="235"/>
      <c r="AO81" s="157">
        <f t="shared" si="737"/>
        <v>0</v>
      </c>
      <c r="AP81" s="235"/>
      <c r="AQ81" s="235"/>
      <c r="AR81" s="235"/>
      <c r="AS81" s="157">
        <f t="shared" si="738"/>
        <v>0</v>
      </c>
      <c r="AT81" s="235"/>
      <c r="AU81" s="235"/>
      <c r="AV81" s="235"/>
      <c r="AW81" s="157">
        <f t="shared" si="739"/>
        <v>0</v>
      </c>
      <c r="AX81" s="264"/>
      <c r="AY81" s="264"/>
      <c r="AZ81" s="264"/>
      <c r="BA81" s="157">
        <f t="shared" si="740"/>
        <v>0</v>
      </c>
      <c r="BB81" s="235"/>
      <c r="BC81" s="235"/>
      <c r="BD81" s="235"/>
      <c r="BE81" s="157"/>
      <c r="BF81" s="235">
        <v>2</v>
      </c>
      <c r="BG81" s="235">
        <v>0</v>
      </c>
      <c r="BH81" s="235">
        <v>2</v>
      </c>
      <c r="BI81" s="157">
        <f t="shared" si="782"/>
        <v>5</v>
      </c>
      <c r="BJ81" s="131">
        <f t="shared" si="742"/>
        <v>0.97333333333333338</v>
      </c>
      <c r="BK81" s="227" t="str">
        <f t="shared" si="743"/>
        <v/>
      </c>
      <c r="BL81" s="19">
        <f>IF(AND($DC81=0,$DL81=0),0,IF(AND($CP81=0,$CY81=0,DD81&lt;&gt;0),DD81, IF(AND(BK81&lt;CF81,$CE81&lt;&gt;$Y81,BW81=$CF81),BW81+$Y81-$CE81,BW81)))</f>
        <v>0</v>
      </c>
      <c r="BM81" s="19">
        <f>IF(AND($DC81=0,$DL81=0),0,IF(AND($CP81=0,$CY81=0,DE81&lt;&gt;0),DE81, IF(AND(BL81&lt;CF81,$CE81&lt;&gt;$Y81,BX81=$CF81),BX81+$Y81-$CE81,BX81)))</f>
        <v>0</v>
      </c>
      <c r="BN81" s="19">
        <f>IF(AND($DC81=0,$DL81=0),0,IF(AND($CP81=0,$CY81=0,DF81&lt;&gt;0),DF81, IF(AND(BM81&lt;CF81,$CE81&lt;&gt;$Y81,BY81=$CF81),BY81+$Y81-$CE81,BY81)))</f>
        <v>0</v>
      </c>
      <c r="BO81" s="19">
        <f>IF(AND($DC81=0,$DL81=0),0,IF(AND($CP81=0,$CY81=0,DG81&lt;&gt;0),DG81, IF(AND(BN81&lt;CF81,$CE81&lt;&gt;$Y81,BZ81=$CF81),BZ81+$Y81-$CE81,BZ81)))</f>
        <v>0</v>
      </c>
      <c r="BP81" s="19">
        <f>IF(AND($DC81=0,$DL81=0),0,IF(AND($CP81=0,$CY81=0,DH81&lt;&gt;0),DH81, IF(AND(BO81&lt;CF81,$CE81&lt;&gt;$Y81,CA81=$CF81),CA81+$Y81-$CE81,CA81)))</f>
        <v>0</v>
      </c>
      <c r="BQ81" s="19">
        <f>IF(AND($DC81=0,$DL81=0),0,IF(AND($CP81=0,$CY81=0,DI81&lt;&gt;0),DI81, IF(AND(BP81&lt;CF81,$CE81&lt;&gt;$Y81,CB81=$CF81),CB81+$Y81-$CE81,CB81)))</f>
        <v>0</v>
      </c>
      <c r="BR81" s="19">
        <f>IF(AND($DC81=0,$DL81=0),0,IF(AND($CP81=0,$CY81=0,DJ81&lt;&gt;0),DJ81, IF(AND(BQ81&lt;CF81,$CE81&lt;&gt;$Y81,CC81=$CF81),CC81+$Y81-$CE81,CC81)))</f>
        <v>0</v>
      </c>
      <c r="BS81" s="19">
        <f>IF(AND($DC81=0,$DL81=0),0,IF(AND($CP81=0,$CY81=0,DK81&lt;&gt;0),DK81, IF(AND(BR81&lt;CF81,$CE81&lt;&gt;$Y81,CD81=$CF81),CD81+$Y81-$CE81,CD81)))</f>
        <v>5</v>
      </c>
      <c r="BT81" s="166">
        <f t="shared" si="752"/>
        <v>5</v>
      </c>
      <c r="BW81" s="19">
        <f t="shared" si="753"/>
        <v>0</v>
      </c>
      <c r="BX81" s="19">
        <f t="shared" si="754"/>
        <v>0</v>
      </c>
      <c r="BY81" s="19">
        <f t="shared" si="755"/>
        <v>0</v>
      </c>
      <c r="BZ81" s="19">
        <f t="shared" si="756"/>
        <v>0</v>
      </c>
      <c r="CA81" s="19">
        <f t="shared" si="757"/>
        <v>0</v>
      </c>
      <c r="CB81" s="19">
        <f t="shared" si="758"/>
        <v>0</v>
      </c>
      <c r="CC81" s="19">
        <f t="shared" si="759"/>
        <v>0</v>
      </c>
      <c r="CD81" s="19">
        <f t="shared" si="760"/>
        <v>5</v>
      </c>
      <c r="CE81" s="379">
        <f t="shared" si="761"/>
        <v>5</v>
      </c>
      <c r="CF81" s="397">
        <f t="shared" si="762"/>
        <v>5</v>
      </c>
      <c r="CH81" s="145">
        <f t="shared" si="763"/>
        <v>0</v>
      </c>
      <c r="CI81" s="145">
        <f t="shared" si="764"/>
        <v>0</v>
      </c>
      <c r="CJ81" s="145">
        <f t="shared" si="765"/>
        <v>0</v>
      </c>
      <c r="CK81" s="145">
        <f t="shared" si="766"/>
        <v>0</v>
      </c>
      <c r="CL81" s="145">
        <f t="shared" si="767"/>
        <v>0</v>
      </c>
      <c r="CM81" s="145">
        <f t="shared" si="768"/>
        <v>0</v>
      </c>
      <c r="CN81" s="145">
        <f t="shared" si="769"/>
        <v>0</v>
      </c>
      <c r="CO81" s="145">
        <f t="shared" si="770"/>
        <v>1</v>
      </c>
      <c r="CP81" s="160">
        <f t="shared" si="771"/>
        <v>1</v>
      </c>
      <c r="CQ81" s="145">
        <f t="shared" si="772"/>
        <v>0</v>
      </c>
      <c r="CR81" s="145">
        <f t="shared" si="773"/>
        <v>0</v>
      </c>
      <c r="CS81" s="146">
        <f t="shared" si="774"/>
        <v>0</v>
      </c>
      <c r="CT81" s="145">
        <f t="shared" si="775"/>
        <v>0</v>
      </c>
      <c r="CU81" s="145">
        <f t="shared" si="776"/>
        <v>0</v>
      </c>
      <c r="CV81" s="145">
        <f t="shared" si="777"/>
        <v>0</v>
      </c>
      <c r="CW81" s="145">
        <f t="shared" si="778"/>
        <v>0</v>
      </c>
      <c r="CX81" s="145">
        <f t="shared" si="779"/>
        <v>0</v>
      </c>
      <c r="CY81" s="159">
        <f t="shared" si="780"/>
        <v>0</v>
      </c>
      <c r="DC81" s="134">
        <f>SUM($AD81:$AF81)+SUM($AH81:$AJ81)+SUM($AL81:AN81)+SUM($AP81:AR81)+SUM($AT81:AV81)+SUM($AX81:AZ81)+SUM($BB81:BD81)+SUM($BF81:BH81)</f>
        <v>4</v>
      </c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</row>
    <row r="82" spans="1:125" s="2" customFormat="1" ht="12.75" hidden="1" customHeight="1">
      <c r="A82" s="44" t="s">
        <v>160</v>
      </c>
      <c r="B82" s="281"/>
      <c r="C82" s="247"/>
      <c r="D82" s="235"/>
      <c r="E82" s="236"/>
      <c r="F82" s="236"/>
      <c r="G82" s="13"/>
      <c r="H82" s="235"/>
      <c r="I82" s="236"/>
      <c r="J82" s="236"/>
      <c r="K82" s="236"/>
      <c r="L82" s="236"/>
      <c r="M82" s="236"/>
      <c r="N82" s="13"/>
      <c r="O82" s="258"/>
      <c r="P82" s="258"/>
      <c r="Q82" s="235"/>
      <c r="R82" s="236"/>
      <c r="S82" s="236"/>
      <c r="T82" s="236"/>
      <c r="U82" s="236"/>
      <c r="V82" s="236"/>
      <c r="W82" s="13"/>
      <c r="X82" s="12"/>
      <c r="Y82" s="258">
        <f t="shared" si="733"/>
        <v>0</v>
      </c>
      <c r="Z82" s="10">
        <f t="shared" si="734"/>
        <v>0</v>
      </c>
      <c r="AA82" s="10">
        <f t="shared" si="734"/>
        <v>0</v>
      </c>
      <c r="AB82" s="10">
        <f t="shared" si="734"/>
        <v>0</v>
      </c>
      <c r="AC82" s="10">
        <f t="shared" ref="AC82:AC89" si="783">X82-Z82</f>
        <v>0</v>
      </c>
      <c r="AD82" s="235"/>
      <c r="AE82" s="235"/>
      <c r="AF82" s="235"/>
      <c r="AG82" s="157">
        <f t="shared" si="735"/>
        <v>0</v>
      </c>
      <c r="AH82" s="235"/>
      <c r="AI82" s="235"/>
      <c r="AJ82" s="235"/>
      <c r="AK82" s="157">
        <f t="shared" si="736"/>
        <v>0</v>
      </c>
      <c r="AL82" s="235"/>
      <c r="AM82" s="235"/>
      <c r="AN82" s="235"/>
      <c r="AO82" s="157">
        <f t="shared" si="737"/>
        <v>0</v>
      </c>
      <c r="AP82" s="235"/>
      <c r="AQ82" s="235"/>
      <c r="AR82" s="235"/>
      <c r="AS82" s="157">
        <f t="shared" si="738"/>
        <v>0</v>
      </c>
      <c r="AT82" s="235"/>
      <c r="AU82" s="235"/>
      <c r="AV82" s="235"/>
      <c r="AW82" s="157">
        <f t="shared" si="739"/>
        <v>0</v>
      </c>
      <c r="AX82" s="264"/>
      <c r="AY82" s="264"/>
      <c r="AZ82" s="264"/>
      <c r="BA82" s="157">
        <f t="shared" si="740"/>
        <v>0</v>
      </c>
      <c r="BB82" s="235"/>
      <c r="BC82" s="235"/>
      <c r="BD82" s="235"/>
      <c r="BE82" s="157">
        <f t="shared" si="741"/>
        <v>0</v>
      </c>
      <c r="BF82" s="235"/>
      <c r="BG82" s="235"/>
      <c r="BH82" s="235"/>
      <c r="BI82" s="157">
        <f t="shared" si="782"/>
        <v>0</v>
      </c>
      <c r="BJ82" s="131">
        <f t="shared" si="742"/>
        <v>0</v>
      </c>
      <c r="BK82" s="227" t="str">
        <f t="shared" si="743"/>
        <v/>
      </c>
      <c r="BL82" s="19">
        <f>IF(AND($DC82=0,$DL82=0),0,IF(AND($CP82=0,$CY82=0,DD82&lt;&gt;0),DD82, IF(AND(BK82&lt;CF82,$CE82&lt;&gt;$Y82,BW82=$CF82),BW82+$Y82-$CE82,BW82)))</f>
        <v>0</v>
      </c>
      <c r="BM82" s="19">
        <f>IF(AND($DC82=0,$DL82=0),0,IF(AND($CP82=0,$CY82=0,DE82&lt;&gt;0),DE82, IF(AND(BL82&lt;CF82,$CE82&lt;&gt;$Y82,BX82=$CF82),BX82+$Y82-$CE82,BX82)))</f>
        <v>0</v>
      </c>
      <c r="BN82" s="19">
        <f>IF(AND($DC82=0,$DL82=0),0,IF(AND($CP82=0,$CY82=0,DF82&lt;&gt;0),DF82, IF(AND(BM82&lt;CF82,$CE82&lt;&gt;$Y82,BY82=$CF82),BY82+$Y82-$CE82,BY82)))</f>
        <v>0</v>
      </c>
      <c r="BO82" s="19">
        <f>IF(AND($DC82=0,$DL82=0),0,IF(AND($CP82=0,$CY82=0,DG82&lt;&gt;0),DG82, IF(AND(BN82&lt;CF82,$CE82&lt;&gt;$Y82,BZ82=$CF82),BZ82+$Y82-$CE82,BZ82)))</f>
        <v>0</v>
      </c>
      <c r="BP82" s="19">
        <f>IF(AND($DC82=0,$DL82=0),0,IF(AND($CP82=0,$CY82=0,DH82&lt;&gt;0),DH82, IF(AND(BO82&lt;CF82,$CE82&lt;&gt;$Y82,CA82=$CF82),CA82+$Y82-$CE82,CA82)))</f>
        <v>0</v>
      </c>
      <c r="BQ82" s="19">
        <f>IF(AND($DC82=0,$DL82=0),0,IF(AND($CP82=0,$CY82=0,DI82&lt;&gt;0),DI82, IF(AND(BP82&lt;CF82,$CE82&lt;&gt;$Y82,CB82=$CF82),CB82+$Y82-$CE82,CB82)))</f>
        <v>0</v>
      </c>
      <c r="BR82" s="19">
        <f>IF(AND($DC82=0,$DL82=0),0,IF(AND($CP82=0,$CY82=0,DJ82&lt;&gt;0),DJ82, IF(AND(BQ82&lt;CF82,$CE82&lt;&gt;$Y82,CC82=$CF82),CC82+$Y82-$CE82,CC82)))</f>
        <v>0</v>
      </c>
      <c r="BS82" s="19">
        <f>IF(AND($DC82=0,$DL82=0),0,IF(AND($CP82=0,$CY82=0,DK82&lt;&gt;0),DK82, IF(AND(BR82&lt;CF82,$CE82&lt;&gt;$Y82,CD82=$CF82),CD82+$Y82-$CE82,CD82)))</f>
        <v>0</v>
      </c>
      <c r="BT82" s="166">
        <f t="shared" si="752"/>
        <v>0</v>
      </c>
      <c r="BW82" s="19">
        <f>IF($DC82=0,0,ROUND(4*($Y82-$DL82)*SUM(AD82:AD82)/$DC82,0)/4)+DD82+DM82</f>
        <v>0</v>
      </c>
      <c r="BX82" s="19">
        <f>IF($DC82=0,0,ROUND(4*($Y82-$DL82)*SUM(AH82:AH82)/$DC82,0)/4)+DE82+DN82</f>
        <v>0</v>
      </c>
      <c r="BY82" s="19">
        <f>IF($DC82=0,0,ROUND(4*($Y82-$DL82)*SUM(AL82:AL82)/$DC82,0)/4)+DF82+DO82</f>
        <v>0</v>
      </c>
      <c r="BZ82" s="19">
        <f>IF($DC82=0,0,ROUND(4*($Y82-$DL82)*SUM(AP82:AP82)/$DC82,0)/4)+DG82++DP82</f>
        <v>0</v>
      </c>
      <c r="CA82" s="19">
        <f>IF($DC82=0,0,ROUND(4*($Y82-$DL82)*SUM(AT82:AT82)/$DC82,0)/4)+DH82+DQ82</f>
        <v>0</v>
      </c>
      <c r="CB82" s="19">
        <f>IF($DC82=0,0,ROUND(4*($Y82-$DL82)*(SUM(AX82:AX82))/$DC82,0)/4)+DI82+DR82</f>
        <v>0</v>
      </c>
      <c r="CC82" s="19">
        <f>IF($DC82=0,0,ROUND(4*($Y82-$DL82)*(SUM(BB82:BB82))/$DC82,0)/4)+DJ82+DS82</f>
        <v>0</v>
      </c>
      <c r="CD82" s="19">
        <f>IF($DC82=0,0,ROUND(4*($Y82-$DL82)*(SUM(BF82:BF82))/$DC82,0)/4)+DK82+DT82</f>
        <v>0</v>
      </c>
      <c r="CE82" s="379">
        <f t="shared" si="761"/>
        <v>0</v>
      </c>
      <c r="CF82" s="397">
        <f t="shared" si="762"/>
        <v>0</v>
      </c>
      <c r="CH82" s="145">
        <f t="shared" si="763"/>
        <v>0</v>
      </c>
      <c r="CI82" s="145">
        <f t="shared" si="764"/>
        <v>0</v>
      </c>
      <c r="CJ82" s="145">
        <f t="shared" si="765"/>
        <v>0</v>
      </c>
      <c r="CK82" s="145">
        <f t="shared" si="766"/>
        <v>0</v>
      </c>
      <c r="CL82" s="145">
        <f t="shared" si="767"/>
        <v>0</v>
      </c>
      <c r="CM82" s="145">
        <f t="shared" si="768"/>
        <v>0</v>
      </c>
      <c r="CN82" s="145">
        <f t="shared" si="769"/>
        <v>0</v>
      </c>
      <c r="CO82" s="145">
        <f t="shared" si="770"/>
        <v>0</v>
      </c>
      <c r="CP82" s="160">
        <f t="shared" si="771"/>
        <v>0</v>
      </c>
      <c r="CQ82" s="145">
        <f t="shared" si="772"/>
        <v>0</v>
      </c>
      <c r="CR82" s="145">
        <f t="shared" si="773"/>
        <v>0</v>
      </c>
      <c r="CS82" s="146">
        <f t="shared" si="774"/>
        <v>0</v>
      </c>
      <c r="CT82" s="145">
        <f t="shared" si="775"/>
        <v>0</v>
      </c>
      <c r="CU82" s="145">
        <f t="shared" si="776"/>
        <v>0</v>
      </c>
      <c r="CV82" s="145">
        <f t="shared" si="777"/>
        <v>0</v>
      </c>
      <c r="CW82" s="145">
        <f t="shared" si="778"/>
        <v>0</v>
      </c>
      <c r="CX82" s="145">
        <f t="shared" si="779"/>
        <v>0</v>
      </c>
      <c r="CY82" s="159">
        <f t="shared" si="780"/>
        <v>0</v>
      </c>
      <c r="DC82" s="134">
        <f t="shared" ref="DC82:DC89" si="784">SUM($AD82:$AD82)+SUM($AH82:$AH82)+SUM($AL82:$AL82)+SUM($AP82:$AP82)+SUM($AT82:$AT82)+SUM($AX82:$AX82)+SUM($BB82:$BB82)+SUM($BF82:$BF82)</f>
        <v>0</v>
      </c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</row>
    <row r="83" spans="1:125" s="2" customFormat="1" ht="12.75" hidden="1" customHeight="1">
      <c r="A83" s="44" t="s">
        <v>161</v>
      </c>
      <c r="B83" s="281"/>
      <c r="C83" s="247"/>
      <c r="D83" s="235"/>
      <c r="E83" s="236"/>
      <c r="F83" s="236"/>
      <c r="G83" s="13"/>
      <c r="H83" s="235"/>
      <c r="I83" s="236"/>
      <c r="J83" s="236"/>
      <c r="K83" s="236"/>
      <c r="L83" s="236"/>
      <c r="M83" s="236"/>
      <c r="N83" s="13"/>
      <c r="O83" s="258"/>
      <c r="P83" s="258"/>
      <c r="Q83" s="235"/>
      <c r="R83" s="236"/>
      <c r="S83" s="236"/>
      <c r="T83" s="236"/>
      <c r="U83" s="236"/>
      <c r="V83" s="236"/>
      <c r="W83" s="13"/>
      <c r="X83" s="12"/>
      <c r="Y83" s="258">
        <f t="shared" si="733"/>
        <v>0</v>
      </c>
      <c r="Z83" s="10">
        <f t="shared" si="734"/>
        <v>0</v>
      </c>
      <c r="AA83" s="10">
        <f t="shared" si="734"/>
        <v>0</v>
      </c>
      <c r="AB83" s="10">
        <f t="shared" si="734"/>
        <v>0</v>
      </c>
      <c r="AC83" s="10">
        <f t="shared" si="783"/>
        <v>0</v>
      </c>
      <c r="AD83" s="235"/>
      <c r="AE83" s="235"/>
      <c r="AF83" s="235"/>
      <c r="AG83" s="157">
        <f t="shared" si="735"/>
        <v>0</v>
      </c>
      <c r="AH83" s="235"/>
      <c r="AI83" s="235"/>
      <c r="AJ83" s="235"/>
      <c r="AK83" s="157">
        <f t="shared" si="736"/>
        <v>0</v>
      </c>
      <c r="AL83" s="235"/>
      <c r="AM83" s="235"/>
      <c r="AN83" s="235"/>
      <c r="AO83" s="157">
        <f t="shared" si="737"/>
        <v>0</v>
      </c>
      <c r="AP83" s="235"/>
      <c r="AQ83" s="235"/>
      <c r="AR83" s="235"/>
      <c r="AS83" s="157">
        <f t="shared" si="738"/>
        <v>0</v>
      </c>
      <c r="AT83" s="235"/>
      <c r="AU83" s="235"/>
      <c r="AV83" s="235"/>
      <c r="AW83" s="157">
        <f t="shared" si="739"/>
        <v>0</v>
      </c>
      <c r="AX83" s="264"/>
      <c r="AY83" s="264"/>
      <c r="AZ83" s="264"/>
      <c r="BA83" s="157">
        <f t="shared" si="740"/>
        <v>0</v>
      </c>
      <c r="BB83" s="235"/>
      <c r="BC83" s="235"/>
      <c r="BD83" s="235"/>
      <c r="BE83" s="157">
        <f t="shared" si="741"/>
        <v>0</v>
      </c>
      <c r="BF83" s="235"/>
      <c r="BG83" s="235"/>
      <c r="BH83" s="235"/>
      <c r="BI83" s="157">
        <f t="shared" si="782"/>
        <v>0</v>
      </c>
      <c r="BJ83" s="131">
        <f t="shared" si="742"/>
        <v>0</v>
      </c>
      <c r="BK83" s="227" t="str">
        <f t="shared" si="743"/>
        <v/>
      </c>
      <c r="BL83" s="19">
        <f>IF(AND($DC83=0,$DL83=0),0,IF(AND($CP83=0,$CY83=0,DD83&lt;&gt;0),DD83, IF(AND(BK83&lt;CF83,$CE83&lt;&gt;$Y83,BW83=$CF83),BW83+$Y83-$CE83,BW83)))</f>
        <v>0</v>
      </c>
      <c r="BM83" s="19">
        <f>IF(AND($DC83=0,$DL83=0),0,IF(AND($CP83=0,$CY83=0,DE83&lt;&gt;0),DE83, IF(AND(BL83&lt;CF83,$CE83&lt;&gt;$Y83,BX83=$CF83),BX83+$Y83-$CE83,BX83)))</f>
        <v>0</v>
      </c>
      <c r="BN83" s="19">
        <f>IF(AND($DC83=0,$DL83=0),0,IF(AND($CP83=0,$CY83=0,DF83&lt;&gt;0),DF83, IF(AND(BM83&lt;CF83,$CE83&lt;&gt;$Y83,BY83=$CF83),BY83+$Y83-$CE83,BY83)))</f>
        <v>0</v>
      </c>
      <c r="BO83" s="19">
        <f>IF(AND($DC83=0,$DL83=0),0,IF(AND($CP83=0,$CY83=0,DG83&lt;&gt;0),DG83, IF(AND(BN83&lt;CF83,$CE83&lt;&gt;$Y83,BZ83=$CF83),BZ83+$Y83-$CE83,BZ83)))</f>
        <v>0</v>
      </c>
      <c r="BP83" s="19">
        <f>IF(AND($DC83=0,$DL83=0),0,IF(AND($CP83=0,$CY83=0,DH83&lt;&gt;0),DH83, IF(AND(BO83&lt;CF83,$CE83&lt;&gt;$Y83,CA83=$CF83),CA83+$Y83-$CE83,CA83)))</f>
        <v>0</v>
      </c>
      <c r="BQ83" s="19">
        <f>IF(AND($DC83=0,$DL83=0),0,IF(AND($CP83=0,$CY83=0,DI83&lt;&gt;0),DI83, IF(AND(BP83&lt;CF83,$CE83&lt;&gt;$Y83,CB83=$CF83),CB83+$Y83-$CE83,CB83)))</f>
        <v>0</v>
      </c>
      <c r="BR83" s="19">
        <f>IF(AND($DC83=0,$DL83=0),0,IF(AND($CP83=0,$CY83=0,DJ83&lt;&gt;0),DJ83, IF(AND(BQ83&lt;CF83,$CE83&lt;&gt;$Y83,CC83=$CF83),CC83+$Y83-$CE83,CC83)))</f>
        <v>0</v>
      </c>
      <c r="BS83" s="19">
        <f>IF(AND($DC83=0,$DL83=0),0,IF(AND($CP83=0,$CY83=0,DK83&lt;&gt;0),DK83, IF(AND(BR83&lt;CF83,$CE83&lt;&gt;$Y83,CD83=$CF83),CD83+$Y83-$CE83,CD83)))</f>
        <v>0</v>
      </c>
      <c r="BT83" s="166">
        <f t="shared" si="752"/>
        <v>0</v>
      </c>
      <c r="BW83" s="19">
        <f>IF($DC83=0,0,ROUND(4*($Y83-$DL83)*SUM(AD83:AD83)/$DC83,0)/4)+DD83+DM83</f>
        <v>0</v>
      </c>
      <c r="BX83" s="19">
        <f>IF($DC83=0,0,ROUND(4*($Y83-$DL83)*SUM(AH83:AH83)/$DC83,0)/4)+DE83+DN83</f>
        <v>0</v>
      </c>
      <c r="BY83" s="19">
        <f>IF($DC83=0,0,ROUND(4*($Y83-$DL83)*SUM(AL83:AL83)/$DC83,0)/4)+DF83+DO83</f>
        <v>0</v>
      </c>
      <c r="BZ83" s="19">
        <f>IF($DC83=0,0,ROUND(4*($Y83-$DL83)*SUM(AP83:AP83)/$DC83,0)/4)+DG83++DP83</f>
        <v>0</v>
      </c>
      <c r="CA83" s="19">
        <f>IF($DC83=0,0,ROUND(4*($Y83-$DL83)*SUM(AT83:AT83)/$DC83,0)/4)+DH83+DQ83</f>
        <v>0</v>
      </c>
      <c r="CB83" s="19">
        <f>IF($DC83=0,0,ROUND(4*($Y83-$DL83)*(SUM(AX83:AX83))/$DC83,0)/4)+DI83+DR83</f>
        <v>0</v>
      </c>
      <c r="CC83" s="19">
        <f>IF($DC83=0,0,ROUND(4*($Y83-$DL83)*(SUM(BB83:BB83))/$DC83,0)/4)+DJ83+DS83</f>
        <v>0</v>
      </c>
      <c r="CD83" s="19">
        <f>IF($DC83=0,0,ROUND(4*($Y83-$DL83)*(SUM(BF83:BF83))/$DC83,0)/4)+DK83+DT83</f>
        <v>0</v>
      </c>
      <c r="CE83" s="379">
        <f t="shared" si="761"/>
        <v>0</v>
      </c>
      <c r="CF83" s="397">
        <f t="shared" si="762"/>
        <v>0</v>
      </c>
      <c r="CH83" s="145">
        <f t="shared" si="763"/>
        <v>0</v>
      </c>
      <c r="CI83" s="145">
        <f t="shared" si="764"/>
        <v>0</v>
      </c>
      <c r="CJ83" s="145">
        <f t="shared" si="765"/>
        <v>0</v>
      </c>
      <c r="CK83" s="145">
        <f t="shared" si="766"/>
        <v>0</v>
      </c>
      <c r="CL83" s="145">
        <f t="shared" si="767"/>
        <v>0</v>
      </c>
      <c r="CM83" s="145">
        <f t="shared" si="768"/>
        <v>0</v>
      </c>
      <c r="CN83" s="145">
        <f t="shared" si="769"/>
        <v>0</v>
      </c>
      <c r="CO83" s="145">
        <f t="shared" si="770"/>
        <v>0</v>
      </c>
      <c r="CP83" s="160">
        <f t="shared" si="771"/>
        <v>0</v>
      </c>
      <c r="CQ83" s="145">
        <f t="shared" si="772"/>
        <v>0</v>
      </c>
      <c r="CR83" s="145">
        <f t="shared" si="773"/>
        <v>0</v>
      </c>
      <c r="CS83" s="146">
        <f t="shared" si="774"/>
        <v>0</v>
      </c>
      <c r="CT83" s="145">
        <f t="shared" si="775"/>
        <v>0</v>
      </c>
      <c r="CU83" s="145">
        <f t="shared" si="776"/>
        <v>0</v>
      </c>
      <c r="CV83" s="145">
        <f t="shared" si="777"/>
        <v>0</v>
      </c>
      <c r="CW83" s="145">
        <f t="shared" si="778"/>
        <v>0</v>
      </c>
      <c r="CX83" s="145">
        <f t="shared" si="779"/>
        <v>0</v>
      </c>
      <c r="CY83" s="159">
        <f t="shared" si="780"/>
        <v>0</v>
      </c>
      <c r="DC83" s="134">
        <f t="shared" si="784"/>
        <v>0</v>
      </c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</row>
    <row r="84" spans="1:125" s="2" customFormat="1" ht="12.75" hidden="1" customHeight="1">
      <c r="A84" s="44" t="s">
        <v>162</v>
      </c>
      <c r="B84" s="281"/>
      <c r="C84" s="247"/>
      <c r="D84" s="235"/>
      <c r="E84" s="236"/>
      <c r="F84" s="236"/>
      <c r="G84" s="13"/>
      <c r="H84" s="235"/>
      <c r="I84" s="236"/>
      <c r="J84" s="236"/>
      <c r="K84" s="236"/>
      <c r="L84" s="236"/>
      <c r="M84" s="236"/>
      <c r="N84" s="13"/>
      <c r="O84" s="258"/>
      <c r="P84" s="258"/>
      <c r="Q84" s="235"/>
      <c r="R84" s="236"/>
      <c r="S84" s="236"/>
      <c r="T84" s="236"/>
      <c r="U84" s="236"/>
      <c r="V84" s="236"/>
      <c r="W84" s="13"/>
      <c r="X84" s="12"/>
      <c r="Y84" s="258">
        <f t="shared" si="733"/>
        <v>0</v>
      </c>
      <c r="Z84" s="10">
        <f t="shared" si="734"/>
        <v>0</v>
      </c>
      <c r="AA84" s="10">
        <f t="shared" si="734"/>
        <v>0</v>
      </c>
      <c r="AB84" s="10">
        <f t="shared" si="734"/>
        <v>0</v>
      </c>
      <c r="AC84" s="10">
        <f t="shared" si="783"/>
        <v>0</v>
      </c>
      <c r="AD84" s="235"/>
      <c r="AE84" s="235"/>
      <c r="AF84" s="235"/>
      <c r="AG84" s="157">
        <f t="shared" si="735"/>
        <v>0</v>
      </c>
      <c r="AH84" s="235"/>
      <c r="AI84" s="235"/>
      <c r="AJ84" s="235"/>
      <c r="AK84" s="157">
        <f t="shared" si="736"/>
        <v>0</v>
      </c>
      <c r="AL84" s="235"/>
      <c r="AM84" s="235"/>
      <c r="AN84" s="235"/>
      <c r="AO84" s="157">
        <f t="shared" si="737"/>
        <v>0</v>
      </c>
      <c r="AP84" s="235"/>
      <c r="AQ84" s="235"/>
      <c r="AR84" s="235"/>
      <c r="AS84" s="157">
        <f t="shared" si="738"/>
        <v>0</v>
      </c>
      <c r="AT84" s="235"/>
      <c r="AU84" s="235"/>
      <c r="AV84" s="235"/>
      <c r="AW84" s="157">
        <f t="shared" si="739"/>
        <v>0</v>
      </c>
      <c r="AX84" s="264"/>
      <c r="AY84" s="264"/>
      <c r="AZ84" s="264"/>
      <c r="BA84" s="157">
        <f t="shared" si="740"/>
        <v>0</v>
      </c>
      <c r="BB84" s="235"/>
      <c r="BC84" s="235"/>
      <c r="BD84" s="235"/>
      <c r="BE84" s="157">
        <f t="shared" si="741"/>
        <v>0</v>
      </c>
      <c r="BF84" s="235"/>
      <c r="BG84" s="235"/>
      <c r="BH84" s="235"/>
      <c r="BI84" s="157">
        <f t="shared" si="782"/>
        <v>0</v>
      </c>
      <c r="BJ84" s="131">
        <f t="shared" si="742"/>
        <v>0</v>
      </c>
      <c r="BK84" s="227" t="str">
        <f t="shared" si="743"/>
        <v/>
      </c>
      <c r="BL84" s="19">
        <f>IF(AND($DC84=0,$DL84=0),0,IF(AND($CP84=0,$CY84=0,DD84&lt;&gt;0),DD84, IF(AND(BK84&lt;CF84,$CE84&lt;&gt;$Y84,BW84=$CF84),BW84+$Y84-$CE84,BW84)))</f>
        <v>0</v>
      </c>
      <c r="BM84" s="19">
        <f>IF(AND($DC84=0,$DL84=0),0,IF(AND($CP84=0,$CY84=0,DE84&lt;&gt;0),DE84, IF(AND(BL84&lt;CF84,$CE84&lt;&gt;$Y84,BX84=$CF84),BX84+$Y84-$CE84,BX84)))</f>
        <v>0</v>
      </c>
      <c r="BN84" s="19">
        <f>IF(AND($DC84=0,$DL84=0),0,IF(AND($CP84=0,$CY84=0,DF84&lt;&gt;0),DF84, IF(AND(BM84&lt;CF84,$CE84&lt;&gt;$Y84,BY84=$CF84),BY84+$Y84-$CE84,BY84)))</f>
        <v>0</v>
      </c>
      <c r="BO84" s="19">
        <f>IF(AND($DC84=0,$DL84=0),0,IF(AND($CP84=0,$CY84=0,DG84&lt;&gt;0),DG84, IF(AND(BN84&lt;CF84,$CE84&lt;&gt;$Y84,BZ84=$CF84),BZ84+$Y84-$CE84,BZ84)))</f>
        <v>0</v>
      </c>
      <c r="BP84" s="19">
        <f>IF(AND($DC84=0,$DL84=0),0,IF(AND($CP84=0,$CY84=0,DH84&lt;&gt;0),DH84, IF(AND(BO84&lt;CF84,$CE84&lt;&gt;$Y84,CA84=$CF84),CA84+$Y84-$CE84,CA84)))</f>
        <v>0</v>
      </c>
      <c r="BQ84" s="19">
        <f>IF(AND($DC84=0,$DL84=0),0,IF(AND($CP84=0,$CY84=0,DI84&lt;&gt;0),DI84, IF(AND(BP84&lt;CF84,$CE84&lt;&gt;$Y84,CB84=$CF84),CB84+$Y84-$CE84,CB84)))</f>
        <v>0</v>
      </c>
      <c r="BR84" s="19">
        <f>IF(AND($DC84=0,$DL84=0),0,IF(AND($CP84=0,$CY84=0,DJ84&lt;&gt;0),DJ84, IF(AND(BQ84&lt;CF84,$CE84&lt;&gt;$Y84,CC84=$CF84),CC84+$Y84-$CE84,CC84)))</f>
        <v>0</v>
      </c>
      <c r="BS84" s="19">
        <f>IF(AND($DC84=0,$DL84=0),0,IF(AND($CP84=0,$CY84=0,DK84&lt;&gt;0),DK84, IF(AND(BR84&lt;CF84,$CE84&lt;&gt;$Y84,CD84=$CF84),CD84+$Y84-$CE84,CD84)))</f>
        <v>0</v>
      </c>
      <c r="BT84" s="166">
        <f t="shared" si="752"/>
        <v>0</v>
      </c>
      <c r="BW84" s="19">
        <f>IF($DC84=0,0,ROUND(4*($Y84-$DL84)*SUM(AD84:AD84)/$DC84,0)/4)+DD84+DM84</f>
        <v>0</v>
      </c>
      <c r="BX84" s="19">
        <f>IF($DC84=0,0,ROUND(4*($Y84-$DL84)*SUM(AH84:AH84)/$DC84,0)/4)+DE84+DN84</f>
        <v>0</v>
      </c>
      <c r="BY84" s="19">
        <f>IF($DC84=0,0,ROUND(4*($Y84-$DL84)*SUM(AL84:AL84)/$DC84,0)/4)+DF84+DO84</f>
        <v>0</v>
      </c>
      <c r="BZ84" s="19">
        <f>IF($DC84=0,0,ROUND(4*($Y84-$DL84)*SUM(AP84:AP84)/$DC84,0)/4)+DG84++DP84</f>
        <v>0</v>
      </c>
      <c r="CA84" s="19">
        <f>IF($DC84=0,0,ROUND(4*($Y84-$DL84)*SUM(AT84:AT84)/$DC84,0)/4)+DH84+DQ84</f>
        <v>0</v>
      </c>
      <c r="CB84" s="19">
        <f>IF($DC84=0,0,ROUND(4*($Y84-$DL84)*(SUM(AX84:AX84))/$DC84,0)/4)+DI84+DR84</f>
        <v>0</v>
      </c>
      <c r="CC84" s="19">
        <f>IF($DC84=0,0,ROUND(4*($Y84-$DL84)*(SUM(BB84:BB84))/$DC84,0)/4)+DJ84+DS84</f>
        <v>0</v>
      </c>
      <c r="CD84" s="19">
        <f>IF($DC84=0,0,ROUND(4*($Y84-$DL84)*(SUM(BF84:BF84))/$DC84,0)/4)+DK84+DT84</f>
        <v>0</v>
      </c>
      <c r="CE84" s="379">
        <f t="shared" si="761"/>
        <v>0</v>
      </c>
      <c r="CF84" s="397">
        <f t="shared" si="762"/>
        <v>0</v>
      </c>
      <c r="CH84" s="145">
        <f t="shared" si="763"/>
        <v>0</v>
      </c>
      <c r="CI84" s="145">
        <f t="shared" si="764"/>
        <v>0</v>
      </c>
      <c r="CJ84" s="145">
        <f t="shared" si="765"/>
        <v>0</v>
      </c>
      <c r="CK84" s="145">
        <f t="shared" si="766"/>
        <v>0</v>
      </c>
      <c r="CL84" s="145">
        <f t="shared" si="767"/>
        <v>0</v>
      </c>
      <c r="CM84" s="145">
        <f t="shared" si="768"/>
        <v>0</v>
      </c>
      <c r="CN84" s="145">
        <f t="shared" si="769"/>
        <v>0</v>
      </c>
      <c r="CO84" s="145">
        <f t="shared" si="770"/>
        <v>0</v>
      </c>
      <c r="CP84" s="160">
        <f t="shared" si="771"/>
        <v>0</v>
      </c>
      <c r="CQ84" s="145">
        <f t="shared" si="772"/>
        <v>0</v>
      </c>
      <c r="CR84" s="145">
        <f t="shared" si="773"/>
        <v>0</v>
      </c>
      <c r="CS84" s="146">
        <f t="shared" si="774"/>
        <v>0</v>
      </c>
      <c r="CT84" s="145">
        <f t="shared" si="775"/>
        <v>0</v>
      </c>
      <c r="CU84" s="145">
        <f t="shared" si="776"/>
        <v>0</v>
      </c>
      <c r="CV84" s="145">
        <f t="shared" si="777"/>
        <v>0</v>
      </c>
      <c r="CW84" s="145">
        <f t="shared" si="778"/>
        <v>0</v>
      </c>
      <c r="CX84" s="145">
        <f t="shared" si="779"/>
        <v>0</v>
      </c>
      <c r="CY84" s="159">
        <f t="shared" si="780"/>
        <v>0</v>
      </c>
      <c r="DC84" s="134">
        <f t="shared" si="784"/>
        <v>0</v>
      </c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</row>
    <row r="85" spans="1:125" s="2" customFormat="1" hidden="1">
      <c r="A85" s="44" t="s">
        <v>163</v>
      </c>
      <c r="B85" s="281"/>
      <c r="C85" s="247"/>
      <c r="D85" s="235"/>
      <c r="E85" s="236"/>
      <c r="F85" s="236"/>
      <c r="G85" s="13"/>
      <c r="H85" s="235"/>
      <c r="I85" s="236"/>
      <c r="J85" s="236"/>
      <c r="K85" s="236"/>
      <c r="L85" s="236"/>
      <c r="M85" s="236"/>
      <c r="N85" s="13"/>
      <c r="O85" s="258"/>
      <c r="P85" s="258"/>
      <c r="Q85" s="235"/>
      <c r="R85" s="236"/>
      <c r="S85" s="236"/>
      <c r="T85" s="236"/>
      <c r="U85" s="236"/>
      <c r="V85" s="236"/>
      <c r="W85" s="13"/>
      <c r="X85" s="12"/>
      <c r="Y85" s="258">
        <f t="shared" si="733"/>
        <v>0</v>
      </c>
      <c r="Z85" s="10">
        <f t="shared" si="734"/>
        <v>0</v>
      </c>
      <c r="AA85" s="10">
        <f t="shared" si="734"/>
        <v>0</v>
      </c>
      <c r="AB85" s="10">
        <f t="shared" si="734"/>
        <v>0</v>
      </c>
      <c r="AC85" s="10">
        <f t="shared" si="783"/>
        <v>0</v>
      </c>
      <c r="AD85" s="235"/>
      <c r="AE85" s="235"/>
      <c r="AF85" s="235"/>
      <c r="AG85" s="157">
        <f t="shared" si="735"/>
        <v>0</v>
      </c>
      <c r="AH85" s="235"/>
      <c r="AI85" s="235"/>
      <c r="AJ85" s="235"/>
      <c r="AK85" s="157">
        <f t="shared" si="736"/>
        <v>0</v>
      </c>
      <c r="AL85" s="235"/>
      <c r="AM85" s="235"/>
      <c r="AN85" s="235"/>
      <c r="AO85" s="157">
        <f t="shared" si="737"/>
        <v>0</v>
      </c>
      <c r="AP85" s="235"/>
      <c r="AQ85" s="235"/>
      <c r="AR85" s="235"/>
      <c r="AS85" s="157">
        <f t="shared" si="738"/>
        <v>0</v>
      </c>
      <c r="AT85" s="235"/>
      <c r="AU85" s="235"/>
      <c r="AV85" s="235"/>
      <c r="AW85" s="157">
        <f t="shared" si="739"/>
        <v>0</v>
      </c>
      <c r="AX85" s="264"/>
      <c r="AY85" s="264"/>
      <c r="AZ85" s="264"/>
      <c r="BA85" s="157">
        <f t="shared" si="740"/>
        <v>0</v>
      </c>
      <c r="BB85" s="235"/>
      <c r="BC85" s="235"/>
      <c r="BD85" s="235"/>
      <c r="BE85" s="157">
        <f t="shared" si="741"/>
        <v>0</v>
      </c>
      <c r="BF85" s="235"/>
      <c r="BG85" s="235"/>
      <c r="BH85" s="235"/>
      <c r="BI85" s="157">
        <f t="shared" si="782"/>
        <v>0</v>
      </c>
      <c r="BJ85" s="131">
        <f t="shared" si="742"/>
        <v>0</v>
      </c>
      <c r="BK85" s="227" t="str">
        <f t="shared" si="743"/>
        <v/>
      </c>
      <c r="BL85" s="19">
        <f t="shared" si="744"/>
        <v>0</v>
      </c>
      <c r="BM85" s="19">
        <f t="shared" si="745"/>
        <v>0</v>
      </c>
      <c r="BN85" s="19">
        <f t="shared" si="746"/>
        <v>0</v>
      </c>
      <c r="BO85" s="19">
        <f t="shared" si="747"/>
        <v>0</v>
      </c>
      <c r="BP85" s="19">
        <f t="shared" si="748"/>
        <v>0</v>
      </c>
      <c r="BQ85" s="19">
        <f t="shared" si="749"/>
        <v>0</v>
      </c>
      <c r="BR85" s="19">
        <f t="shared" si="750"/>
        <v>0</v>
      </c>
      <c r="BS85" s="19">
        <f t="shared" si="751"/>
        <v>0</v>
      </c>
      <c r="BT85" s="166">
        <f t="shared" si="752"/>
        <v>0</v>
      </c>
      <c r="BW85" s="19">
        <f t="shared" ref="BW85:BW88" si="785">IF($DC85=0,0,ROUND(4*($Y85-$DL85)*SUM(AD85:AD85)/$DC85,0)/4)+DD85+DM85</f>
        <v>0</v>
      </c>
      <c r="BX85" s="19">
        <f t="shared" ref="BX85:BX88" si="786">IF($DC85=0,0,ROUND(4*($Y85-$DL85)*SUM(AH85:AH85)/$DC85,0)/4)+DE85+DN85</f>
        <v>0</v>
      </c>
      <c r="BY85" s="19">
        <f t="shared" ref="BY85:BY88" si="787">IF($DC85=0,0,ROUND(4*($Y85-$DL85)*SUM(AL85:AL85)/$DC85,0)/4)+DF85+DO85</f>
        <v>0</v>
      </c>
      <c r="BZ85" s="19">
        <f t="shared" ref="BZ85:BZ88" si="788">IF($DC85=0,0,ROUND(4*($Y85-$DL85)*SUM(AP85:AP85)/$DC85,0)/4)+DG85++DP85</f>
        <v>0</v>
      </c>
      <c r="CA85" s="19">
        <f t="shared" ref="CA85:CA88" si="789">IF($DC85=0,0,ROUND(4*($Y85-$DL85)*SUM(AT85:AT85)/$DC85,0)/4)+DH85+DQ85</f>
        <v>0</v>
      </c>
      <c r="CB85" s="19">
        <f t="shared" ref="CB85:CB88" si="790">IF($DC85=0,0,ROUND(4*($Y85-$DL85)*(SUM(AX85:AX85))/$DC85,0)/4)+DI85+DR85</f>
        <v>0</v>
      </c>
      <c r="CC85" s="19">
        <f t="shared" ref="CC85:CC88" si="791">IF($DC85=0,0,ROUND(4*($Y85-$DL85)*(SUM(BB85:BB85))/$DC85,0)/4)+DJ85+DS85</f>
        <v>0</v>
      </c>
      <c r="CD85" s="19">
        <f t="shared" ref="CD85:CD89" si="792">IF($DC85=0,0,ROUND(4*($Y85-$DL85)*(SUM(BF85:BF85))/$DC85,0)/4)+DK85+DT85</f>
        <v>0</v>
      </c>
      <c r="CE85" s="379">
        <f t="shared" si="761"/>
        <v>0</v>
      </c>
      <c r="CF85" s="397">
        <f t="shared" si="762"/>
        <v>0</v>
      </c>
      <c r="CH85" s="145">
        <f t="shared" si="763"/>
        <v>0</v>
      </c>
      <c r="CI85" s="145">
        <f t="shared" si="764"/>
        <v>0</v>
      </c>
      <c r="CJ85" s="145">
        <f t="shared" si="765"/>
        <v>0</v>
      </c>
      <c r="CK85" s="145">
        <f t="shared" si="766"/>
        <v>0</v>
      </c>
      <c r="CL85" s="145">
        <f t="shared" si="767"/>
        <v>0</v>
      </c>
      <c r="CM85" s="145">
        <f t="shared" si="768"/>
        <v>0</v>
      </c>
      <c r="CN85" s="145">
        <f t="shared" si="769"/>
        <v>0</v>
      </c>
      <c r="CO85" s="145">
        <f t="shared" si="770"/>
        <v>0</v>
      </c>
      <c r="CP85" s="160">
        <f t="shared" si="771"/>
        <v>0</v>
      </c>
      <c r="CQ85" s="145">
        <f t="shared" si="772"/>
        <v>0</v>
      </c>
      <c r="CR85" s="145">
        <f t="shared" si="773"/>
        <v>0</v>
      </c>
      <c r="CS85" s="146">
        <f t="shared" si="774"/>
        <v>0</v>
      </c>
      <c r="CT85" s="145">
        <f t="shared" si="775"/>
        <v>0</v>
      </c>
      <c r="CU85" s="145">
        <f t="shared" si="776"/>
        <v>0</v>
      </c>
      <c r="CV85" s="145">
        <f t="shared" si="777"/>
        <v>0</v>
      </c>
      <c r="CW85" s="145">
        <f t="shared" si="778"/>
        <v>0</v>
      </c>
      <c r="CX85" s="145">
        <f t="shared" si="779"/>
        <v>0</v>
      </c>
      <c r="CY85" s="159">
        <f t="shared" si="780"/>
        <v>0</v>
      </c>
      <c r="DC85" s="134">
        <f t="shared" si="784"/>
        <v>0</v>
      </c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</row>
    <row r="86" spans="1:125" s="2" customFormat="1" hidden="1">
      <c r="A86" s="44" t="s">
        <v>164</v>
      </c>
      <c r="B86" s="281"/>
      <c r="C86" s="247"/>
      <c r="D86" s="235"/>
      <c r="E86" s="236"/>
      <c r="F86" s="236"/>
      <c r="G86" s="13"/>
      <c r="H86" s="235"/>
      <c r="I86" s="236"/>
      <c r="J86" s="236"/>
      <c r="K86" s="236"/>
      <c r="L86" s="236"/>
      <c r="M86" s="236"/>
      <c r="N86" s="13"/>
      <c r="O86" s="258"/>
      <c r="P86" s="258"/>
      <c r="Q86" s="235"/>
      <c r="R86" s="236"/>
      <c r="S86" s="236"/>
      <c r="T86" s="236"/>
      <c r="U86" s="236"/>
      <c r="V86" s="236"/>
      <c r="W86" s="13"/>
      <c r="X86" s="12"/>
      <c r="Y86" s="258">
        <f t="shared" si="733"/>
        <v>0</v>
      </c>
      <c r="Z86" s="10">
        <f t="shared" si="734"/>
        <v>0</v>
      </c>
      <c r="AA86" s="10">
        <f t="shared" si="734"/>
        <v>0</v>
      </c>
      <c r="AB86" s="10">
        <f t="shared" si="734"/>
        <v>0</v>
      </c>
      <c r="AC86" s="10">
        <f t="shared" si="783"/>
        <v>0</v>
      </c>
      <c r="AD86" s="235"/>
      <c r="AE86" s="235"/>
      <c r="AF86" s="235"/>
      <c r="AG86" s="157">
        <f t="shared" si="735"/>
        <v>0</v>
      </c>
      <c r="AH86" s="235"/>
      <c r="AI86" s="235"/>
      <c r="AJ86" s="235"/>
      <c r="AK86" s="157">
        <f t="shared" si="736"/>
        <v>0</v>
      </c>
      <c r="AL86" s="235"/>
      <c r="AM86" s="235"/>
      <c r="AN86" s="235"/>
      <c r="AO86" s="157">
        <f t="shared" si="737"/>
        <v>0</v>
      </c>
      <c r="AP86" s="235"/>
      <c r="AQ86" s="235"/>
      <c r="AR86" s="235"/>
      <c r="AS86" s="157">
        <f t="shared" si="738"/>
        <v>0</v>
      </c>
      <c r="AT86" s="235"/>
      <c r="AU86" s="235"/>
      <c r="AV86" s="235"/>
      <c r="AW86" s="157">
        <f t="shared" si="739"/>
        <v>0</v>
      </c>
      <c r="AX86" s="264"/>
      <c r="AY86" s="264"/>
      <c r="AZ86" s="264"/>
      <c r="BA86" s="157">
        <f t="shared" si="740"/>
        <v>0</v>
      </c>
      <c r="BB86" s="235"/>
      <c r="BC86" s="235"/>
      <c r="BD86" s="235"/>
      <c r="BE86" s="157">
        <f t="shared" si="741"/>
        <v>0</v>
      </c>
      <c r="BF86" s="235"/>
      <c r="BG86" s="235"/>
      <c r="BH86" s="235"/>
      <c r="BI86" s="157">
        <f t="shared" si="782"/>
        <v>0</v>
      </c>
      <c r="BJ86" s="131">
        <f t="shared" si="742"/>
        <v>0</v>
      </c>
      <c r="BK86" s="227" t="str">
        <f t="shared" si="743"/>
        <v/>
      </c>
      <c r="BL86" s="19">
        <f t="shared" si="744"/>
        <v>0</v>
      </c>
      <c r="BM86" s="19">
        <f t="shared" si="745"/>
        <v>0</v>
      </c>
      <c r="BN86" s="19">
        <f t="shared" si="746"/>
        <v>0</v>
      </c>
      <c r="BO86" s="19">
        <f t="shared" si="747"/>
        <v>0</v>
      </c>
      <c r="BP86" s="19">
        <f t="shared" si="748"/>
        <v>0</v>
      </c>
      <c r="BQ86" s="19">
        <f t="shared" si="749"/>
        <v>0</v>
      </c>
      <c r="BR86" s="19">
        <f t="shared" si="750"/>
        <v>0</v>
      </c>
      <c r="BS86" s="19">
        <f t="shared" si="751"/>
        <v>0</v>
      </c>
      <c r="BT86" s="166">
        <f t="shared" si="752"/>
        <v>0</v>
      </c>
      <c r="BW86" s="19">
        <f t="shared" si="785"/>
        <v>0</v>
      </c>
      <c r="BX86" s="19">
        <f t="shared" si="786"/>
        <v>0</v>
      </c>
      <c r="BY86" s="19">
        <f t="shared" si="787"/>
        <v>0</v>
      </c>
      <c r="BZ86" s="19">
        <f t="shared" si="788"/>
        <v>0</v>
      </c>
      <c r="CA86" s="19">
        <f t="shared" si="789"/>
        <v>0</v>
      </c>
      <c r="CB86" s="19">
        <f t="shared" si="790"/>
        <v>0</v>
      </c>
      <c r="CC86" s="19">
        <f t="shared" si="791"/>
        <v>0</v>
      </c>
      <c r="CD86" s="19">
        <f t="shared" si="792"/>
        <v>0</v>
      </c>
      <c r="CE86" s="379">
        <f t="shared" si="761"/>
        <v>0</v>
      </c>
      <c r="CF86" s="397">
        <f t="shared" si="762"/>
        <v>0</v>
      </c>
      <c r="CH86" s="145">
        <f t="shared" si="763"/>
        <v>0</v>
      </c>
      <c r="CI86" s="145">
        <f t="shared" si="764"/>
        <v>0</v>
      </c>
      <c r="CJ86" s="145">
        <f t="shared" si="765"/>
        <v>0</v>
      </c>
      <c r="CK86" s="145">
        <f t="shared" si="766"/>
        <v>0</v>
      </c>
      <c r="CL86" s="145">
        <f t="shared" si="767"/>
        <v>0</v>
      </c>
      <c r="CM86" s="145">
        <f t="shared" si="768"/>
        <v>0</v>
      </c>
      <c r="CN86" s="145">
        <f t="shared" si="769"/>
        <v>0</v>
      </c>
      <c r="CO86" s="145">
        <f t="shared" si="770"/>
        <v>0</v>
      </c>
      <c r="CP86" s="160">
        <f t="shared" si="771"/>
        <v>0</v>
      </c>
      <c r="CQ86" s="145">
        <f t="shared" si="772"/>
        <v>0</v>
      </c>
      <c r="CR86" s="145">
        <f t="shared" si="773"/>
        <v>0</v>
      </c>
      <c r="CS86" s="146">
        <f t="shared" si="774"/>
        <v>0</v>
      </c>
      <c r="CT86" s="145">
        <f t="shared" si="775"/>
        <v>0</v>
      </c>
      <c r="CU86" s="145">
        <f t="shared" si="776"/>
        <v>0</v>
      </c>
      <c r="CV86" s="145">
        <f t="shared" si="777"/>
        <v>0</v>
      </c>
      <c r="CW86" s="145">
        <f t="shared" si="778"/>
        <v>0</v>
      </c>
      <c r="CX86" s="145">
        <f t="shared" si="779"/>
        <v>0</v>
      </c>
      <c r="CY86" s="159">
        <f t="shared" si="780"/>
        <v>0</v>
      </c>
      <c r="DC86" s="134">
        <f t="shared" si="784"/>
        <v>0</v>
      </c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</row>
    <row r="87" spans="1:125" s="2" customFormat="1" hidden="1">
      <c r="A87" s="44" t="s">
        <v>165</v>
      </c>
      <c r="B87" s="281"/>
      <c r="C87" s="247"/>
      <c r="D87" s="235"/>
      <c r="E87" s="236"/>
      <c r="F87" s="236"/>
      <c r="G87" s="13"/>
      <c r="H87" s="235"/>
      <c r="I87" s="236"/>
      <c r="J87" s="236"/>
      <c r="K87" s="236"/>
      <c r="L87" s="236"/>
      <c r="M87" s="236"/>
      <c r="N87" s="13"/>
      <c r="O87" s="258"/>
      <c r="P87" s="258"/>
      <c r="Q87" s="235"/>
      <c r="R87" s="236"/>
      <c r="S87" s="236"/>
      <c r="T87" s="236"/>
      <c r="U87" s="236"/>
      <c r="V87" s="236"/>
      <c r="W87" s="13"/>
      <c r="X87" s="12"/>
      <c r="Y87" s="258">
        <f t="shared" si="733"/>
        <v>0</v>
      </c>
      <c r="Z87" s="10">
        <f t="shared" si="734"/>
        <v>0</v>
      </c>
      <c r="AA87" s="10">
        <f t="shared" si="734"/>
        <v>0</v>
      </c>
      <c r="AB87" s="10">
        <f t="shared" si="734"/>
        <v>0</v>
      </c>
      <c r="AC87" s="10">
        <f t="shared" si="783"/>
        <v>0</v>
      </c>
      <c r="AD87" s="235"/>
      <c r="AE87" s="235"/>
      <c r="AF87" s="235"/>
      <c r="AG87" s="157">
        <f t="shared" si="735"/>
        <v>0</v>
      </c>
      <c r="AH87" s="235"/>
      <c r="AI87" s="235"/>
      <c r="AJ87" s="235"/>
      <c r="AK87" s="157">
        <f t="shared" si="736"/>
        <v>0</v>
      </c>
      <c r="AL87" s="235"/>
      <c r="AM87" s="235"/>
      <c r="AN87" s="235"/>
      <c r="AO87" s="157">
        <f t="shared" si="737"/>
        <v>0</v>
      </c>
      <c r="AP87" s="235"/>
      <c r="AQ87" s="235"/>
      <c r="AR87" s="235"/>
      <c r="AS87" s="157">
        <f t="shared" si="738"/>
        <v>0</v>
      </c>
      <c r="AT87" s="235"/>
      <c r="AU87" s="235"/>
      <c r="AV87" s="235"/>
      <c r="AW87" s="157">
        <f t="shared" si="739"/>
        <v>0</v>
      </c>
      <c r="AX87" s="264"/>
      <c r="AY87" s="264"/>
      <c r="AZ87" s="264"/>
      <c r="BA87" s="157">
        <f t="shared" si="740"/>
        <v>0</v>
      </c>
      <c r="BB87" s="235"/>
      <c r="BC87" s="235"/>
      <c r="BD87" s="235"/>
      <c r="BE87" s="157">
        <f t="shared" si="741"/>
        <v>0</v>
      </c>
      <c r="BF87" s="235"/>
      <c r="BG87" s="235"/>
      <c r="BH87" s="235"/>
      <c r="BI87" s="157">
        <f t="shared" si="782"/>
        <v>0</v>
      </c>
      <c r="BJ87" s="131">
        <f t="shared" si="742"/>
        <v>0</v>
      </c>
      <c r="BK87" s="227" t="str">
        <f t="shared" si="743"/>
        <v/>
      </c>
      <c r="BL87" s="19">
        <f t="shared" si="744"/>
        <v>0</v>
      </c>
      <c r="BM87" s="19">
        <f t="shared" si="745"/>
        <v>0</v>
      </c>
      <c r="BN87" s="19">
        <f t="shared" si="746"/>
        <v>0</v>
      </c>
      <c r="BO87" s="19">
        <f t="shared" si="747"/>
        <v>0</v>
      </c>
      <c r="BP87" s="19">
        <f t="shared" si="748"/>
        <v>0</v>
      </c>
      <c r="BQ87" s="19">
        <f t="shared" si="749"/>
        <v>0</v>
      </c>
      <c r="BR87" s="19">
        <f t="shared" si="750"/>
        <v>0</v>
      </c>
      <c r="BS87" s="19">
        <f t="shared" si="751"/>
        <v>0</v>
      </c>
      <c r="BT87" s="166">
        <f t="shared" si="752"/>
        <v>0</v>
      </c>
      <c r="BW87" s="19">
        <f t="shared" si="785"/>
        <v>0</v>
      </c>
      <c r="BX87" s="19">
        <f t="shared" si="786"/>
        <v>0</v>
      </c>
      <c r="BY87" s="19">
        <f t="shared" si="787"/>
        <v>0</v>
      </c>
      <c r="BZ87" s="19">
        <f t="shared" si="788"/>
        <v>0</v>
      </c>
      <c r="CA87" s="19">
        <f t="shared" si="789"/>
        <v>0</v>
      </c>
      <c r="CB87" s="19">
        <f t="shared" si="790"/>
        <v>0</v>
      </c>
      <c r="CC87" s="19">
        <f t="shared" si="791"/>
        <v>0</v>
      </c>
      <c r="CD87" s="19">
        <f t="shared" si="792"/>
        <v>0</v>
      </c>
      <c r="CE87" s="379">
        <f t="shared" si="761"/>
        <v>0</v>
      </c>
      <c r="CF87" s="397">
        <f t="shared" si="762"/>
        <v>0</v>
      </c>
      <c r="CH87" s="145">
        <f t="shared" si="763"/>
        <v>0</v>
      </c>
      <c r="CI87" s="145">
        <f t="shared" si="764"/>
        <v>0</v>
      </c>
      <c r="CJ87" s="145">
        <f t="shared" si="765"/>
        <v>0</v>
      </c>
      <c r="CK87" s="145">
        <f t="shared" si="766"/>
        <v>0</v>
      </c>
      <c r="CL87" s="145">
        <f t="shared" si="767"/>
        <v>0</v>
      </c>
      <c r="CM87" s="145">
        <f t="shared" si="768"/>
        <v>0</v>
      </c>
      <c r="CN87" s="145">
        <f t="shared" si="769"/>
        <v>0</v>
      </c>
      <c r="CO87" s="145">
        <f t="shared" si="770"/>
        <v>0</v>
      </c>
      <c r="CP87" s="160">
        <f t="shared" si="771"/>
        <v>0</v>
      </c>
      <c r="CQ87" s="145">
        <f t="shared" si="772"/>
        <v>0</v>
      </c>
      <c r="CR87" s="145">
        <f t="shared" si="773"/>
        <v>0</v>
      </c>
      <c r="CS87" s="146">
        <f t="shared" si="774"/>
        <v>0</v>
      </c>
      <c r="CT87" s="145">
        <f t="shared" si="775"/>
        <v>0</v>
      </c>
      <c r="CU87" s="145">
        <f t="shared" si="776"/>
        <v>0</v>
      </c>
      <c r="CV87" s="145">
        <f t="shared" si="777"/>
        <v>0</v>
      </c>
      <c r="CW87" s="145">
        <f t="shared" si="778"/>
        <v>0</v>
      </c>
      <c r="CX87" s="145">
        <f t="shared" si="779"/>
        <v>0</v>
      </c>
      <c r="CY87" s="159">
        <f t="shared" si="780"/>
        <v>0</v>
      </c>
      <c r="DC87" s="134">
        <f t="shared" si="784"/>
        <v>0</v>
      </c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</row>
    <row r="88" spans="1:125" s="2" customFormat="1" hidden="1">
      <c r="A88" s="44" t="s">
        <v>192</v>
      </c>
      <c r="B88" s="281"/>
      <c r="C88" s="247"/>
      <c r="D88" s="235"/>
      <c r="E88" s="236"/>
      <c r="F88" s="236"/>
      <c r="G88" s="13"/>
      <c r="H88" s="235"/>
      <c r="I88" s="236"/>
      <c r="J88" s="236"/>
      <c r="K88" s="236"/>
      <c r="L88" s="236"/>
      <c r="M88" s="236"/>
      <c r="N88" s="13"/>
      <c r="O88" s="258"/>
      <c r="P88" s="258"/>
      <c r="Q88" s="235"/>
      <c r="R88" s="236"/>
      <c r="S88" s="236"/>
      <c r="T88" s="236"/>
      <c r="U88" s="236"/>
      <c r="V88" s="236"/>
      <c r="W88" s="13"/>
      <c r="X88" s="12"/>
      <c r="Y88" s="258">
        <f t="shared" si="733"/>
        <v>0</v>
      </c>
      <c r="Z88" s="10">
        <f t="shared" si="734"/>
        <v>0</v>
      </c>
      <c r="AA88" s="10">
        <f t="shared" si="734"/>
        <v>0</v>
      </c>
      <c r="AB88" s="10">
        <f t="shared" si="734"/>
        <v>0</v>
      </c>
      <c r="AC88" s="10">
        <f t="shared" si="783"/>
        <v>0</v>
      </c>
      <c r="AD88" s="235"/>
      <c r="AE88" s="235"/>
      <c r="AF88" s="235"/>
      <c r="AG88" s="157">
        <f t="shared" si="735"/>
        <v>0</v>
      </c>
      <c r="AH88" s="235"/>
      <c r="AI88" s="235"/>
      <c r="AJ88" s="235"/>
      <c r="AK88" s="157">
        <f t="shared" si="736"/>
        <v>0</v>
      </c>
      <c r="AL88" s="235"/>
      <c r="AM88" s="235"/>
      <c r="AN88" s="235"/>
      <c r="AO88" s="157">
        <f t="shared" si="737"/>
        <v>0</v>
      </c>
      <c r="AP88" s="235"/>
      <c r="AQ88" s="235"/>
      <c r="AR88" s="235"/>
      <c r="AS88" s="157">
        <f t="shared" si="738"/>
        <v>0</v>
      </c>
      <c r="AT88" s="235"/>
      <c r="AU88" s="235"/>
      <c r="AV88" s="235"/>
      <c r="AW88" s="157">
        <f t="shared" si="739"/>
        <v>0</v>
      </c>
      <c r="AX88" s="264"/>
      <c r="AY88" s="264"/>
      <c r="AZ88" s="264"/>
      <c r="BA88" s="157">
        <f t="shared" si="740"/>
        <v>0</v>
      </c>
      <c r="BB88" s="235"/>
      <c r="BC88" s="235"/>
      <c r="BD88" s="235"/>
      <c r="BE88" s="157">
        <f t="shared" si="741"/>
        <v>0</v>
      </c>
      <c r="BF88" s="235"/>
      <c r="BG88" s="235"/>
      <c r="BH88" s="235"/>
      <c r="BI88" s="157">
        <f t="shared" si="782"/>
        <v>0</v>
      </c>
      <c r="BJ88" s="131">
        <f t="shared" si="742"/>
        <v>0</v>
      </c>
      <c r="BK88" s="227" t="str">
        <f t="shared" si="743"/>
        <v/>
      </c>
      <c r="BL88" s="19">
        <f t="shared" si="744"/>
        <v>0</v>
      </c>
      <c r="BM88" s="19">
        <f t="shared" si="745"/>
        <v>0</v>
      </c>
      <c r="BN88" s="19">
        <f t="shared" si="746"/>
        <v>0</v>
      </c>
      <c r="BO88" s="19">
        <f t="shared" si="747"/>
        <v>0</v>
      </c>
      <c r="BP88" s="19">
        <f t="shared" si="748"/>
        <v>0</v>
      </c>
      <c r="BQ88" s="19">
        <f t="shared" si="749"/>
        <v>0</v>
      </c>
      <c r="BR88" s="19">
        <f t="shared" si="750"/>
        <v>0</v>
      </c>
      <c r="BS88" s="19">
        <f t="shared" si="751"/>
        <v>0</v>
      </c>
      <c r="BT88" s="166">
        <f t="shared" si="752"/>
        <v>0</v>
      </c>
      <c r="BW88" s="19">
        <f t="shared" si="785"/>
        <v>0</v>
      </c>
      <c r="BX88" s="19">
        <f t="shared" si="786"/>
        <v>0</v>
      </c>
      <c r="BY88" s="19">
        <f t="shared" si="787"/>
        <v>0</v>
      </c>
      <c r="BZ88" s="19">
        <f t="shared" si="788"/>
        <v>0</v>
      </c>
      <c r="CA88" s="19">
        <f t="shared" si="789"/>
        <v>0</v>
      </c>
      <c r="CB88" s="19">
        <f t="shared" si="790"/>
        <v>0</v>
      </c>
      <c r="CC88" s="19">
        <f t="shared" si="791"/>
        <v>0</v>
      </c>
      <c r="CD88" s="19">
        <f t="shared" si="792"/>
        <v>0</v>
      </c>
      <c r="CE88" s="379">
        <f t="shared" si="761"/>
        <v>0</v>
      </c>
      <c r="CF88" s="397">
        <f t="shared" si="762"/>
        <v>0</v>
      </c>
      <c r="CH88" s="145">
        <f t="shared" si="763"/>
        <v>0</v>
      </c>
      <c r="CI88" s="145">
        <f t="shared" si="764"/>
        <v>0</v>
      </c>
      <c r="CJ88" s="145">
        <f t="shared" si="765"/>
        <v>0</v>
      </c>
      <c r="CK88" s="145">
        <f t="shared" si="766"/>
        <v>0</v>
      </c>
      <c r="CL88" s="145">
        <f t="shared" si="767"/>
        <v>0</v>
      </c>
      <c r="CM88" s="145">
        <f t="shared" si="768"/>
        <v>0</v>
      </c>
      <c r="CN88" s="145">
        <f t="shared" si="769"/>
        <v>0</v>
      </c>
      <c r="CO88" s="145">
        <f t="shared" si="770"/>
        <v>0</v>
      </c>
      <c r="CP88" s="160">
        <f t="shared" si="771"/>
        <v>0</v>
      </c>
      <c r="CQ88" s="145">
        <f t="shared" si="772"/>
        <v>0</v>
      </c>
      <c r="CR88" s="145">
        <f t="shared" si="773"/>
        <v>0</v>
      </c>
      <c r="CS88" s="146">
        <f t="shared" si="774"/>
        <v>0</v>
      </c>
      <c r="CT88" s="145">
        <f t="shared" si="775"/>
        <v>0</v>
      </c>
      <c r="CU88" s="145">
        <f t="shared" si="776"/>
        <v>0</v>
      </c>
      <c r="CV88" s="145">
        <f t="shared" si="777"/>
        <v>0</v>
      </c>
      <c r="CW88" s="145">
        <f t="shared" si="778"/>
        <v>0</v>
      </c>
      <c r="CX88" s="145">
        <f t="shared" si="779"/>
        <v>0</v>
      </c>
      <c r="CY88" s="159">
        <f t="shared" si="780"/>
        <v>0</v>
      </c>
      <c r="DC88" s="134">
        <f t="shared" si="784"/>
        <v>0</v>
      </c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</row>
    <row r="89" spans="1:125" s="2" customFormat="1" ht="15.75" hidden="1" customHeight="1">
      <c r="A89" s="44" t="s">
        <v>193</v>
      </c>
      <c r="B89" s="281"/>
      <c r="C89" s="247"/>
      <c r="D89" s="235"/>
      <c r="E89" s="236"/>
      <c r="F89" s="236"/>
      <c r="G89" s="13"/>
      <c r="H89" s="235"/>
      <c r="I89" s="236"/>
      <c r="J89" s="236"/>
      <c r="K89" s="236"/>
      <c r="L89" s="236"/>
      <c r="M89" s="236"/>
      <c r="N89" s="13"/>
      <c r="O89" s="258"/>
      <c r="P89" s="258"/>
      <c r="Q89" s="235"/>
      <c r="R89" s="236"/>
      <c r="S89" s="236"/>
      <c r="T89" s="236"/>
      <c r="U89" s="236"/>
      <c r="V89" s="236"/>
      <c r="W89" s="13"/>
      <c r="X89" s="12"/>
      <c r="Y89" s="258">
        <f t="shared" si="733"/>
        <v>0</v>
      </c>
      <c r="Z89" s="10">
        <f t="shared" si="734"/>
        <v>0</v>
      </c>
      <c r="AA89" s="10">
        <f t="shared" si="734"/>
        <v>0</v>
      </c>
      <c r="AB89" s="10">
        <f t="shared" si="734"/>
        <v>0</v>
      </c>
      <c r="AC89" s="10">
        <f t="shared" si="783"/>
        <v>0</v>
      </c>
      <c r="AD89" s="235"/>
      <c r="AE89" s="235"/>
      <c r="AF89" s="235"/>
      <c r="AG89" s="157">
        <f t="shared" si="735"/>
        <v>0</v>
      </c>
      <c r="AH89" s="235"/>
      <c r="AI89" s="235"/>
      <c r="AJ89" s="235"/>
      <c r="AK89" s="157">
        <f t="shared" si="736"/>
        <v>0</v>
      </c>
      <c r="AL89" s="235"/>
      <c r="AM89" s="235"/>
      <c r="AN89" s="235"/>
      <c r="AO89" s="157">
        <f t="shared" si="737"/>
        <v>0</v>
      </c>
      <c r="AP89" s="235"/>
      <c r="AQ89" s="235"/>
      <c r="AR89" s="235"/>
      <c r="AS89" s="157">
        <f t="shared" si="738"/>
        <v>0</v>
      </c>
      <c r="AT89" s="235"/>
      <c r="AU89" s="235"/>
      <c r="AV89" s="235"/>
      <c r="AW89" s="157">
        <f t="shared" si="739"/>
        <v>0</v>
      </c>
      <c r="AX89" s="264"/>
      <c r="AY89" s="264"/>
      <c r="AZ89" s="264"/>
      <c r="BA89" s="157">
        <f t="shared" si="740"/>
        <v>0</v>
      </c>
      <c r="BB89" s="235"/>
      <c r="BC89" s="235"/>
      <c r="BD89" s="235"/>
      <c r="BE89" s="157">
        <f t="shared" si="741"/>
        <v>0</v>
      </c>
      <c r="BF89" s="235"/>
      <c r="BG89" s="235"/>
      <c r="BH89" s="235"/>
      <c r="BI89" s="157">
        <f t="shared" si="782"/>
        <v>0</v>
      </c>
      <c r="BJ89" s="131">
        <f t="shared" si="742"/>
        <v>0</v>
      </c>
      <c r="BK89" s="227" t="str">
        <f t="shared" si="743"/>
        <v/>
      </c>
      <c r="BL89" s="19">
        <f>IF(AND($DC89=0,$DL89=0),0,IF(AND($CP89=0,$CY89=0,DE90&lt;&gt;0),DE90, IF(AND(BK89&lt;CF89,$CE89&lt;&gt;$Y89,BW89=$CF89),BW89+$Y89-$CE89,BW89)))</f>
        <v>0</v>
      </c>
      <c r="BM89" s="19">
        <f>IF(AND($DC89=0,$DL89=0),0,IF(AND($CP89=0,$CY89=0,DF90&lt;&gt;0),DF90, IF(AND(BL89&lt;CF89,$CE89&lt;&gt;$Y89,BX89=$CF89),BX89+$Y89-$CE89,BX89)))</f>
        <v>0</v>
      </c>
      <c r="BN89" s="19">
        <f>IF(AND($DC89=0,$DL89=0),0,IF(AND($CP89=0,$CY89=0,DG90&lt;&gt;0),DG90, IF(AND(BM89&lt;CF89,$CE89&lt;&gt;$Y89,BY89=$CF89),BY89+$Y89-$CE89,BY89)))</f>
        <v>0</v>
      </c>
      <c r="BO89" s="19">
        <f>IF(AND($DC89=0,$DL89=0),0,IF(AND($CP89=0,$CY89=0,DH90&lt;&gt;0),DH90, IF(AND(BN89&lt;CF89,$CE89&lt;&gt;$Y89,BZ89=$CF89),BZ89+$Y89-$CE89,BZ89)))</f>
        <v>0</v>
      </c>
      <c r="BP89" s="19">
        <f>IF(AND($DC89=0,$DL89=0),0,IF(AND($CP89=0,$CY89=0,DI90&lt;&gt;0),DI90, IF(AND(BO89&lt;CF89,$CE89&lt;&gt;$Y89,CA89=$CF89),CA89+$Y89-$CE89,CA89)))</f>
        <v>0</v>
      </c>
      <c r="BQ89" s="19">
        <f>IF(AND($DC89=0,$DL89=0),0,IF(AND($CP89=0,$CY89=0,DJ90&lt;&gt;0),DJ90, IF(AND(BP89&lt;CF89,$CE89&lt;&gt;$Y89,CB89=$CF89),CB89+$Y89-$CE89,CB89)))</f>
        <v>0</v>
      </c>
      <c r="BR89" s="19">
        <f>IF(AND($DC89=0,$DL89=0),0,IF(AND($CP89=0,$CY89=0,DK90&lt;&gt;0),DK90, IF(AND(BQ89&lt;CF89,$CE89&lt;&gt;$Y89,CC89=$CF89),CC89+$Y89-$CE89,CC89)))</f>
        <v>0</v>
      </c>
      <c r="BS89" s="19">
        <f t="shared" si="751"/>
        <v>0</v>
      </c>
      <c r="BT89" s="166">
        <f t="shared" si="752"/>
        <v>0</v>
      </c>
      <c r="BW89" s="19" t="e">
        <f>IF($DC89=0,0,ROUND(4*($Y89-$DL89)*SUM(AD89:AD89)/$DC89,0)/4)+DE90+DM89</f>
        <v>#VALUE!</v>
      </c>
      <c r="BX89" s="19">
        <f>IF($DC89=0,0,ROUND(4*($Y89-$DL89)*SUM(AH89:AH89)/$DC89,0)/4)+DF90+DN89</f>
        <v>0</v>
      </c>
      <c r="BY89" s="19">
        <f>IF($DC89=0,0,ROUND(4*($Y89-$DL89)*SUM(AL89:AL89)/$DC89,0)/4)+DG90+DO89</f>
        <v>0</v>
      </c>
      <c r="BZ89" s="19">
        <f>IF($DC89=0,0,ROUND(4*($Y89-$DL89)*SUM(AP89:AP89)/$DC89,0)/4)+DH90++DP89</f>
        <v>0</v>
      </c>
      <c r="CA89" s="19">
        <f>IF($DC89=0,0,ROUND(4*($Y89-$DL89)*SUM(AT89:AT89)/$DC89,0)/4)+DI90+DQ89</f>
        <v>0</v>
      </c>
      <c r="CB89" s="19">
        <f>IF($DC89=0,0,ROUND(4*($Y89-$DL89)*(SUM(AX89:AX89))/$DC89,0)/4)+DJ90+DR89</f>
        <v>0</v>
      </c>
      <c r="CC89" s="19">
        <f>IF($DC89=0,0,ROUND(4*($Y89-$DL89)*(SUM(BB89:BB89))/$DC89,0)/4)+DK90+DS89</f>
        <v>0</v>
      </c>
      <c r="CD89" s="19">
        <f t="shared" si="792"/>
        <v>0</v>
      </c>
      <c r="CE89" s="379" t="e">
        <f t="shared" si="761"/>
        <v>#VALUE!</v>
      </c>
      <c r="CF89" s="397" t="e">
        <f t="shared" si="762"/>
        <v>#VALUE!</v>
      </c>
      <c r="CH89" s="145">
        <f t="shared" si="763"/>
        <v>0</v>
      </c>
      <c r="CI89" s="145">
        <f t="shared" si="764"/>
        <v>0</v>
      </c>
      <c r="CJ89" s="145">
        <f t="shared" si="765"/>
        <v>0</v>
      </c>
      <c r="CK89" s="145">
        <f t="shared" si="766"/>
        <v>0</v>
      </c>
      <c r="CL89" s="145">
        <f t="shared" si="767"/>
        <v>0</v>
      </c>
      <c r="CM89" s="145">
        <f t="shared" si="768"/>
        <v>0</v>
      </c>
      <c r="CN89" s="145">
        <f t="shared" si="769"/>
        <v>0</v>
      </c>
      <c r="CO89" s="145">
        <f t="shared" si="770"/>
        <v>0</v>
      </c>
      <c r="CP89" s="160">
        <f t="shared" si="771"/>
        <v>0</v>
      </c>
      <c r="CQ89" s="145">
        <f t="shared" si="772"/>
        <v>0</v>
      </c>
      <c r="CR89" s="145">
        <f t="shared" si="773"/>
        <v>0</v>
      </c>
      <c r="CS89" s="146">
        <f t="shared" si="774"/>
        <v>0</v>
      </c>
      <c r="CT89" s="145">
        <f t="shared" si="775"/>
        <v>0</v>
      </c>
      <c r="CU89" s="145">
        <f t="shared" si="776"/>
        <v>0</v>
      </c>
      <c r="CV89" s="145">
        <f t="shared" si="777"/>
        <v>0</v>
      </c>
      <c r="CW89" s="145">
        <f t="shared" si="778"/>
        <v>0</v>
      </c>
      <c r="CX89" s="145">
        <f t="shared" si="779"/>
        <v>0</v>
      </c>
      <c r="CY89" s="159">
        <f t="shared" si="780"/>
        <v>0</v>
      </c>
      <c r="DC89" s="134">
        <f t="shared" si="784"/>
        <v>0</v>
      </c>
      <c r="DK89" s="170"/>
      <c r="DL89" s="4"/>
      <c r="DM89" s="4"/>
      <c r="DN89" s="4"/>
      <c r="DO89" s="4"/>
      <c r="DP89" s="4"/>
      <c r="DQ89" s="4"/>
      <c r="DR89" s="4"/>
      <c r="DS89" s="4"/>
      <c r="DT89" s="4"/>
      <c r="DU89" s="4"/>
    </row>
    <row r="90" spans="1:125" s="46" customFormat="1" ht="15" customHeight="1">
      <c r="A90" s="342" t="s">
        <v>26</v>
      </c>
      <c r="B90" s="276" t="s">
        <v>43</v>
      </c>
      <c r="C90" s="336"/>
      <c r="D90" s="337"/>
      <c r="E90" s="337"/>
      <c r="F90" s="337"/>
      <c r="G90" s="337"/>
      <c r="H90" s="337"/>
      <c r="I90" s="337"/>
      <c r="J90" s="337"/>
      <c r="K90" s="337"/>
      <c r="L90" s="337"/>
      <c r="M90" s="337"/>
      <c r="N90" s="337"/>
      <c r="O90" s="337"/>
      <c r="P90" s="337"/>
      <c r="Q90" s="337"/>
      <c r="R90" s="337"/>
      <c r="S90" s="337"/>
      <c r="T90" s="337"/>
      <c r="U90" s="337"/>
      <c r="V90" s="337"/>
      <c r="W90" s="349"/>
      <c r="X90" s="64">
        <f t="shared" ref="X90:AC90" si="793">SUMIF($A70:$A89,"&gt;'#'",X70:X89)</f>
        <v>1800</v>
      </c>
      <c r="Y90" s="64">
        <f t="shared" si="793"/>
        <v>60</v>
      </c>
      <c r="Z90" s="64">
        <f t="shared" si="793"/>
        <v>24</v>
      </c>
      <c r="AA90" s="64">
        <f t="shared" si="793"/>
        <v>0</v>
      </c>
      <c r="AB90" s="64">
        <f t="shared" si="793"/>
        <v>24</v>
      </c>
      <c r="AC90" s="64">
        <f t="shared" si="793"/>
        <v>1752</v>
      </c>
      <c r="AD90" s="259">
        <f t="shared" ref="AD90:BI90" si="794">SUM(AD70:AD89)</f>
        <v>0</v>
      </c>
      <c r="AE90" s="259">
        <f t="shared" ref="AE90:AF90" si="795">SUM(AE70:AE89)</f>
        <v>0</v>
      </c>
      <c r="AF90" s="259">
        <f t="shared" si="795"/>
        <v>0</v>
      </c>
      <c r="AG90" s="138">
        <f t="shared" si="794"/>
        <v>0</v>
      </c>
      <c r="AH90" s="259">
        <f t="shared" si="794"/>
        <v>0</v>
      </c>
      <c r="AI90" s="259">
        <f t="shared" ref="AI90:AJ90" si="796">SUM(AI70:AI89)</f>
        <v>0</v>
      </c>
      <c r="AJ90" s="259">
        <f t="shared" si="796"/>
        <v>0</v>
      </c>
      <c r="AK90" s="138">
        <f t="shared" si="794"/>
        <v>0</v>
      </c>
      <c r="AL90" s="259">
        <f t="shared" si="794"/>
        <v>4</v>
      </c>
      <c r="AM90" s="259">
        <f t="shared" ref="AM90:AN90" si="797">SUM(AM70:AM89)</f>
        <v>0</v>
      </c>
      <c r="AN90" s="259">
        <f t="shared" si="797"/>
        <v>4</v>
      </c>
      <c r="AO90" s="138">
        <f t="shared" si="794"/>
        <v>10</v>
      </c>
      <c r="AP90" s="259">
        <f t="shared" si="794"/>
        <v>4</v>
      </c>
      <c r="AQ90" s="259">
        <f t="shared" ref="AQ90:AR90" si="798">SUM(AQ70:AQ89)</f>
        <v>0</v>
      </c>
      <c r="AR90" s="259">
        <f t="shared" si="798"/>
        <v>4</v>
      </c>
      <c r="AS90" s="138">
        <f t="shared" si="794"/>
        <v>10</v>
      </c>
      <c r="AT90" s="259">
        <f t="shared" si="794"/>
        <v>4</v>
      </c>
      <c r="AU90" s="259">
        <f t="shared" ref="AU90:AV90" si="799">SUM(AU70:AU89)</f>
        <v>0</v>
      </c>
      <c r="AV90" s="259">
        <f t="shared" si="799"/>
        <v>4</v>
      </c>
      <c r="AW90" s="138">
        <f t="shared" si="794"/>
        <v>10</v>
      </c>
      <c r="AX90" s="259">
        <f t="shared" si="794"/>
        <v>4</v>
      </c>
      <c r="AY90" s="259">
        <f t="shared" ref="AY90:AZ90" si="800">SUM(AY70:AY89)</f>
        <v>0</v>
      </c>
      <c r="AZ90" s="259">
        <f t="shared" si="800"/>
        <v>4</v>
      </c>
      <c r="BA90" s="138">
        <f t="shared" si="794"/>
        <v>10</v>
      </c>
      <c r="BB90" s="259">
        <f t="shared" si="794"/>
        <v>4</v>
      </c>
      <c r="BC90" s="259">
        <f t="shared" ref="BC90:BD90" si="801">SUM(BC70:BC89)</f>
        <v>0</v>
      </c>
      <c r="BD90" s="259">
        <f t="shared" si="801"/>
        <v>4</v>
      </c>
      <c r="BE90" s="138">
        <f t="shared" si="794"/>
        <v>10</v>
      </c>
      <c r="BF90" s="259">
        <f t="shared" si="794"/>
        <v>4</v>
      </c>
      <c r="BG90" s="259">
        <f t="shared" ref="BG90:BH90" si="802">SUM(BG70:BG89)</f>
        <v>0</v>
      </c>
      <c r="BH90" s="259">
        <f t="shared" si="802"/>
        <v>4</v>
      </c>
      <c r="BI90" s="138">
        <f t="shared" si="794"/>
        <v>10</v>
      </c>
      <c r="BJ90" s="132">
        <f t="shared" ref="BJ90" si="803">IF(ISERROR(AC90/X90),0,AC90/X90)</f>
        <v>0.97333333333333338</v>
      </c>
      <c r="BK90" s="66"/>
      <c r="BL90" s="154">
        <f t="shared" ref="BL90:BT90" si="804">SUM(BL70:BL89)</f>
        <v>0</v>
      </c>
      <c r="BM90" s="154">
        <f t="shared" si="804"/>
        <v>0</v>
      </c>
      <c r="BN90" s="154">
        <f t="shared" si="804"/>
        <v>10</v>
      </c>
      <c r="BO90" s="154">
        <f t="shared" si="804"/>
        <v>10</v>
      </c>
      <c r="BP90" s="154">
        <f t="shared" si="804"/>
        <v>10</v>
      </c>
      <c r="BQ90" s="154">
        <f t="shared" si="804"/>
        <v>10</v>
      </c>
      <c r="BR90" s="154">
        <f t="shared" si="804"/>
        <v>10</v>
      </c>
      <c r="BS90" s="154">
        <f t="shared" si="804"/>
        <v>10</v>
      </c>
      <c r="BT90" s="154">
        <f t="shared" si="804"/>
        <v>60</v>
      </c>
      <c r="BW90" s="67" t="e">
        <f t="shared" ref="BW90:CE90" si="805">SUM(BW70:BW89)</f>
        <v>#VALUE!</v>
      </c>
      <c r="BX90" s="67">
        <f t="shared" si="805"/>
        <v>0</v>
      </c>
      <c r="BY90" s="67">
        <f t="shared" si="805"/>
        <v>10</v>
      </c>
      <c r="BZ90" s="67">
        <f t="shared" si="805"/>
        <v>10</v>
      </c>
      <c r="CA90" s="67">
        <f t="shared" si="805"/>
        <v>10</v>
      </c>
      <c r="CB90" s="67">
        <f t="shared" si="805"/>
        <v>10</v>
      </c>
      <c r="CC90" s="67">
        <f t="shared" si="805"/>
        <v>10</v>
      </c>
      <c r="CD90" s="67">
        <f t="shared" si="805"/>
        <v>10</v>
      </c>
      <c r="CE90" s="382" t="e">
        <f t="shared" si="805"/>
        <v>#VALUE!</v>
      </c>
      <c r="CF90" s="399"/>
      <c r="CG90" s="51" t="s">
        <v>40</v>
      </c>
      <c r="CH90" s="147">
        <f t="shared" ref="CH90:CY90" si="806">SUM(CH70:CH89)</f>
        <v>0</v>
      </c>
      <c r="CI90" s="147">
        <f t="shared" si="806"/>
        <v>0</v>
      </c>
      <c r="CJ90" s="147">
        <f t="shared" si="806"/>
        <v>1</v>
      </c>
      <c r="CK90" s="147">
        <f t="shared" si="806"/>
        <v>1</v>
      </c>
      <c r="CL90" s="147">
        <f t="shared" si="806"/>
        <v>1</v>
      </c>
      <c r="CM90" s="147">
        <f t="shared" si="806"/>
        <v>1</v>
      </c>
      <c r="CN90" s="147">
        <f t="shared" si="806"/>
        <v>1</v>
      </c>
      <c r="CO90" s="147">
        <f t="shared" si="806"/>
        <v>2</v>
      </c>
      <c r="CP90" s="162">
        <f t="shared" si="806"/>
        <v>7</v>
      </c>
      <c r="CQ90" s="149">
        <f t="shared" si="806"/>
        <v>0</v>
      </c>
      <c r="CR90" s="149">
        <f t="shared" si="806"/>
        <v>0</v>
      </c>
      <c r="CS90" s="149">
        <f t="shared" si="806"/>
        <v>1</v>
      </c>
      <c r="CT90" s="149">
        <f t="shared" si="806"/>
        <v>1</v>
      </c>
      <c r="CU90" s="149">
        <f t="shared" si="806"/>
        <v>1</v>
      </c>
      <c r="CV90" s="149">
        <f t="shared" si="806"/>
        <v>1</v>
      </c>
      <c r="CW90" s="149">
        <f t="shared" si="806"/>
        <v>1</v>
      </c>
      <c r="CX90" s="149">
        <f t="shared" si="806"/>
        <v>0</v>
      </c>
      <c r="CY90" s="162">
        <f t="shared" si="806"/>
        <v>5</v>
      </c>
      <c r="DD90" s="170"/>
      <c r="DE90" s="170" t="s">
        <v>96</v>
      </c>
      <c r="DF90" s="170"/>
      <c r="DG90" s="170"/>
      <c r="DH90" s="170"/>
      <c r="DI90" s="170"/>
      <c r="DJ90" s="170"/>
      <c r="DK90" s="170"/>
      <c r="DL90" s="4"/>
      <c r="DM90" s="4"/>
      <c r="DN90" s="4"/>
      <c r="DO90" s="4"/>
      <c r="DP90" s="4"/>
      <c r="DQ90" s="4"/>
      <c r="DR90" s="4"/>
      <c r="DS90" s="4"/>
      <c r="DT90" s="4"/>
      <c r="DU90" s="4"/>
    </row>
    <row r="91" spans="1:125" s="2" customFormat="1">
      <c r="A91" s="343"/>
      <c r="B91" s="282" t="s">
        <v>27</v>
      </c>
      <c r="C91" s="344"/>
      <c r="D91" s="327"/>
      <c r="E91" s="327"/>
      <c r="F91" s="327"/>
      <c r="G91" s="327"/>
      <c r="H91" s="327"/>
      <c r="I91" s="327"/>
      <c r="J91" s="327"/>
      <c r="K91" s="327"/>
      <c r="L91" s="327"/>
      <c r="M91" s="327"/>
      <c r="N91" s="327"/>
      <c r="O91" s="327"/>
      <c r="P91" s="350"/>
      <c r="Q91" s="327"/>
      <c r="R91" s="327"/>
      <c r="S91" s="327"/>
      <c r="T91" s="327"/>
      <c r="U91" s="327"/>
      <c r="V91" s="327"/>
      <c r="W91" s="327"/>
      <c r="X91" s="11"/>
      <c r="Y91" s="11"/>
      <c r="Z91" s="11"/>
      <c r="AA91" s="11"/>
      <c r="AB91" s="11"/>
      <c r="AC91" s="268"/>
      <c r="AD91" s="268"/>
      <c r="AE91" s="268"/>
      <c r="AF91" s="268"/>
      <c r="AG91" s="268"/>
      <c r="AH91" s="268"/>
      <c r="AI91" s="268"/>
      <c r="AJ91" s="268"/>
      <c r="AK91" s="268"/>
      <c r="AL91" s="268"/>
      <c r="AM91" s="268"/>
      <c r="AN91" s="268"/>
      <c r="AO91" s="268"/>
      <c r="AP91" s="268"/>
      <c r="AQ91" s="268"/>
      <c r="AR91" s="268"/>
      <c r="AS91" s="268"/>
      <c r="AT91" s="268"/>
      <c r="AU91" s="268"/>
      <c r="AV91" s="268"/>
      <c r="AW91" s="268"/>
      <c r="AX91" s="268"/>
      <c r="AY91" s="268"/>
      <c r="AZ91" s="268"/>
      <c r="BA91" s="268"/>
      <c r="BB91" s="268"/>
      <c r="BC91" s="268"/>
      <c r="BD91" s="268"/>
      <c r="BE91" s="268"/>
      <c r="BF91" s="268"/>
      <c r="BG91" s="268"/>
      <c r="BH91" s="268"/>
      <c r="BI91" s="45"/>
      <c r="BJ91" s="139"/>
      <c r="BK91" s="52"/>
      <c r="BL91" s="115"/>
      <c r="BM91" s="115"/>
      <c r="BN91" s="115"/>
      <c r="BO91" s="115"/>
      <c r="BP91" s="115"/>
      <c r="BQ91" s="115"/>
      <c r="BR91" s="115"/>
      <c r="BS91" s="115"/>
      <c r="BT91" s="115"/>
      <c r="CE91" s="375"/>
      <c r="CF91" s="392"/>
      <c r="DD91" s="471" t="s">
        <v>183</v>
      </c>
      <c r="DE91" s="472"/>
      <c r="DF91" s="472"/>
      <c r="DG91" s="472"/>
      <c r="DH91" s="472"/>
      <c r="DI91" s="472"/>
      <c r="DJ91" s="472"/>
      <c r="DK91" s="473"/>
      <c r="DL91" s="240" t="s">
        <v>40</v>
      </c>
      <c r="DM91" s="471" t="s">
        <v>184</v>
      </c>
      <c r="DN91" s="472"/>
      <c r="DO91" s="472"/>
      <c r="DP91" s="472"/>
      <c r="DQ91" s="472"/>
      <c r="DR91" s="472"/>
      <c r="DS91" s="472"/>
      <c r="DT91" s="473"/>
      <c r="DU91" s="240" t="s">
        <v>40</v>
      </c>
    </row>
    <row r="92" spans="1:125" s="2" customFormat="1" ht="13.5" customHeight="1">
      <c r="A92" s="345">
        <v>3</v>
      </c>
      <c r="B92" s="277" t="s">
        <v>182</v>
      </c>
      <c r="C92" s="346"/>
      <c r="D92" s="347"/>
      <c r="E92" s="347"/>
      <c r="F92" s="347"/>
      <c r="G92" s="347"/>
      <c r="H92" s="347"/>
      <c r="I92" s="347"/>
      <c r="J92" s="347"/>
      <c r="K92" s="347"/>
      <c r="L92" s="347"/>
      <c r="M92" s="347"/>
      <c r="N92" s="347"/>
      <c r="O92" s="347"/>
      <c r="P92" s="347"/>
      <c r="Q92" s="347"/>
      <c r="R92" s="347"/>
      <c r="S92" s="347"/>
      <c r="T92" s="347"/>
      <c r="U92" s="347"/>
      <c r="V92" s="347"/>
      <c r="W92" s="347"/>
      <c r="X92" s="268"/>
      <c r="Y92" s="268"/>
      <c r="Z92" s="268"/>
      <c r="AA92" s="268"/>
      <c r="AB92" s="268"/>
      <c r="AC92" s="268"/>
      <c r="AD92" s="268"/>
      <c r="AE92" s="268"/>
      <c r="AF92" s="268"/>
      <c r="AG92" s="268"/>
      <c r="AH92" s="268"/>
      <c r="AI92" s="268"/>
      <c r="AJ92" s="268"/>
      <c r="AK92" s="268"/>
      <c r="AL92" s="268"/>
      <c r="AM92" s="268"/>
      <c r="AN92" s="268"/>
      <c r="AO92" s="268"/>
      <c r="AP92" s="268"/>
      <c r="AQ92" s="268"/>
      <c r="AR92" s="268"/>
      <c r="AS92" s="268"/>
      <c r="AT92" s="268"/>
      <c r="AU92" s="268"/>
      <c r="AV92" s="268"/>
      <c r="AW92" s="268"/>
      <c r="AX92" s="268"/>
      <c r="AY92" s="268"/>
      <c r="AZ92" s="268"/>
      <c r="BA92" s="268"/>
      <c r="BB92" s="268"/>
      <c r="BC92" s="268"/>
      <c r="BD92" s="268"/>
      <c r="BE92" s="268"/>
      <c r="BF92" s="268"/>
      <c r="BG92" s="268"/>
      <c r="BH92" s="268"/>
      <c r="BI92" s="266"/>
      <c r="BJ92" s="139"/>
      <c r="BK92" s="52"/>
      <c r="BL92" s="115"/>
      <c r="BM92" s="115"/>
      <c r="BN92" s="115"/>
      <c r="BO92" s="115"/>
      <c r="BP92" s="115"/>
      <c r="BQ92" s="115"/>
      <c r="BR92" s="115"/>
      <c r="BS92" s="115"/>
      <c r="BT92" s="115"/>
      <c r="CE92" s="375"/>
      <c r="CF92" s="392"/>
      <c r="DD92" s="59">
        <v>1</v>
      </c>
      <c r="DE92" s="59">
        <v>2</v>
      </c>
      <c r="DF92" s="59">
        <v>3</v>
      </c>
      <c r="DG92" s="59">
        <v>4</v>
      </c>
      <c r="DH92" s="59">
        <v>5</v>
      </c>
      <c r="DI92" s="59">
        <v>6</v>
      </c>
      <c r="DJ92" s="59">
        <v>7</v>
      </c>
      <c r="DK92" s="59">
        <v>8</v>
      </c>
      <c r="DL92" s="241" t="s">
        <v>119</v>
      </c>
      <c r="DM92" s="59">
        <v>1</v>
      </c>
      <c r="DN92" s="59">
        <v>2</v>
      </c>
      <c r="DO92" s="59">
        <v>3</v>
      </c>
      <c r="DP92" s="59">
        <v>4</v>
      </c>
      <c r="DQ92" s="59">
        <v>5</v>
      </c>
      <c r="DR92" s="59">
        <v>6</v>
      </c>
      <c r="DS92" s="59">
        <v>7</v>
      </c>
      <c r="DT92" s="59">
        <v>8</v>
      </c>
      <c r="DU92" s="241" t="s">
        <v>86</v>
      </c>
    </row>
    <row r="93" spans="1:125" s="2" customFormat="1">
      <c r="A93" s="44" t="s">
        <v>167</v>
      </c>
      <c r="B93" s="423" t="s">
        <v>307</v>
      </c>
      <c r="C93" s="247" t="s">
        <v>100</v>
      </c>
      <c r="D93" s="258"/>
      <c r="E93" s="258"/>
      <c r="F93" s="258"/>
      <c r="G93" s="258"/>
      <c r="H93" s="258"/>
      <c r="I93" s="258"/>
      <c r="J93" s="258"/>
      <c r="K93" s="258"/>
      <c r="L93" s="258"/>
      <c r="M93" s="258"/>
      <c r="N93" s="258"/>
      <c r="O93" s="9"/>
      <c r="P93" s="9">
        <v>6</v>
      </c>
      <c r="Q93" s="258"/>
      <c r="R93" s="258"/>
      <c r="S93" s="258"/>
      <c r="T93" s="258"/>
      <c r="U93" s="258"/>
      <c r="V93" s="258"/>
      <c r="W93" s="258"/>
      <c r="X93" s="258">
        <f t="shared" ref="X93:X100" si="807">Y93*$BR$7</f>
        <v>30</v>
      </c>
      <c r="Y93" s="258">
        <f t="shared" ref="Y93:Y100" si="808">AG93+AK93+AO93+AS93+AW93+BA93+BE93+BI93</f>
        <v>1</v>
      </c>
      <c r="Z93" s="10">
        <f t="shared" ref="Z93:AB100" si="809">AD93*$BL$5+AH93*$BM$5+AL93*$BN$5+AP93*$BO$5+AT93*$BP$5+AX93*$BQ$5+BB93*$BR$5+BF93*$BS$5</f>
        <v>0</v>
      </c>
      <c r="AA93" s="10">
        <f t="shared" si="809"/>
        <v>0</v>
      </c>
      <c r="AB93" s="10">
        <f t="shared" si="809"/>
        <v>0</v>
      </c>
      <c r="AC93" s="10">
        <f t="shared" ref="AC93:AC100" si="810">X93-Z93</f>
        <v>30</v>
      </c>
      <c r="AD93" s="235"/>
      <c r="AE93" s="235"/>
      <c r="AF93" s="235"/>
      <c r="AG93" s="157">
        <f>DD93+DM93</f>
        <v>0</v>
      </c>
      <c r="AH93" s="235"/>
      <c r="AI93" s="235"/>
      <c r="AJ93" s="235"/>
      <c r="AK93" s="157">
        <f>DE93+DN93</f>
        <v>0</v>
      </c>
      <c r="AL93" s="235"/>
      <c r="AM93" s="235"/>
      <c r="AN93" s="235"/>
      <c r="AO93" s="157">
        <f>DF93+DO93</f>
        <v>0</v>
      </c>
      <c r="AP93" s="235"/>
      <c r="AQ93" s="235"/>
      <c r="AR93" s="235"/>
      <c r="AS93" s="157">
        <f>DG93+DP93</f>
        <v>0</v>
      </c>
      <c r="AT93" s="235"/>
      <c r="AU93" s="235"/>
      <c r="AV93" s="235"/>
      <c r="AW93" s="157">
        <f>DH93+DQ93</f>
        <v>0</v>
      </c>
      <c r="AX93" s="264"/>
      <c r="AY93" s="264"/>
      <c r="AZ93" s="264"/>
      <c r="BA93" s="157">
        <f>DI93+DR93</f>
        <v>1</v>
      </c>
      <c r="BB93" s="235"/>
      <c r="BC93" s="235"/>
      <c r="BD93" s="235"/>
      <c r="BE93" s="157">
        <f>DJ93+DS93</f>
        <v>0</v>
      </c>
      <c r="BF93" s="235"/>
      <c r="BG93" s="235"/>
      <c r="BH93" s="235"/>
      <c r="BI93" s="157">
        <f>DK93+DT93</f>
        <v>0</v>
      </c>
      <c r="BJ93" s="131">
        <f t="shared" ref="BJ93:BJ100" si="811">IF(ISERROR(AC93/X93),0,AC93/X93)</f>
        <v>1</v>
      </c>
      <c r="BK93" s="227" t="str">
        <f t="shared" ref="BK93:BK100" si="812">IF(ISERROR(SEARCH("в",A93)),"",1)</f>
        <v/>
      </c>
      <c r="BL93" s="19">
        <f t="shared" ref="BL93:BL100" si="813">IF(OR(MID($D93,1,1)="1",MID($E93,1,1)="1",MID($F93,1,1)="1",MID($G93,1,1)="1",MID($H93,1,1)="1",MID($I93,1,1)="1",MID($J93,1,1)="1",MID($K93,1,1)="1",MID($L93,1,1)="1",MID($M93,1,1)="1",MID($N93,1,1)=1),$Y93/$CZ93,0)</f>
        <v>0</v>
      </c>
      <c r="BM93" s="19">
        <f t="shared" ref="BM93:BM100" si="814">IF(OR(MID($D93,1,1)="2",MID($E93,1,1)="2",MID($F93,1,1)="2",MID($G93,1,1)="2",MID($H93,1,1)="2",MID($I93,1,1)="2",MID($J93,1,1)="2",MID($K93,1,1)="2",MID($L93,1,1)="2",MID($M93,1,1)="2",MID($N93,1,1)=1),$Y93/$CZ93,0)</f>
        <v>0</v>
      </c>
      <c r="BN93" s="19">
        <f t="shared" ref="BN93:BN100" si="815">IF(OR(MID($D93,1,1)="3",MID($E93,1,1)="3",MID($F93,1,1)="3",MID($G93,1,1)="3",MID($H93,1,1)="3",MID($I93,1,1)="3",MID($J93,1,1)="3",MID($K93,1,1)="3",MID($L93,1,1)="3",MID($M93,1,1)="3",MID($N93,1,1)=1),$Y93/$CZ93,0)</f>
        <v>0</v>
      </c>
      <c r="BO93" s="19">
        <f t="shared" ref="BO93:BO100" si="816">IF(OR(MID($D93,1,1)="4",MID($E93,1,1)="4",MID($F93,1,1)="4",MID($G93,1,1)="4",MID($H93,1,1)="4",MID($I93,1,1)="4",MID($J93,1,1)="4",MID($K93,1,1)="4",MID($L93,1,1)="4",MID($M93,1,1)="4",MID($N93,1,1)=1),$Y93/$CZ93,0)</f>
        <v>0</v>
      </c>
      <c r="BP93" s="19">
        <f t="shared" ref="BP93:BP100" si="817">IF(OR(MID($D93,1,1)="5",MID($E93,1,1)="5",MID($F93,1,1)="5",MID($G93,1,1)="5",MID($H93,1,1)="5",MID($I93,1,1)="5",MID($J93,1,1)="5",MID($K93,1,1)="5",MID($L93,1,1)="5",MID($M93,1,1)="5",MID($N93,1,1)=1),$Y93/$CZ93,0)</f>
        <v>0</v>
      </c>
      <c r="BQ93" s="19">
        <f t="shared" ref="BQ93:BQ100" si="818">IF(OR(MID($D93,1,1)="6",MID($E93,1,1)="6",MID($F93,1,1)="6",MID($G93,1,1)="6",MID($H93,1,1)="6",MID($I93,1,1)="6",MID($J93,1,1)="6",MID($K93,1,1)="6",MID($L93,1,1)="6",MID($M93,1,1)="6",MID($N93,1,1)=1),$Y93/$CZ93,0)</f>
        <v>0</v>
      </c>
      <c r="BR93" s="19">
        <f t="shared" ref="BR93:BR100" si="819">IF(OR(MID($D93,1,1)="7",MID($E93,1,1)="7",MID($F93,1,1)="7",MID($G93,1,1)="7",MID($H93,1,1)="7",MID($I93,1,1)="7",MID($J93,1,1)="7",MID($K93,1,1)="7",MID($L93,1,1)="7",MID($M93,1,1)="7",MID($N93,1,1)=1),$Y93/$CZ93,0)</f>
        <v>0</v>
      </c>
      <c r="BS93" s="19">
        <f t="shared" ref="BS93:BS100" si="820">IF(OR(MID($D93,1,1)="8",MID($E93,1,1)="8",MID($F93,1,1)="8",MID($G93,1,1)="8",MID($H93,1,1)="8",MID($I93,1,1)="8",MID($J93,1,1)="8",MID($K93,1,1)="8",MID($L93,1,1)="8",MID($M93,1,1)="8",MID($N93,1,1)=1),$Y93/$CZ93,0)</f>
        <v>0</v>
      </c>
      <c r="BT93" s="166">
        <f t="shared" ref="BT93:BT100" si="821">SUM(BL93:BS93)</f>
        <v>0</v>
      </c>
      <c r="BW93"/>
      <c r="BX93"/>
      <c r="BY93"/>
      <c r="BZ93"/>
      <c r="CA93"/>
      <c r="CB93"/>
      <c r="CC93"/>
      <c r="CD93"/>
      <c r="CE93" s="383"/>
      <c r="CF93" s="400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C93" s="134">
        <f t="shared" ref="DC93:DC100" si="822">SUM($AD93:$AD93)+SUM($AH93:$AH93)+SUM($AL93:$AL93)+SUM($AP93:$AP93)+SUM($AT93:$AT93)+SUM($AX93:$AX93)+SUM($BB93:$BB93)+SUM($BF93:$BF93)</f>
        <v>0</v>
      </c>
      <c r="DD93" s="171">
        <f t="shared" ref="DD93:DD100" si="823">IF(VALUE($O93)=1,BP$6,0)</f>
        <v>0</v>
      </c>
      <c r="DE93" s="171">
        <f t="shared" ref="DE93:DE100" si="824">IF(VALUE($O93)=2,BP$6,0)</f>
        <v>0</v>
      </c>
      <c r="DF93" s="171">
        <f t="shared" ref="DF93:DF100" si="825">IF(VALUE($O93)=3,BP$6,0)</f>
        <v>0</v>
      </c>
      <c r="DG93" s="171">
        <f t="shared" ref="DG93:DG100" si="826">IF(VALUE($O93)=4,BP$6,0)</f>
        <v>0</v>
      </c>
      <c r="DH93" s="171">
        <f t="shared" ref="DH93:DH100" si="827">IF(VALUE($O93)=5,BP$6,0)</f>
        <v>0</v>
      </c>
      <c r="DI93" s="171">
        <f t="shared" ref="DI93:DI100" si="828">IF(VALUE($O93)=6,BP$6,0)</f>
        <v>0</v>
      </c>
      <c r="DJ93" s="171">
        <f t="shared" ref="DJ93:DJ100" si="829">IF(VALUE($O93)=7,BP$6,0)</f>
        <v>0</v>
      </c>
      <c r="DK93" s="171">
        <f t="shared" ref="DK93:DK100" si="830">IF(VALUE($O93)=8,BP$6,0)</f>
        <v>0</v>
      </c>
      <c r="DL93" s="135">
        <f t="shared" ref="DL93:DL100" si="831">SUM(DD93:DK93)+DU93</f>
        <v>1</v>
      </c>
      <c r="DM93" s="171">
        <f t="shared" ref="DM93:DM100" si="832">IF(VALUE($P93)=1,$BL$6,0)</f>
        <v>0</v>
      </c>
      <c r="DN93" s="171">
        <f t="shared" ref="DN93:DN100" si="833">IF(VALUE($P93)=2,$BL$6,0)</f>
        <v>0</v>
      </c>
      <c r="DO93" s="171">
        <f t="shared" ref="DO93:DO100" si="834">IF(VALUE($P93)=3,$BL$6,0)</f>
        <v>0</v>
      </c>
      <c r="DP93" s="171">
        <f t="shared" ref="DP93:DP100" si="835">IF(VALUE($P93)=4,$BL$6,0)</f>
        <v>0</v>
      </c>
      <c r="DQ93" s="171">
        <f t="shared" ref="DQ93:DQ100" si="836">IF(VALUE($P93)=5,$BL$6,0)</f>
        <v>0</v>
      </c>
      <c r="DR93" s="171">
        <f t="shared" ref="DR93:DR100" si="837">IF(VALUE($P93)=6,$BL$6,0)</f>
        <v>1</v>
      </c>
      <c r="DS93" s="171">
        <f t="shared" ref="DS93:DS100" si="838">IF(VALUE($P93)=7,$BL$6,0)</f>
        <v>0</v>
      </c>
      <c r="DT93" s="171">
        <f t="shared" ref="DT93:DT100" si="839">IF(VALUE($P93)=8,$BL$6,0)</f>
        <v>0</v>
      </c>
      <c r="DU93" s="135">
        <f t="shared" ref="DU93:DU100" si="840">SUM(DM93:DT93)</f>
        <v>1</v>
      </c>
    </row>
    <row r="94" spans="1:125" s="2" customFormat="1">
      <c r="A94" s="44" t="s">
        <v>168</v>
      </c>
      <c r="B94" s="423" t="s">
        <v>309</v>
      </c>
      <c r="C94" s="247" t="s">
        <v>100</v>
      </c>
      <c r="D94" s="258"/>
      <c r="E94" s="258"/>
      <c r="F94" s="258"/>
      <c r="G94" s="258"/>
      <c r="H94" s="258"/>
      <c r="I94" s="258"/>
      <c r="J94" s="258"/>
      <c r="K94" s="258"/>
      <c r="L94" s="258"/>
      <c r="M94" s="258"/>
      <c r="N94" s="258"/>
      <c r="O94" s="9"/>
      <c r="P94" s="9">
        <v>7</v>
      </c>
      <c r="Q94" s="258"/>
      <c r="R94" s="258"/>
      <c r="S94" s="258"/>
      <c r="T94" s="258"/>
      <c r="U94" s="258"/>
      <c r="V94" s="258"/>
      <c r="W94" s="258"/>
      <c r="X94" s="258">
        <f t="shared" si="807"/>
        <v>30</v>
      </c>
      <c r="Y94" s="258">
        <f t="shared" si="808"/>
        <v>1</v>
      </c>
      <c r="Z94" s="10">
        <f t="shared" si="809"/>
        <v>0</v>
      </c>
      <c r="AA94" s="10">
        <f t="shared" si="809"/>
        <v>0</v>
      </c>
      <c r="AB94" s="10">
        <f t="shared" si="809"/>
        <v>0</v>
      </c>
      <c r="AC94" s="10">
        <f t="shared" si="810"/>
        <v>30</v>
      </c>
      <c r="AD94" s="235"/>
      <c r="AE94" s="235"/>
      <c r="AF94" s="235"/>
      <c r="AG94" s="157">
        <f t="shared" ref="AG94:AG100" si="841">DD94+DM94</f>
        <v>0</v>
      </c>
      <c r="AH94" s="235"/>
      <c r="AI94" s="235"/>
      <c r="AJ94" s="235"/>
      <c r="AK94" s="157">
        <f t="shared" ref="AK94:AK100" si="842">DE94+DN94</f>
        <v>0</v>
      </c>
      <c r="AL94" s="235"/>
      <c r="AM94" s="235"/>
      <c r="AN94" s="235"/>
      <c r="AO94" s="157">
        <f t="shared" ref="AO94:AO100" si="843">DF94+DO94</f>
        <v>0</v>
      </c>
      <c r="AP94" s="235"/>
      <c r="AQ94" s="235"/>
      <c r="AR94" s="235"/>
      <c r="AS94" s="157">
        <f t="shared" ref="AS94:AS100" si="844">DG94+DP94</f>
        <v>0</v>
      </c>
      <c r="AT94" s="235"/>
      <c r="AU94" s="235"/>
      <c r="AV94" s="235"/>
      <c r="AW94" s="157">
        <f t="shared" ref="AW94:AW100" si="845">DH94+DQ94</f>
        <v>0</v>
      </c>
      <c r="AX94" s="264"/>
      <c r="AY94" s="264"/>
      <c r="AZ94" s="264"/>
      <c r="BA94" s="157">
        <f t="shared" ref="BA94:BA100" si="846">DI94+DR94</f>
        <v>0</v>
      </c>
      <c r="BB94" s="235"/>
      <c r="BC94" s="235"/>
      <c r="BD94" s="235"/>
      <c r="BE94" s="157">
        <f t="shared" ref="BE94:BE100" si="847">DJ94+DS94</f>
        <v>1</v>
      </c>
      <c r="BF94" s="235"/>
      <c r="BG94" s="235"/>
      <c r="BH94" s="235"/>
      <c r="BI94" s="157">
        <f t="shared" ref="BI94:BI100" si="848">DK94+DT94</f>
        <v>0</v>
      </c>
      <c r="BJ94" s="131">
        <f t="shared" si="811"/>
        <v>1</v>
      </c>
      <c r="BK94" s="227" t="str">
        <f t="shared" si="812"/>
        <v/>
      </c>
      <c r="BL94" s="19">
        <f t="shared" si="813"/>
        <v>0</v>
      </c>
      <c r="BM94" s="19">
        <f t="shared" si="814"/>
        <v>0</v>
      </c>
      <c r="BN94" s="19">
        <f t="shared" si="815"/>
        <v>0</v>
      </c>
      <c r="BO94" s="19">
        <f t="shared" si="816"/>
        <v>0</v>
      </c>
      <c r="BP94" s="19">
        <f t="shared" si="817"/>
        <v>0</v>
      </c>
      <c r="BQ94" s="19">
        <f t="shared" si="818"/>
        <v>0</v>
      </c>
      <c r="BR94" s="19">
        <f t="shared" si="819"/>
        <v>0</v>
      </c>
      <c r="BS94" s="19">
        <f t="shared" si="820"/>
        <v>0</v>
      </c>
      <c r="BT94" s="166">
        <f t="shared" si="821"/>
        <v>0</v>
      </c>
      <c r="BW94"/>
      <c r="BX94"/>
      <c r="BY94"/>
      <c r="BZ94"/>
      <c r="CA94"/>
      <c r="CB94"/>
      <c r="CC94"/>
      <c r="CD94"/>
      <c r="CE94" s="383"/>
      <c r="CF94" s="400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C94" s="134">
        <f t="shared" si="822"/>
        <v>0</v>
      </c>
      <c r="DD94" s="171">
        <f t="shared" si="823"/>
        <v>0</v>
      </c>
      <c r="DE94" s="171">
        <f t="shared" si="824"/>
        <v>0</v>
      </c>
      <c r="DF94" s="171">
        <f t="shared" si="825"/>
        <v>0</v>
      </c>
      <c r="DG94" s="171">
        <f t="shared" si="826"/>
        <v>0</v>
      </c>
      <c r="DH94" s="171">
        <f t="shared" si="827"/>
        <v>0</v>
      </c>
      <c r="DI94" s="171">
        <f t="shared" si="828"/>
        <v>0</v>
      </c>
      <c r="DJ94" s="171">
        <f t="shared" si="829"/>
        <v>0</v>
      </c>
      <c r="DK94" s="171">
        <f t="shared" si="830"/>
        <v>0</v>
      </c>
      <c r="DL94" s="135">
        <f t="shared" si="831"/>
        <v>1</v>
      </c>
      <c r="DM94" s="171">
        <f t="shared" si="832"/>
        <v>0</v>
      </c>
      <c r="DN94" s="171">
        <f t="shared" si="833"/>
        <v>0</v>
      </c>
      <c r="DO94" s="171">
        <f t="shared" si="834"/>
        <v>0</v>
      </c>
      <c r="DP94" s="171">
        <f t="shared" si="835"/>
        <v>0</v>
      </c>
      <c r="DQ94" s="171">
        <f t="shared" si="836"/>
        <v>0</v>
      </c>
      <c r="DR94" s="171">
        <f t="shared" si="837"/>
        <v>0</v>
      </c>
      <c r="DS94" s="171">
        <f t="shared" si="838"/>
        <v>1</v>
      </c>
      <c r="DT94" s="171">
        <f t="shared" si="839"/>
        <v>0</v>
      </c>
      <c r="DU94" s="135">
        <f t="shared" si="840"/>
        <v>1</v>
      </c>
    </row>
    <row r="95" spans="1:125" s="2" customFormat="1">
      <c r="A95" s="44" t="s">
        <v>169</v>
      </c>
      <c r="B95" s="423" t="s">
        <v>312</v>
      </c>
      <c r="C95" s="247" t="s">
        <v>100</v>
      </c>
      <c r="D95" s="258"/>
      <c r="E95" s="258"/>
      <c r="F95" s="258"/>
      <c r="G95" s="258"/>
      <c r="H95" s="258"/>
      <c r="I95" s="258"/>
      <c r="J95" s="258"/>
      <c r="K95" s="258"/>
      <c r="L95" s="258"/>
      <c r="M95" s="258"/>
      <c r="N95" s="258"/>
      <c r="O95" s="9"/>
      <c r="P95" s="9">
        <v>8</v>
      </c>
      <c r="Q95" s="258"/>
      <c r="R95" s="258"/>
      <c r="S95" s="258"/>
      <c r="T95" s="258"/>
      <c r="U95" s="258"/>
      <c r="V95" s="258"/>
      <c r="W95" s="258"/>
      <c r="X95" s="258">
        <f t="shared" si="807"/>
        <v>30</v>
      </c>
      <c r="Y95" s="258">
        <f t="shared" si="808"/>
        <v>1</v>
      </c>
      <c r="Z95" s="10">
        <f t="shared" si="809"/>
        <v>0</v>
      </c>
      <c r="AA95" s="10">
        <f t="shared" si="809"/>
        <v>0</v>
      </c>
      <c r="AB95" s="10">
        <f t="shared" si="809"/>
        <v>0</v>
      </c>
      <c r="AC95" s="10">
        <f t="shared" si="810"/>
        <v>30</v>
      </c>
      <c r="AD95" s="235"/>
      <c r="AE95" s="235"/>
      <c r="AF95" s="235"/>
      <c r="AG95" s="157">
        <f t="shared" si="841"/>
        <v>0</v>
      </c>
      <c r="AH95" s="235"/>
      <c r="AI95" s="235"/>
      <c r="AJ95" s="235"/>
      <c r="AK95" s="157">
        <f t="shared" si="842"/>
        <v>0</v>
      </c>
      <c r="AL95" s="235"/>
      <c r="AM95" s="235"/>
      <c r="AN95" s="235"/>
      <c r="AO95" s="157">
        <f t="shared" si="843"/>
        <v>0</v>
      </c>
      <c r="AP95" s="235"/>
      <c r="AQ95" s="235"/>
      <c r="AR95" s="235"/>
      <c r="AS95" s="157">
        <f t="shared" si="844"/>
        <v>0</v>
      </c>
      <c r="AT95" s="235"/>
      <c r="AU95" s="235"/>
      <c r="AV95" s="235"/>
      <c r="AW95" s="157">
        <f t="shared" si="845"/>
        <v>0</v>
      </c>
      <c r="AX95" s="264"/>
      <c r="AY95" s="264"/>
      <c r="AZ95" s="264"/>
      <c r="BA95" s="157">
        <f t="shared" si="846"/>
        <v>0</v>
      </c>
      <c r="BB95" s="235"/>
      <c r="BC95" s="235"/>
      <c r="BD95" s="235"/>
      <c r="BE95" s="157">
        <f t="shared" si="847"/>
        <v>0</v>
      </c>
      <c r="BF95" s="235"/>
      <c r="BG95" s="235"/>
      <c r="BH95" s="235"/>
      <c r="BI95" s="157">
        <f t="shared" si="848"/>
        <v>1</v>
      </c>
      <c r="BJ95" s="131">
        <f t="shared" si="811"/>
        <v>1</v>
      </c>
      <c r="BK95" s="227" t="str">
        <f t="shared" si="812"/>
        <v/>
      </c>
      <c r="BL95" s="19">
        <f t="shared" si="813"/>
        <v>0</v>
      </c>
      <c r="BM95" s="19">
        <f t="shared" si="814"/>
        <v>0</v>
      </c>
      <c r="BN95" s="19">
        <f t="shared" si="815"/>
        <v>0</v>
      </c>
      <c r="BO95" s="19">
        <f t="shared" si="816"/>
        <v>0</v>
      </c>
      <c r="BP95" s="19">
        <f t="shared" si="817"/>
        <v>0</v>
      </c>
      <c r="BQ95" s="19">
        <f t="shared" si="818"/>
        <v>0</v>
      </c>
      <c r="BR95" s="19">
        <f t="shared" si="819"/>
        <v>0</v>
      </c>
      <c r="BS95" s="19">
        <f t="shared" si="820"/>
        <v>0</v>
      </c>
      <c r="BT95" s="166">
        <f t="shared" si="821"/>
        <v>0</v>
      </c>
      <c r="BW95"/>
      <c r="BX95"/>
      <c r="BY95"/>
      <c r="BZ95"/>
      <c r="CA95"/>
      <c r="CB95"/>
      <c r="CC95"/>
      <c r="CD95"/>
      <c r="CE95" s="383"/>
      <c r="CF95" s="400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C95" s="134">
        <f t="shared" si="822"/>
        <v>0</v>
      </c>
      <c r="DD95" s="171">
        <f t="shared" si="823"/>
        <v>0</v>
      </c>
      <c r="DE95" s="171">
        <f t="shared" si="824"/>
        <v>0</v>
      </c>
      <c r="DF95" s="171">
        <f t="shared" si="825"/>
        <v>0</v>
      </c>
      <c r="DG95" s="171">
        <f t="shared" si="826"/>
        <v>0</v>
      </c>
      <c r="DH95" s="171">
        <f t="shared" si="827"/>
        <v>0</v>
      </c>
      <c r="DI95" s="171">
        <f t="shared" si="828"/>
        <v>0</v>
      </c>
      <c r="DJ95" s="171">
        <f t="shared" si="829"/>
        <v>0</v>
      </c>
      <c r="DK95" s="171">
        <f t="shared" si="830"/>
        <v>0</v>
      </c>
      <c r="DL95" s="135">
        <f t="shared" si="831"/>
        <v>1</v>
      </c>
      <c r="DM95" s="171">
        <f t="shared" si="832"/>
        <v>0</v>
      </c>
      <c r="DN95" s="171">
        <f t="shared" si="833"/>
        <v>0</v>
      </c>
      <c r="DO95" s="171">
        <f t="shared" si="834"/>
        <v>0</v>
      </c>
      <c r="DP95" s="171">
        <f t="shared" si="835"/>
        <v>0</v>
      </c>
      <c r="DQ95" s="171">
        <f t="shared" si="836"/>
        <v>0</v>
      </c>
      <c r="DR95" s="171">
        <f t="shared" si="837"/>
        <v>0</v>
      </c>
      <c r="DS95" s="171">
        <f t="shared" si="838"/>
        <v>0</v>
      </c>
      <c r="DT95" s="171">
        <f t="shared" si="839"/>
        <v>1</v>
      </c>
      <c r="DU95" s="135">
        <f t="shared" si="840"/>
        <v>1</v>
      </c>
    </row>
    <row r="96" spans="1:125" s="2" customFormat="1">
      <c r="A96" s="44" t="s">
        <v>170</v>
      </c>
      <c r="B96" s="215"/>
      <c r="C96" s="247"/>
      <c r="D96" s="258"/>
      <c r="E96" s="258"/>
      <c r="F96" s="258"/>
      <c r="G96" s="258"/>
      <c r="H96" s="258"/>
      <c r="I96" s="258"/>
      <c r="J96" s="258"/>
      <c r="K96" s="258"/>
      <c r="L96" s="258"/>
      <c r="M96" s="258"/>
      <c r="N96" s="258"/>
      <c r="O96" s="9"/>
      <c r="P96" s="9"/>
      <c r="Q96" s="258"/>
      <c r="R96" s="258"/>
      <c r="S96" s="258"/>
      <c r="T96" s="258"/>
      <c r="U96" s="258"/>
      <c r="V96" s="258"/>
      <c r="W96" s="258"/>
      <c r="X96" s="258">
        <f t="shared" si="807"/>
        <v>0</v>
      </c>
      <c r="Y96" s="258">
        <f t="shared" si="808"/>
        <v>0</v>
      </c>
      <c r="Z96" s="10">
        <f t="shared" si="809"/>
        <v>0</v>
      </c>
      <c r="AA96" s="10">
        <f t="shared" si="809"/>
        <v>0</v>
      </c>
      <c r="AB96" s="10">
        <f t="shared" si="809"/>
        <v>0</v>
      </c>
      <c r="AC96" s="10">
        <f t="shared" si="810"/>
        <v>0</v>
      </c>
      <c r="AD96" s="235"/>
      <c r="AE96" s="235"/>
      <c r="AF96" s="235"/>
      <c r="AG96" s="157">
        <f t="shared" si="841"/>
        <v>0</v>
      </c>
      <c r="AH96" s="235"/>
      <c r="AI96" s="235"/>
      <c r="AJ96" s="235"/>
      <c r="AK96" s="157">
        <f t="shared" si="842"/>
        <v>0</v>
      </c>
      <c r="AL96" s="235"/>
      <c r="AM96" s="235"/>
      <c r="AN96" s="235"/>
      <c r="AO96" s="157">
        <f t="shared" si="843"/>
        <v>0</v>
      </c>
      <c r="AP96" s="235"/>
      <c r="AQ96" s="235"/>
      <c r="AR96" s="235"/>
      <c r="AS96" s="157">
        <f t="shared" si="844"/>
        <v>0</v>
      </c>
      <c r="AT96" s="235"/>
      <c r="AU96" s="235"/>
      <c r="AV96" s="235"/>
      <c r="AW96" s="157">
        <f t="shared" si="845"/>
        <v>0</v>
      </c>
      <c r="AX96" s="264"/>
      <c r="AY96" s="264"/>
      <c r="AZ96" s="264"/>
      <c r="BA96" s="157">
        <f t="shared" si="846"/>
        <v>0</v>
      </c>
      <c r="BB96" s="235"/>
      <c r="BC96" s="235"/>
      <c r="BD96" s="235"/>
      <c r="BE96" s="157">
        <f t="shared" si="847"/>
        <v>0</v>
      </c>
      <c r="BF96" s="235"/>
      <c r="BG96" s="235"/>
      <c r="BH96" s="235"/>
      <c r="BI96" s="157">
        <f t="shared" si="848"/>
        <v>0</v>
      </c>
      <c r="BJ96" s="131">
        <f t="shared" si="811"/>
        <v>0</v>
      </c>
      <c r="BK96" s="227" t="str">
        <f t="shared" si="812"/>
        <v/>
      </c>
      <c r="BL96" s="19">
        <f t="shared" si="813"/>
        <v>0</v>
      </c>
      <c r="BM96" s="19">
        <f t="shared" si="814"/>
        <v>0</v>
      </c>
      <c r="BN96" s="19">
        <f t="shared" si="815"/>
        <v>0</v>
      </c>
      <c r="BO96" s="19">
        <f t="shared" si="816"/>
        <v>0</v>
      </c>
      <c r="BP96" s="19">
        <f t="shared" si="817"/>
        <v>0</v>
      </c>
      <c r="BQ96" s="19">
        <f t="shared" si="818"/>
        <v>0</v>
      </c>
      <c r="BR96" s="19">
        <f t="shared" si="819"/>
        <v>0</v>
      </c>
      <c r="BS96" s="19">
        <f t="shared" si="820"/>
        <v>0</v>
      </c>
      <c r="BT96" s="166">
        <f t="shared" si="821"/>
        <v>0</v>
      </c>
      <c r="BW96"/>
      <c r="BX96"/>
      <c r="BY96"/>
      <c r="BZ96"/>
      <c r="CA96"/>
      <c r="CB96"/>
      <c r="CC96"/>
      <c r="CD96"/>
      <c r="CE96" s="383"/>
      <c r="CF96" s="400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C96" s="134">
        <f t="shared" si="822"/>
        <v>0</v>
      </c>
      <c r="DD96" s="171">
        <f t="shared" si="823"/>
        <v>0</v>
      </c>
      <c r="DE96" s="171">
        <f t="shared" si="824"/>
        <v>0</v>
      </c>
      <c r="DF96" s="171">
        <f t="shared" si="825"/>
        <v>0</v>
      </c>
      <c r="DG96" s="171">
        <f t="shared" si="826"/>
        <v>0</v>
      </c>
      <c r="DH96" s="171">
        <f t="shared" si="827"/>
        <v>0</v>
      </c>
      <c r="DI96" s="171">
        <f t="shared" si="828"/>
        <v>0</v>
      </c>
      <c r="DJ96" s="171">
        <f t="shared" si="829"/>
        <v>0</v>
      </c>
      <c r="DK96" s="171">
        <f t="shared" si="830"/>
        <v>0</v>
      </c>
      <c r="DL96" s="135">
        <f t="shared" si="831"/>
        <v>0</v>
      </c>
      <c r="DM96" s="171">
        <f t="shared" si="832"/>
        <v>0</v>
      </c>
      <c r="DN96" s="171">
        <f t="shared" si="833"/>
        <v>0</v>
      </c>
      <c r="DO96" s="171">
        <f t="shared" si="834"/>
        <v>0</v>
      </c>
      <c r="DP96" s="171">
        <f t="shared" si="835"/>
        <v>0</v>
      </c>
      <c r="DQ96" s="171">
        <f t="shared" si="836"/>
        <v>0</v>
      </c>
      <c r="DR96" s="171">
        <f t="shared" si="837"/>
        <v>0</v>
      </c>
      <c r="DS96" s="171">
        <f t="shared" si="838"/>
        <v>0</v>
      </c>
      <c r="DT96" s="171">
        <f t="shared" si="839"/>
        <v>0</v>
      </c>
      <c r="DU96" s="135">
        <f t="shared" si="840"/>
        <v>0</v>
      </c>
    </row>
    <row r="97" spans="1:125" s="2" customFormat="1">
      <c r="A97" s="44" t="s">
        <v>170</v>
      </c>
      <c r="B97" s="215"/>
      <c r="C97" s="247"/>
      <c r="D97" s="258"/>
      <c r="E97" s="258"/>
      <c r="F97" s="258"/>
      <c r="G97" s="258"/>
      <c r="H97" s="258"/>
      <c r="I97" s="258"/>
      <c r="J97" s="258"/>
      <c r="K97" s="258"/>
      <c r="L97" s="258"/>
      <c r="M97" s="258"/>
      <c r="N97" s="258"/>
      <c r="O97" s="9"/>
      <c r="P97" s="9"/>
      <c r="Q97" s="258"/>
      <c r="R97" s="258"/>
      <c r="S97" s="258"/>
      <c r="T97" s="258"/>
      <c r="U97" s="258"/>
      <c r="V97" s="258"/>
      <c r="W97" s="258"/>
      <c r="X97" s="258">
        <f t="shared" si="807"/>
        <v>0</v>
      </c>
      <c r="Y97" s="258">
        <f t="shared" si="808"/>
        <v>0</v>
      </c>
      <c r="Z97" s="10">
        <f t="shared" si="809"/>
        <v>0</v>
      </c>
      <c r="AA97" s="10">
        <f t="shared" si="809"/>
        <v>0</v>
      </c>
      <c r="AB97" s="10">
        <f t="shared" si="809"/>
        <v>0</v>
      </c>
      <c r="AC97" s="10">
        <f t="shared" si="810"/>
        <v>0</v>
      </c>
      <c r="AD97" s="235"/>
      <c r="AE97" s="235"/>
      <c r="AF97" s="235"/>
      <c r="AG97" s="157">
        <f t="shared" si="841"/>
        <v>0</v>
      </c>
      <c r="AH97" s="235"/>
      <c r="AI97" s="235"/>
      <c r="AJ97" s="235"/>
      <c r="AK97" s="157">
        <f t="shared" si="842"/>
        <v>0</v>
      </c>
      <c r="AL97" s="235"/>
      <c r="AM97" s="235"/>
      <c r="AN97" s="235"/>
      <c r="AO97" s="157">
        <f t="shared" si="843"/>
        <v>0</v>
      </c>
      <c r="AP97" s="235"/>
      <c r="AQ97" s="235"/>
      <c r="AR97" s="235"/>
      <c r="AS97" s="157">
        <f t="shared" si="844"/>
        <v>0</v>
      </c>
      <c r="AT97" s="235"/>
      <c r="AU97" s="235"/>
      <c r="AV97" s="235"/>
      <c r="AW97" s="157">
        <f t="shared" si="845"/>
        <v>0</v>
      </c>
      <c r="AX97" s="264"/>
      <c r="AY97" s="264"/>
      <c r="AZ97" s="264"/>
      <c r="BA97" s="157">
        <f t="shared" si="846"/>
        <v>0</v>
      </c>
      <c r="BB97" s="235"/>
      <c r="BC97" s="235"/>
      <c r="BD97" s="235"/>
      <c r="BE97" s="157">
        <f t="shared" si="847"/>
        <v>0</v>
      </c>
      <c r="BF97" s="235"/>
      <c r="BG97" s="235"/>
      <c r="BH97" s="235"/>
      <c r="BI97" s="157">
        <f t="shared" si="848"/>
        <v>0</v>
      </c>
      <c r="BJ97" s="131">
        <f t="shared" si="811"/>
        <v>0</v>
      </c>
      <c r="BK97" s="227" t="str">
        <f t="shared" si="812"/>
        <v/>
      </c>
      <c r="BL97" s="19">
        <f t="shared" si="813"/>
        <v>0</v>
      </c>
      <c r="BM97" s="19">
        <f t="shared" si="814"/>
        <v>0</v>
      </c>
      <c r="BN97" s="19">
        <f t="shared" si="815"/>
        <v>0</v>
      </c>
      <c r="BO97" s="19">
        <f t="shared" si="816"/>
        <v>0</v>
      </c>
      <c r="BP97" s="19">
        <f t="shared" si="817"/>
        <v>0</v>
      </c>
      <c r="BQ97" s="19">
        <f t="shared" si="818"/>
        <v>0</v>
      </c>
      <c r="BR97" s="19">
        <f t="shared" si="819"/>
        <v>0</v>
      </c>
      <c r="BS97" s="19">
        <f t="shared" si="820"/>
        <v>0</v>
      </c>
      <c r="BT97" s="166">
        <f t="shared" si="821"/>
        <v>0</v>
      </c>
      <c r="BW97"/>
      <c r="BX97"/>
      <c r="BY97"/>
      <c r="BZ97"/>
      <c r="CA97"/>
      <c r="CB97"/>
      <c r="CC97"/>
      <c r="CD97"/>
      <c r="CE97" s="383"/>
      <c r="CF97" s="400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C97" s="134">
        <f t="shared" si="822"/>
        <v>0</v>
      </c>
      <c r="DD97" s="171">
        <f t="shared" si="823"/>
        <v>0</v>
      </c>
      <c r="DE97" s="171">
        <f t="shared" si="824"/>
        <v>0</v>
      </c>
      <c r="DF97" s="171">
        <f t="shared" si="825"/>
        <v>0</v>
      </c>
      <c r="DG97" s="171">
        <f t="shared" si="826"/>
        <v>0</v>
      </c>
      <c r="DH97" s="171">
        <f t="shared" si="827"/>
        <v>0</v>
      </c>
      <c r="DI97" s="171">
        <f t="shared" si="828"/>
        <v>0</v>
      </c>
      <c r="DJ97" s="171">
        <f t="shared" si="829"/>
        <v>0</v>
      </c>
      <c r="DK97" s="171">
        <f t="shared" si="830"/>
        <v>0</v>
      </c>
      <c r="DL97" s="135">
        <f t="shared" si="831"/>
        <v>0</v>
      </c>
      <c r="DM97" s="171">
        <f t="shared" si="832"/>
        <v>0</v>
      </c>
      <c r="DN97" s="171">
        <f t="shared" si="833"/>
        <v>0</v>
      </c>
      <c r="DO97" s="171">
        <f t="shared" si="834"/>
        <v>0</v>
      </c>
      <c r="DP97" s="171">
        <f t="shared" si="835"/>
        <v>0</v>
      </c>
      <c r="DQ97" s="171">
        <f t="shared" si="836"/>
        <v>0</v>
      </c>
      <c r="DR97" s="171">
        <f t="shared" si="837"/>
        <v>0</v>
      </c>
      <c r="DS97" s="171">
        <f t="shared" si="838"/>
        <v>0</v>
      </c>
      <c r="DT97" s="171">
        <f t="shared" si="839"/>
        <v>0</v>
      </c>
      <c r="DU97" s="135">
        <f t="shared" si="840"/>
        <v>0</v>
      </c>
    </row>
    <row r="98" spans="1:125" s="2" customFormat="1">
      <c r="A98" s="44" t="s">
        <v>194</v>
      </c>
      <c r="B98" s="215"/>
      <c r="C98" s="247"/>
      <c r="D98" s="258"/>
      <c r="E98" s="258"/>
      <c r="F98" s="258"/>
      <c r="G98" s="258"/>
      <c r="H98" s="258"/>
      <c r="I98" s="258"/>
      <c r="J98" s="258"/>
      <c r="K98" s="258"/>
      <c r="L98" s="258"/>
      <c r="M98" s="258"/>
      <c r="N98" s="258"/>
      <c r="O98" s="9"/>
      <c r="P98" s="9"/>
      <c r="Q98" s="258"/>
      <c r="R98" s="258"/>
      <c r="S98" s="258"/>
      <c r="T98" s="258"/>
      <c r="U98" s="258"/>
      <c r="V98" s="258"/>
      <c r="W98" s="258"/>
      <c r="X98" s="258">
        <f t="shared" si="807"/>
        <v>0</v>
      </c>
      <c r="Y98" s="258">
        <f t="shared" si="808"/>
        <v>0</v>
      </c>
      <c r="Z98" s="10">
        <f t="shared" si="809"/>
        <v>0</v>
      </c>
      <c r="AA98" s="10">
        <f t="shared" si="809"/>
        <v>0</v>
      </c>
      <c r="AB98" s="10">
        <f t="shared" si="809"/>
        <v>0</v>
      </c>
      <c r="AC98" s="10">
        <f t="shared" si="810"/>
        <v>0</v>
      </c>
      <c r="AD98" s="235"/>
      <c r="AE98" s="235"/>
      <c r="AF98" s="235"/>
      <c r="AG98" s="157">
        <f t="shared" si="841"/>
        <v>0</v>
      </c>
      <c r="AH98" s="235"/>
      <c r="AI98" s="235"/>
      <c r="AJ98" s="235"/>
      <c r="AK98" s="157">
        <f t="shared" si="842"/>
        <v>0</v>
      </c>
      <c r="AL98" s="235"/>
      <c r="AM98" s="235"/>
      <c r="AN98" s="235"/>
      <c r="AO98" s="157">
        <f t="shared" si="843"/>
        <v>0</v>
      </c>
      <c r="AP98" s="235"/>
      <c r="AQ98" s="235"/>
      <c r="AR98" s="235"/>
      <c r="AS98" s="157">
        <f t="shared" si="844"/>
        <v>0</v>
      </c>
      <c r="AT98" s="235"/>
      <c r="AU98" s="235"/>
      <c r="AV98" s="235"/>
      <c r="AW98" s="157">
        <f t="shared" si="845"/>
        <v>0</v>
      </c>
      <c r="AX98" s="264"/>
      <c r="AY98" s="264"/>
      <c r="AZ98" s="264"/>
      <c r="BA98" s="157">
        <f t="shared" si="846"/>
        <v>0</v>
      </c>
      <c r="BB98" s="235"/>
      <c r="BC98" s="235"/>
      <c r="BD98" s="235"/>
      <c r="BE98" s="157">
        <f t="shared" si="847"/>
        <v>0</v>
      </c>
      <c r="BF98" s="235"/>
      <c r="BG98" s="235"/>
      <c r="BH98" s="235"/>
      <c r="BI98" s="157">
        <f t="shared" si="848"/>
        <v>0</v>
      </c>
      <c r="BJ98" s="131">
        <f t="shared" si="811"/>
        <v>0</v>
      </c>
      <c r="BK98" s="227" t="str">
        <f t="shared" si="812"/>
        <v/>
      </c>
      <c r="BL98" s="19">
        <f t="shared" si="813"/>
        <v>0</v>
      </c>
      <c r="BM98" s="19">
        <f t="shared" si="814"/>
        <v>0</v>
      </c>
      <c r="BN98" s="19">
        <f t="shared" si="815"/>
        <v>0</v>
      </c>
      <c r="BO98" s="19">
        <f t="shared" si="816"/>
        <v>0</v>
      </c>
      <c r="BP98" s="19">
        <f t="shared" si="817"/>
        <v>0</v>
      </c>
      <c r="BQ98" s="19">
        <f t="shared" si="818"/>
        <v>0</v>
      </c>
      <c r="BR98" s="19">
        <f t="shared" si="819"/>
        <v>0</v>
      </c>
      <c r="BS98" s="19">
        <f t="shared" si="820"/>
        <v>0</v>
      </c>
      <c r="BT98" s="166">
        <f t="shared" si="821"/>
        <v>0</v>
      </c>
      <c r="BW98"/>
      <c r="BX98"/>
      <c r="BY98"/>
      <c r="BZ98"/>
      <c r="CA98"/>
      <c r="CB98"/>
      <c r="CC98"/>
      <c r="CD98"/>
      <c r="CE98" s="383"/>
      <c r="CF98" s="400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C98" s="134">
        <f t="shared" si="822"/>
        <v>0</v>
      </c>
      <c r="DD98" s="171">
        <f t="shared" si="823"/>
        <v>0</v>
      </c>
      <c r="DE98" s="171">
        <f t="shared" si="824"/>
        <v>0</v>
      </c>
      <c r="DF98" s="171">
        <f t="shared" si="825"/>
        <v>0</v>
      </c>
      <c r="DG98" s="171">
        <f t="shared" si="826"/>
        <v>0</v>
      </c>
      <c r="DH98" s="171">
        <f t="shared" si="827"/>
        <v>0</v>
      </c>
      <c r="DI98" s="171">
        <f t="shared" si="828"/>
        <v>0</v>
      </c>
      <c r="DJ98" s="171">
        <f t="shared" si="829"/>
        <v>0</v>
      </c>
      <c r="DK98" s="171">
        <f t="shared" si="830"/>
        <v>0</v>
      </c>
      <c r="DL98" s="135">
        <f t="shared" si="831"/>
        <v>0</v>
      </c>
      <c r="DM98" s="171">
        <f t="shared" si="832"/>
        <v>0</v>
      </c>
      <c r="DN98" s="171">
        <f t="shared" si="833"/>
        <v>0</v>
      </c>
      <c r="DO98" s="171">
        <f t="shared" si="834"/>
        <v>0</v>
      </c>
      <c r="DP98" s="171">
        <f t="shared" si="835"/>
        <v>0</v>
      </c>
      <c r="DQ98" s="171">
        <f t="shared" si="836"/>
        <v>0</v>
      </c>
      <c r="DR98" s="171">
        <f t="shared" si="837"/>
        <v>0</v>
      </c>
      <c r="DS98" s="171">
        <f t="shared" si="838"/>
        <v>0</v>
      </c>
      <c r="DT98" s="171">
        <f t="shared" si="839"/>
        <v>0</v>
      </c>
      <c r="DU98" s="135">
        <f t="shared" si="840"/>
        <v>0</v>
      </c>
    </row>
    <row r="99" spans="1:125" s="2" customFormat="1">
      <c r="A99" s="44" t="s">
        <v>181</v>
      </c>
      <c r="B99" s="215"/>
      <c r="C99" s="247"/>
      <c r="D99" s="258"/>
      <c r="E99" s="258"/>
      <c r="F99" s="258"/>
      <c r="G99" s="258"/>
      <c r="H99" s="258"/>
      <c r="I99" s="258"/>
      <c r="J99" s="258"/>
      <c r="K99" s="258"/>
      <c r="L99" s="258"/>
      <c r="M99" s="258"/>
      <c r="N99" s="258"/>
      <c r="O99" s="9"/>
      <c r="P99" s="9"/>
      <c r="Q99" s="258"/>
      <c r="R99" s="258"/>
      <c r="S99" s="258"/>
      <c r="T99" s="258"/>
      <c r="U99" s="258"/>
      <c r="V99" s="258"/>
      <c r="W99" s="258"/>
      <c r="X99" s="258">
        <f t="shared" si="807"/>
        <v>0</v>
      </c>
      <c r="Y99" s="258">
        <f t="shared" si="808"/>
        <v>0</v>
      </c>
      <c r="Z99" s="10">
        <f t="shared" si="809"/>
        <v>0</v>
      </c>
      <c r="AA99" s="10">
        <f t="shared" si="809"/>
        <v>0</v>
      </c>
      <c r="AB99" s="10">
        <f t="shared" si="809"/>
        <v>0</v>
      </c>
      <c r="AC99" s="10">
        <f t="shared" si="810"/>
        <v>0</v>
      </c>
      <c r="AD99" s="235"/>
      <c r="AE99" s="235"/>
      <c r="AF99" s="235"/>
      <c r="AG99" s="157">
        <f t="shared" si="841"/>
        <v>0</v>
      </c>
      <c r="AH99" s="235"/>
      <c r="AI99" s="235"/>
      <c r="AJ99" s="235"/>
      <c r="AK99" s="157">
        <f t="shared" si="842"/>
        <v>0</v>
      </c>
      <c r="AL99" s="235"/>
      <c r="AM99" s="235"/>
      <c r="AN99" s="235"/>
      <c r="AO99" s="157">
        <f t="shared" si="843"/>
        <v>0</v>
      </c>
      <c r="AP99" s="235"/>
      <c r="AQ99" s="235"/>
      <c r="AR99" s="235"/>
      <c r="AS99" s="157">
        <f t="shared" si="844"/>
        <v>0</v>
      </c>
      <c r="AT99" s="235"/>
      <c r="AU99" s="235"/>
      <c r="AV99" s="235"/>
      <c r="AW99" s="157">
        <f t="shared" si="845"/>
        <v>0</v>
      </c>
      <c r="AX99" s="264"/>
      <c r="AY99" s="264"/>
      <c r="AZ99" s="264"/>
      <c r="BA99" s="157">
        <f t="shared" si="846"/>
        <v>0</v>
      </c>
      <c r="BB99" s="235"/>
      <c r="BC99" s="235"/>
      <c r="BD99" s="235"/>
      <c r="BE99" s="157">
        <f t="shared" si="847"/>
        <v>0</v>
      </c>
      <c r="BF99" s="235"/>
      <c r="BG99" s="235"/>
      <c r="BH99" s="235"/>
      <c r="BI99" s="157">
        <f t="shared" si="848"/>
        <v>0</v>
      </c>
      <c r="BJ99" s="131">
        <f t="shared" si="811"/>
        <v>0</v>
      </c>
      <c r="BK99" s="227" t="str">
        <f t="shared" si="812"/>
        <v/>
      </c>
      <c r="BL99" s="19">
        <f t="shared" si="813"/>
        <v>0</v>
      </c>
      <c r="BM99" s="19">
        <f t="shared" si="814"/>
        <v>0</v>
      </c>
      <c r="BN99" s="19">
        <f t="shared" si="815"/>
        <v>0</v>
      </c>
      <c r="BO99" s="19">
        <f t="shared" si="816"/>
        <v>0</v>
      </c>
      <c r="BP99" s="19">
        <f t="shared" si="817"/>
        <v>0</v>
      </c>
      <c r="BQ99" s="19">
        <f t="shared" si="818"/>
        <v>0</v>
      </c>
      <c r="BR99" s="19">
        <f t="shared" si="819"/>
        <v>0</v>
      </c>
      <c r="BS99" s="19">
        <f t="shared" si="820"/>
        <v>0</v>
      </c>
      <c r="BT99" s="166">
        <f t="shared" si="821"/>
        <v>0</v>
      </c>
      <c r="BW99"/>
      <c r="BX99"/>
      <c r="BY99"/>
      <c r="BZ99"/>
      <c r="CA99"/>
      <c r="CB99"/>
      <c r="CC99"/>
      <c r="CD99"/>
      <c r="CE99" s="383"/>
      <c r="CF99" s="400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C99" s="134">
        <f t="shared" si="822"/>
        <v>0</v>
      </c>
      <c r="DD99" s="171">
        <f t="shared" si="823"/>
        <v>0</v>
      </c>
      <c r="DE99" s="171">
        <f t="shared" si="824"/>
        <v>0</v>
      </c>
      <c r="DF99" s="171">
        <f t="shared" si="825"/>
        <v>0</v>
      </c>
      <c r="DG99" s="171">
        <f t="shared" si="826"/>
        <v>0</v>
      </c>
      <c r="DH99" s="171">
        <f t="shared" si="827"/>
        <v>0</v>
      </c>
      <c r="DI99" s="171">
        <f t="shared" si="828"/>
        <v>0</v>
      </c>
      <c r="DJ99" s="171">
        <f t="shared" si="829"/>
        <v>0</v>
      </c>
      <c r="DK99" s="171">
        <f t="shared" si="830"/>
        <v>0</v>
      </c>
      <c r="DL99" s="135">
        <f t="shared" si="831"/>
        <v>0</v>
      </c>
      <c r="DM99" s="171">
        <f t="shared" si="832"/>
        <v>0</v>
      </c>
      <c r="DN99" s="171">
        <f t="shared" si="833"/>
        <v>0</v>
      </c>
      <c r="DO99" s="171">
        <f t="shared" si="834"/>
        <v>0</v>
      </c>
      <c r="DP99" s="171">
        <f t="shared" si="835"/>
        <v>0</v>
      </c>
      <c r="DQ99" s="171">
        <f t="shared" si="836"/>
        <v>0</v>
      </c>
      <c r="DR99" s="171">
        <f t="shared" si="837"/>
        <v>0</v>
      </c>
      <c r="DS99" s="171">
        <f t="shared" si="838"/>
        <v>0</v>
      </c>
      <c r="DT99" s="171">
        <f t="shared" si="839"/>
        <v>0</v>
      </c>
      <c r="DU99" s="135">
        <f t="shared" si="840"/>
        <v>0</v>
      </c>
    </row>
    <row r="100" spans="1:125" s="2" customFormat="1">
      <c r="A100" s="44" t="s">
        <v>195</v>
      </c>
      <c r="B100" s="215"/>
      <c r="C100" s="247"/>
      <c r="D100" s="258"/>
      <c r="E100" s="258"/>
      <c r="F100" s="258"/>
      <c r="G100" s="258"/>
      <c r="H100" s="258"/>
      <c r="I100" s="258"/>
      <c r="J100" s="258"/>
      <c r="K100" s="258"/>
      <c r="L100" s="258"/>
      <c r="M100" s="258"/>
      <c r="N100" s="258"/>
      <c r="O100" s="9"/>
      <c r="P100" s="9"/>
      <c r="Q100" s="258"/>
      <c r="R100" s="258"/>
      <c r="S100" s="258"/>
      <c r="T100" s="258"/>
      <c r="U100" s="258"/>
      <c r="V100" s="258"/>
      <c r="W100" s="258"/>
      <c r="X100" s="258">
        <f t="shared" si="807"/>
        <v>0</v>
      </c>
      <c r="Y100" s="258">
        <f t="shared" si="808"/>
        <v>0</v>
      </c>
      <c r="Z100" s="10">
        <f t="shared" si="809"/>
        <v>0</v>
      </c>
      <c r="AA100" s="10">
        <f t="shared" si="809"/>
        <v>0</v>
      </c>
      <c r="AB100" s="10">
        <f t="shared" si="809"/>
        <v>0</v>
      </c>
      <c r="AC100" s="10">
        <f t="shared" si="810"/>
        <v>0</v>
      </c>
      <c r="AD100" s="235"/>
      <c r="AE100" s="235"/>
      <c r="AF100" s="235"/>
      <c r="AG100" s="157">
        <f t="shared" si="841"/>
        <v>0</v>
      </c>
      <c r="AH100" s="235"/>
      <c r="AI100" s="235"/>
      <c r="AJ100" s="235"/>
      <c r="AK100" s="157">
        <f t="shared" si="842"/>
        <v>0</v>
      </c>
      <c r="AL100" s="235"/>
      <c r="AM100" s="235"/>
      <c r="AN100" s="235"/>
      <c r="AO100" s="157">
        <f t="shared" si="843"/>
        <v>0</v>
      </c>
      <c r="AP100" s="235"/>
      <c r="AQ100" s="235"/>
      <c r="AR100" s="235"/>
      <c r="AS100" s="157">
        <f t="shared" si="844"/>
        <v>0</v>
      </c>
      <c r="AT100" s="235"/>
      <c r="AU100" s="235"/>
      <c r="AV100" s="235"/>
      <c r="AW100" s="157">
        <f t="shared" si="845"/>
        <v>0</v>
      </c>
      <c r="AX100" s="264"/>
      <c r="AY100" s="264"/>
      <c r="AZ100" s="264"/>
      <c r="BA100" s="157">
        <f t="shared" si="846"/>
        <v>0</v>
      </c>
      <c r="BB100" s="235"/>
      <c r="BC100" s="235"/>
      <c r="BD100" s="235"/>
      <c r="BE100" s="157">
        <f t="shared" si="847"/>
        <v>0</v>
      </c>
      <c r="BF100" s="235"/>
      <c r="BG100" s="235"/>
      <c r="BH100" s="235"/>
      <c r="BI100" s="157">
        <f t="shared" si="848"/>
        <v>0</v>
      </c>
      <c r="BJ100" s="131">
        <f t="shared" si="811"/>
        <v>0</v>
      </c>
      <c r="BK100" s="227" t="str">
        <f t="shared" si="812"/>
        <v/>
      </c>
      <c r="BL100" s="19">
        <f t="shared" si="813"/>
        <v>0</v>
      </c>
      <c r="BM100" s="19">
        <f t="shared" si="814"/>
        <v>0</v>
      </c>
      <c r="BN100" s="19">
        <f t="shared" si="815"/>
        <v>0</v>
      </c>
      <c r="BO100" s="19">
        <f t="shared" si="816"/>
        <v>0</v>
      </c>
      <c r="BP100" s="19">
        <f t="shared" si="817"/>
        <v>0</v>
      </c>
      <c r="BQ100" s="19">
        <f t="shared" si="818"/>
        <v>0</v>
      </c>
      <c r="BR100" s="19">
        <f t="shared" si="819"/>
        <v>0</v>
      </c>
      <c r="BS100" s="19">
        <f t="shared" si="820"/>
        <v>0</v>
      </c>
      <c r="BT100" s="166">
        <f t="shared" si="821"/>
        <v>0</v>
      </c>
      <c r="BW100"/>
      <c r="BX100"/>
      <c r="BY100"/>
      <c r="BZ100"/>
      <c r="CA100"/>
      <c r="CB100"/>
      <c r="CC100"/>
      <c r="CD100"/>
      <c r="CE100" s="383"/>
      <c r="CF100" s="4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C100" s="134">
        <f t="shared" si="822"/>
        <v>0</v>
      </c>
      <c r="DD100" s="171">
        <f t="shared" si="823"/>
        <v>0</v>
      </c>
      <c r="DE100" s="171">
        <f t="shared" si="824"/>
        <v>0</v>
      </c>
      <c r="DF100" s="171">
        <f t="shared" si="825"/>
        <v>0</v>
      </c>
      <c r="DG100" s="171">
        <f t="shared" si="826"/>
        <v>0</v>
      </c>
      <c r="DH100" s="171">
        <f t="shared" si="827"/>
        <v>0</v>
      </c>
      <c r="DI100" s="171">
        <f t="shared" si="828"/>
        <v>0</v>
      </c>
      <c r="DJ100" s="171">
        <f t="shared" si="829"/>
        <v>0</v>
      </c>
      <c r="DK100" s="171">
        <f t="shared" si="830"/>
        <v>0</v>
      </c>
      <c r="DL100" s="135">
        <f t="shared" si="831"/>
        <v>0</v>
      </c>
      <c r="DM100" s="171">
        <f t="shared" si="832"/>
        <v>0</v>
      </c>
      <c r="DN100" s="171">
        <f t="shared" si="833"/>
        <v>0</v>
      </c>
      <c r="DO100" s="171">
        <f t="shared" si="834"/>
        <v>0</v>
      </c>
      <c r="DP100" s="171">
        <f t="shared" si="835"/>
        <v>0</v>
      </c>
      <c r="DQ100" s="171">
        <f t="shared" si="836"/>
        <v>0</v>
      </c>
      <c r="DR100" s="171">
        <f t="shared" si="837"/>
        <v>0</v>
      </c>
      <c r="DS100" s="171">
        <f t="shared" si="838"/>
        <v>0</v>
      </c>
      <c r="DT100" s="171">
        <f t="shared" si="839"/>
        <v>0</v>
      </c>
      <c r="DU100" s="135">
        <f t="shared" si="840"/>
        <v>0</v>
      </c>
    </row>
    <row r="101" spans="1:125" s="2" customFormat="1">
      <c r="A101" s="343"/>
      <c r="B101" s="276" t="s">
        <v>43</v>
      </c>
      <c r="C101" s="344"/>
      <c r="D101" s="337"/>
      <c r="E101" s="337"/>
      <c r="F101" s="337"/>
      <c r="G101" s="337"/>
      <c r="H101" s="337"/>
      <c r="I101" s="337"/>
      <c r="J101" s="337"/>
      <c r="K101" s="337"/>
      <c r="L101" s="337"/>
      <c r="M101" s="337"/>
      <c r="N101" s="337"/>
      <c r="O101" s="319"/>
      <c r="P101" s="319"/>
      <c r="Q101" s="337"/>
      <c r="R101" s="337"/>
      <c r="S101" s="337"/>
      <c r="T101" s="337"/>
      <c r="U101" s="337"/>
      <c r="V101" s="337"/>
      <c r="W101" s="349"/>
      <c r="X101" s="239">
        <f>SUM(X93:X100)</f>
        <v>90</v>
      </c>
      <c r="Y101" s="239">
        <f t="shared" ref="Y101:AC101" si="849">SUM(Y93:Y100)</f>
        <v>3</v>
      </c>
      <c r="Z101" s="239">
        <f t="shared" si="849"/>
        <v>0</v>
      </c>
      <c r="AA101" s="239">
        <f t="shared" ref="AA101:AB101" si="850">SUM(AA93:AA100)</f>
        <v>0</v>
      </c>
      <c r="AB101" s="239">
        <f t="shared" si="850"/>
        <v>0</v>
      </c>
      <c r="AC101" s="239">
        <f t="shared" si="849"/>
        <v>90</v>
      </c>
      <c r="AD101" s="269"/>
      <c r="AE101" s="269"/>
      <c r="AF101" s="269"/>
      <c r="AG101" s="157">
        <f t="shared" ref="AG101" si="851">SUM(AG93:AG100)</f>
        <v>0</v>
      </c>
      <c r="AH101" s="269"/>
      <c r="AI101" s="269"/>
      <c r="AJ101" s="269"/>
      <c r="AK101" s="157">
        <f t="shared" ref="AK101" si="852">SUM(AK93:AK100)</f>
        <v>0</v>
      </c>
      <c r="AL101" s="269"/>
      <c r="AM101" s="269"/>
      <c r="AN101" s="269"/>
      <c r="AO101" s="157">
        <f t="shared" ref="AO101" si="853">SUM(AO93:AO100)</f>
        <v>0</v>
      </c>
      <c r="AP101" s="269"/>
      <c r="AQ101" s="269"/>
      <c r="AR101" s="269"/>
      <c r="AS101" s="157">
        <f t="shared" ref="AS101" si="854">SUM(AS93:AS100)</f>
        <v>0</v>
      </c>
      <c r="AT101" s="269"/>
      <c r="AU101" s="269"/>
      <c r="AV101" s="269"/>
      <c r="AW101" s="157">
        <f t="shared" ref="AW101" si="855">SUM(AW93:AW100)</f>
        <v>0</v>
      </c>
      <c r="AX101" s="270"/>
      <c r="AY101" s="270"/>
      <c r="AZ101" s="270"/>
      <c r="BA101" s="157">
        <f t="shared" ref="BA101" si="856">SUM(BA93:BA100)</f>
        <v>1</v>
      </c>
      <c r="BB101" s="269"/>
      <c r="BC101" s="269"/>
      <c r="BD101" s="269"/>
      <c r="BE101" s="157">
        <f t="shared" ref="BE101" si="857">SUM(BE93:BE100)</f>
        <v>1</v>
      </c>
      <c r="BF101" s="269"/>
      <c r="BG101" s="269"/>
      <c r="BH101" s="269"/>
      <c r="BI101" s="157">
        <f t="shared" ref="BI101" si="858">SUM(BI93:BI100)</f>
        <v>1</v>
      </c>
      <c r="BJ101" s="139"/>
      <c r="BK101" s="52"/>
      <c r="BL101" s="115"/>
      <c r="BM101" s="115"/>
      <c r="BN101" s="115"/>
      <c r="BO101" s="115"/>
      <c r="BP101" s="115"/>
      <c r="BQ101" s="115"/>
      <c r="BR101" s="115"/>
      <c r="BS101" s="115"/>
      <c r="BT101" s="115"/>
      <c r="CE101" s="375"/>
      <c r="CF101" s="400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C101" s="2">
        <f>SUM(DD101:DK101)</f>
        <v>0</v>
      </c>
      <c r="DD101" s="245">
        <f>COUNTIF(DD93:DD100,"&gt;0")</f>
        <v>0</v>
      </c>
      <c r="DE101" s="245">
        <f t="shared" ref="DE101:DK101" si="859">COUNTIF(DE93:DE100,"&gt;0")</f>
        <v>0</v>
      </c>
      <c r="DF101" s="245">
        <f t="shared" si="859"/>
        <v>0</v>
      </c>
      <c r="DG101" s="245">
        <f t="shared" si="859"/>
        <v>0</v>
      </c>
      <c r="DH101" s="245">
        <f t="shared" si="859"/>
        <v>0</v>
      </c>
      <c r="DI101" s="245">
        <f t="shared" si="859"/>
        <v>0</v>
      </c>
      <c r="DJ101" s="245">
        <f t="shared" si="859"/>
        <v>0</v>
      </c>
      <c r="DK101" s="245">
        <f t="shared" si="859"/>
        <v>0</v>
      </c>
      <c r="DL101" s="2">
        <f>SUM(DM101:DT101)</f>
        <v>3</v>
      </c>
      <c r="DM101" s="245">
        <f t="shared" ref="DM101:DT101" si="860">COUNTIF(DM93:DM100,"&gt;0")</f>
        <v>0</v>
      </c>
      <c r="DN101" s="245">
        <f t="shared" si="860"/>
        <v>0</v>
      </c>
      <c r="DO101" s="245">
        <f t="shared" si="860"/>
        <v>0</v>
      </c>
      <c r="DP101" s="245">
        <f t="shared" si="860"/>
        <v>0</v>
      </c>
      <c r="DQ101" s="245">
        <f t="shared" si="860"/>
        <v>0</v>
      </c>
      <c r="DR101" s="245">
        <f t="shared" si="860"/>
        <v>1</v>
      </c>
      <c r="DS101" s="245">
        <f t="shared" si="860"/>
        <v>1</v>
      </c>
      <c r="DT101" s="245">
        <f t="shared" si="860"/>
        <v>1</v>
      </c>
      <c r="DU101" s="2">
        <f t="shared" ref="DU101" si="861">SUM(DU93:DU100)</f>
        <v>3</v>
      </c>
    </row>
    <row r="102" spans="1:125" s="2" customFormat="1">
      <c r="A102" s="343"/>
      <c r="B102" s="282" t="s">
        <v>27</v>
      </c>
      <c r="C102" s="344"/>
      <c r="D102" s="327"/>
      <c r="E102" s="327"/>
      <c r="F102" s="327"/>
      <c r="G102" s="327"/>
      <c r="H102" s="327"/>
      <c r="I102" s="327"/>
      <c r="J102" s="327"/>
      <c r="K102" s="327"/>
      <c r="L102" s="327"/>
      <c r="M102" s="327"/>
      <c r="N102" s="327"/>
      <c r="O102" s="11"/>
      <c r="P102" s="323"/>
      <c r="Q102" s="327"/>
      <c r="R102" s="327"/>
      <c r="S102" s="327"/>
      <c r="T102" s="327"/>
      <c r="U102" s="327"/>
      <c r="V102" s="327"/>
      <c r="W102" s="327"/>
      <c r="X102" s="11"/>
      <c r="Y102" s="11"/>
      <c r="Z102" s="11"/>
      <c r="AA102" s="11"/>
      <c r="AB102" s="11"/>
      <c r="AC102" s="268"/>
      <c r="AD102" s="268"/>
      <c r="AE102" s="268"/>
      <c r="AF102" s="268"/>
      <c r="AG102" s="268"/>
      <c r="AH102" s="268"/>
      <c r="AI102" s="268"/>
      <c r="AJ102" s="268"/>
      <c r="AK102" s="268"/>
      <c r="AL102" s="268"/>
      <c r="AM102" s="268"/>
      <c r="AN102" s="268"/>
      <c r="AO102" s="268"/>
      <c r="AP102" s="268"/>
      <c r="AQ102" s="268"/>
      <c r="AR102" s="268"/>
      <c r="AS102" s="268"/>
      <c r="AT102" s="268"/>
      <c r="AU102" s="268"/>
      <c r="AV102" s="268"/>
      <c r="AW102" s="268"/>
      <c r="AX102" s="268"/>
      <c r="AY102" s="268"/>
      <c r="AZ102" s="268"/>
      <c r="BA102" s="268"/>
      <c r="BB102" s="268"/>
      <c r="BC102" s="268"/>
      <c r="BD102" s="268"/>
      <c r="BE102" s="268"/>
      <c r="BF102" s="268"/>
      <c r="BG102" s="268"/>
      <c r="BH102" s="268"/>
      <c r="BI102" s="45"/>
      <c r="BJ102" s="139"/>
      <c r="BK102" s="52"/>
      <c r="BL102" s="115"/>
      <c r="BM102" s="115"/>
      <c r="BN102" s="115"/>
      <c r="BO102" s="115"/>
      <c r="BP102" s="115"/>
      <c r="BQ102" s="115"/>
      <c r="BR102" s="115"/>
      <c r="BS102" s="115"/>
      <c r="BT102" s="115"/>
      <c r="CE102" s="375"/>
      <c r="CF102" s="392"/>
      <c r="DD102" s="121"/>
      <c r="DE102" s="121"/>
      <c r="DF102" s="121"/>
      <c r="DG102" s="121"/>
      <c r="DH102" s="121"/>
      <c r="DI102" s="121"/>
      <c r="DJ102" s="121"/>
      <c r="DK102" s="121"/>
    </row>
    <row r="103" spans="1:125" s="2" customFormat="1" ht="13.5" customHeight="1">
      <c r="A103" s="345">
        <v>4</v>
      </c>
      <c r="B103" s="277" t="s">
        <v>128</v>
      </c>
      <c r="C103" s="346"/>
      <c r="D103" s="347"/>
      <c r="E103" s="347"/>
      <c r="F103" s="347"/>
      <c r="G103" s="347"/>
      <c r="H103" s="347"/>
      <c r="I103" s="347"/>
      <c r="J103" s="347"/>
      <c r="K103" s="347"/>
      <c r="L103" s="347"/>
      <c r="M103" s="347"/>
      <c r="N103" s="347"/>
      <c r="O103" s="324"/>
      <c r="P103" s="324"/>
      <c r="Q103" s="347"/>
      <c r="R103" s="347"/>
      <c r="S103" s="347"/>
      <c r="T103" s="347"/>
      <c r="U103" s="347"/>
      <c r="V103" s="347"/>
      <c r="W103" s="347"/>
      <c r="X103" s="268"/>
      <c r="Y103" s="268"/>
      <c r="Z103" s="268"/>
      <c r="AA103" s="268"/>
      <c r="AB103" s="268"/>
      <c r="AC103" s="268"/>
      <c r="AD103" s="271"/>
      <c r="AE103" s="271"/>
      <c r="AF103" s="271"/>
      <c r="AG103" s="266"/>
      <c r="AH103" s="265"/>
      <c r="AI103" s="368"/>
      <c r="AJ103" s="368"/>
      <c r="AK103" s="266"/>
      <c r="AL103" s="265"/>
      <c r="AM103" s="368"/>
      <c r="AN103" s="368"/>
      <c r="AO103" s="266"/>
      <c r="AP103" s="265"/>
      <c r="AQ103" s="368"/>
      <c r="AR103" s="368"/>
      <c r="AS103" s="266"/>
      <c r="AT103" s="265"/>
      <c r="AU103" s="368"/>
      <c r="AV103" s="368"/>
      <c r="AW103" s="266"/>
      <c r="AX103" s="265"/>
      <c r="AY103" s="368"/>
      <c r="AZ103" s="368"/>
      <c r="BA103" s="266"/>
      <c r="BB103" s="265"/>
      <c r="BC103" s="368"/>
      <c r="BD103" s="368"/>
      <c r="BE103" s="266"/>
      <c r="BF103" s="265"/>
      <c r="BG103" s="368"/>
      <c r="BH103" s="368"/>
      <c r="BI103" s="266"/>
      <c r="BJ103" s="139"/>
      <c r="BK103" s="52"/>
      <c r="BL103" s="115"/>
      <c r="BM103" s="115"/>
      <c r="BN103" s="115"/>
      <c r="BO103" s="115"/>
      <c r="BP103" s="115"/>
      <c r="BQ103" s="115"/>
      <c r="BR103" s="115"/>
      <c r="BS103" s="115"/>
      <c r="BT103" s="115"/>
      <c r="CE103" s="375"/>
      <c r="CF103" s="392"/>
      <c r="DD103" s="121"/>
      <c r="DE103" s="121"/>
      <c r="DF103" s="121"/>
      <c r="DG103" s="121"/>
      <c r="DH103" s="121"/>
      <c r="DI103" s="121"/>
      <c r="DJ103" s="121"/>
      <c r="DK103" s="121"/>
    </row>
    <row r="104" spans="1:125" s="2" customFormat="1">
      <c r="A104" s="44" t="s">
        <v>171</v>
      </c>
      <c r="B104" s="215" t="s">
        <v>298</v>
      </c>
      <c r="C104" s="247" t="s">
        <v>100</v>
      </c>
      <c r="D104" s="235"/>
      <c r="E104" s="236"/>
      <c r="F104" s="236"/>
      <c r="G104" s="13"/>
      <c r="H104" s="325" t="s">
        <v>324</v>
      </c>
      <c r="I104" s="236"/>
      <c r="J104" s="236"/>
      <c r="K104" s="236"/>
      <c r="L104" s="236"/>
      <c r="M104" s="236"/>
      <c r="N104" s="13"/>
      <c r="O104" s="258"/>
      <c r="P104" s="258"/>
      <c r="Q104" s="235"/>
      <c r="R104" s="236"/>
      <c r="S104" s="236"/>
      <c r="T104" s="236"/>
      <c r="U104" s="236"/>
      <c r="V104" s="236"/>
      <c r="W104" s="13"/>
      <c r="X104" s="9">
        <v>135</v>
      </c>
      <c r="Y104" s="258">
        <f>CEILING(X104/$BR$7,0.25)</f>
        <v>4.5</v>
      </c>
      <c r="Z104" s="10">
        <f t="shared" ref="Z104:AB108" si="862">AD104*$BL$5+AH104*$BM$5+AL104*$BN$5+AP104*$BO$5+AT104*$BP$5+AX104*$BQ$5+BB104*$BR$5+BF104*$BS$5</f>
        <v>0</v>
      </c>
      <c r="AA104" s="10">
        <f t="shared" si="862"/>
        <v>0</v>
      </c>
      <c r="AB104" s="10">
        <f t="shared" si="862"/>
        <v>0</v>
      </c>
      <c r="AC104" s="10">
        <f t="shared" ref="AC104:AC108" si="863">X104-Z104</f>
        <v>135</v>
      </c>
      <c r="AD104" s="235"/>
      <c r="AE104" s="235"/>
      <c r="AF104" s="235"/>
      <c r="AG104" s="157">
        <f>BL104</f>
        <v>0</v>
      </c>
      <c r="AH104" s="235"/>
      <c r="AI104" s="235"/>
      <c r="AJ104" s="235"/>
      <c r="AK104" s="157">
        <f>BM104</f>
        <v>0</v>
      </c>
      <c r="AL104" s="235"/>
      <c r="AM104" s="235"/>
      <c r="AN104" s="235"/>
      <c r="AO104" s="157">
        <f>BN104</f>
        <v>0</v>
      </c>
      <c r="AP104" s="235"/>
      <c r="AQ104" s="235"/>
      <c r="AR104" s="235"/>
      <c r="AS104" s="157">
        <f>BO104</f>
        <v>0</v>
      </c>
      <c r="AT104" s="235"/>
      <c r="AU104" s="235"/>
      <c r="AV104" s="235"/>
      <c r="AW104" s="157">
        <f>BP104</f>
        <v>0</v>
      </c>
      <c r="AX104" s="264"/>
      <c r="AY104" s="264"/>
      <c r="AZ104" s="264"/>
      <c r="BA104" s="157">
        <f>BQ104</f>
        <v>0</v>
      </c>
      <c r="BB104" s="235"/>
      <c r="BC104" s="235"/>
      <c r="BD104" s="235"/>
      <c r="BE104" s="157">
        <f>BR104</f>
        <v>0</v>
      </c>
      <c r="BF104" s="235"/>
      <c r="BG104" s="235"/>
      <c r="BH104" s="235"/>
      <c r="BI104" s="157">
        <f>BS104</f>
        <v>4.5</v>
      </c>
      <c r="BJ104" s="131">
        <f t="shared" ref="BJ104:BJ109" si="864">IF(ISERROR(AC104/X104),0,AC104/X104)</f>
        <v>1</v>
      </c>
      <c r="BK104" s="46"/>
      <c r="BL104" s="19">
        <f>IF(OR(MID($D104,1,1)="1",MID($E104,1,1)="1",MID($F104,1,1)="1",MID($G104,1,1)="1",MID($H104,1,1)="1",MID($I104,1,1)="1",MID($J104,1,1)="1",MID($K104,1,1)="1",MID($L104,1,1)="1",MID($M104,1,1)="1",MID($N104,1,1)=1),$Y104/$CZ104,0)</f>
        <v>0</v>
      </c>
      <c r="BM104" s="19">
        <f>IF(OR(MID($D104,1,1)="2",MID($E104,1,1)="2",MID($F104,1,1)="2",MID($G104,1,1)="2",MID($H104,1,1)="2",MID($I104,1,1)="2",MID($J104,1,1)="2",MID($K104,1,1)="2",MID($L104,1,1)="2",MID($M104,1,1)="2",MID($N104,1,1)=1),$Y104/$CZ104,0)</f>
        <v>0</v>
      </c>
      <c r="BN104" s="19">
        <f>IF(OR(MID($D104,1,1)="3",MID($E104,1,1)="3",MID($F104,1,1)="3",MID($G104,1,1)="3",MID($H104,1,1)="3",MID($I104,1,1)="3",MID($J104,1,1)="3",MID($K104,1,1)="3",MID($L104,1,1)="3",MID($M104,1,1)="3",MID($N104,1,1)=1),$Y104/$CZ104,0)</f>
        <v>0</v>
      </c>
      <c r="BO104" s="19">
        <f>IF(OR(MID($D104,1,1)="4",MID($E104,1,1)="4",MID($F104,1,1)="4",MID($G104,1,1)="4",MID($H104,1,1)="4",MID($I104,1,1)="4",MID($J104,1,1)="4",MID($K104,1,1)="4",MID($L104,1,1)="4",MID($M104,1,1)="4",MID($N104,1,1)=1),$Y104/$CZ104,0)</f>
        <v>0</v>
      </c>
      <c r="BP104" s="19">
        <f>IF(OR(MID($D104,1,1)="5",MID($E104,1,1)="5",MID($F104,1,1)="5",MID($G104,1,1)="5",MID($H104,1,1)="5",MID($I104,1,1)="5",MID($J104,1,1)="5",MID($K104,1,1)="5",MID($L104,1,1)="5",MID($M104,1,1)="5",MID($N104,1,1)=1),$Y104/$CZ104,0)</f>
        <v>0</v>
      </c>
      <c r="BQ104" s="19">
        <f>IF(OR(MID($D104,1,1)="6",MID($E104,1,1)="6",MID($F104,1,1)="6",MID($G104,1,1)="6",MID($H104,1,1)="6",MID($I104,1,1)="6",MID($J104,1,1)="6",MID($K104,1,1)="6",MID($L104,1,1)="6",MID($M104,1,1)="6",MID($N104,1,1)=1),$Y104/$CZ104,0)</f>
        <v>0</v>
      </c>
      <c r="BR104" s="19">
        <f>IF(OR(MID($D104,1,1)="7",MID($E104,1,1)="7",MID($F104,1,1)="7",MID($G104,1,1)="7",MID($H104,1,1)="7",MID($I104,1,1)="7",MID($J104,1,1)="7",MID($K104,1,1)="7",MID($L104,1,1)="7",MID($M104,1,1)="7",MID($N104,1,1)=1),$Y104/$CZ104,0)</f>
        <v>0</v>
      </c>
      <c r="BS104" s="19">
        <f>IF(OR(MID($D104,1,1)="8",MID($E104,1,1)="8",MID($F104,1,1)="8",MID($G104,1,1)="8",MID($H104,1,1)="8",MID($I104,1,1)="8",MID($J104,1,1)="8",MID($K104,1,1)="8",MID($L104,1,1)="8",MID($M104,1,1)="8",MID($N104,1,1)=1),$Y104/$CZ104,0)</f>
        <v>4.5</v>
      </c>
      <c r="BT104" s="166">
        <f>SUM(BL104:BS104)</f>
        <v>4.5</v>
      </c>
      <c r="BW104"/>
      <c r="BX104"/>
      <c r="BY104"/>
      <c r="BZ104"/>
      <c r="CA104"/>
      <c r="CB104"/>
      <c r="CC104"/>
      <c r="CD104"/>
      <c r="CE104" s="383"/>
      <c r="CF104" s="397">
        <f t="shared" ref="CF104:CF109" si="865">MAX(BW104:CD104)</f>
        <v>0</v>
      </c>
      <c r="CH104"/>
      <c r="CI104"/>
      <c r="CJ104"/>
      <c r="CK104"/>
      <c r="CL104"/>
      <c r="CM104"/>
      <c r="CN104"/>
      <c r="CO104"/>
      <c r="CP104"/>
      <c r="CQ104" s="145">
        <f>IF(MID(H104,1,1)="1",1,0)+IF(MID(I104,1,1)="1",1,0)+IF(MID(J104,1,1)="1",1,0)+IF(MID(K104,1,1)="1",1,0)+IF(MID(L104,1,1)="1",1,0)+IF(MID(M104,1,1)="1",1,0)+IF(MID(N104,1,1)="1",1,0)</f>
        <v>0</v>
      </c>
      <c r="CR104" s="145">
        <f>IF(MID(H104,1,1)="2",1,0)+IF(MID(I104,1,1)="2",1,0)+IF(MID(J104,1,1)="2",1,0)+IF(MID(K104,1,1)="2",1,0)+IF(MID(L104,1,1)="2",1,0)+IF(MID(M104,1,1)="2",1,0)+IF(MID(N104,1,1)="2",1,0)</f>
        <v>0</v>
      </c>
      <c r="CS104" s="146">
        <f>IF(MID(H104,1,1)="3",1,0)+IF(MID(I104,1,1)="3",1,0)+IF(MID(J104,1,1)="3",1,0)+IF(MID(K104,1,1)="3",1,0)+IF(MID(L104,1,1)="3",1,0)+IF(MID(M104,1,1)="3",1,0)+IF(MID(N104,1,1)="3",1,0)</f>
        <v>0</v>
      </c>
      <c r="CT104" s="145">
        <f>IF(MID(H104,1,1)="4",1,0)+IF(MID(I104,1,1)="4",1,0)+IF(MID(J104,1,1)="4",1,0)+IF(MID(K104,1,1)="4",1,0)+IF(MID(L104,1,1)="4",1,0)+IF(MID(M104,1,1)="4",1,0)+IF(MID(N104,1,1)="4",1,0)</f>
        <v>0</v>
      </c>
      <c r="CU104" s="145">
        <f>IF(MID(H104,1,1)="5",1,0)+IF(MID(I104,1,1)="5",1,0)+IF(MID(J104,1,1)="5",1,0)+IF(MID(K104,1,1)="5",1,0)+IF(MID(L104,1,1)="5",1,0)+IF(MID(M104,1,1)="5",1,0)+IF(MID(N104,1,1)="5",1,0)</f>
        <v>0</v>
      </c>
      <c r="CV104" s="145">
        <f>IF(MID(H104,1,1)="6",1,0)+IF(MID(I104,1,1)="6",1,0)+IF(MID(J104,1,1)="6",1,0)+IF(MID(K104,1,1)="6",1,0)+IF(MID(L104,1,1)="6",1,0)+IF(MID(M104,1,1)="6",1,0)+IF(MID(N104,1,1)="6",1,0)</f>
        <v>0</v>
      </c>
      <c r="CW104" s="145">
        <f>IF(MID(H104,1,1)="7",1,0)+IF(MID(I104,1,1)="7",1,0)+IF(MID(J104,1,1)="7",1,0)+IF(MID(K104,1,1)="7",1,0)+IF(MID(L104,1,1)="7",1,0)+IF(MID(M104,1,1)="7",1,0)+IF(MID(N104,1,1)="7",1,0)</f>
        <v>0</v>
      </c>
      <c r="CX104" s="145">
        <f>IF(MID(H104,1,1)="8",1,0)+IF(MID(I104,1,1)="8",1,0)+IF(MID(J104,1,1)="8",1,0)+IF(MID(K104,1,1)="8",1,0)+IF(MID(L104,1,1)="8",1,0)+IF(MID(M104,1,1)="8",1,0)+IF(MID(N104,1,1)="8",1,0)</f>
        <v>1</v>
      </c>
      <c r="CY104" s="159">
        <f>SUM(CQ104:CX104)</f>
        <v>1</v>
      </c>
      <c r="CZ104" s="2">
        <f>CP104+CY104</f>
        <v>1</v>
      </c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</row>
    <row r="105" spans="1:125" s="2" customFormat="1" hidden="1">
      <c r="A105" s="44" t="s">
        <v>172</v>
      </c>
      <c r="B105" s="281"/>
      <c r="C105" s="247"/>
      <c r="D105" s="235"/>
      <c r="E105" s="236"/>
      <c r="F105" s="236"/>
      <c r="G105" s="13"/>
      <c r="H105" s="235"/>
      <c r="I105" s="236"/>
      <c r="J105" s="236"/>
      <c r="K105" s="236"/>
      <c r="L105" s="236"/>
      <c r="M105" s="236"/>
      <c r="N105" s="13"/>
      <c r="O105" s="258"/>
      <c r="P105" s="258"/>
      <c r="Q105" s="235"/>
      <c r="R105" s="236"/>
      <c r="S105" s="236"/>
      <c r="T105" s="236"/>
      <c r="U105" s="236"/>
      <c r="V105" s="236"/>
      <c r="W105" s="13"/>
      <c r="X105" s="9"/>
      <c r="Y105" s="258">
        <f>CEILING(X105/$BR$7,0.25)</f>
        <v>0</v>
      </c>
      <c r="Z105" s="10">
        <f t="shared" si="862"/>
        <v>0</v>
      </c>
      <c r="AA105" s="10">
        <f t="shared" si="862"/>
        <v>0</v>
      </c>
      <c r="AB105" s="10">
        <f t="shared" si="862"/>
        <v>0</v>
      </c>
      <c r="AC105" s="10">
        <f t="shared" si="863"/>
        <v>0</v>
      </c>
      <c r="AD105" s="235"/>
      <c r="AE105" s="235"/>
      <c r="AF105" s="235"/>
      <c r="AG105" s="157">
        <f>BL105</f>
        <v>0</v>
      </c>
      <c r="AH105" s="235"/>
      <c r="AI105" s="235"/>
      <c r="AJ105" s="235"/>
      <c r="AK105" s="157">
        <f>BM105</f>
        <v>0</v>
      </c>
      <c r="AL105" s="235"/>
      <c r="AM105" s="235"/>
      <c r="AN105" s="235"/>
      <c r="AO105" s="157">
        <f>BN105</f>
        <v>0</v>
      </c>
      <c r="AP105" s="235"/>
      <c r="AQ105" s="235"/>
      <c r="AR105" s="235"/>
      <c r="AS105" s="157">
        <f>BO105</f>
        <v>0</v>
      </c>
      <c r="AT105" s="235"/>
      <c r="AU105" s="235"/>
      <c r="AV105" s="235"/>
      <c r="AW105" s="157">
        <f>BP105</f>
        <v>0</v>
      </c>
      <c r="AX105" s="264"/>
      <c r="AY105" s="264"/>
      <c r="AZ105" s="264"/>
      <c r="BA105" s="157">
        <f>BQ105</f>
        <v>0</v>
      </c>
      <c r="BB105" s="235"/>
      <c r="BC105" s="235"/>
      <c r="BD105" s="235"/>
      <c r="BE105" s="157">
        <f>BR105</f>
        <v>0</v>
      </c>
      <c r="BF105" s="235"/>
      <c r="BG105" s="235"/>
      <c r="BH105" s="235"/>
      <c r="BI105" s="157">
        <f>BS105</f>
        <v>0</v>
      </c>
      <c r="BJ105" s="131">
        <f t="shared" si="864"/>
        <v>0</v>
      </c>
      <c r="BK105" s="46"/>
      <c r="BL105" s="19">
        <f>IF(OR(MID($D105,1,1)="1",MID($E105,1,1)="1",MID($F105,1,1)="1",MID($G105,1,1)="1",MID($H105,1,1)="1",MID($I105,1,1)="1",MID($J105,1,1)="1",MID($K105,1,1)="1",MID($L105,1,1)="1",MID($M105,1,1)="1",MID($N105,1,1)=1),$Y105/$CZ105,0)</f>
        <v>0</v>
      </c>
      <c r="BM105" s="19">
        <f>IF(OR(MID($D105,1,1)="2",MID($E105,1,1)="2",MID($F105,1,1)="2",MID($G105,1,1)="2",MID($H105,1,1)="2",MID($I105,1,1)="2",MID($J105,1,1)="2",MID($K105,1,1)="2",MID($L105,1,1)="2",MID($M105,1,1)="2",MID($N105,1,1)=1),$Y105/$CZ105,0)</f>
        <v>0</v>
      </c>
      <c r="BN105" s="19">
        <f>IF(OR(MID($D105,1,1)="3",MID($E105,1,1)="3",MID($F105,1,1)="3",MID($G105,1,1)="3",MID($H105,1,1)="3",MID($I105,1,1)="3",MID($J105,1,1)="3",MID($K105,1,1)="3",MID($L105,1,1)="3",MID($M105,1,1)="3",MID($N105,1,1)=1),$Y105/$CZ105,0)</f>
        <v>0</v>
      </c>
      <c r="BO105" s="19">
        <f>IF(OR(MID($D105,1,1)="4",MID($E105,1,1)="4",MID($F105,1,1)="4",MID($G105,1,1)="4",MID($H105,1,1)="4",MID($I105,1,1)="4",MID($J105,1,1)="4",MID($K105,1,1)="4",MID($L105,1,1)="4",MID($M105,1,1)="4",MID($N105,1,1)=1),$Y105/$CZ105,0)</f>
        <v>0</v>
      </c>
      <c r="BP105" s="19">
        <f>IF(OR(MID($D105,1,1)="5",MID($E105,1,1)="5",MID($F105,1,1)="5",MID($G105,1,1)="5",MID($H105,1,1)="5",MID($I105,1,1)="5",MID($J105,1,1)="5",MID($K105,1,1)="5",MID($L105,1,1)="5",MID($M105,1,1)="5",MID($N105,1,1)=1),$Y105/$CZ105,0)</f>
        <v>0</v>
      </c>
      <c r="BQ105" s="19">
        <f>IF(OR(MID($D105,1,1)="6",MID($E105,1,1)="6",MID($F105,1,1)="6",MID($G105,1,1)="6",MID($H105,1,1)="6",MID($I105,1,1)="6",MID($J105,1,1)="6",MID($K105,1,1)="6",MID($L105,1,1)="6",MID($M105,1,1)="6",MID($N105,1,1)=1),$Y105/$CZ105,0)</f>
        <v>0</v>
      </c>
      <c r="BR105" s="19">
        <f>IF(OR(MID($D105,1,1)="7",MID($E105,1,1)="7",MID($F105,1,1)="7",MID($G105,1,1)="7",MID($H105,1,1)="7",MID($I105,1,1)="7",MID($J105,1,1)="7",MID($K105,1,1)="7",MID($L105,1,1)="7",MID($M105,1,1)="7",MID($N105,1,1)=1),$Y105/$CZ105,0)</f>
        <v>0</v>
      </c>
      <c r="BS105" s="19">
        <f>IF(OR(MID($D105,1,1)="8",MID($E105,1,1)="8",MID($F105,1,1)="8",MID($G105,1,1)="8",MID($H105,1,1)="8",MID($I105,1,1)="8",MID($J105,1,1)="8",MID($K105,1,1)="8",MID($L105,1,1)="8",MID($M105,1,1)="8",MID($N105,1,1)=1),$Y105/$CZ105,0)</f>
        <v>0</v>
      </c>
      <c r="BT105" s="166">
        <f>SUM(BL105:BS105)</f>
        <v>0</v>
      </c>
      <c r="BW105"/>
      <c r="BX105"/>
      <c r="BY105"/>
      <c r="BZ105"/>
      <c r="CA105"/>
      <c r="CB105"/>
      <c r="CC105"/>
      <c r="CD105"/>
      <c r="CE105" s="383"/>
      <c r="CF105" s="397">
        <f t="shared" si="865"/>
        <v>0</v>
      </c>
      <c r="CH105"/>
      <c r="CI105"/>
      <c r="CJ105"/>
      <c r="CK105"/>
      <c r="CL105"/>
      <c r="CM105"/>
      <c r="CN105"/>
      <c r="CO105"/>
      <c r="CP105"/>
      <c r="CQ105" s="145">
        <f>IF(MID(H105,1,1)="1",1,0)+IF(MID(I105,1,1)="1",1,0)+IF(MID(J105,1,1)="1",1,0)+IF(MID(K105,1,1)="1",1,0)+IF(MID(L105,1,1)="1",1,0)+IF(MID(M105,1,1)="1",1,0)+IF(MID(N105,1,1)="1",1,0)</f>
        <v>0</v>
      </c>
      <c r="CR105" s="145">
        <f>IF(MID(H105,1,1)="2",1,0)+IF(MID(I105,1,1)="2",1,0)+IF(MID(J105,1,1)="2",1,0)+IF(MID(K105,1,1)="2",1,0)+IF(MID(L105,1,1)="2",1,0)+IF(MID(M105,1,1)="2",1,0)+IF(MID(N105,1,1)="2",1,0)</f>
        <v>0</v>
      </c>
      <c r="CS105" s="146">
        <f>IF(MID(H105,1,1)="3",1,0)+IF(MID(I105,1,1)="3",1,0)+IF(MID(J105,1,1)="3",1,0)+IF(MID(K105,1,1)="3",1,0)+IF(MID(L105,1,1)="3",1,0)+IF(MID(M105,1,1)="3",1,0)+IF(MID(N105,1,1)="3",1,0)</f>
        <v>0</v>
      </c>
      <c r="CT105" s="145">
        <f>IF(MID(H105,1,1)="4",1,0)+IF(MID(I105,1,1)="4",1,0)+IF(MID(J105,1,1)="4",1,0)+IF(MID(K105,1,1)="4",1,0)+IF(MID(L105,1,1)="4",1,0)+IF(MID(M105,1,1)="4",1,0)+IF(MID(N105,1,1)="4",1,0)</f>
        <v>0</v>
      </c>
      <c r="CU105" s="145">
        <f>IF(MID(H105,1,1)="5",1,0)+IF(MID(I105,1,1)="5",1,0)+IF(MID(J105,1,1)="5",1,0)+IF(MID(K105,1,1)="5",1,0)+IF(MID(L105,1,1)="5",1,0)+IF(MID(M105,1,1)="5",1,0)+IF(MID(N105,1,1)="5",1,0)</f>
        <v>0</v>
      </c>
      <c r="CV105" s="145">
        <f>IF(MID(H105,1,1)="6",1,0)+IF(MID(I105,1,1)="6",1,0)+IF(MID(J105,1,1)="6",1,0)+IF(MID(K105,1,1)="6",1,0)+IF(MID(L105,1,1)="6",1,0)+IF(MID(M105,1,1)="6",1,0)+IF(MID(N105,1,1)="6",1,0)</f>
        <v>0</v>
      </c>
      <c r="CW105" s="145">
        <f>IF(MID(H105,1,1)="7",1,0)+IF(MID(I105,1,1)="7",1,0)+IF(MID(J105,1,1)="7",1,0)+IF(MID(K105,1,1)="7",1,0)+IF(MID(L105,1,1)="7",1,0)+IF(MID(M105,1,1)="7",1,0)+IF(MID(N105,1,1)="7",1,0)</f>
        <v>0</v>
      </c>
      <c r="CX105" s="145">
        <f>IF(MID(H105,1,1)="8",1,0)+IF(MID(I105,1,1)="8",1,0)+IF(MID(J105,1,1)="8",1,0)+IF(MID(K105,1,1)="8",1,0)+IF(MID(L105,1,1)="8",1,0)+IF(MID(M105,1,1)="8",1,0)+IF(MID(N105,1,1)="8",1,0)</f>
        <v>0</v>
      </c>
      <c r="CY105" s="159">
        <f>SUM(CQ105:CX105)</f>
        <v>0</v>
      </c>
      <c r="CZ105" s="2">
        <f>CP105+CY105</f>
        <v>0</v>
      </c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</row>
    <row r="106" spans="1:125" s="2" customFormat="1" ht="13.5" hidden="1" customHeight="1">
      <c r="A106" s="44" t="s">
        <v>173</v>
      </c>
      <c r="B106" s="281"/>
      <c r="C106" s="247"/>
      <c r="D106" s="235"/>
      <c r="E106" s="236"/>
      <c r="F106" s="236"/>
      <c r="G106" s="13"/>
      <c r="H106" s="235"/>
      <c r="I106" s="236"/>
      <c r="J106" s="236"/>
      <c r="K106" s="236"/>
      <c r="L106" s="236"/>
      <c r="M106" s="236"/>
      <c r="N106" s="13"/>
      <c r="O106" s="258"/>
      <c r="P106" s="258"/>
      <c r="Q106" s="235"/>
      <c r="R106" s="236"/>
      <c r="S106" s="236"/>
      <c r="T106" s="236"/>
      <c r="U106" s="236"/>
      <c r="V106" s="236"/>
      <c r="W106" s="13"/>
      <c r="X106" s="9"/>
      <c r="Y106" s="258">
        <f>CEILING(X106/$BR$7,0.25)</f>
        <v>0</v>
      </c>
      <c r="Z106" s="10">
        <f t="shared" si="862"/>
        <v>0</v>
      </c>
      <c r="AA106" s="10">
        <f t="shared" si="862"/>
        <v>0</v>
      </c>
      <c r="AB106" s="10">
        <f t="shared" si="862"/>
        <v>0</v>
      </c>
      <c r="AC106" s="10">
        <f t="shared" si="863"/>
        <v>0</v>
      </c>
      <c r="AD106" s="235"/>
      <c r="AE106" s="235"/>
      <c r="AF106" s="235"/>
      <c r="AG106" s="157">
        <f>BL106</f>
        <v>0</v>
      </c>
      <c r="AH106" s="235"/>
      <c r="AI106" s="235"/>
      <c r="AJ106" s="235"/>
      <c r="AK106" s="157">
        <f>BM106</f>
        <v>0</v>
      </c>
      <c r="AL106" s="235"/>
      <c r="AM106" s="235"/>
      <c r="AN106" s="235"/>
      <c r="AO106" s="157">
        <f>BN106</f>
        <v>0</v>
      </c>
      <c r="AP106" s="235"/>
      <c r="AQ106" s="235"/>
      <c r="AR106" s="235"/>
      <c r="AS106" s="157">
        <f>BO106</f>
        <v>0</v>
      </c>
      <c r="AT106" s="235"/>
      <c r="AU106" s="235"/>
      <c r="AV106" s="235"/>
      <c r="AW106" s="157">
        <f>BP106</f>
        <v>0</v>
      </c>
      <c r="AX106" s="264"/>
      <c r="AY106" s="264"/>
      <c r="AZ106" s="264"/>
      <c r="BA106" s="157">
        <f>BQ106</f>
        <v>0</v>
      </c>
      <c r="BB106" s="235"/>
      <c r="BC106" s="235"/>
      <c r="BD106" s="235"/>
      <c r="BE106" s="157">
        <f>BR106</f>
        <v>0</v>
      </c>
      <c r="BF106" s="235"/>
      <c r="BG106" s="235"/>
      <c r="BH106" s="235"/>
      <c r="BI106" s="157">
        <f>BS106</f>
        <v>0</v>
      </c>
      <c r="BJ106" s="131">
        <f t="shared" si="864"/>
        <v>0</v>
      </c>
      <c r="BK106" s="46"/>
      <c r="BL106" s="19">
        <f>IF(OR(MID($D106,1,1)="1",MID($E106,1,1)="1",MID($F106,1,1)="1",MID($G106,1,1)="1",MID($H106,1,1)="1",MID($I106,1,1)="1",MID($J106,1,1)="1",MID($K106,1,1)="1",MID($L106,1,1)="1",MID($M106,1,1)="1",MID($N106,1,1)=1),$Y106/$CZ106,0)</f>
        <v>0</v>
      </c>
      <c r="BM106" s="19">
        <f>IF(OR(MID($D106,1,1)="2",MID($E106,1,1)="2",MID($F106,1,1)="2",MID($G106,1,1)="2",MID($H106,1,1)="2",MID($I106,1,1)="2",MID($J106,1,1)="2",MID($K106,1,1)="2",MID($L106,1,1)="2",MID($M106,1,1)="2",MID($N106,1,1)=1),$Y106/$CZ106,0)</f>
        <v>0</v>
      </c>
      <c r="BN106" s="19">
        <f>IF(OR(MID($D106,1,1)="3",MID($E106,1,1)="3",MID($F106,1,1)="3",MID($G106,1,1)="3",MID($H106,1,1)="3",MID($I106,1,1)="3",MID($J106,1,1)="3",MID($K106,1,1)="3",MID($L106,1,1)="3",MID($M106,1,1)="3",MID($N106,1,1)=1),$Y106/$CZ106,0)</f>
        <v>0</v>
      </c>
      <c r="BO106" s="19">
        <f>IF(OR(MID($D106,1,1)="4",MID($E106,1,1)="4",MID($F106,1,1)="4",MID($G106,1,1)="4",MID($H106,1,1)="4",MID($I106,1,1)="4",MID($J106,1,1)="4",MID($K106,1,1)="4",MID($L106,1,1)="4",MID($M106,1,1)="4",MID($N106,1,1)=1),$Y106/$CZ106,0)</f>
        <v>0</v>
      </c>
      <c r="BP106" s="19">
        <f>IF(OR(MID($D106,1,1)="5",MID($E106,1,1)="5",MID($F106,1,1)="5",MID($G106,1,1)="5",MID($H106,1,1)="5",MID($I106,1,1)="5",MID($J106,1,1)="5",MID($K106,1,1)="5",MID($L106,1,1)="5",MID($M106,1,1)="5",MID($N106,1,1)=1),$Y106/$CZ106,0)</f>
        <v>0</v>
      </c>
      <c r="BQ106" s="19">
        <f>IF(OR(MID($D106,1,1)="6",MID($E106,1,1)="6",MID($F106,1,1)="6",MID($G106,1,1)="6",MID($H106,1,1)="6",MID($I106,1,1)="6",MID($J106,1,1)="6",MID($K106,1,1)="6",MID($L106,1,1)="6",MID($M106,1,1)="6",MID($N106,1,1)=1),$Y106/$CZ106,0)</f>
        <v>0</v>
      </c>
      <c r="BR106" s="19">
        <f>IF(OR(MID($D106,1,1)="7",MID($E106,1,1)="7",MID($F106,1,1)="7",MID($G106,1,1)="7",MID($H106,1,1)="7",MID($I106,1,1)="7",MID($J106,1,1)="7",MID($K106,1,1)="7",MID($L106,1,1)="7",MID($M106,1,1)="7",MID($N106,1,1)=1),$Y106/$CZ106,0)</f>
        <v>0</v>
      </c>
      <c r="BS106" s="19">
        <f>IF(OR(MID($D106,1,1)="8",MID($E106,1,1)="8",MID($F106,1,1)="8",MID($G106,1,1)="8",MID($H106,1,1)="8",MID($I106,1,1)="8",MID($J106,1,1)="8",MID($K106,1,1)="8",MID($L106,1,1)="8",MID($M106,1,1)="8",MID($N106,1,1)=1),$Y106/$CZ106,0)</f>
        <v>0</v>
      </c>
      <c r="BT106" s="166">
        <f>SUM(BL106:BS106)</f>
        <v>0</v>
      </c>
      <c r="BW106"/>
      <c r="BX106"/>
      <c r="BY106"/>
      <c r="BZ106"/>
      <c r="CA106"/>
      <c r="CB106"/>
      <c r="CC106"/>
      <c r="CD106"/>
      <c r="CE106" s="383"/>
      <c r="CF106" s="397">
        <f t="shared" si="865"/>
        <v>0</v>
      </c>
      <c r="CH106"/>
      <c r="CI106"/>
      <c r="CJ106"/>
      <c r="CK106"/>
      <c r="CL106"/>
      <c r="CM106"/>
      <c r="CN106"/>
      <c r="CO106"/>
      <c r="CP106"/>
      <c r="CQ106" s="145">
        <f>IF(MID(H106,1,1)="1",1,0)+IF(MID(I106,1,1)="1",1,0)+IF(MID(J106,1,1)="1",1,0)+IF(MID(K106,1,1)="1",1,0)+IF(MID(L106,1,1)="1",1,0)+IF(MID(M106,1,1)="1",1,0)+IF(MID(N106,1,1)="1",1,0)</f>
        <v>0</v>
      </c>
      <c r="CR106" s="145">
        <f>IF(MID(H106,1,1)="2",1,0)+IF(MID(I106,1,1)="2",1,0)+IF(MID(J106,1,1)="2",1,0)+IF(MID(K106,1,1)="2",1,0)+IF(MID(L106,1,1)="2",1,0)+IF(MID(M106,1,1)="2",1,0)+IF(MID(N106,1,1)="2",1,0)</f>
        <v>0</v>
      </c>
      <c r="CS106" s="146">
        <f>IF(MID(H106,1,1)="3",1,0)+IF(MID(I106,1,1)="3",1,0)+IF(MID(J106,1,1)="3",1,0)+IF(MID(K106,1,1)="3",1,0)+IF(MID(L106,1,1)="3",1,0)+IF(MID(M106,1,1)="3",1,0)+IF(MID(N106,1,1)="3",1,0)</f>
        <v>0</v>
      </c>
      <c r="CT106" s="145">
        <f>IF(MID(H106,1,1)="4",1,0)+IF(MID(I106,1,1)="4",1,0)+IF(MID(J106,1,1)="4",1,0)+IF(MID(K106,1,1)="4",1,0)+IF(MID(L106,1,1)="4",1,0)+IF(MID(M106,1,1)="4",1,0)+IF(MID(N106,1,1)="4",1,0)</f>
        <v>0</v>
      </c>
      <c r="CU106" s="145">
        <f>IF(MID(H106,1,1)="5",1,0)+IF(MID(I106,1,1)="5",1,0)+IF(MID(J106,1,1)="5",1,0)+IF(MID(K106,1,1)="5",1,0)+IF(MID(L106,1,1)="5",1,0)+IF(MID(M106,1,1)="5",1,0)+IF(MID(N106,1,1)="5",1,0)</f>
        <v>0</v>
      </c>
      <c r="CV106" s="145">
        <f>IF(MID(H106,1,1)="6",1,0)+IF(MID(I106,1,1)="6",1,0)+IF(MID(J106,1,1)="6",1,0)+IF(MID(K106,1,1)="6",1,0)+IF(MID(L106,1,1)="6",1,0)+IF(MID(M106,1,1)="6",1,0)+IF(MID(N106,1,1)="6",1,0)</f>
        <v>0</v>
      </c>
      <c r="CW106" s="145">
        <f>IF(MID(H106,1,1)="7",1,0)+IF(MID(I106,1,1)="7",1,0)+IF(MID(J106,1,1)="7",1,0)+IF(MID(K106,1,1)="7",1,0)+IF(MID(L106,1,1)="7",1,0)+IF(MID(M106,1,1)="7",1,0)+IF(MID(N106,1,1)="7",1,0)</f>
        <v>0</v>
      </c>
      <c r="CX106" s="145">
        <f>IF(MID(H106,1,1)="8",1,0)+IF(MID(I106,1,1)="8",1,0)+IF(MID(J106,1,1)="8",1,0)+IF(MID(K106,1,1)="8",1,0)+IF(MID(L106,1,1)="8",1,0)+IF(MID(M106,1,1)="8",1,0)+IF(MID(N106,1,1)="8",1,0)</f>
        <v>0</v>
      </c>
      <c r="CY106" s="159">
        <f>SUM(CQ106:CX106)</f>
        <v>0</v>
      </c>
      <c r="CZ106" s="2">
        <f>CP106+CY106</f>
        <v>0</v>
      </c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</row>
    <row r="107" spans="1:125" s="2" customFormat="1" hidden="1">
      <c r="A107" s="44" t="s">
        <v>174</v>
      </c>
      <c r="B107" s="281"/>
      <c r="C107" s="247"/>
      <c r="D107" s="235"/>
      <c r="E107" s="236"/>
      <c r="F107" s="236"/>
      <c r="G107" s="13"/>
      <c r="H107" s="235"/>
      <c r="I107" s="236"/>
      <c r="J107" s="236"/>
      <c r="K107" s="236"/>
      <c r="L107" s="236"/>
      <c r="M107" s="236"/>
      <c r="N107" s="13"/>
      <c r="O107" s="258"/>
      <c r="P107" s="258"/>
      <c r="Q107" s="235"/>
      <c r="R107" s="236"/>
      <c r="S107" s="236"/>
      <c r="T107" s="236"/>
      <c r="U107" s="236"/>
      <c r="V107" s="236"/>
      <c r="W107" s="13"/>
      <c r="X107" s="9"/>
      <c r="Y107" s="258">
        <f>CEILING(X107/$BR$7,0.25)</f>
        <v>0</v>
      </c>
      <c r="Z107" s="10">
        <f t="shared" si="862"/>
        <v>0</v>
      </c>
      <c r="AA107" s="10">
        <f t="shared" si="862"/>
        <v>0</v>
      </c>
      <c r="AB107" s="10">
        <f t="shared" si="862"/>
        <v>0</v>
      </c>
      <c r="AC107" s="10">
        <f t="shared" si="863"/>
        <v>0</v>
      </c>
      <c r="AD107" s="235"/>
      <c r="AE107" s="235"/>
      <c r="AF107" s="235"/>
      <c r="AG107" s="157">
        <f>BL107</f>
        <v>0</v>
      </c>
      <c r="AH107" s="235"/>
      <c r="AI107" s="235"/>
      <c r="AJ107" s="235"/>
      <c r="AK107" s="157">
        <f>BM107</f>
        <v>0</v>
      </c>
      <c r="AL107" s="235"/>
      <c r="AM107" s="235"/>
      <c r="AN107" s="235"/>
      <c r="AO107" s="157">
        <f>BN107</f>
        <v>0</v>
      </c>
      <c r="AP107" s="235"/>
      <c r="AQ107" s="235"/>
      <c r="AR107" s="235"/>
      <c r="AS107" s="157">
        <f>BO107</f>
        <v>0</v>
      </c>
      <c r="AT107" s="235"/>
      <c r="AU107" s="235"/>
      <c r="AV107" s="235"/>
      <c r="AW107" s="157">
        <f>BP107</f>
        <v>0</v>
      </c>
      <c r="AX107" s="264"/>
      <c r="AY107" s="264"/>
      <c r="AZ107" s="264"/>
      <c r="BA107" s="157">
        <f>BQ107</f>
        <v>0</v>
      </c>
      <c r="BB107" s="235"/>
      <c r="BC107" s="235"/>
      <c r="BD107" s="235"/>
      <c r="BE107" s="157">
        <f>BR107</f>
        <v>0</v>
      </c>
      <c r="BF107" s="235"/>
      <c r="BG107" s="235"/>
      <c r="BH107" s="235"/>
      <c r="BI107" s="157">
        <f>BS107</f>
        <v>0</v>
      </c>
      <c r="BJ107" s="131">
        <f t="shared" si="864"/>
        <v>0</v>
      </c>
      <c r="BK107" s="46"/>
      <c r="BL107" s="19">
        <f>IF(OR(MID($D107,1,1)="1",MID($E107,1,1)="1",MID($F107,1,1)="1",MID($G107,1,1)="1",MID($H107,1,1)="1",MID($I107,1,1)="1",MID($J107,1,1)="1",MID($K107,1,1)="1",MID($L107,1,1)="1",MID($M107,1,1)="1",MID($N107,1,1)=1),$Y107/$CZ107,0)</f>
        <v>0</v>
      </c>
      <c r="BM107" s="19">
        <f>IF(OR(MID($D107,1,1)="2",MID($E107,1,1)="2",MID($F107,1,1)="2",MID($G107,1,1)="2",MID($H107,1,1)="2",MID($I107,1,1)="2",MID($J107,1,1)="2",MID($K107,1,1)="2",MID($L107,1,1)="2",MID($M107,1,1)="2",MID($N107,1,1)=1),$Y107/$CZ107,0)</f>
        <v>0</v>
      </c>
      <c r="BN107" s="19">
        <f>IF(OR(MID($D107,1,1)="3",MID($E107,1,1)="3",MID($F107,1,1)="3",MID($G107,1,1)="3",MID($H107,1,1)="3",MID($I107,1,1)="3",MID($J107,1,1)="3",MID($K107,1,1)="3",MID($L107,1,1)="3",MID($M107,1,1)="3",MID($N107,1,1)=1),$Y107/$CZ107,0)</f>
        <v>0</v>
      </c>
      <c r="BO107" s="19">
        <f>IF(OR(MID($D107,1,1)="4",MID($E107,1,1)="4",MID($F107,1,1)="4",MID($G107,1,1)="4",MID($H107,1,1)="4",MID($I107,1,1)="4",MID($J107,1,1)="4",MID($K107,1,1)="4",MID($L107,1,1)="4",MID($M107,1,1)="4",MID($N107,1,1)=1),$Y107/$CZ107,0)</f>
        <v>0</v>
      </c>
      <c r="BP107" s="19">
        <f>IF(OR(MID($D107,1,1)="5",MID($E107,1,1)="5",MID($F107,1,1)="5",MID($G107,1,1)="5",MID($H107,1,1)="5",MID($I107,1,1)="5",MID($J107,1,1)="5",MID($K107,1,1)="5",MID($L107,1,1)="5",MID($M107,1,1)="5",MID($N107,1,1)=1),$Y107/$CZ107,0)</f>
        <v>0</v>
      </c>
      <c r="BQ107" s="19">
        <f>IF(OR(MID($D107,1,1)="6",MID($E107,1,1)="6",MID($F107,1,1)="6",MID($G107,1,1)="6",MID($H107,1,1)="6",MID($I107,1,1)="6",MID($J107,1,1)="6",MID($K107,1,1)="6",MID($L107,1,1)="6",MID($M107,1,1)="6",MID($N107,1,1)=1),$Y107/$CZ107,0)</f>
        <v>0</v>
      </c>
      <c r="BR107" s="19">
        <f>IF(OR(MID($D107,1,1)="7",MID($E107,1,1)="7",MID($F107,1,1)="7",MID($G107,1,1)="7",MID($H107,1,1)="7",MID($I107,1,1)="7",MID($J107,1,1)="7",MID($K107,1,1)="7",MID($L107,1,1)="7",MID($M107,1,1)="7",MID($N107,1,1)=1),$Y107/$CZ107,0)</f>
        <v>0</v>
      </c>
      <c r="BS107" s="19">
        <f>IF(OR(MID($D107,1,1)="8",MID($E107,1,1)="8",MID($F107,1,1)="8",MID($G107,1,1)="8",MID($H107,1,1)="8",MID($I107,1,1)="8",MID($J107,1,1)="8",MID($K107,1,1)="8",MID($L107,1,1)="8",MID($M107,1,1)="8",MID($N107,1,1)=1),$Y107/$CZ107,0)</f>
        <v>0</v>
      </c>
      <c r="BT107" s="166">
        <f>SUM(BL107:BS107)</f>
        <v>0</v>
      </c>
      <c r="BW107"/>
      <c r="BX107"/>
      <c r="BY107"/>
      <c r="BZ107"/>
      <c r="CA107"/>
      <c r="CB107"/>
      <c r="CC107"/>
      <c r="CD107"/>
      <c r="CE107" s="383"/>
      <c r="CF107" s="397">
        <f>MAX(BW107:CD107)</f>
        <v>0</v>
      </c>
      <c r="CH107"/>
      <c r="CI107"/>
      <c r="CJ107"/>
      <c r="CK107"/>
      <c r="CL107"/>
      <c r="CM107"/>
      <c r="CN107"/>
      <c r="CO107"/>
      <c r="CP107"/>
      <c r="CQ107" s="145">
        <f>IF(MID(H107,1,1)="1",1,0)+IF(MID(I107,1,1)="1",1,0)+IF(MID(J107,1,1)="1",1,0)+IF(MID(K107,1,1)="1",1,0)+IF(MID(L107,1,1)="1",1,0)+IF(MID(M107,1,1)="1",1,0)+IF(MID(N107,1,1)="1",1,0)</f>
        <v>0</v>
      </c>
      <c r="CR107" s="145">
        <f>IF(MID(H107,1,1)="2",1,0)+IF(MID(I107,1,1)="2",1,0)+IF(MID(J107,1,1)="2",1,0)+IF(MID(K107,1,1)="2",1,0)+IF(MID(L107,1,1)="2",1,0)+IF(MID(M107,1,1)="2",1,0)+IF(MID(N107,1,1)="2",1,0)</f>
        <v>0</v>
      </c>
      <c r="CS107" s="146">
        <f>IF(MID(H107,1,1)="3",1,0)+IF(MID(I107,1,1)="3",1,0)+IF(MID(J107,1,1)="3",1,0)+IF(MID(K107,1,1)="3",1,0)+IF(MID(L107,1,1)="3",1,0)+IF(MID(M107,1,1)="3",1,0)+IF(MID(N107,1,1)="3",1,0)</f>
        <v>0</v>
      </c>
      <c r="CT107" s="145">
        <f>IF(MID(H107,1,1)="4",1,0)+IF(MID(I107,1,1)="4",1,0)+IF(MID(J107,1,1)="4",1,0)+IF(MID(K107,1,1)="4",1,0)+IF(MID(L107,1,1)="4",1,0)+IF(MID(M107,1,1)="4",1,0)+IF(MID(N107,1,1)="4",1,0)</f>
        <v>0</v>
      </c>
      <c r="CU107" s="145">
        <f>IF(MID(H107,1,1)="5",1,0)+IF(MID(I107,1,1)="5",1,0)+IF(MID(J107,1,1)="5",1,0)+IF(MID(K107,1,1)="5",1,0)+IF(MID(L107,1,1)="5",1,0)+IF(MID(M107,1,1)="5",1,0)+IF(MID(N107,1,1)="5",1,0)</f>
        <v>0</v>
      </c>
      <c r="CV107" s="145">
        <f>IF(MID(H107,1,1)="6",1,0)+IF(MID(I107,1,1)="6",1,0)+IF(MID(J107,1,1)="6",1,0)+IF(MID(K107,1,1)="6",1,0)+IF(MID(L107,1,1)="6",1,0)+IF(MID(M107,1,1)="6",1,0)+IF(MID(N107,1,1)="6",1,0)</f>
        <v>0</v>
      </c>
      <c r="CW107" s="145">
        <f>IF(MID(H107,1,1)="7",1,0)+IF(MID(I107,1,1)="7",1,0)+IF(MID(J107,1,1)="7",1,0)+IF(MID(K107,1,1)="7",1,0)+IF(MID(L107,1,1)="7",1,0)+IF(MID(M107,1,1)="7",1,0)+IF(MID(N107,1,1)="7",1,0)</f>
        <v>0</v>
      </c>
      <c r="CX107" s="145">
        <f>IF(MID(H107,1,1)="8",1,0)+IF(MID(I107,1,1)="8",1,0)+IF(MID(J107,1,1)="8",1,0)+IF(MID(K107,1,1)="8",1,0)+IF(MID(L107,1,1)="8",1,0)+IF(MID(M107,1,1)="8",1,0)+IF(MID(N107,1,1)="8",1,0)</f>
        <v>0</v>
      </c>
      <c r="CY107" s="159">
        <f>SUM(CQ107:CX107)</f>
        <v>0</v>
      </c>
      <c r="CZ107" s="2">
        <f>CP107+CY107</f>
        <v>0</v>
      </c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</row>
    <row r="108" spans="1:125" s="2" customFormat="1" hidden="1">
      <c r="A108" s="44" t="s">
        <v>175</v>
      </c>
      <c r="B108" s="281"/>
      <c r="C108" s="247"/>
      <c r="D108" s="235"/>
      <c r="E108" s="236"/>
      <c r="F108" s="236"/>
      <c r="G108" s="13"/>
      <c r="H108" s="235"/>
      <c r="I108" s="236"/>
      <c r="J108" s="236"/>
      <c r="K108" s="236"/>
      <c r="L108" s="236"/>
      <c r="M108" s="236"/>
      <c r="N108" s="13"/>
      <c r="O108" s="258"/>
      <c r="P108" s="258"/>
      <c r="Q108" s="235"/>
      <c r="R108" s="236"/>
      <c r="S108" s="236"/>
      <c r="T108" s="236"/>
      <c r="U108" s="236"/>
      <c r="V108" s="236"/>
      <c r="W108" s="13"/>
      <c r="X108" s="9"/>
      <c r="Y108" s="258">
        <f>CEILING(X108/$BR$7,0.25)</f>
        <v>0</v>
      </c>
      <c r="Z108" s="10">
        <f t="shared" si="862"/>
        <v>0</v>
      </c>
      <c r="AA108" s="10">
        <f t="shared" si="862"/>
        <v>0</v>
      </c>
      <c r="AB108" s="10">
        <f t="shared" si="862"/>
        <v>0</v>
      </c>
      <c r="AC108" s="10">
        <f t="shared" si="863"/>
        <v>0</v>
      </c>
      <c r="AD108" s="235"/>
      <c r="AE108" s="235"/>
      <c r="AF108" s="235"/>
      <c r="AG108" s="157">
        <f>BL108</f>
        <v>0</v>
      </c>
      <c r="AH108" s="235"/>
      <c r="AI108" s="235"/>
      <c r="AJ108" s="235"/>
      <c r="AK108" s="157">
        <f>BM108</f>
        <v>0</v>
      </c>
      <c r="AL108" s="235"/>
      <c r="AM108" s="235"/>
      <c r="AN108" s="235"/>
      <c r="AO108" s="157">
        <f>BN108</f>
        <v>0</v>
      </c>
      <c r="AP108" s="235"/>
      <c r="AQ108" s="235"/>
      <c r="AR108" s="235"/>
      <c r="AS108" s="157">
        <f>BO108</f>
        <v>0</v>
      </c>
      <c r="AT108" s="235"/>
      <c r="AU108" s="235"/>
      <c r="AV108" s="235"/>
      <c r="AW108" s="157">
        <f>BP108</f>
        <v>0</v>
      </c>
      <c r="AX108" s="264"/>
      <c r="AY108" s="264"/>
      <c r="AZ108" s="264"/>
      <c r="BA108" s="157">
        <f>BQ108</f>
        <v>0</v>
      </c>
      <c r="BB108" s="235"/>
      <c r="BC108" s="235"/>
      <c r="BD108" s="235"/>
      <c r="BE108" s="157">
        <f>BR108</f>
        <v>0</v>
      </c>
      <c r="BF108" s="235"/>
      <c r="BG108" s="235"/>
      <c r="BH108" s="235"/>
      <c r="BI108" s="157">
        <f>BS108</f>
        <v>0</v>
      </c>
      <c r="BJ108" s="131">
        <f t="shared" si="864"/>
        <v>0</v>
      </c>
      <c r="BK108" s="46"/>
      <c r="BL108" s="19">
        <f>IF(OR(MID($D108,1,1)="1",MID($E108,1,1)="1",MID($F108,1,1)="1",MID($G108,1,1)="1",MID($H108,1,1)="1",MID($I108,1,1)="1",MID($J108,1,1)="1",MID($K108,1,1)="1",MID($L108,1,1)="1",MID($M108,1,1)="1",MID($N108,1,1)=1),$Y108/$CZ108,0)</f>
        <v>0</v>
      </c>
      <c r="BM108" s="19">
        <f>IF(OR(MID($D108,1,1)="2",MID($E108,1,1)="2",MID($F108,1,1)="2",MID($G108,1,1)="2",MID($H108,1,1)="2",MID($I108,1,1)="2",MID($J108,1,1)="2",MID($K108,1,1)="2",MID($L108,1,1)="2",MID($M108,1,1)="2",MID($N108,1,1)=1),$Y108/$CZ108,0)</f>
        <v>0</v>
      </c>
      <c r="BN108" s="19">
        <f>IF(OR(MID($D108,1,1)="3",MID($E108,1,1)="3",MID($F108,1,1)="3",MID($G108,1,1)="3",MID($H108,1,1)="3",MID($I108,1,1)="3",MID($J108,1,1)="3",MID($K108,1,1)="3",MID($L108,1,1)="3",MID($M108,1,1)="3",MID($N108,1,1)=1),$Y108/$CZ108,0)</f>
        <v>0</v>
      </c>
      <c r="BO108" s="19">
        <f>IF(OR(MID($D108,1,1)="4",MID($E108,1,1)="4",MID($F108,1,1)="4",MID($G108,1,1)="4",MID($H108,1,1)="4",MID($I108,1,1)="4",MID($J108,1,1)="4",MID($K108,1,1)="4",MID($L108,1,1)="4",MID($M108,1,1)="4",MID($N108,1,1)=1),$Y108/$CZ108,0)</f>
        <v>0</v>
      </c>
      <c r="BP108" s="19">
        <f>IF(OR(MID($D108,1,1)="5",MID($E108,1,1)="5",MID($F108,1,1)="5",MID($G108,1,1)="5",MID($H108,1,1)="5",MID($I108,1,1)="5",MID($J108,1,1)="5",MID($K108,1,1)="5",MID($L108,1,1)="5",MID($M108,1,1)="5",MID($N108,1,1)=1),$Y108/$CZ108,0)</f>
        <v>0</v>
      </c>
      <c r="BQ108" s="19">
        <f>IF(OR(MID($D108,1,1)="6",MID($E108,1,1)="6",MID($F108,1,1)="6",MID($G108,1,1)="6",MID($H108,1,1)="6",MID($I108,1,1)="6",MID($J108,1,1)="6",MID($K108,1,1)="6",MID($L108,1,1)="6",MID($M108,1,1)="6",MID($N108,1,1)=1),$Y108/$CZ108,0)</f>
        <v>0</v>
      </c>
      <c r="BR108" s="19">
        <f>IF(OR(MID($D108,1,1)="7",MID($E108,1,1)="7",MID($F108,1,1)="7",MID($G108,1,1)="7",MID($H108,1,1)="7",MID($I108,1,1)="7",MID($J108,1,1)="7",MID($K108,1,1)="7",MID($L108,1,1)="7",MID($M108,1,1)="7",MID($N108,1,1)=1),$Y108/$CZ108,0)</f>
        <v>0</v>
      </c>
      <c r="BS108" s="19">
        <f>IF(OR(MID($D108,1,1)="8",MID($E108,1,1)="8",MID($F108,1,1)="8",MID($G108,1,1)="8",MID($H108,1,1)="8",MID($I108,1,1)="8",MID($J108,1,1)="8",MID($K108,1,1)="8",MID($L108,1,1)="8",MID($M108,1,1)="8",MID($N108,1,1)=1),$Y108/$CZ108,0)</f>
        <v>0</v>
      </c>
      <c r="BT108" s="166">
        <f>SUM(BL108:BS108)</f>
        <v>0</v>
      </c>
      <c r="BW108"/>
      <c r="BX108"/>
      <c r="BY108"/>
      <c r="BZ108"/>
      <c r="CA108"/>
      <c r="CB108"/>
      <c r="CC108"/>
      <c r="CD108"/>
      <c r="CE108" s="383"/>
      <c r="CF108" s="397">
        <f>MAX(BW108:CD108)</f>
        <v>0</v>
      </c>
      <c r="CH108"/>
      <c r="CI108"/>
      <c r="CJ108"/>
      <c r="CK108"/>
      <c r="CL108"/>
      <c r="CM108"/>
      <c r="CN108"/>
      <c r="CO108"/>
      <c r="CP108"/>
      <c r="CQ108" s="145">
        <f>IF(MID(H108,1,1)="1",1,0)+IF(MID(I108,1,1)="1",1,0)+IF(MID(J108,1,1)="1",1,0)+IF(MID(K108,1,1)="1",1,0)+IF(MID(L108,1,1)="1",1,0)+IF(MID(M108,1,1)="1",1,0)+IF(MID(N108,1,1)="1",1,0)</f>
        <v>0</v>
      </c>
      <c r="CR108" s="145">
        <f>IF(MID(H108,1,1)="2",1,0)+IF(MID(I108,1,1)="2",1,0)+IF(MID(J108,1,1)="2",1,0)+IF(MID(K108,1,1)="2",1,0)+IF(MID(L108,1,1)="2",1,0)+IF(MID(M108,1,1)="2",1,0)+IF(MID(N108,1,1)="2",1,0)</f>
        <v>0</v>
      </c>
      <c r="CS108" s="146">
        <f>IF(MID(H108,1,1)="3",1,0)+IF(MID(I108,1,1)="3",1,0)+IF(MID(J108,1,1)="3",1,0)+IF(MID(K108,1,1)="3",1,0)+IF(MID(L108,1,1)="3",1,0)+IF(MID(M108,1,1)="3",1,0)+IF(MID(N108,1,1)="3",1,0)</f>
        <v>0</v>
      </c>
      <c r="CT108" s="145">
        <f>IF(MID(H108,1,1)="4",1,0)+IF(MID(I108,1,1)="4",1,0)+IF(MID(J108,1,1)="4",1,0)+IF(MID(K108,1,1)="4",1,0)+IF(MID(L108,1,1)="4",1,0)+IF(MID(M108,1,1)="4",1,0)+IF(MID(N108,1,1)="4",1,0)</f>
        <v>0</v>
      </c>
      <c r="CU108" s="145">
        <f>IF(MID(H108,1,1)="5",1,0)+IF(MID(I108,1,1)="5",1,0)+IF(MID(J108,1,1)="5",1,0)+IF(MID(K108,1,1)="5",1,0)+IF(MID(L108,1,1)="5",1,0)+IF(MID(M108,1,1)="5",1,0)+IF(MID(N108,1,1)="5",1,0)</f>
        <v>0</v>
      </c>
      <c r="CV108" s="145">
        <f>IF(MID(H108,1,1)="6",1,0)+IF(MID(I108,1,1)="6",1,0)+IF(MID(J108,1,1)="6",1,0)+IF(MID(K108,1,1)="6",1,0)+IF(MID(L108,1,1)="6",1,0)+IF(MID(M108,1,1)="6",1,0)+IF(MID(N108,1,1)="6",1,0)</f>
        <v>0</v>
      </c>
      <c r="CW108" s="145">
        <f>IF(MID(H108,1,1)="7",1,0)+IF(MID(I108,1,1)="7",1,0)+IF(MID(J108,1,1)="7",1,0)+IF(MID(K108,1,1)="7",1,0)+IF(MID(L108,1,1)="7",1,0)+IF(MID(M108,1,1)="7",1,0)+IF(MID(N108,1,1)="7",1,0)</f>
        <v>0</v>
      </c>
      <c r="CX108" s="145">
        <f>IF(MID(H108,1,1)="8",1,0)+IF(MID(I108,1,1)="8",1,0)+IF(MID(J108,1,1)="8",1,0)+IF(MID(K108,1,1)="8",1,0)+IF(MID(L108,1,1)="8",1,0)+IF(MID(M108,1,1)="8",1,0)+IF(MID(N108,1,1)="8",1,0)</f>
        <v>0</v>
      </c>
      <c r="CY108" s="159">
        <f>SUM(CQ108:CX108)</f>
        <v>0</v>
      </c>
      <c r="CZ108" s="2">
        <f>CP108+CY108</f>
        <v>0</v>
      </c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</row>
    <row r="109" spans="1:125" s="2" customFormat="1">
      <c r="A109" s="351" t="s">
        <v>26</v>
      </c>
      <c r="B109" s="276" t="s">
        <v>43</v>
      </c>
      <c r="C109" s="352"/>
      <c r="D109" s="337"/>
      <c r="E109" s="337"/>
      <c r="F109" s="337"/>
      <c r="G109" s="337"/>
      <c r="H109" s="337"/>
      <c r="I109" s="337"/>
      <c r="J109" s="337"/>
      <c r="K109" s="337"/>
      <c r="L109" s="337"/>
      <c r="M109" s="337"/>
      <c r="N109" s="337"/>
      <c r="O109" s="319"/>
      <c r="P109" s="319"/>
      <c r="Q109" s="337"/>
      <c r="R109" s="337"/>
      <c r="S109" s="337"/>
      <c r="T109" s="337"/>
      <c r="U109" s="337"/>
      <c r="V109" s="337"/>
      <c r="W109" s="349"/>
      <c r="X109" s="64">
        <f>Y109*$BR$7</f>
        <v>135</v>
      </c>
      <c r="Y109" s="258">
        <f t="shared" ref="Y109:BI109" si="866">SUM(Y104:Y108)</f>
        <v>4.5</v>
      </c>
      <c r="Z109" s="64">
        <f t="shared" si="866"/>
        <v>0</v>
      </c>
      <c r="AA109" s="64">
        <f t="shared" ref="AA109:AB109" si="867">SUM(AA104:AA108)</f>
        <v>0</v>
      </c>
      <c r="AB109" s="64">
        <f t="shared" si="867"/>
        <v>0</v>
      </c>
      <c r="AC109" s="64">
        <f t="shared" si="866"/>
        <v>135</v>
      </c>
      <c r="AD109" s="259">
        <f t="shared" si="866"/>
        <v>0</v>
      </c>
      <c r="AE109" s="259">
        <f t="shared" ref="AE109:AF109" si="868">SUM(AE104:AE108)</f>
        <v>0</v>
      </c>
      <c r="AF109" s="259">
        <f t="shared" si="868"/>
        <v>0</v>
      </c>
      <c r="AG109" s="138">
        <f t="shared" si="866"/>
        <v>0</v>
      </c>
      <c r="AH109" s="259">
        <f t="shared" si="866"/>
        <v>0</v>
      </c>
      <c r="AI109" s="259">
        <f t="shared" ref="AI109:AJ109" si="869">SUM(AI104:AI108)</f>
        <v>0</v>
      </c>
      <c r="AJ109" s="259">
        <f t="shared" si="869"/>
        <v>0</v>
      </c>
      <c r="AK109" s="138">
        <f t="shared" si="866"/>
        <v>0</v>
      </c>
      <c r="AL109" s="259">
        <f t="shared" si="866"/>
        <v>0</v>
      </c>
      <c r="AM109" s="259">
        <f t="shared" ref="AM109:AN109" si="870">SUM(AM104:AM108)</f>
        <v>0</v>
      </c>
      <c r="AN109" s="259">
        <f t="shared" si="870"/>
        <v>0</v>
      </c>
      <c r="AO109" s="138">
        <f t="shared" si="866"/>
        <v>0</v>
      </c>
      <c r="AP109" s="259">
        <f t="shared" si="866"/>
        <v>0</v>
      </c>
      <c r="AQ109" s="259">
        <f t="shared" ref="AQ109:AR109" si="871">SUM(AQ104:AQ108)</f>
        <v>0</v>
      </c>
      <c r="AR109" s="259">
        <f t="shared" si="871"/>
        <v>0</v>
      </c>
      <c r="AS109" s="138">
        <f t="shared" si="866"/>
        <v>0</v>
      </c>
      <c r="AT109" s="259">
        <f t="shared" si="866"/>
        <v>0</v>
      </c>
      <c r="AU109" s="259">
        <f t="shared" ref="AU109:AV109" si="872">SUM(AU104:AU108)</f>
        <v>0</v>
      </c>
      <c r="AV109" s="259">
        <f t="shared" si="872"/>
        <v>0</v>
      </c>
      <c r="AW109" s="138">
        <f t="shared" si="866"/>
        <v>0</v>
      </c>
      <c r="AX109" s="259">
        <f t="shared" si="866"/>
        <v>0</v>
      </c>
      <c r="AY109" s="259">
        <f t="shared" ref="AY109:AZ109" si="873">SUM(AY104:AY108)</f>
        <v>0</v>
      </c>
      <c r="AZ109" s="259">
        <f t="shared" si="873"/>
        <v>0</v>
      </c>
      <c r="BA109" s="138">
        <f t="shared" si="866"/>
        <v>0</v>
      </c>
      <c r="BB109" s="259">
        <f t="shared" si="866"/>
        <v>0</v>
      </c>
      <c r="BC109" s="259">
        <f t="shared" ref="BC109:BD109" si="874">SUM(BC104:BC108)</f>
        <v>0</v>
      </c>
      <c r="BD109" s="259">
        <f t="shared" si="874"/>
        <v>0</v>
      </c>
      <c r="BE109" s="138">
        <f t="shared" si="866"/>
        <v>0</v>
      </c>
      <c r="BF109" s="259">
        <f t="shared" si="866"/>
        <v>0</v>
      </c>
      <c r="BG109" s="259">
        <f t="shared" ref="BG109:BH109" si="875">SUM(BG104:BG108)</f>
        <v>0</v>
      </c>
      <c r="BH109" s="259">
        <f t="shared" si="875"/>
        <v>0</v>
      </c>
      <c r="BI109" s="138">
        <f t="shared" si="866"/>
        <v>4.5</v>
      </c>
      <c r="BJ109" s="131">
        <f t="shared" si="864"/>
        <v>1</v>
      </c>
      <c r="BK109" s="46"/>
      <c r="BL109" s="153">
        <f>SUM(BL104:BL108)</f>
        <v>0</v>
      </c>
      <c r="BM109" s="153">
        <f t="shared" ref="BM109:BT109" si="876">SUM(BM104:BM108)</f>
        <v>0</v>
      </c>
      <c r="BN109" s="153">
        <f t="shared" si="876"/>
        <v>0</v>
      </c>
      <c r="BO109" s="153">
        <f t="shared" si="876"/>
        <v>0</v>
      </c>
      <c r="BP109" s="153">
        <f t="shared" si="876"/>
        <v>0</v>
      </c>
      <c r="BQ109" s="153">
        <f t="shared" si="876"/>
        <v>0</v>
      </c>
      <c r="BR109" s="153">
        <f t="shared" si="876"/>
        <v>0</v>
      </c>
      <c r="BS109" s="153">
        <f t="shared" si="876"/>
        <v>4.5</v>
      </c>
      <c r="BT109" s="153">
        <f t="shared" si="876"/>
        <v>4.5</v>
      </c>
      <c r="BU109" s="112"/>
      <c r="BV109" s="112"/>
      <c r="BW109"/>
      <c r="BX109"/>
      <c r="BY109"/>
      <c r="BZ109"/>
      <c r="CA109"/>
      <c r="CB109"/>
      <c r="CC109"/>
      <c r="CD109"/>
      <c r="CE109" s="383"/>
      <c r="CF109" s="397">
        <f t="shared" si="865"/>
        <v>0</v>
      </c>
      <c r="CH109"/>
      <c r="CI109"/>
      <c r="CJ109"/>
      <c r="CK109"/>
      <c r="CL109"/>
      <c r="CM109"/>
      <c r="CN109"/>
      <c r="CO109"/>
      <c r="CP109"/>
      <c r="CQ109" s="2">
        <f t="shared" ref="CQ109:CX109" si="877">SUM(CQ104:CQ108)</f>
        <v>0</v>
      </c>
      <c r="CR109" s="2">
        <f t="shared" si="877"/>
        <v>0</v>
      </c>
      <c r="CS109" s="2">
        <f t="shared" si="877"/>
        <v>0</v>
      </c>
      <c r="CT109" s="2">
        <f t="shared" si="877"/>
        <v>0</v>
      </c>
      <c r="CU109" s="2">
        <f t="shared" si="877"/>
        <v>0</v>
      </c>
      <c r="CV109" s="2">
        <f t="shared" si="877"/>
        <v>0</v>
      </c>
      <c r="CW109" s="2">
        <f t="shared" si="877"/>
        <v>0</v>
      </c>
      <c r="CX109" s="2">
        <f t="shared" si="877"/>
        <v>1</v>
      </c>
      <c r="CY109" s="163">
        <f>SUM(CY104:CY108)</f>
        <v>1</v>
      </c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</row>
    <row r="110" spans="1:125" s="2" customFormat="1" ht="12.75" customHeight="1">
      <c r="A110" s="353">
        <v>5</v>
      </c>
      <c r="B110" s="283" t="s">
        <v>37</v>
      </c>
      <c r="C110" s="110"/>
      <c r="D110" s="326"/>
      <c r="E110" s="326"/>
      <c r="F110" s="326"/>
      <c r="G110" s="326"/>
      <c r="H110" s="326"/>
      <c r="I110" s="326"/>
      <c r="J110" s="326"/>
      <c r="K110" s="326"/>
      <c r="L110" s="326"/>
      <c r="M110" s="326"/>
      <c r="N110" s="326"/>
      <c r="O110" s="326"/>
      <c r="P110" s="326"/>
      <c r="Q110" s="326"/>
      <c r="R110" s="326"/>
      <c r="S110" s="326"/>
      <c r="T110" s="326"/>
      <c r="U110" s="326"/>
      <c r="V110" s="326"/>
      <c r="W110" s="326"/>
      <c r="X110" s="327"/>
      <c r="Y110" s="297"/>
      <c r="Z110" s="297"/>
      <c r="AA110" s="297"/>
      <c r="AB110" s="297"/>
      <c r="AC110" s="297"/>
      <c r="AD110" s="272"/>
      <c r="AE110" s="272"/>
      <c r="AF110" s="272"/>
      <c r="AG110" s="266"/>
      <c r="AH110" s="272"/>
      <c r="AI110" s="272"/>
      <c r="AJ110" s="272"/>
      <c r="AK110" s="266"/>
      <c r="AL110" s="272"/>
      <c r="AM110" s="272"/>
      <c r="AN110" s="272"/>
      <c r="AO110" s="266"/>
      <c r="AP110" s="272"/>
      <c r="AQ110" s="272"/>
      <c r="AR110" s="272"/>
      <c r="AS110" s="266"/>
      <c r="AT110" s="272"/>
      <c r="AU110" s="272"/>
      <c r="AV110" s="272"/>
      <c r="AW110" s="266"/>
      <c r="AX110" s="272"/>
      <c r="AY110" s="272"/>
      <c r="AZ110" s="272"/>
      <c r="BA110" s="266"/>
      <c r="BB110" s="272"/>
      <c r="BC110" s="272"/>
      <c r="BD110" s="272"/>
      <c r="BE110" s="266"/>
      <c r="BF110" s="272"/>
      <c r="BG110" s="272"/>
      <c r="BH110" s="272"/>
      <c r="BI110" s="266"/>
      <c r="BJ110" s="139"/>
      <c r="BK110" s="52"/>
      <c r="BL110" s="115"/>
      <c r="BM110" s="115"/>
      <c r="BN110" s="115"/>
      <c r="BO110" s="115"/>
      <c r="BP110" s="115"/>
      <c r="BQ110" s="115"/>
      <c r="BR110" s="115"/>
      <c r="BS110" s="115"/>
      <c r="BT110" s="115"/>
      <c r="CE110" s="375"/>
      <c r="CF110" s="392"/>
      <c r="CM110"/>
      <c r="CN110"/>
      <c r="CO110"/>
      <c r="CP110"/>
      <c r="CQ110"/>
      <c r="CR110"/>
      <c r="CS110"/>
      <c r="CT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</row>
    <row r="111" spans="1:125" s="2" customFormat="1">
      <c r="A111" s="44" t="s">
        <v>176</v>
      </c>
      <c r="B111" s="215" t="s">
        <v>299</v>
      </c>
      <c r="C111" s="247" t="s">
        <v>100</v>
      </c>
      <c r="D111" s="235">
        <v>8</v>
      </c>
      <c r="E111" s="236"/>
      <c r="F111" s="236"/>
      <c r="G111" s="13"/>
      <c r="H111" s="328"/>
      <c r="I111" s="236"/>
      <c r="J111" s="236"/>
      <c r="K111" s="236"/>
      <c r="L111" s="236"/>
      <c r="M111" s="236"/>
      <c r="N111" s="13"/>
      <c r="O111" s="258"/>
      <c r="P111" s="258"/>
      <c r="Q111" s="235"/>
      <c r="R111" s="236"/>
      <c r="S111" s="236"/>
      <c r="T111" s="236"/>
      <c r="U111" s="236"/>
      <c r="V111" s="236"/>
      <c r="W111" s="13"/>
      <c r="X111" s="9">
        <v>270</v>
      </c>
      <c r="Y111" s="258">
        <f>CEILING(X111/$BR$7,0.25)</f>
        <v>9</v>
      </c>
      <c r="Z111" s="10">
        <f t="shared" ref="Z111:AB116" si="878">AD111*$BL$5+AH111*$BM$5+AL111*$BN$5+AP111*$BO$5+AT111*$BP$5+AX111*$BQ$5+BB111*$BR$5+BF111*$BS$5</f>
        <v>0</v>
      </c>
      <c r="AA111" s="10">
        <f t="shared" si="878"/>
        <v>0</v>
      </c>
      <c r="AB111" s="10">
        <f t="shared" si="878"/>
        <v>0</v>
      </c>
      <c r="AC111" s="10">
        <f t="shared" ref="AC111:AC116" si="879">X111-Z111</f>
        <v>270</v>
      </c>
      <c r="AD111" s="235"/>
      <c r="AE111" s="235"/>
      <c r="AF111" s="235"/>
      <c r="AG111" s="157">
        <f>BL111</f>
        <v>0</v>
      </c>
      <c r="AH111" s="235"/>
      <c r="AI111" s="235"/>
      <c r="AJ111" s="235"/>
      <c r="AK111" s="157">
        <f>BM111</f>
        <v>0</v>
      </c>
      <c r="AL111" s="235"/>
      <c r="AM111" s="235"/>
      <c r="AN111" s="235"/>
      <c r="AO111" s="157">
        <f>BN111</f>
        <v>0</v>
      </c>
      <c r="AP111" s="235"/>
      <c r="AQ111" s="235"/>
      <c r="AR111" s="235"/>
      <c r="AS111" s="157">
        <f>BO111</f>
        <v>0</v>
      </c>
      <c r="AT111" s="235"/>
      <c r="AU111" s="235"/>
      <c r="AV111" s="235"/>
      <c r="AW111" s="157">
        <f>BP111</f>
        <v>0</v>
      </c>
      <c r="AX111" s="264"/>
      <c r="AY111" s="264"/>
      <c r="AZ111" s="264"/>
      <c r="BA111" s="157">
        <f>BQ111</f>
        <v>0</v>
      </c>
      <c r="BB111" s="235"/>
      <c r="BC111" s="235"/>
      <c r="BD111" s="235"/>
      <c r="BE111" s="157">
        <f>BR111</f>
        <v>0</v>
      </c>
      <c r="BF111" s="235"/>
      <c r="BG111" s="235"/>
      <c r="BH111" s="235"/>
      <c r="BI111" s="157">
        <f>BS111</f>
        <v>9</v>
      </c>
      <c r="BJ111" s="131">
        <f t="shared" ref="BJ111:BJ116" si="880">IF(ISERROR(AC111/X111),0,AC111/X111)</f>
        <v>1</v>
      </c>
      <c r="BK111" s="46"/>
      <c r="BL111" s="19">
        <f>IF(OR(MID($D111,1,1)="1",MID($E111,1,1)="1",MID($F111,1,1)="1",MID($G111,1,1)="1",MID($H111,1,1)="1",MID($I111,1,1)="1",MID($J111,1,1)="1",MID($K111,1,1)="1",MID($L111,1,1)="1",MID($M111,1,1)="1",MID($N111,1,1)=1),$Y111/$CZ111,0)</f>
        <v>0</v>
      </c>
      <c r="BM111" s="19">
        <f>IF(OR(MID($D111,1,1)="2",MID($E111,1,1)="2",MID($F111,1,1)="2",MID($G111,1,1)="2",MID($H111,1,1)="2",MID($I111,1,1)="2",MID($J111,1,1)="2",MID($K111,1,1)="2",MID($L111,1,1)="2",MID($M111,1,1)="2",MID($N111,1,1)=1),$Y111/$CZ111,0)</f>
        <v>0</v>
      </c>
      <c r="BN111" s="19">
        <f>IF(OR(MID($D111,1,1)="3",MID($E111,1,1)="3",MID($F111,1,1)="3",MID($G111,1,1)="3",MID($H111,1,1)="3",MID($I111,1,1)="3",MID($J111,1,1)="3",MID($K111,1,1)="3",MID($L111,1,1)="3",MID($M111,1,1)="3",MID($N111,1,1)=1),$Y111/$CZ111,0)</f>
        <v>0</v>
      </c>
      <c r="BO111" s="19">
        <f>IF(OR(MID($D111,1,1)="4",MID($E111,1,1)="4",MID($F111,1,1)="4",MID($G111,1,1)="4",MID($H111,1,1)="4",MID($I111,1,1)="4",MID($J111,1,1)="4",MID($K111,1,1)="4",MID($L111,1,1)="4",MID($M111,1,1)="4",MID($N111,1,1)=1),$Y111/$CZ111,0)</f>
        <v>0</v>
      </c>
      <c r="BP111" s="19">
        <f>IF(OR(MID($D111,1,1)="5",MID($E111,1,1)="5",MID($F111,1,1)="5",MID($G111,1,1)="5",MID($H111,1,1)="5",MID($I111,1,1)="5",MID($J111,1,1)="5",MID($K111,1,1)="5",MID($L111,1,1)="5",MID($M111,1,1)="5",MID($N111,1,1)=1),$Y111/$CZ111,0)</f>
        <v>0</v>
      </c>
      <c r="BQ111" s="19">
        <f>IF(OR(MID($D111,1,1)="6",MID($E111,1,1)="6",MID($F111,1,1)="6",MID($G111,1,1)="6",MID($H111,1,1)="6",MID($I111,1,1)="6",MID($J111,1,1)="6",MID($K111,1,1)="6",MID($L111,1,1)="6",MID($M111,1,1)="6",MID($N111,1,1)=1),$Y111/$CZ111,0)</f>
        <v>0</v>
      </c>
      <c r="BR111" s="19">
        <f>IF(OR(MID($D111,1,1)="7",MID($E111,1,1)="7",MID($F111,1,1)="7",MID($G111,1,1)="7",MID($H111,1,1)="7",MID($I111,1,1)="7",MID($J111,1,1)="7",MID($K111,1,1)="7",MID($L111,1,1)="7",MID($M111,1,1)="7",MID($N111,1,1)=1),$Y111/$CZ111,0)</f>
        <v>0</v>
      </c>
      <c r="BS111" s="19">
        <f>IF(OR(MID($D111,1,1)="8",MID($E111,1,1)="8",MID($F111,1,1)="8",MID($G111,1,1)="8",MID($H111,1,1)="8",MID($I111,1,1)="8",MID($J111,1,1)="8",MID($K111,1,1)="8",MID($L111,1,1)="8",MID($M111,1,1)="8",MID($N111,1,1)=1),$Y111/$CZ111,0)</f>
        <v>9</v>
      </c>
      <c r="BT111" s="166">
        <f>SUM(BL111:BS111)</f>
        <v>9</v>
      </c>
      <c r="BW111"/>
      <c r="BX111"/>
      <c r="BY111"/>
      <c r="BZ111"/>
      <c r="CA111"/>
      <c r="CB111"/>
      <c r="CC111"/>
      <c r="CD111"/>
      <c r="CE111" s="383"/>
      <c r="CF111" s="397">
        <f>MAX(BW111:CD111)</f>
        <v>0</v>
      </c>
      <c r="CH111" s="145">
        <f>IF(MID($D111,1,1)="1",1,0)+IF(MID($E111,1,1)="1",1,0)+IF(MID($F111,1,1)="1",1,0)+IF(MID($G111,1,1)="1",1,0)</f>
        <v>0</v>
      </c>
      <c r="CI111" s="145">
        <f>IF(MID($D111,1,1)="2",1,0)+IF(MID($E111,1,1)="2",1,0)+IF(MID($F111,1,1)="2",1,0)+IF(MID($G111,1,1)="2",1,0)</f>
        <v>0</v>
      </c>
      <c r="CJ111" s="145">
        <f>IF(MID($D111,1,1)="3",1,0)+IF(MID($E111,1,1)="3",1,0)+IF(MID($F111,1,1)="3",1,0)+IF(MID($G111,1,1)="3",1,0)</f>
        <v>0</v>
      </c>
      <c r="CK111" s="145">
        <f>IF(MID($D111,1,1)="4",1,0)+IF(MID($E111,1,1)="4",1,0)+IF(MID($F111,1,1)="4",1,0)+IF(MID($G111,1,1)="4",1,0)</f>
        <v>0</v>
      </c>
      <c r="CL111" s="145">
        <f>IF(MID($D111,1,1)="5",1,0)+IF(MID($E111,1,1)="5",1,0)+IF(MID($F111,1,1)="5",1,0)+IF(MID($G111,1,1)="5",1,0)+IF(MID($H111,1,1)="5",1,0)+IF(MID($I111,1,1)="5",1,0)+IF(MID($J111,1,1)="5",1,0)</f>
        <v>0</v>
      </c>
      <c r="CM111" s="145">
        <f>IF(MID($D111,1,1)="6",1,0)+IF(MID($E111,1,1)="6",1,0)+IF(MID($F111,1,1)="6",1,0)+IF(MID($G111,1,1)="6",1,0)+IF(MID($H111,1,1)="6",1,0)+IF(MID($I111,1,1)="6",1,0)+IF(MID($J111,1,1)="6",1,0)</f>
        <v>0</v>
      </c>
      <c r="CN111" s="145">
        <f>IF(MID($D111,1,1)="7",1,0)+IF(MID($E111,1,1)="7",1,0)+IF(MID($F111,1,1)="7",1,0)+IF(MID($G111,1,1)="7",1,0)+IF(MID($H111,1,1)="7",1,0)+IF(MID($I111,1,1)="7",1,0)+IF(MID($J111,1,1)="7",1,0)</f>
        <v>0</v>
      </c>
      <c r="CO111" s="145">
        <f>IF(MID($D111,1,1)="8",1,0)+IF(MID($E111,1,1)="8",1,0)+IF(MID($F111,1,1)="8",1,0)+IF(MID($G111,1,1)="8",1,0)+IF(MID($H111,1,1)="8",1,0)+IF(MID($I111,1,1)="8",1,0)+IF(MID($J111,1,1)="8",1,0)</f>
        <v>1</v>
      </c>
      <c r="CP111" s="160">
        <f>SUM(CH111:CO111)</f>
        <v>1</v>
      </c>
      <c r="CQ111" s="145">
        <f>IF(MID(H111,1,1)="1",1,0)+IF(MID(I111,1,1)="1",1,0)+IF(MID(J111,1,1)="1",1,0)+IF(MID(K111,1,1)="1",1,0)+IF(MID(L111,1,1)="1",1,0)+IF(MID(M111,1,1)="1",1,0)+IF(MID(N111,1,1)="1",1,0)</f>
        <v>0</v>
      </c>
      <c r="CR111" s="145">
        <f>IF(MID(H111,1,1)="2",1,0)+IF(MID(I111,1,1)="2",1,0)+IF(MID(J111,1,1)="2",1,0)+IF(MID(K111,1,1)="2",1,0)+IF(MID(L111,1,1)="2",1,0)+IF(MID(M111,1,1)="2",1,0)+IF(MID(N111,1,1)="2",1,0)</f>
        <v>0</v>
      </c>
      <c r="CS111" s="146">
        <f>IF(MID(H111,1,1)="3",1,0)+IF(MID(I111,1,1)="3",1,0)+IF(MID(J111,1,1)="3",1,0)+IF(MID(K111,1,1)="3",1,0)+IF(MID(L111,1,1)="3",1,0)+IF(MID(M111,1,1)="3",1,0)+IF(MID(N111,1,1)="3",1,0)</f>
        <v>0</v>
      </c>
      <c r="CT111" s="145">
        <f>IF(MID(H111,1,1)="4",1,0)+IF(MID(I111,1,1)="4",1,0)+IF(MID(J111,1,1)="4",1,0)+IF(MID(K111,1,1)="4",1,0)+IF(MID(L111,1,1)="4",1,0)+IF(MID(M111,1,1)="4",1,0)+IF(MID(N111,1,1)="4",1,0)</f>
        <v>0</v>
      </c>
      <c r="CU111" s="145">
        <f>IF(MID(H111,1,1)="5",1,0)+IF(MID(I111,1,1)="5",1,0)+IF(MID(J111,1,1)="5",1,0)+IF(MID(K111,1,1)="5",1,0)+IF(MID(L111,1,1)="5",1,0)+IF(MID(M111,1,1)="5",1,0)+IF(MID(N111,1,1)="5",1,0)</f>
        <v>0</v>
      </c>
      <c r="CV111" s="145">
        <f>IF(MID(H111,1,1)="6",1,0)+IF(MID(I111,1,1)="6",1,0)+IF(MID(J111,1,1)="6",1,0)+IF(MID(K111,1,1)="6",1,0)+IF(MID(L111,1,1)="6",1,0)+IF(MID(M111,1,1)="6",1,0)+IF(MID(N111,1,1)="6",1,0)</f>
        <v>0</v>
      </c>
      <c r="CW111" s="145">
        <f>IF(MID(H111,1,1)="7",1,0)+IF(MID(I111,1,1)="7",1,0)+IF(MID(J111,1,1)="7",1,0)+IF(MID(K111,1,1)="7",1,0)+IF(MID(L111,1,1)="7",1,0)+IF(MID(M111,1,1)="7",1,0)+IF(MID(N111,1,1)="7",1,0)</f>
        <v>0</v>
      </c>
      <c r="CX111" s="145">
        <f>IF(MID(H111,1,1)="8",1,0)+IF(MID(I111,1,1)="8",1,0)+IF(MID(J111,1,1)="8",1,0)+IF(MID(K111,1,1)="8",1,0)+IF(MID(L111,1,1)="8",1,0)+IF(MID(M111,1,1)="8",1,0)+IF(MID(N111,1,1)="8",1,0)</f>
        <v>0</v>
      </c>
      <c r="CY111" s="159">
        <f>SUM(CQ111:CX111)</f>
        <v>0</v>
      </c>
      <c r="CZ111" s="2">
        <f>CP111+CY111</f>
        <v>1</v>
      </c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</row>
    <row r="112" spans="1:125" s="2" customFormat="1" ht="11.25" customHeight="1">
      <c r="A112" s="44" t="s">
        <v>177</v>
      </c>
      <c r="B112" s="215"/>
      <c r="C112" s="247"/>
      <c r="D112" s="235"/>
      <c r="E112" s="236"/>
      <c r="F112" s="236"/>
      <c r="G112" s="13"/>
      <c r="H112" s="235"/>
      <c r="I112" s="236"/>
      <c r="J112" s="236"/>
      <c r="K112" s="236"/>
      <c r="L112" s="236"/>
      <c r="M112" s="236"/>
      <c r="N112" s="13"/>
      <c r="O112" s="258"/>
      <c r="P112" s="258"/>
      <c r="Q112" s="235"/>
      <c r="R112" s="236"/>
      <c r="S112" s="236"/>
      <c r="T112" s="236"/>
      <c r="U112" s="236"/>
      <c r="V112" s="236"/>
      <c r="W112" s="13"/>
      <c r="X112" s="9"/>
      <c r="Y112" s="258">
        <f>CEILING(X112/$BR$7,0.25)</f>
        <v>0</v>
      </c>
      <c r="Z112" s="10">
        <f t="shared" si="878"/>
        <v>0</v>
      </c>
      <c r="AA112" s="10">
        <f t="shared" si="878"/>
        <v>0</v>
      </c>
      <c r="AB112" s="10">
        <f t="shared" si="878"/>
        <v>0</v>
      </c>
      <c r="AC112" s="10">
        <f t="shared" si="879"/>
        <v>0</v>
      </c>
      <c r="AD112" s="235"/>
      <c r="AE112" s="235"/>
      <c r="AF112" s="235"/>
      <c r="AG112" s="157">
        <f>BL112</f>
        <v>0</v>
      </c>
      <c r="AH112" s="235"/>
      <c r="AI112" s="235"/>
      <c r="AJ112" s="235"/>
      <c r="AK112" s="157">
        <f>BM112</f>
        <v>0</v>
      </c>
      <c r="AL112" s="235"/>
      <c r="AM112" s="235"/>
      <c r="AN112" s="235"/>
      <c r="AO112" s="157">
        <f>BN112</f>
        <v>0</v>
      </c>
      <c r="AP112" s="235"/>
      <c r="AQ112" s="235"/>
      <c r="AR112" s="235"/>
      <c r="AS112" s="157">
        <f>BO112</f>
        <v>0</v>
      </c>
      <c r="AT112" s="235"/>
      <c r="AU112" s="235"/>
      <c r="AV112" s="235"/>
      <c r="AW112" s="157">
        <f>BP112</f>
        <v>0</v>
      </c>
      <c r="AX112" s="264"/>
      <c r="AY112" s="264"/>
      <c r="AZ112" s="264"/>
      <c r="BA112" s="157">
        <f>BQ112</f>
        <v>0</v>
      </c>
      <c r="BB112" s="235"/>
      <c r="BC112" s="235"/>
      <c r="BD112" s="235"/>
      <c r="BE112" s="157">
        <f>BR112</f>
        <v>0</v>
      </c>
      <c r="BF112" s="235"/>
      <c r="BG112" s="235"/>
      <c r="BH112" s="235"/>
      <c r="BI112" s="157">
        <f>BS112</f>
        <v>0</v>
      </c>
      <c r="BJ112" s="131">
        <f t="shared" si="880"/>
        <v>0</v>
      </c>
      <c r="BK112" s="46"/>
      <c r="BL112" s="19">
        <f>IF(OR(MID($D112,1,1)="1",MID($E112,1,1)="1",MID($F112,1,1)="1",MID($G112,1,1)="1",MID($H112,1,1)="1",MID($I112,1,1)="1",MID($J112,1,1)="1",MID($K112,1,1)="1",MID($L112,1,1)="1",MID($M112,1,1)="1",MID($N112,1,1)=1),$Y112/$CZ112,0)</f>
        <v>0</v>
      </c>
      <c r="BM112" s="19">
        <f>IF(OR(MID($D112,1,1)="2",MID($E112,1,1)="2",MID($F112,1,1)="2",MID($G112,1,1)="2",MID($H112,1,1)="2",MID($I112,1,1)="2",MID($J112,1,1)="2",MID($K112,1,1)="2",MID($L112,1,1)="2",MID($M112,1,1)="2",MID($N112,1,1)=1),$Y112/$CZ112,0)</f>
        <v>0</v>
      </c>
      <c r="BN112" s="19">
        <f>IF(OR(MID($D112,1,1)="3",MID($E112,1,1)="3",MID($F112,1,1)="3",MID($G112,1,1)="3",MID($H112,1,1)="3",MID($I112,1,1)="3",MID($J112,1,1)="3",MID($K112,1,1)="3",MID($L112,1,1)="3",MID($M112,1,1)="3",MID($N112,1,1)=1),$Y112/$CZ112,0)</f>
        <v>0</v>
      </c>
      <c r="BO112" s="19">
        <f>IF(OR(MID($D112,1,1)="4",MID($E112,1,1)="4",MID($F112,1,1)="4",MID($G112,1,1)="4",MID($H112,1,1)="4",MID($I112,1,1)="4",MID($J112,1,1)="4",MID($K112,1,1)="4",MID($L112,1,1)="4",MID($M112,1,1)="4",MID($N112,1,1)=1),$Y112/$CZ112,0)</f>
        <v>0</v>
      </c>
      <c r="BP112" s="19">
        <f>IF(OR(MID($D112,1,1)="5",MID($E112,1,1)="5",MID($F112,1,1)="5",MID($G112,1,1)="5",MID($H112,1,1)="5",MID($I112,1,1)="5",MID($J112,1,1)="5",MID($K112,1,1)="5",MID($L112,1,1)="5",MID($M112,1,1)="5",MID($N112,1,1)=1),$Y112/$CZ112,0)</f>
        <v>0</v>
      </c>
      <c r="BQ112" s="19">
        <f>IF(OR(MID($D112,1,1)="6",MID($E112,1,1)="6",MID($F112,1,1)="6",MID($G112,1,1)="6",MID($H112,1,1)="6",MID($I112,1,1)="6",MID($J112,1,1)="6",MID($K112,1,1)="6",MID($L112,1,1)="6",MID($M112,1,1)="6",MID($N112,1,1)=1),$Y112/$CZ112,0)</f>
        <v>0</v>
      </c>
      <c r="BR112" s="19">
        <f>IF(OR(MID($D112,1,1)="7",MID($E112,1,1)="7",MID($F112,1,1)="7",MID($G112,1,1)="7",MID($H112,1,1)="7",MID($I112,1,1)="7",MID($J112,1,1)="7",MID($K112,1,1)="7",MID($L112,1,1)="7",MID($M112,1,1)="7",MID($N112,1,1)=1),$Y112/$CZ112,0)</f>
        <v>0</v>
      </c>
      <c r="BS112" s="19">
        <f>IF(OR(MID($D112,1,1)="8",MID($E112,1,1)="8",MID($F112,1,1)="8",MID($G112,1,1)="8",MID($H112,1,1)="8",MID($I112,1,1)="8",MID($J112,1,1)="8",MID($K112,1,1)="8",MID($L112,1,1)="8",MID($M112,1,1)="8",MID($N112,1,1)=1),$Y112/$CZ112,0)</f>
        <v>0</v>
      </c>
      <c r="BT112" s="166">
        <f>SUM(BL112:BS112)</f>
        <v>0</v>
      </c>
      <c r="BW112"/>
      <c r="BX112"/>
      <c r="BY112"/>
      <c r="BZ112"/>
      <c r="CA112"/>
      <c r="CB112"/>
      <c r="CC112"/>
      <c r="CD112"/>
      <c r="CE112" s="383"/>
      <c r="CF112" s="397">
        <f>MAX(BW112:CD112)</f>
        <v>0</v>
      </c>
      <c r="CH112" s="145">
        <f>IF(MID($D112,1,1)="1",1,0)+IF(MID($E112,1,1)="1",1,0)+IF(MID($F112,1,1)="1",1,0)+IF(MID($G112,1,1)="1",1,0)</f>
        <v>0</v>
      </c>
      <c r="CI112" s="145">
        <f>IF(MID($D112,1,1)="2",1,0)+IF(MID($E112,1,1)="2",1,0)+IF(MID($F112,1,1)="2",1,0)+IF(MID($G112,1,1)="2",1,0)</f>
        <v>0</v>
      </c>
      <c r="CJ112" s="145">
        <f>IF(MID($D112,1,1)="3",1,0)+IF(MID($E112,1,1)="3",1,0)+IF(MID($F112,1,1)="3",1,0)+IF(MID($G112,1,1)="3",1,0)</f>
        <v>0</v>
      </c>
      <c r="CK112" s="145">
        <f>IF(MID($D112,1,1)="4",1,0)+IF(MID($E112,1,1)="4",1,0)+IF(MID($F112,1,1)="4",1,0)+IF(MID($G112,1,1)="4",1,0)</f>
        <v>0</v>
      </c>
      <c r="CL112" s="145">
        <f>IF(MID($D112,1,1)="5",1,0)+IF(MID($E112,1,1)="5",1,0)+IF(MID($F112,1,1)="5",1,0)+IF(MID($G112,1,1)="5",1,0)+IF(MID($H112,1,1)="5",1,0)+IF(MID($I112,1,1)="5",1,0)+IF(MID($J112,1,1)="5",1,0)</f>
        <v>0</v>
      </c>
      <c r="CM112" s="145">
        <f>IF(MID($D112,1,1)="6",1,0)+IF(MID($E112,1,1)="6",1,0)+IF(MID($F112,1,1)="6",1,0)+IF(MID($G112,1,1)="6",1,0)+IF(MID($H112,1,1)="6",1,0)+IF(MID($I112,1,1)="6",1,0)+IF(MID($J112,1,1)="6",1,0)</f>
        <v>0</v>
      </c>
      <c r="CN112" s="145">
        <f>IF(MID($D112,1,1)="7",1,0)+IF(MID($E112,1,1)="7",1,0)+IF(MID($F112,1,1)="7",1,0)+IF(MID($G112,1,1)="7",1,0)+IF(MID($H112,1,1)="7",1,0)+IF(MID($I112,1,1)="7",1,0)+IF(MID($J112,1,1)="7",1,0)</f>
        <v>0</v>
      </c>
      <c r="CO112" s="145">
        <f>IF(MID($D112,1,1)="8",1,0)+IF(MID($E112,1,1)="8",1,0)+IF(MID($F112,1,1)="8",1,0)+IF(MID($G112,1,1)="8",1,0)+IF(MID($H112,1,1)="8",1,0)+IF(MID($I112,1,1)="8",1,0)+IF(MID($J112,1,1)="8",1,0)</f>
        <v>0</v>
      </c>
      <c r="CP112" s="160">
        <f>SUM(CH112:CO112)</f>
        <v>0</v>
      </c>
      <c r="CQ112" s="145">
        <f>IF(MID(H112,1,1)="1",1,0)+IF(MID(I112,1,1)="1",1,0)+IF(MID(J112,1,1)="1",1,0)+IF(MID(K112,1,1)="1",1,0)+IF(MID(L112,1,1)="1",1,0)+IF(MID(M112,1,1)="1",1,0)+IF(MID(N112,1,1)="1",1,0)</f>
        <v>0</v>
      </c>
      <c r="CR112" s="145">
        <f>IF(MID(H112,1,1)="2",1,0)+IF(MID(I112,1,1)="2",1,0)+IF(MID(J112,1,1)="2",1,0)+IF(MID(K112,1,1)="2",1,0)+IF(MID(L112,1,1)="2",1,0)+IF(MID(M112,1,1)="2",1,0)+IF(MID(N112,1,1)="2",1,0)</f>
        <v>0</v>
      </c>
      <c r="CS112" s="146">
        <f>IF(MID(H112,1,1)="3",1,0)+IF(MID(I112,1,1)="3",1,0)+IF(MID(J112,1,1)="3",1,0)+IF(MID(K112,1,1)="3",1,0)+IF(MID(L112,1,1)="3",1,0)+IF(MID(M112,1,1)="3",1,0)+IF(MID(N112,1,1)="3",1,0)</f>
        <v>0</v>
      </c>
      <c r="CT112" s="145">
        <f>IF(MID(H112,1,1)="4",1,0)+IF(MID(I112,1,1)="4",1,0)+IF(MID(J112,1,1)="4",1,0)+IF(MID(K112,1,1)="4",1,0)+IF(MID(L112,1,1)="4",1,0)+IF(MID(M112,1,1)="4",1,0)+IF(MID(N112,1,1)="4",1,0)</f>
        <v>0</v>
      </c>
      <c r="CU112" s="145">
        <f>IF(MID(H112,1,1)="5",1,0)+IF(MID(I112,1,1)="5",1,0)+IF(MID(J112,1,1)="5",1,0)+IF(MID(K112,1,1)="5",1,0)+IF(MID(L112,1,1)="5",1,0)+IF(MID(M112,1,1)="5",1,0)+IF(MID(N112,1,1)="5",1,0)</f>
        <v>0</v>
      </c>
      <c r="CV112" s="145">
        <f>IF(MID(H112,1,1)="6",1,0)+IF(MID(I112,1,1)="6",1,0)+IF(MID(J112,1,1)="6",1,0)+IF(MID(K112,1,1)="6",1,0)+IF(MID(L112,1,1)="6",1,0)+IF(MID(M112,1,1)="6",1,0)+IF(MID(N112,1,1)="6",1,0)</f>
        <v>0</v>
      </c>
      <c r="CW112" s="145">
        <f>IF(MID(H112,1,1)="7",1,0)+IF(MID(I112,1,1)="7",1,0)+IF(MID(J112,1,1)="7",1,0)+IF(MID(K112,1,1)="7",1,0)+IF(MID(L112,1,1)="7",1,0)+IF(MID(M112,1,1)="7",1,0)+IF(MID(N112,1,1)="7",1,0)</f>
        <v>0</v>
      </c>
      <c r="CX112" s="145">
        <f>IF(MID(H112,1,1)="8",1,0)+IF(MID(I112,1,1)="8",1,0)+IF(MID(J112,1,1)="8",1,0)+IF(MID(K112,1,1)="8",1,0)+IF(MID(L112,1,1)="8",1,0)+IF(MID(M112,1,1)="8",1,0)+IF(MID(N112,1,1)="8",1,0)</f>
        <v>0</v>
      </c>
      <c r="CY112" s="159">
        <f>SUM(CQ112:CX112)</f>
        <v>0</v>
      </c>
      <c r="CZ112" s="2">
        <f>CP112+CY112</f>
        <v>0</v>
      </c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</row>
    <row r="113" spans="1:125" s="2" customFormat="1" ht="13.5" customHeight="1">
      <c r="A113" s="44" t="s">
        <v>178</v>
      </c>
      <c r="B113" s="215"/>
      <c r="C113" s="247"/>
      <c r="D113" s="235"/>
      <c r="E113" s="236"/>
      <c r="F113" s="236"/>
      <c r="G113" s="13"/>
      <c r="H113" s="235"/>
      <c r="I113" s="236"/>
      <c r="J113" s="236"/>
      <c r="K113" s="236"/>
      <c r="L113" s="236"/>
      <c r="M113" s="236"/>
      <c r="N113" s="13"/>
      <c r="O113" s="258"/>
      <c r="P113" s="258"/>
      <c r="Q113" s="235"/>
      <c r="R113" s="236"/>
      <c r="S113" s="236"/>
      <c r="T113" s="236"/>
      <c r="U113" s="236"/>
      <c r="V113" s="236"/>
      <c r="W113" s="13"/>
      <c r="X113" s="9"/>
      <c r="Y113" s="258">
        <f>CEILING(X113/$BR$7,0.25)</f>
        <v>0</v>
      </c>
      <c r="Z113" s="10">
        <f t="shared" si="878"/>
        <v>0</v>
      </c>
      <c r="AA113" s="10">
        <f t="shared" si="878"/>
        <v>0</v>
      </c>
      <c r="AB113" s="10">
        <f t="shared" si="878"/>
        <v>0</v>
      </c>
      <c r="AC113" s="10">
        <f t="shared" si="879"/>
        <v>0</v>
      </c>
      <c r="AD113" s="235"/>
      <c r="AE113" s="235"/>
      <c r="AF113" s="235"/>
      <c r="AG113" s="157">
        <f>BL113</f>
        <v>0</v>
      </c>
      <c r="AH113" s="235"/>
      <c r="AI113" s="235"/>
      <c r="AJ113" s="235"/>
      <c r="AK113" s="157">
        <f>BM113</f>
        <v>0</v>
      </c>
      <c r="AL113" s="235"/>
      <c r="AM113" s="235"/>
      <c r="AN113" s="235"/>
      <c r="AO113" s="157">
        <f>BN113</f>
        <v>0</v>
      </c>
      <c r="AP113" s="235"/>
      <c r="AQ113" s="235"/>
      <c r="AR113" s="235"/>
      <c r="AS113" s="157">
        <f>BO113</f>
        <v>0</v>
      </c>
      <c r="AT113" s="235"/>
      <c r="AU113" s="235"/>
      <c r="AV113" s="235"/>
      <c r="AW113" s="157">
        <f>BP113</f>
        <v>0</v>
      </c>
      <c r="AX113" s="264"/>
      <c r="AY113" s="264"/>
      <c r="AZ113" s="264"/>
      <c r="BA113" s="157">
        <f>BQ113</f>
        <v>0</v>
      </c>
      <c r="BB113" s="235"/>
      <c r="BC113" s="235"/>
      <c r="BD113" s="235"/>
      <c r="BE113" s="157">
        <f>BR113</f>
        <v>0</v>
      </c>
      <c r="BF113" s="235"/>
      <c r="BG113" s="235"/>
      <c r="BH113" s="235"/>
      <c r="BI113" s="157">
        <f>BS113</f>
        <v>0</v>
      </c>
      <c r="BJ113" s="131">
        <f t="shared" si="880"/>
        <v>0</v>
      </c>
      <c r="BK113" s="46"/>
      <c r="BL113" s="19">
        <f>IF(OR(MID($D113,1,1)="1",MID($E113,1,1)="1",MID($F113,1,1)="1",MID($G113,1,1)="1",MID($H113,1,1)="1",MID($I113,1,1)="1",MID($J113,1,1)="1",MID($K113,1,1)="1",MID($L113,1,1)="1",MID($M113,1,1)="1",MID($N113,1,1)=1),$Y113/$CZ113,0)</f>
        <v>0</v>
      </c>
      <c r="BM113" s="19">
        <f>IF(OR(MID($D113,1,1)="2",MID($E113,1,1)="2",MID($F113,1,1)="2",MID($G113,1,1)="2",MID($H113,1,1)="2",MID($I113,1,1)="2",MID($J113,1,1)="2",MID($K113,1,1)="2",MID($L113,1,1)="2",MID($M113,1,1)="2",MID($N113,1,1)=1),$Y113/$CZ113,0)</f>
        <v>0</v>
      </c>
      <c r="BN113" s="19">
        <f>IF(OR(MID($D113,1,1)="3",MID($E113,1,1)="3",MID($F113,1,1)="3",MID($G113,1,1)="3",MID($H113,1,1)="3",MID($I113,1,1)="3",MID($J113,1,1)="3",MID($K113,1,1)="3",MID($L113,1,1)="3",MID($M113,1,1)="3",MID($N113,1,1)=1),$Y113/$CZ113,0)</f>
        <v>0</v>
      </c>
      <c r="BO113" s="19">
        <f>IF(OR(MID($D113,1,1)="4",MID($E113,1,1)="4",MID($F113,1,1)="4",MID($G113,1,1)="4",MID($H113,1,1)="4",MID($I113,1,1)="4",MID($J113,1,1)="4",MID($K113,1,1)="4",MID($L113,1,1)="4",MID($M113,1,1)="4",MID($N113,1,1)=1),$Y113/$CZ113,0)</f>
        <v>0</v>
      </c>
      <c r="BP113" s="19">
        <f>IF(OR(MID($D113,1,1)="5",MID($E113,1,1)="5",MID($F113,1,1)="5",MID($G113,1,1)="5",MID($H113,1,1)="5",MID($I113,1,1)="5",MID($J113,1,1)="5",MID($K113,1,1)="5",MID($L113,1,1)="5",MID($M113,1,1)="5",MID($N113,1,1)=1),$Y113/$CZ113,0)</f>
        <v>0</v>
      </c>
      <c r="BQ113" s="19">
        <f>IF(OR(MID($D113,1,1)="6",MID($E113,1,1)="6",MID($F113,1,1)="6",MID($G113,1,1)="6",MID($H113,1,1)="6",MID($I113,1,1)="6",MID($J113,1,1)="6",MID($K113,1,1)="6",MID($L113,1,1)="6",MID($M113,1,1)="6",MID($N113,1,1)=1),$Y113/$CZ113,0)</f>
        <v>0</v>
      </c>
      <c r="BR113" s="19">
        <f>IF(OR(MID($D113,1,1)="7",MID($E113,1,1)="7",MID($F113,1,1)="7",MID($G113,1,1)="7",MID($H113,1,1)="7",MID($I113,1,1)="7",MID($J113,1,1)="7",MID($K113,1,1)="7",MID($L113,1,1)="7",MID($M113,1,1)="7",MID($N113,1,1)=1),$Y113/$CZ113,0)</f>
        <v>0</v>
      </c>
      <c r="BS113" s="19">
        <f>IF(OR(MID($D113,1,1)="8",MID($E113,1,1)="8",MID($F113,1,1)="8",MID($G113,1,1)="8",MID($H113,1,1)="8",MID($I113,1,1)="8",MID($J113,1,1)="8",MID($K113,1,1)="8",MID($L113,1,1)="8",MID($M113,1,1)="8",MID($N113,1,1)=1),$Y113/$CZ113,0)</f>
        <v>0</v>
      </c>
      <c r="BT113" s="166">
        <f>SUM(BL113:BS113)</f>
        <v>0</v>
      </c>
      <c r="BW113"/>
      <c r="BX113"/>
      <c r="BY113"/>
      <c r="BZ113"/>
      <c r="CA113"/>
      <c r="CB113"/>
      <c r="CC113"/>
      <c r="CD113"/>
      <c r="CE113" s="383"/>
      <c r="CF113" s="397">
        <f>MAX(BW113:CD113)</f>
        <v>0</v>
      </c>
      <c r="CH113" s="145">
        <f>IF(MID($D113,1,1)="1",1,0)+IF(MID($E113,1,1)="1",1,0)+IF(MID($F113,1,1)="1",1,0)+IF(MID($G113,1,1)="1",1,0)</f>
        <v>0</v>
      </c>
      <c r="CI113" s="145">
        <f>IF(MID($D113,1,1)="2",1,0)+IF(MID($E113,1,1)="2",1,0)+IF(MID($F113,1,1)="2",1,0)+IF(MID($G113,1,1)="2",1,0)</f>
        <v>0</v>
      </c>
      <c r="CJ113" s="145">
        <f>IF(MID($D113,1,1)="3",1,0)+IF(MID($E113,1,1)="3",1,0)+IF(MID($F113,1,1)="3",1,0)+IF(MID($G113,1,1)="3",1,0)</f>
        <v>0</v>
      </c>
      <c r="CK113" s="145">
        <f>IF(MID($D113,1,1)="4",1,0)+IF(MID($E113,1,1)="4",1,0)+IF(MID($F113,1,1)="4",1,0)+IF(MID($G113,1,1)="4",1,0)</f>
        <v>0</v>
      </c>
      <c r="CL113" s="145">
        <f>IF(MID($D113,1,1)="5",1,0)+IF(MID($E113,1,1)="5",1,0)+IF(MID($F113,1,1)="5",1,0)+IF(MID($G113,1,1)="5",1,0)+IF(MID($H113,1,1)="5",1,0)+IF(MID($I113,1,1)="5",1,0)+IF(MID($J113,1,1)="5",1,0)</f>
        <v>0</v>
      </c>
      <c r="CM113" s="145">
        <f>IF(MID($D113,1,1)="6",1,0)+IF(MID($E113,1,1)="6",1,0)+IF(MID($F113,1,1)="6",1,0)+IF(MID($G113,1,1)="6",1,0)+IF(MID($H113,1,1)="6",1,0)+IF(MID($I113,1,1)="6",1,0)+IF(MID($J113,1,1)="6",1,0)</f>
        <v>0</v>
      </c>
      <c r="CN113" s="145">
        <f>IF(MID($D113,1,1)="7",1,0)+IF(MID($E113,1,1)="7",1,0)+IF(MID($F113,1,1)="7",1,0)+IF(MID($G113,1,1)="7",1,0)+IF(MID($H113,1,1)="7",1,0)+IF(MID($I113,1,1)="7",1,0)+IF(MID($J113,1,1)="7",1,0)</f>
        <v>0</v>
      </c>
      <c r="CO113" s="145">
        <f>IF(MID($D113,1,1)="8",1,0)+IF(MID($E113,1,1)="8",1,0)+IF(MID($F113,1,1)="8",1,0)+IF(MID($G113,1,1)="8",1,0)+IF(MID($H113,1,1)="8",1,0)+IF(MID($I113,1,1)="8",1,0)+IF(MID($J113,1,1)="8",1,0)</f>
        <v>0</v>
      </c>
      <c r="CP113" s="160">
        <f>SUM(CH113:CO113)</f>
        <v>0</v>
      </c>
      <c r="CQ113" s="145">
        <f>IF(MID(H113,1,1)="1",1,0)+IF(MID(I113,1,1)="1",1,0)+IF(MID(J113,1,1)="1",1,0)+IF(MID(K113,1,1)="1",1,0)+IF(MID(L113,1,1)="1",1,0)+IF(MID(M113,1,1)="1",1,0)+IF(MID(N113,1,1)="1",1,0)</f>
        <v>0</v>
      </c>
      <c r="CR113" s="145">
        <f>IF(MID(H113,1,1)="2",1,0)+IF(MID(I113,1,1)="2",1,0)+IF(MID(J113,1,1)="2",1,0)+IF(MID(K113,1,1)="2",1,0)+IF(MID(L113,1,1)="2",1,0)+IF(MID(M113,1,1)="2",1,0)+IF(MID(N113,1,1)="2",1,0)</f>
        <v>0</v>
      </c>
      <c r="CS113" s="146">
        <f>IF(MID(H113,1,1)="3",1,0)+IF(MID(I113,1,1)="3",1,0)+IF(MID(J113,1,1)="3",1,0)+IF(MID(K113,1,1)="3",1,0)+IF(MID(L113,1,1)="3",1,0)+IF(MID(M113,1,1)="3",1,0)+IF(MID(N113,1,1)="3",1,0)</f>
        <v>0</v>
      </c>
      <c r="CT113" s="145">
        <f>IF(MID(H113,1,1)="4",1,0)+IF(MID(I113,1,1)="4",1,0)+IF(MID(J113,1,1)="4",1,0)+IF(MID(K113,1,1)="4",1,0)+IF(MID(L113,1,1)="4",1,0)+IF(MID(M113,1,1)="4",1,0)+IF(MID(N113,1,1)="4",1,0)</f>
        <v>0</v>
      </c>
      <c r="CU113" s="145">
        <f>IF(MID(H113,1,1)="5",1,0)+IF(MID(I113,1,1)="5",1,0)+IF(MID(J113,1,1)="5",1,0)+IF(MID(K113,1,1)="5",1,0)+IF(MID(L113,1,1)="5",1,0)+IF(MID(M113,1,1)="5",1,0)+IF(MID(N113,1,1)="5",1,0)</f>
        <v>0</v>
      </c>
      <c r="CV113" s="145">
        <f>IF(MID(H113,1,1)="6",1,0)+IF(MID(I113,1,1)="6",1,0)+IF(MID(J113,1,1)="6",1,0)+IF(MID(K113,1,1)="6",1,0)+IF(MID(L113,1,1)="6",1,0)+IF(MID(M113,1,1)="6",1,0)+IF(MID(N113,1,1)="6",1,0)</f>
        <v>0</v>
      </c>
      <c r="CW113" s="145">
        <f>IF(MID(H113,1,1)="7",1,0)+IF(MID(I113,1,1)="7",1,0)+IF(MID(J113,1,1)="7",1,0)+IF(MID(K113,1,1)="7",1,0)+IF(MID(L113,1,1)="7",1,0)+IF(MID(M113,1,1)="7",1,0)+IF(MID(N113,1,1)="7",1,0)</f>
        <v>0</v>
      </c>
      <c r="CX113" s="145">
        <f>IF(MID(H113,1,1)="8",1,0)+IF(MID(I113,1,1)="8",1,0)+IF(MID(J113,1,1)="8",1,0)+IF(MID(K113,1,1)="8",1,0)+IF(MID(L113,1,1)="8",1,0)+IF(MID(M113,1,1)="8",1,0)+IF(MID(N113,1,1)="8",1,0)</f>
        <v>0</v>
      </c>
      <c r="CY113" s="159">
        <f>SUM(CQ113:CX113)</f>
        <v>0</v>
      </c>
      <c r="CZ113" s="2">
        <f>CP113+CY113</f>
        <v>0</v>
      </c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</row>
    <row r="114" spans="1:125" s="2" customFormat="1" ht="11.25" customHeight="1">
      <c r="A114" s="44" t="s">
        <v>179</v>
      </c>
      <c r="B114" s="215"/>
      <c r="C114" s="247"/>
      <c r="D114" s="235"/>
      <c r="E114" s="236"/>
      <c r="F114" s="236"/>
      <c r="G114" s="13"/>
      <c r="H114" s="235"/>
      <c r="I114" s="236"/>
      <c r="J114" s="236"/>
      <c r="K114" s="236"/>
      <c r="L114" s="236"/>
      <c r="M114" s="236"/>
      <c r="N114" s="13"/>
      <c r="O114" s="258"/>
      <c r="P114" s="258"/>
      <c r="Q114" s="235"/>
      <c r="R114" s="236"/>
      <c r="S114" s="236"/>
      <c r="T114" s="236"/>
      <c r="U114" s="236"/>
      <c r="V114" s="236"/>
      <c r="W114" s="13"/>
      <c r="X114" s="9"/>
      <c r="Y114" s="258">
        <f>CEILING(X114/$BR$7,0.25)</f>
        <v>0</v>
      </c>
      <c r="Z114" s="10">
        <f t="shared" si="878"/>
        <v>0</v>
      </c>
      <c r="AA114" s="10">
        <f t="shared" si="878"/>
        <v>0</v>
      </c>
      <c r="AB114" s="10">
        <f t="shared" si="878"/>
        <v>0</v>
      </c>
      <c r="AC114" s="10">
        <f t="shared" si="879"/>
        <v>0</v>
      </c>
      <c r="AD114" s="235"/>
      <c r="AE114" s="235"/>
      <c r="AF114" s="235"/>
      <c r="AG114" s="157">
        <f>BL114</f>
        <v>0</v>
      </c>
      <c r="AH114" s="235"/>
      <c r="AI114" s="235"/>
      <c r="AJ114" s="235"/>
      <c r="AK114" s="157">
        <f>BM114</f>
        <v>0</v>
      </c>
      <c r="AL114" s="235"/>
      <c r="AM114" s="235"/>
      <c r="AN114" s="235"/>
      <c r="AO114" s="157">
        <f>BN114</f>
        <v>0</v>
      </c>
      <c r="AP114" s="235"/>
      <c r="AQ114" s="235"/>
      <c r="AR114" s="235"/>
      <c r="AS114" s="157">
        <f>BO114</f>
        <v>0</v>
      </c>
      <c r="AT114" s="235"/>
      <c r="AU114" s="235"/>
      <c r="AV114" s="235"/>
      <c r="AW114" s="157">
        <f>BP114</f>
        <v>0</v>
      </c>
      <c r="AX114" s="264"/>
      <c r="AY114" s="264"/>
      <c r="AZ114" s="264"/>
      <c r="BA114" s="157">
        <f>BQ114</f>
        <v>0</v>
      </c>
      <c r="BB114" s="235"/>
      <c r="BC114" s="235"/>
      <c r="BD114" s="235"/>
      <c r="BE114" s="157">
        <f>BR114</f>
        <v>0</v>
      </c>
      <c r="BF114" s="235"/>
      <c r="BG114" s="235"/>
      <c r="BH114" s="235"/>
      <c r="BI114" s="157">
        <f>BS114</f>
        <v>0</v>
      </c>
      <c r="BJ114" s="131">
        <f t="shared" si="880"/>
        <v>0</v>
      </c>
      <c r="BK114" s="46"/>
      <c r="BL114" s="19">
        <f>IF(OR(MID($D114,1,1)="1",MID($E114,1,1)="1",MID($F114,1,1)="1",MID($G114,1,1)="1",MID($H114,1,1)="1",MID($I114,1,1)="1",MID($J114,1,1)="1",MID($K114,1,1)="1",MID($L114,1,1)="1",MID($M114,1,1)="1",MID($N114,1,1)=1),$Y114/$CZ114,0)</f>
        <v>0</v>
      </c>
      <c r="BM114" s="19">
        <f>IF(OR(MID($D114,1,1)="2",MID($E114,1,1)="2",MID($F114,1,1)="2",MID($G114,1,1)="2",MID($H114,1,1)="2",MID($I114,1,1)="2",MID($J114,1,1)="2",MID($K114,1,1)="2",MID($L114,1,1)="2",MID($M114,1,1)="2",MID($N114,1,1)=1),$Y114/$CZ114,0)</f>
        <v>0</v>
      </c>
      <c r="BN114" s="19">
        <f>IF(OR(MID($D114,1,1)="3",MID($E114,1,1)="3",MID($F114,1,1)="3",MID($G114,1,1)="3",MID($H114,1,1)="3",MID($I114,1,1)="3",MID($J114,1,1)="3",MID($K114,1,1)="3",MID($L114,1,1)="3",MID($M114,1,1)="3",MID($N114,1,1)=1),$Y114/$CZ114,0)</f>
        <v>0</v>
      </c>
      <c r="BO114" s="19">
        <f>IF(OR(MID($D114,1,1)="4",MID($E114,1,1)="4",MID($F114,1,1)="4",MID($G114,1,1)="4",MID($H114,1,1)="4",MID($I114,1,1)="4",MID($J114,1,1)="4",MID($K114,1,1)="4",MID($L114,1,1)="4",MID($M114,1,1)="4",MID($N114,1,1)=1),$Y114/$CZ114,0)</f>
        <v>0</v>
      </c>
      <c r="BP114" s="19">
        <f>IF(OR(MID($D114,1,1)="5",MID($E114,1,1)="5",MID($F114,1,1)="5",MID($G114,1,1)="5",MID($H114,1,1)="5",MID($I114,1,1)="5",MID($J114,1,1)="5",MID($K114,1,1)="5",MID($L114,1,1)="5",MID($M114,1,1)="5",MID($N114,1,1)=1),$Y114/$CZ114,0)</f>
        <v>0</v>
      </c>
      <c r="BQ114" s="19">
        <f>IF(OR(MID($D114,1,1)="6",MID($E114,1,1)="6",MID($F114,1,1)="6",MID($G114,1,1)="6",MID($H114,1,1)="6",MID($I114,1,1)="6",MID($J114,1,1)="6",MID($K114,1,1)="6",MID($L114,1,1)="6",MID($M114,1,1)="6",MID($N114,1,1)=1),$Y114/$CZ114,0)</f>
        <v>0</v>
      </c>
      <c r="BR114" s="19">
        <f>IF(OR(MID($D114,1,1)="7",MID($E114,1,1)="7",MID($F114,1,1)="7",MID($G114,1,1)="7",MID($H114,1,1)="7",MID($I114,1,1)="7",MID($J114,1,1)="7",MID($K114,1,1)="7",MID($L114,1,1)="7",MID($M114,1,1)="7",MID($N114,1,1)=1),$Y114/$CZ114,0)</f>
        <v>0</v>
      </c>
      <c r="BS114" s="19">
        <f>IF(OR(MID($D114,1,1)="8",MID($E114,1,1)="8",MID($F114,1,1)="8",MID($G114,1,1)="8",MID($H114,1,1)="8",MID($I114,1,1)="8",MID($J114,1,1)="8",MID($K114,1,1)="8",MID($L114,1,1)="8",MID($M114,1,1)="8",MID($N114,1,1)=1),$Y114/$CZ114,0)</f>
        <v>0</v>
      </c>
      <c r="BT114" s="166">
        <f>SUM(BL114:BS114)</f>
        <v>0</v>
      </c>
      <c r="BW114"/>
      <c r="BX114"/>
      <c r="BY114"/>
      <c r="BZ114"/>
      <c r="CA114"/>
      <c r="CB114"/>
      <c r="CC114"/>
      <c r="CD114"/>
      <c r="CE114" s="383"/>
      <c r="CF114" s="397">
        <f>MAX(BW114:CD114)</f>
        <v>0</v>
      </c>
      <c r="CH114" s="145">
        <f>IF(MID($D114,1,1)="1",1,0)+IF(MID($E114,1,1)="1",1,0)+IF(MID($F114,1,1)="1",1,0)+IF(MID($G114,1,1)="1",1,0)</f>
        <v>0</v>
      </c>
      <c r="CI114" s="145">
        <f>IF(MID($D114,1,1)="2",1,0)+IF(MID($E114,1,1)="2",1,0)+IF(MID($F114,1,1)="2",1,0)+IF(MID($G114,1,1)="2",1,0)</f>
        <v>0</v>
      </c>
      <c r="CJ114" s="145">
        <f>IF(MID($D114,1,1)="3",1,0)+IF(MID($E114,1,1)="3",1,0)+IF(MID($F114,1,1)="3",1,0)+IF(MID($G114,1,1)="3",1,0)</f>
        <v>0</v>
      </c>
      <c r="CK114" s="145">
        <f>IF(MID($D114,1,1)="4",1,0)+IF(MID($E114,1,1)="4",1,0)+IF(MID($F114,1,1)="4",1,0)+IF(MID($G114,1,1)="4",1,0)</f>
        <v>0</v>
      </c>
      <c r="CL114" s="145">
        <f>IF(MID($D114,1,1)="5",1,0)+IF(MID($E114,1,1)="5",1,0)+IF(MID($F114,1,1)="5",1,0)+IF(MID($G114,1,1)="5",1,0)+IF(MID($H114,1,1)="5",1,0)+IF(MID($I114,1,1)="5",1,0)+IF(MID($J114,1,1)="5",1,0)</f>
        <v>0</v>
      </c>
      <c r="CM114" s="145">
        <f>IF(MID($D114,1,1)="6",1,0)+IF(MID($E114,1,1)="6",1,0)+IF(MID($F114,1,1)="6",1,0)+IF(MID($G114,1,1)="6",1,0)+IF(MID($H114,1,1)="6",1,0)+IF(MID($I114,1,1)="6",1,0)+IF(MID($J114,1,1)="6",1,0)</f>
        <v>0</v>
      </c>
      <c r="CN114" s="145">
        <f>IF(MID($D114,1,1)="7",1,0)+IF(MID($E114,1,1)="7",1,0)+IF(MID($F114,1,1)="7",1,0)+IF(MID($G114,1,1)="7",1,0)+IF(MID($H114,1,1)="7",1,0)+IF(MID($I114,1,1)="7",1,0)+IF(MID($J114,1,1)="7",1,0)</f>
        <v>0</v>
      </c>
      <c r="CO114" s="145">
        <f>IF(MID($D114,1,1)="8",1,0)+IF(MID($E114,1,1)="8",1,0)+IF(MID($F114,1,1)="8",1,0)+IF(MID($G114,1,1)="8",1,0)+IF(MID($H114,1,1)="8",1,0)+IF(MID($I114,1,1)="8",1,0)+IF(MID($J114,1,1)="8",1,0)</f>
        <v>0</v>
      </c>
      <c r="CP114" s="160">
        <f>SUM(CH114:CO114)</f>
        <v>0</v>
      </c>
      <c r="CQ114" s="145">
        <f>IF(MID(H114,1,1)="1",1,0)+IF(MID(I114,1,1)="1",1,0)+IF(MID(J114,1,1)="1",1,0)+IF(MID(K114,1,1)="1",1,0)+IF(MID(L114,1,1)="1",1,0)+IF(MID(M114,1,1)="1",1,0)+IF(MID(N114,1,1)="1",1,0)</f>
        <v>0</v>
      </c>
      <c r="CR114" s="145">
        <f>IF(MID(H114,1,1)="2",1,0)+IF(MID(I114,1,1)="2",1,0)+IF(MID(J114,1,1)="2",1,0)+IF(MID(K114,1,1)="2",1,0)+IF(MID(L114,1,1)="2",1,0)+IF(MID(M114,1,1)="2",1,0)+IF(MID(N114,1,1)="2",1,0)</f>
        <v>0</v>
      </c>
      <c r="CS114" s="146">
        <f>IF(MID(H114,1,1)="3",1,0)+IF(MID(I114,1,1)="3",1,0)+IF(MID(J114,1,1)="3",1,0)+IF(MID(K114,1,1)="3",1,0)+IF(MID(L114,1,1)="3",1,0)+IF(MID(M114,1,1)="3",1,0)+IF(MID(N114,1,1)="3",1,0)</f>
        <v>0</v>
      </c>
      <c r="CT114" s="145">
        <f>IF(MID(H114,1,1)="4",1,0)+IF(MID(I114,1,1)="4",1,0)+IF(MID(J114,1,1)="4",1,0)+IF(MID(K114,1,1)="4",1,0)+IF(MID(L114,1,1)="4",1,0)+IF(MID(M114,1,1)="4",1,0)+IF(MID(N114,1,1)="4",1,0)</f>
        <v>0</v>
      </c>
      <c r="CU114" s="145">
        <f>IF(MID(H114,1,1)="5",1,0)+IF(MID(I114,1,1)="5",1,0)+IF(MID(J114,1,1)="5",1,0)+IF(MID(K114,1,1)="5",1,0)+IF(MID(L114,1,1)="5",1,0)+IF(MID(M114,1,1)="5",1,0)+IF(MID(N114,1,1)="5",1,0)</f>
        <v>0</v>
      </c>
      <c r="CV114" s="145">
        <f>IF(MID(H114,1,1)="6",1,0)+IF(MID(I114,1,1)="6",1,0)+IF(MID(J114,1,1)="6",1,0)+IF(MID(K114,1,1)="6",1,0)+IF(MID(L114,1,1)="6",1,0)+IF(MID(M114,1,1)="6",1,0)+IF(MID(N114,1,1)="6",1,0)</f>
        <v>0</v>
      </c>
      <c r="CW114" s="145">
        <f>IF(MID(H114,1,1)="7",1,0)+IF(MID(I114,1,1)="7",1,0)+IF(MID(J114,1,1)="7",1,0)+IF(MID(K114,1,1)="7",1,0)+IF(MID(L114,1,1)="7",1,0)+IF(MID(M114,1,1)="7",1,0)+IF(MID(N114,1,1)="7",1,0)</f>
        <v>0</v>
      </c>
      <c r="CX114" s="145">
        <f>IF(MID(H114,1,1)="8",1,0)+IF(MID(I114,1,1)="8",1,0)+IF(MID(J114,1,1)="8",1,0)+IF(MID(K114,1,1)="8",1,0)+IF(MID(L114,1,1)="8",1,0)+IF(MID(M114,1,1)="8",1,0)+IF(MID(N114,1,1)="8",1,0)</f>
        <v>0</v>
      </c>
      <c r="CY114" s="159">
        <f>SUM(CQ114:CX114)</f>
        <v>0</v>
      </c>
      <c r="CZ114" s="2">
        <f>CP114+CY114</f>
        <v>0</v>
      </c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</row>
    <row r="115" spans="1:125" s="2" customFormat="1" ht="13.5" customHeight="1">
      <c r="A115" s="44" t="s">
        <v>180</v>
      </c>
      <c r="B115" s="215"/>
      <c r="C115" s="247"/>
      <c r="D115" s="235"/>
      <c r="E115" s="236"/>
      <c r="F115" s="236"/>
      <c r="G115" s="13"/>
      <c r="H115" s="235"/>
      <c r="I115" s="236"/>
      <c r="J115" s="236"/>
      <c r="K115" s="236"/>
      <c r="L115" s="236"/>
      <c r="M115" s="236"/>
      <c r="N115" s="13"/>
      <c r="O115" s="258"/>
      <c r="P115" s="258"/>
      <c r="Q115" s="235"/>
      <c r="R115" s="236"/>
      <c r="S115" s="236"/>
      <c r="T115" s="236"/>
      <c r="U115" s="236"/>
      <c r="V115" s="236"/>
      <c r="W115" s="13"/>
      <c r="X115" s="9"/>
      <c r="Y115" s="258">
        <f>CEILING(X115/$BR$7,0.25)</f>
        <v>0</v>
      </c>
      <c r="Z115" s="10">
        <f t="shared" si="878"/>
        <v>0</v>
      </c>
      <c r="AA115" s="10">
        <f t="shared" si="878"/>
        <v>0</v>
      </c>
      <c r="AB115" s="10">
        <f t="shared" si="878"/>
        <v>0</v>
      </c>
      <c r="AC115" s="10">
        <f t="shared" si="879"/>
        <v>0</v>
      </c>
      <c r="AD115" s="235"/>
      <c r="AE115" s="235"/>
      <c r="AF115" s="235"/>
      <c r="AG115" s="157">
        <f>BL115</f>
        <v>0</v>
      </c>
      <c r="AH115" s="235"/>
      <c r="AI115" s="235"/>
      <c r="AJ115" s="235"/>
      <c r="AK115" s="157">
        <f>BM115</f>
        <v>0</v>
      </c>
      <c r="AL115" s="235"/>
      <c r="AM115" s="235"/>
      <c r="AN115" s="235"/>
      <c r="AO115" s="157">
        <f>BN115</f>
        <v>0</v>
      </c>
      <c r="AP115" s="235"/>
      <c r="AQ115" s="235"/>
      <c r="AR115" s="235"/>
      <c r="AS115" s="157">
        <f>BO115</f>
        <v>0</v>
      </c>
      <c r="AT115" s="235"/>
      <c r="AU115" s="235"/>
      <c r="AV115" s="235"/>
      <c r="AW115" s="157">
        <f>BP115</f>
        <v>0</v>
      </c>
      <c r="AX115" s="264"/>
      <c r="AY115" s="264"/>
      <c r="AZ115" s="264"/>
      <c r="BA115" s="157">
        <f>BQ115</f>
        <v>0</v>
      </c>
      <c r="BB115" s="235"/>
      <c r="BC115" s="235"/>
      <c r="BD115" s="235"/>
      <c r="BE115" s="157">
        <f>BR115</f>
        <v>0</v>
      </c>
      <c r="BF115" s="235"/>
      <c r="BG115" s="235"/>
      <c r="BH115" s="235"/>
      <c r="BI115" s="157">
        <f>BS115</f>
        <v>0</v>
      </c>
      <c r="BJ115" s="131">
        <f t="shared" si="880"/>
        <v>0</v>
      </c>
      <c r="BK115" s="46"/>
      <c r="BL115" s="19">
        <f>IF(OR(MID($D115,1,1)="1",MID($E115,1,1)="1",MID($F115,1,1)="1",MID($G115,1,1)="1",MID($H115,1,1)="1",MID($I115,1,1)="1",MID($J115,1,1)="1",MID($K115,1,1)="1",MID($L115,1,1)="1",MID($M115,1,1)="1",MID($N115,1,1)=1),$Y115/$CZ115,0)</f>
        <v>0</v>
      </c>
      <c r="BM115" s="19">
        <f>IF(OR(MID($D115,1,1)="2",MID($E115,1,1)="2",MID($F115,1,1)="2",MID($G115,1,1)="2",MID($H115,1,1)="2",MID($I115,1,1)="2",MID($J115,1,1)="2",MID($K115,1,1)="2",MID($L115,1,1)="2",MID($M115,1,1)="2",MID($N115,1,1)=1),$Y115/$CZ115,0)</f>
        <v>0</v>
      </c>
      <c r="BN115" s="19">
        <f>IF(OR(MID($D115,1,1)="3",MID($E115,1,1)="3",MID($F115,1,1)="3",MID($G115,1,1)="3",MID($H115,1,1)="3",MID($I115,1,1)="3",MID($J115,1,1)="3",MID($K115,1,1)="3",MID($L115,1,1)="3",MID($M115,1,1)="3",MID($N115,1,1)=1),$Y115/$CZ115,0)</f>
        <v>0</v>
      </c>
      <c r="BO115" s="19">
        <f>IF(OR(MID($D115,1,1)="4",MID($E115,1,1)="4",MID($F115,1,1)="4",MID($G115,1,1)="4",MID($H115,1,1)="4",MID($I115,1,1)="4",MID($J115,1,1)="4",MID($K115,1,1)="4",MID($L115,1,1)="4",MID($M115,1,1)="4",MID($N115,1,1)=1),$Y115/$CZ115,0)</f>
        <v>0</v>
      </c>
      <c r="BP115" s="19">
        <f>IF(OR(MID($D115,1,1)="5",MID($E115,1,1)="5",MID($F115,1,1)="5",MID($G115,1,1)="5",MID($H115,1,1)="5",MID($I115,1,1)="5",MID($J115,1,1)="5",MID($K115,1,1)="5",MID($L115,1,1)="5",MID($M115,1,1)="5",MID($N115,1,1)=1),$Y115/$CZ115,0)</f>
        <v>0</v>
      </c>
      <c r="BQ115" s="19">
        <f>IF(OR(MID($D115,1,1)="6",MID($E115,1,1)="6",MID($F115,1,1)="6",MID($G115,1,1)="6",MID($H115,1,1)="6",MID($I115,1,1)="6",MID($J115,1,1)="6",MID($K115,1,1)="6",MID($L115,1,1)="6",MID($M115,1,1)="6",MID($N115,1,1)=1),$Y115/$CZ115,0)</f>
        <v>0</v>
      </c>
      <c r="BR115" s="19">
        <f>IF(OR(MID($D115,1,1)="7",MID($E115,1,1)="7",MID($F115,1,1)="7",MID($G115,1,1)="7",MID($H115,1,1)="7",MID($I115,1,1)="7",MID($J115,1,1)="7",MID($K115,1,1)="7",MID($L115,1,1)="7",MID($M115,1,1)="7",MID($N115,1,1)=1),$Y115/$CZ115,0)</f>
        <v>0</v>
      </c>
      <c r="BS115" s="19">
        <f>IF(OR(MID($D115,1,1)="8",MID($E115,1,1)="8",MID($F115,1,1)="8",MID($G115,1,1)="8",MID($H115,1,1)="8",MID($I115,1,1)="8",MID($J115,1,1)="8",MID($K115,1,1)="8",MID($L115,1,1)="8",MID($M115,1,1)="8",MID($N115,1,1)=1),$Y115/$CZ115,0)</f>
        <v>0</v>
      </c>
      <c r="BT115" s="166">
        <f>SUM(BL115:BS115)</f>
        <v>0</v>
      </c>
      <c r="BW115"/>
      <c r="BX115"/>
      <c r="BY115"/>
      <c r="BZ115"/>
      <c r="CA115"/>
      <c r="CB115"/>
      <c r="CC115"/>
      <c r="CD115"/>
      <c r="CE115" s="383"/>
      <c r="CF115" s="397">
        <f>MAX(BW115:CD115)</f>
        <v>0</v>
      </c>
      <c r="CH115" s="145">
        <f>IF(MID($D115,1,1)="1",1,0)+IF(MID($E115,1,1)="1",1,0)+IF(MID($F115,1,1)="1",1,0)+IF(MID($G115,1,1)="1",1,0)</f>
        <v>0</v>
      </c>
      <c r="CI115" s="145">
        <f>IF(MID($D115,1,1)="2",1,0)+IF(MID($E115,1,1)="2",1,0)+IF(MID($F115,1,1)="2",1,0)+IF(MID($G115,1,1)="2",1,0)</f>
        <v>0</v>
      </c>
      <c r="CJ115" s="145">
        <f>IF(MID($D115,1,1)="3",1,0)+IF(MID($E115,1,1)="3",1,0)+IF(MID($F115,1,1)="3",1,0)+IF(MID($G115,1,1)="3",1,0)</f>
        <v>0</v>
      </c>
      <c r="CK115" s="145">
        <f>IF(MID($D115,1,1)="4",1,0)+IF(MID($E115,1,1)="4",1,0)+IF(MID($F115,1,1)="4",1,0)+IF(MID($G115,1,1)="4",1,0)</f>
        <v>0</v>
      </c>
      <c r="CL115" s="145">
        <f>IF(MID($D115,1,1)="5",1,0)+IF(MID($E115,1,1)="5",1,0)+IF(MID($F115,1,1)="5",1,0)+IF(MID($G115,1,1)="5",1,0)+IF(MID($H115,1,1)="5",1,0)+IF(MID($I115,1,1)="5",1,0)+IF(MID($J115,1,1)="5",1,0)</f>
        <v>0</v>
      </c>
      <c r="CM115" s="145">
        <f>IF(MID($D115,1,1)="6",1,0)+IF(MID($E115,1,1)="6",1,0)+IF(MID($F115,1,1)="6",1,0)+IF(MID($G115,1,1)="6",1,0)+IF(MID($H115,1,1)="6",1,0)+IF(MID($I115,1,1)="6",1,0)+IF(MID($J115,1,1)="6",1,0)</f>
        <v>0</v>
      </c>
      <c r="CN115" s="145">
        <f>IF(MID($D115,1,1)="7",1,0)+IF(MID($E115,1,1)="7",1,0)+IF(MID($F115,1,1)="7",1,0)+IF(MID($G115,1,1)="7",1,0)+IF(MID($H115,1,1)="7",1,0)+IF(MID($I115,1,1)="7",1,0)+IF(MID($J115,1,1)="7",1,0)</f>
        <v>0</v>
      </c>
      <c r="CO115" s="145">
        <f>IF(MID($D115,1,1)="8",1,0)+IF(MID($E115,1,1)="8",1,0)+IF(MID($F115,1,1)="8",1,0)+IF(MID($G115,1,1)="8",1,0)+IF(MID($H115,1,1)="8",1,0)+IF(MID($I115,1,1)="8",1,0)+IF(MID($J115,1,1)="8",1,0)</f>
        <v>0</v>
      </c>
      <c r="CP115" s="160">
        <f>SUM(CH115:CO115)</f>
        <v>0</v>
      </c>
      <c r="CQ115" s="145">
        <f>IF(MID(H115,1,1)="1",1,0)+IF(MID(I115,1,1)="1",1,0)+IF(MID(J115,1,1)="1",1,0)+IF(MID(K115,1,1)="1",1,0)+IF(MID(L115,1,1)="1",1,0)+IF(MID(M115,1,1)="1",1,0)+IF(MID(N115,1,1)="1",1,0)</f>
        <v>0</v>
      </c>
      <c r="CR115" s="145">
        <f>IF(MID(H115,1,1)="2",1,0)+IF(MID(I115,1,1)="2",1,0)+IF(MID(J115,1,1)="2",1,0)+IF(MID(K115,1,1)="2",1,0)+IF(MID(L115,1,1)="2",1,0)+IF(MID(M115,1,1)="2",1,0)+IF(MID(N115,1,1)="2",1,0)</f>
        <v>0</v>
      </c>
      <c r="CS115" s="146">
        <f>IF(MID(H115,1,1)="3",1,0)+IF(MID(I115,1,1)="3",1,0)+IF(MID(J115,1,1)="3",1,0)+IF(MID(K115,1,1)="3",1,0)+IF(MID(L115,1,1)="3",1,0)+IF(MID(M115,1,1)="3",1,0)+IF(MID(N115,1,1)="3",1,0)</f>
        <v>0</v>
      </c>
      <c r="CT115" s="145">
        <f>IF(MID(H115,1,1)="4",1,0)+IF(MID(I115,1,1)="4",1,0)+IF(MID(J115,1,1)="4",1,0)+IF(MID(K115,1,1)="4",1,0)+IF(MID(L115,1,1)="4",1,0)+IF(MID(M115,1,1)="4",1,0)+IF(MID(N115,1,1)="4",1,0)</f>
        <v>0</v>
      </c>
      <c r="CU115" s="145">
        <f>IF(MID(H115,1,1)="5",1,0)+IF(MID(I115,1,1)="5",1,0)+IF(MID(J115,1,1)="5",1,0)+IF(MID(K115,1,1)="5",1,0)+IF(MID(L115,1,1)="5",1,0)+IF(MID(M115,1,1)="5",1,0)+IF(MID(N115,1,1)="5",1,0)</f>
        <v>0</v>
      </c>
      <c r="CV115" s="145">
        <f>IF(MID(H115,1,1)="6",1,0)+IF(MID(I115,1,1)="6",1,0)+IF(MID(J115,1,1)="6",1,0)+IF(MID(K115,1,1)="6",1,0)+IF(MID(L115,1,1)="6",1,0)+IF(MID(M115,1,1)="6",1,0)+IF(MID(N115,1,1)="6",1,0)</f>
        <v>0</v>
      </c>
      <c r="CW115" s="145">
        <f>IF(MID(H115,1,1)="7",1,0)+IF(MID(I115,1,1)="7",1,0)+IF(MID(J115,1,1)="7",1,0)+IF(MID(K115,1,1)="7",1,0)+IF(MID(L115,1,1)="7",1,0)+IF(MID(M115,1,1)="7",1,0)+IF(MID(N115,1,1)="7",1,0)</f>
        <v>0</v>
      </c>
      <c r="CX115" s="145">
        <f>IF(MID(H115,1,1)="8",1,0)+IF(MID(I115,1,1)="8",1,0)+IF(MID(J115,1,1)="8",1,0)+IF(MID(K115,1,1)="8",1,0)+IF(MID(L115,1,1)="8",1,0)+IF(MID(M115,1,1)="8",1,0)+IF(MID(N115,1,1)="8",1,0)</f>
        <v>0</v>
      </c>
      <c r="CY115" s="159">
        <f>SUM(CQ115:CX115)</f>
        <v>0</v>
      </c>
      <c r="CZ115" s="2">
        <f>CP115+CY115</f>
        <v>0</v>
      </c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</row>
    <row r="116" spans="1:125" s="46" customFormat="1" ht="13.5" customHeight="1">
      <c r="A116" s="351" t="s">
        <v>26</v>
      </c>
      <c r="B116" s="276" t="s">
        <v>43</v>
      </c>
      <c r="C116" s="354"/>
      <c r="D116" s="236"/>
      <c r="E116" s="236"/>
      <c r="F116" s="236"/>
      <c r="G116" s="236"/>
      <c r="H116" s="236"/>
      <c r="I116" s="236"/>
      <c r="J116" s="236"/>
      <c r="K116" s="236"/>
      <c r="L116" s="236"/>
      <c r="M116" s="236"/>
      <c r="N116" s="236"/>
      <c r="O116" s="355"/>
      <c r="P116" s="356"/>
      <c r="Q116" s="236"/>
      <c r="R116" s="236"/>
      <c r="S116" s="236"/>
      <c r="T116" s="236"/>
      <c r="U116" s="236"/>
      <c r="V116" s="236"/>
      <c r="W116" s="236"/>
      <c r="X116" s="248">
        <f>Y116*$BR$7</f>
        <v>270</v>
      </c>
      <c r="Y116" s="64">
        <f>SUM(Y111:Y115)</f>
        <v>9</v>
      </c>
      <c r="Z116" s="10">
        <f t="shared" si="878"/>
        <v>0</v>
      </c>
      <c r="AA116" s="10">
        <f t="shared" si="878"/>
        <v>0</v>
      </c>
      <c r="AB116" s="10">
        <f t="shared" si="878"/>
        <v>0</v>
      </c>
      <c r="AC116" s="64">
        <f t="shared" si="879"/>
        <v>270</v>
      </c>
      <c r="AD116" s="259">
        <f t="shared" ref="AD116:BI116" si="881">SUM(AD111:AD115)</f>
        <v>0</v>
      </c>
      <c r="AE116" s="259">
        <f t="shared" ref="AE116:AF116" si="882">SUM(AE111:AE115)</f>
        <v>0</v>
      </c>
      <c r="AF116" s="259">
        <f t="shared" si="882"/>
        <v>0</v>
      </c>
      <c r="AG116" s="138">
        <f t="shared" si="881"/>
        <v>0</v>
      </c>
      <c r="AH116" s="259">
        <f t="shared" si="881"/>
        <v>0</v>
      </c>
      <c r="AI116" s="259">
        <f t="shared" ref="AI116:AJ116" si="883">SUM(AI111:AI115)</f>
        <v>0</v>
      </c>
      <c r="AJ116" s="259">
        <f t="shared" si="883"/>
        <v>0</v>
      </c>
      <c r="AK116" s="138">
        <f t="shared" si="881"/>
        <v>0</v>
      </c>
      <c r="AL116" s="259">
        <f t="shared" si="881"/>
        <v>0</v>
      </c>
      <c r="AM116" s="259">
        <f t="shared" ref="AM116:AN116" si="884">SUM(AM111:AM115)</f>
        <v>0</v>
      </c>
      <c r="AN116" s="259">
        <f t="shared" si="884"/>
        <v>0</v>
      </c>
      <c r="AO116" s="138">
        <f t="shared" si="881"/>
        <v>0</v>
      </c>
      <c r="AP116" s="259">
        <f t="shared" si="881"/>
        <v>0</v>
      </c>
      <c r="AQ116" s="259">
        <f t="shared" ref="AQ116:AR116" si="885">SUM(AQ111:AQ115)</f>
        <v>0</v>
      </c>
      <c r="AR116" s="259">
        <f t="shared" si="885"/>
        <v>0</v>
      </c>
      <c r="AS116" s="138">
        <f t="shared" si="881"/>
        <v>0</v>
      </c>
      <c r="AT116" s="259">
        <f t="shared" si="881"/>
        <v>0</v>
      </c>
      <c r="AU116" s="259">
        <f t="shared" ref="AU116:AV116" si="886">SUM(AU111:AU115)</f>
        <v>0</v>
      </c>
      <c r="AV116" s="259">
        <f t="shared" si="886"/>
        <v>0</v>
      </c>
      <c r="AW116" s="138">
        <f t="shared" si="881"/>
        <v>0</v>
      </c>
      <c r="AX116" s="259">
        <f t="shared" si="881"/>
        <v>0</v>
      </c>
      <c r="AY116" s="259">
        <f t="shared" ref="AY116:AZ116" si="887">SUM(AY111:AY115)</f>
        <v>0</v>
      </c>
      <c r="AZ116" s="259">
        <f t="shared" si="887"/>
        <v>0</v>
      </c>
      <c r="BA116" s="138">
        <f t="shared" si="881"/>
        <v>0</v>
      </c>
      <c r="BB116" s="259">
        <f t="shared" si="881"/>
        <v>0</v>
      </c>
      <c r="BC116" s="259">
        <f t="shared" ref="BC116:BD116" si="888">SUM(BC111:BC115)</f>
        <v>0</v>
      </c>
      <c r="BD116" s="259">
        <f t="shared" si="888"/>
        <v>0</v>
      </c>
      <c r="BE116" s="138">
        <f t="shared" si="881"/>
        <v>0</v>
      </c>
      <c r="BF116" s="259">
        <f t="shared" si="881"/>
        <v>0</v>
      </c>
      <c r="BG116" s="259">
        <f t="shared" ref="BG116:BH116" si="889">SUM(BG111:BG115)</f>
        <v>0</v>
      </c>
      <c r="BH116" s="259">
        <f t="shared" si="889"/>
        <v>0</v>
      </c>
      <c r="BI116" s="138">
        <f t="shared" si="881"/>
        <v>9</v>
      </c>
      <c r="BJ116" s="132">
        <f t="shared" si="880"/>
        <v>1</v>
      </c>
      <c r="BK116" s="66"/>
      <c r="BL116" s="153">
        <f>SUM(BL111:BL115)</f>
        <v>0</v>
      </c>
      <c r="BM116" s="153">
        <f t="shared" ref="BM116:BT116" si="890">SUM(BM111:BM115)</f>
        <v>0</v>
      </c>
      <c r="BN116" s="153">
        <f t="shared" si="890"/>
        <v>0</v>
      </c>
      <c r="BO116" s="153">
        <f t="shared" si="890"/>
        <v>0</v>
      </c>
      <c r="BP116" s="153">
        <f t="shared" si="890"/>
        <v>0</v>
      </c>
      <c r="BQ116" s="153">
        <f t="shared" si="890"/>
        <v>0</v>
      </c>
      <c r="BR116" s="153">
        <f t="shared" si="890"/>
        <v>0</v>
      </c>
      <c r="BS116" s="153">
        <f t="shared" si="890"/>
        <v>9</v>
      </c>
      <c r="BT116" s="166">
        <f t="shared" si="890"/>
        <v>9</v>
      </c>
      <c r="BW116"/>
      <c r="BX116"/>
      <c r="BY116"/>
      <c r="BZ116"/>
      <c r="CA116"/>
      <c r="CB116"/>
      <c r="CC116"/>
      <c r="CD116"/>
      <c r="CE116" s="383"/>
      <c r="CF116" s="399"/>
      <c r="CP116" s="163">
        <f>SUM(CP111:CP115)</f>
        <v>1</v>
      </c>
      <c r="CY116" s="163">
        <f>SUM(CY111:CY115)</f>
        <v>0</v>
      </c>
      <c r="DD116" s="120"/>
      <c r="DE116" s="120"/>
      <c r="DF116" s="120"/>
      <c r="DG116" s="120"/>
      <c r="DH116" s="120"/>
      <c r="DI116" s="120"/>
      <c r="DJ116" s="120"/>
      <c r="DK116" s="120"/>
    </row>
    <row r="117" spans="1:125" s="46" customFormat="1" ht="12" customHeight="1">
      <c r="A117" s="44"/>
      <c r="B117" s="44"/>
      <c r="C117" s="257"/>
      <c r="D117" s="337"/>
      <c r="E117" s="337"/>
      <c r="F117" s="337"/>
      <c r="G117" s="337"/>
      <c r="H117" s="337"/>
      <c r="I117" s="337"/>
      <c r="J117" s="337"/>
      <c r="K117" s="337"/>
      <c r="L117" s="337"/>
      <c r="M117" s="337"/>
      <c r="N117" s="337"/>
      <c r="O117" s="337"/>
      <c r="P117" s="337"/>
      <c r="Q117" s="337"/>
      <c r="R117" s="337"/>
      <c r="S117" s="337"/>
      <c r="T117" s="337"/>
      <c r="U117" s="337"/>
      <c r="V117" s="337"/>
      <c r="W117" s="337"/>
      <c r="X117" s="320"/>
      <c r="Y117" s="268"/>
      <c r="Z117" s="268"/>
      <c r="AA117" s="268"/>
      <c r="AB117" s="268"/>
      <c r="AC117" s="268"/>
      <c r="AD117" s="268"/>
      <c r="AE117" s="268"/>
      <c r="AF117" s="268"/>
      <c r="AG117" s="271"/>
      <c r="AH117" s="266"/>
      <c r="AI117" s="266"/>
      <c r="AJ117" s="266"/>
      <c r="AK117" s="265"/>
      <c r="AL117" s="266"/>
      <c r="AM117" s="266"/>
      <c r="AN117" s="266"/>
      <c r="AO117" s="265"/>
      <c r="AP117" s="266"/>
      <c r="AQ117" s="266"/>
      <c r="AR117" s="266"/>
      <c r="AS117" s="266"/>
      <c r="AT117" s="266"/>
      <c r="AU117" s="266"/>
      <c r="AV117" s="266"/>
      <c r="AW117" s="266"/>
      <c r="AX117" s="266"/>
      <c r="AY117" s="266"/>
      <c r="AZ117" s="266"/>
      <c r="BA117" s="266"/>
      <c r="BB117" s="266"/>
      <c r="BC117" s="266"/>
      <c r="BD117" s="266"/>
      <c r="BE117" s="266"/>
      <c r="BF117" s="266"/>
      <c r="BG117" s="266"/>
      <c r="BH117" s="266"/>
      <c r="BI117" s="266"/>
      <c r="BJ117" s="266"/>
      <c r="BK117" s="52"/>
      <c r="BL117" s="115"/>
      <c r="BM117" s="115"/>
      <c r="BN117" s="115"/>
      <c r="BO117" s="115"/>
      <c r="BP117" s="115"/>
      <c r="BQ117" s="115"/>
      <c r="BR117" s="115"/>
      <c r="BS117" s="115"/>
      <c r="BT117" s="115"/>
      <c r="CE117" s="381"/>
      <c r="CF117" s="399"/>
      <c r="DD117" s="120"/>
      <c r="DE117" s="120"/>
      <c r="DF117" s="120"/>
      <c r="DG117" s="120"/>
      <c r="DH117" s="120"/>
      <c r="DI117" s="120"/>
      <c r="DJ117" s="120"/>
      <c r="DK117" s="120"/>
    </row>
    <row r="118" spans="1:125" s="46" customFormat="1" ht="21.75" customHeight="1">
      <c r="A118" s="351" t="s">
        <v>26</v>
      </c>
      <c r="B118" s="284" t="str">
        <f>CONCATENATE("Підготовка ",Титул!AX1,"а разом:")</f>
        <v>Підготовка бакалавра разом:</v>
      </c>
      <c r="C118" s="354"/>
      <c r="D118" s="236"/>
      <c r="E118" s="236"/>
      <c r="F118" s="236"/>
      <c r="G118" s="236"/>
      <c r="H118" s="236"/>
      <c r="I118" s="236"/>
      <c r="J118" s="236"/>
      <c r="K118" s="236"/>
      <c r="L118" s="236"/>
      <c r="M118" s="236"/>
      <c r="N118" s="236"/>
      <c r="O118" s="355"/>
      <c r="P118" s="356"/>
      <c r="Q118" s="236"/>
      <c r="R118" s="236"/>
      <c r="S118" s="236"/>
      <c r="T118" s="236"/>
      <c r="U118" s="236"/>
      <c r="V118" s="236"/>
      <c r="W118" s="236"/>
      <c r="X118" s="298">
        <f>X116+X109+X101+X90+X68</f>
        <v>7200</v>
      </c>
      <c r="Y118" s="299">
        <f t="shared" ref="Y118:BI118" si="891">Y116+Y109+Y101+Y90+Y68</f>
        <v>240</v>
      </c>
      <c r="Z118" s="299">
        <f>Z116+Z109+Z101+Z90+Z68</f>
        <v>106</v>
      </c>
      <c r="AA118" s="300">
        <f t="shared" ref="AA118" si="892">AA116+AA109+AA101+AA90+AA68</f>
        <v>0</v>
      </c>
      <c r="AB118" s="299">
        <f>AB116+AB109+AB101+AB90+AB68</f>
        <v>134</v>
      </c>
      <c r="AC118" s="299">
        <f>AC116+AC109+AC101+AC90+AC68</f>
        <v>6960</v>
      </c>
      <c r="AD118" s="301">
        <f t="shared" si="891"/>
        <v>18</v>
      </c>
      <c r="AE118" s="301">
        <f t="shared" ref="AE118:AF118" si="893">AE116+AE109+AE101+AE90+AE68</f>
        <v>0</v>
      </c>
      <c r="AF118" s="301">
        <f t="shared" si="893"/>
        <v>16</v>
      </c>
      <c r="AG118" s="302">
        <f t="shared" si="891"/>
        <v>30</v>
      </c>
      <c r="AH118" s="301">
        <f t="shared" si="891"/>
        <v>14</v>
      </c>
      <c r="AI118" s="301">
        <f t="shared" ref="AI118:AJ118" si="894">AI116+AI109+AI101+AI90+AI68</f>
        <v>0</v>
      </c>
      <c r="AJ118" s="301">
        <f t="shared" si="894"/>
        <v>18</v>
      </c>
      <c r="AK118" s="302">
        <f t="shared" si="891"/>
        <v>30</v>
      </c>
      <c r="AL118" s="301">
        <f t="shared" si="891"/>
        <v>14</v>
      </c>
      <c r="AM118" s="301">
        <f t="shared" ref="AM118:AN118" si="895">AM116+AM109+AM101+AM90+AM68</f>
        <v>0</v>
      </c>
      <c r="AN118" s="301">
        <f t="shared" si="895"/>
        <v>18</v>
      </c>
      <c r="AO118" s="302">
        <f t="shared" si="891"/>
        <v>30</v>
      </c>
      <c r="AP118" s="301">
        <f t="shared" si="891"/>
        <v>14</v>
      </c>
      <c r="AQ118" s="301">
        <f t="shared" ref="AQ118:AR118" si="896">AQ116+AQ109+AQ101+AQ90+AQ68</f>
        <v>0</v>
      </c>
      <c r="AR118" s="301">
        <f t="shared" si="896"/>
        <v>20</v>
      </c>
      <c r="AS118" s="302">
        <f t="shared" si="891"/>
        <v>30</v>
      </c>
      <c r="AT118" s="301">
        <f t="shared" si="891"/>
        <v>12</v>
      </c>
      <c r="AU118" s="301">
        <f t="shared" ref="AU118:AV118" si="897">AU116+AU109+AU101+AU90+AU68</f>
        <v>0</v>
      </c>
      <c r="AV118" s="301">
        <f t="shared" si="897"/>
        <v>18</v>
      </c>
      <c r="AW118" s="302">
        <f t="shared" si="891"/>
        <v>30</v>
      </c>
      <c r="AX118" s="301">
        <f t="shared" si="891"/>
        <v>12</v>
      </c>
      <c r="AY118" s="301">
        <f t="shared" ref="AY118:AZ118" si="898">AY116+AY109+AY101+AY90+AY68</f>
        <v>0</v>
      </c>
      <c r="AZ118" s="301">
        <f t="shared" si="898"/>
        <v>16</v>
      </c>
      <c r="BA118" s="302">
        <f t="shared" si="891"/>
        <v>30</v>
      </c>
      <c r="BB118" s="301">
        <f t="shared" si="891"/>
        <v>12</v>
      </c>
      <c r="BC118" s="301">
        <f t="shared" ref="BC118:BD118" si="899">BC116+BC109+BC101+BC90+BC68</f>
        <v>0</v>
      </c>
      <c r="BD118" s="301">
        <f t="shared" si="899"/>
        <v>16</v>
      </c>
      <c r="BE118" s="302">
        <f t="shared" si="891"/>
        <v>30</v>
      </c>
      <c r="BF118" s="301">
        <f t="shared" si="891"/>
        <v>10</v>
      </c>
      <c r="BG118" s="301">
        <f t="shared" ref="BG118:BH118" si="900">BG116+BG109+BG101+BG90+BG68</f>
        <v>0</v>
      </c>
      <c r="BH118" s="301">
        <f t="shared" si="900"/>
        <v>12</v>
      </c>
      <c r="BI118" s="302">
        <f t="shared" si="891"/>
        <v>30</v>
      </c>
      <c r="BJ118" s="132">
        <f>IF(ISERROR(AC118/X118),0,AC118/X118)</f>
        <v>0.96666666666666667</v>
      </c>
      <c r="BK118" s="68"/>
      <c r="BL118" s="117">
        <f t="shared" ref="BL118:BT118" si="901">BL116+BL109+BL90+BL68</f>
        <v>30</v>
      </c>
      <c r="BM118" s="117">
        <f t="shared" si="901"/>
        <v>30</v>
      </c>
      <c r="BN118" s="117">
        <f t="shared" si="901"/>
        <v>30</v>
      </c>
      <c r="BO118" s="117">
        <f t="shared" si="901"/>
        <v>30</v>
      </c>
      <c r="BP118" s="117">
        <f t="shared" si="901"/>
        <v>30</v>
      </c>
      <c r="BQ118" s="117">
        <f t="shared" si="901"/>
        <v>29</v>
      </c>
      <c r="BR118" s="117">
        <f t="shared" si="901"/>
        <v>29</v>
      </c>
      <c r="BS118" s="117">
        <f t="shared" si="901"/>
        <v>29</v>
      </c>
      <c r="BT118" s="166">
        <f t="shared" si="901"/>
        <v>237</v>
      </c>
      <c r="BW118" s="69" t="e">
        <f t="shared" ref="BW118:CE118" si="902">BW109+BW90+BW68</f>
        <v>#VALUE!</v>
      </c>
      <c r="BX118" s="69">
        <f t="shared" si="902"/>
        <v>30</v>
      </c>
      <c r="BY118" s="69">
        <f t="shared" si="902"/>
        <v>30</v>
      </c>
      <c r="BZ118" s="69">
        <f t="shared" si="902"/>
        <v>30</v>
      </c>
      <c r="CA118" s="69">
        <f t="shared" si="902"/>
        <v>30</v>
      </c>
      <c r="CB118" s="69">
        <f t="shared" si="902"/>
        <v>29</v>
      </c>
      <c r="CC118" s="69">
        <f t="shared" si="902"/>
        <v>29</v>
      </c>
      <c r="CD118" s="69">
        <f t="shared" si="902"/>
        <v>15.5</v>
      </c>
      <c r="CE118" s="384" t="e">
        <f t="shared" si="902"/>
        <v>#VALUE!</v>
      </c>
      <c r="CF118" s="399"/>
      <c r="DD118" s="120"/>
      <c r="DE118" s="120"/>
      <c r="DF118" s="120"/>
      <c r="DG118" s="120"/>
      <c r="DH118" s="120"/>
      <c r="DI118" s="120"/>
      <c r="DJ118" s="120"/>
      <c r="DK118" s="120"/>
    </row>
    <row r="119" spans="1:125" s="2" customFormat="1" ht="21" hidden="1" customHeight="1">
      <c r="A119"/>
      <c r="B119" s="285"/>
      <c r="C119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7"/>
      <c r="AY119" s="307"/>
      <c r="AZ119" s="307"/>
      <c r="BA119" s="307"/>
      <c r="BB119" s="307"/>
      <c r="BC119" s="307"/>
      <c r="BD119" s="307"/>
      <c r="BE119" s="307"/>
      <c r="BF119" s="307"/>
      <c r="BG119" s="307"/>
      <c r="BH119" s="307"/>
      <c r="BI119" s="307"/>
      <c r="BJ119"/>
      <c r="BK119"/>
      <c r="BL119"/>
      <c r="BM119"/>
      <c r="BN119"/>
      <c r="BO119"/>
      <c r="BP119"/>
      <c r="BQ119"/>
      <c r="BR119"/>
      <c r="BS119"/>
      <c r="BT119"/>
      <c r="CE119" s="375"/>
      <c r="CF119" s="392"/>
      <c r="DD119" s="121"/>
      <c r="DE119" s="121"/>
      <c r="DF119" s="121"/>
      <c r="DG119" s="121"/>
      <c r="DH119" s="121"/>
      <c r="DI119" s="121"/>
      <c r="DJ119" s="121"/>
      <c r="DK119" s="121"/>
    </row>
    <row r="120" spans="1:125" s="2" customFormat="1" hidden="1">
      <c r="A120"/>
      <c r="B120" s="285"/>
      <c r="C120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  <c r="AW120" s="307"/>
      <c r="AX120" s="307"/>
      <c r="AY120" s="307"/>
      <c r="AZ120" s="307"/>
      <c r="BA120" s="307"/>
      <c r="BB120" s="307"/>
      <c r="BC120" s="307"/>
      <c r="BD120" s="307"/>
      <c r="BE120" s="307"/>
      <c r="BF120" s="307"/>
      <c r="BG120" s="307"/>
      <c r="BH120" s="307"/>
      <c r="BI120" s="307"/>
      <c r="BJ120"/>
      <c r="BK120" s="46"/>
      <c r="BL120" s="19">
        <f>IF(AND($DC120=0,$DL120=0),0,IF(AND($CP120=0,$CY120=0,DD120&lt;&gt;0),DD120, IF(AND(BK120&lt;CF120,$CE120&lt;&gt;$Y120,BW120=$CF120),BW120+$Y120-$CE120,BW120)))</f>
        <v>0</v>
      </c>
      <c r="BM120" s="19">
        <f>IF(AND($DC120=0,$DL120=0),0,IF(AND($CP120=0,$CY120=0,DE120&lt;&gt;0),DE120, IF(AND(BL120&lt;CF120,$CE120&lt;&gt;$Y120,BX120=$CF120),BX120+$Y120-$CE120,BX120)))</f>
        <v>0</v>
      </c>
      <c r="BN120" s="19">
        <f>IF(AND($DC120=0,$DL120=0),0,IF(AND($CP120=0,$CY120=0,DF120&lt;&gt;0),DF120, IF(AND(BM120&lt;CF120,$CE120&lt;&gt;$Y120,BY120=$CF120),BY120+$Y120-$CE120,BY120)))</f>
        <v>0</v>
      </c>
      <c r="BO120" s="19">
        <f>IF(AND($DC120=0,$DL120=0),0,IF(AND($CP120=0,$CY120=0,DG120&lt;&gt;0),DG120, IF(AND(BN120&lt;CF120,$CE120&lt;&gt;$Y120,BZ120=$CF120),BZ120+$Y120-$CE120,BZ120)))</f>
        <v>0</v>
      </c>
      <c r="BP120" s="19">
        <f>IF(AND($DC120=0,$DL120=0),0,IF(AND($CP120=0,$CY120=0,DH120&lt;&gt;0),DH120, IF(AND(BO120&lt;CF120,$CE120&lt;&gt;$Y120,CA120=$CF120),CA120+$Y120-$CE120,CA120)))</f>
        <v>0</v>
      </c>
      <c r="BQ120" s="19">
        <f>IF(AND($DC120=0,$DL120=0),0,IF(AND($CP120=0,$CY120=0,DI120&lt;&gt;0),DI120, IF(AND(BP120&lt;CF120,$CE120&lt;&gt;$Y120,CB120=$CF120),CB120+$Y120-$CE120,CB120)))</f>
        <v>0</v>
      </c>
      <c r="BR120" s="19">
        <f>IF(AND($DC120=0,$DL120=0),0,IF(AND($CP120=0,$CY120=0,DJ120&lt;&gt;0),DJ120, IF(AND(BQ120&lt;CF120,$CE120&lt;&gt;$Y120,CC120=$CF120),CC120+$Y120-$CE120,CC120)))</f>
        <v>0</v>
      </c>
      <c r="BS120" s="19">
        <f>IF(AND($DC120=0,$DL120=0),0,IF(AND($CP120=0,$CY120=0,DK120&lt;&gt;0),DK120, IF(AND(BR120&lt;CF120,$CE120&lt;&gt;$Y120,CD120=$CF120),CD120+$Y120-$CE120,CD120)))</f>
        <v>0</v>
      </c>
      <c r="BT120" s="153">
        <f>SUM(BL120:BS120)</f>
        <v>0</v>
      </c>
      <c r="BW120" s="19">
        <f>IF($DC120=0,0,ROUND(4*($Y120-$DL120)*SUM(AD120:AD120)/$DC120,0)/4)+DD120+DM120</f>
        <v>0</v>
      </c>
      <c r="BX120" s="19">
        <f>IF($DC120=0,0,ROUND(4*($Y120-$DL120)*SUM(AH120:AH120)/$DC120,0)/4)+DE120+DN120</f>
        <v>0</v>
      </c>
      <c r="BY120" s="19">
        <f>IF($DC120=0,0,ROUND(4*($Y120-$DL120)*SUM(AL120:AL120)/$DC120,0)/4)+DF120+DO120</f>
        <v>0</v>
      </c>
      <c r="BZ120" s="19">
        <f>IF($DC120=0,0,ROUND(4*($Y120-$DL120)*SUM(AP120:AP120)/$DC120,0)/4)+DG120++DP120</f>
        <v>0</v>
      </c>
      <c r="CA120" s="19">
        <f>IF($DC120=0,0,ROUND(4*($Y120-$DL120)*SUM(AT120:AT120)/$DC120,0)/4)+DH120+DQ120</f>
        <v>0</v>
      </c>
      <c r="CB120" s="19">
        <f>IF($DC120=0,0,ROUND(4*($Y120-$DL120)*(SUM(AX120:AX120))/$DC120,0)/4)+DI120+DR120</f>
        <v>0</v>
      </c>
      <c r="CC120" s="19">
        <f>IF($DC120=0,0,ROUND(4*($Y120-$DL120)*(SUM(BB120:BB120))/$DC120,0)/4)+DJ120+DS120</f>
        <v>0</v>
      </c>
      <c r="CD120" s="19">
        <f>IF($DC120=0,0,ROUND(4*($Y120-$DL120)*(SUM(BF120:BF120))/$DC120,0)/4)+DK120+DT120</f>
        <v>0</v>
      </c>
      <c r="CE120" s="379">
        <f>SUM(BW120:CD120)</f>
        <v>0</v>
      </c>
      <c r="CF120" s="397">
        <f>MAX(BW120:CD120)</f>
        <v>0</v>
      </c>
      <c r="DC120" s="134">
        <f>SUM($AD120:$AD120)+SUM($AH120:$AH120)+SUM($AL120:$AL120)+SUM($AP120:$AP120)+SUM($AT120:$AT120)+SUM($AX120:$AX120)+SUM($BB120:$BB120)+SUM($BF120:$BF120)</f>
        <v>0</v>
      </c>
      <c r="DD120" s="171">
        <f>IF($O120=1,BP$6,0)+IF($P120=1,BL$6,0)</f>
        <v>0</v>
      </c>
      <c r="DE120" s="171">
        <f>IF(($O120)=2,BP$6,0)+IF(($P120)=2,BL$6,0)</f>
        <v>0</v>
      </c>
      <c r="DF120" s="171">
        <f>IF(($O120)=3,BP$6,0)+IF(($P120)=3,BL$6,0)</f>
        <v>0</v>
      </c>
      <c r="DG120" s="171">
        <f>IF(($O120)=4,BP$6,0)+IF(($P120)=4,BL$6,0)</f>
        <v>0</v>
      </c>
      <c r="DH120" s="171">
        <f>IF(($O120)=5,BP$6,0)+IF(($P120)=5,BL$6,0)</f>
        <v>0</v>
      </c>
      <c r="DI120" s="171">
        <f>IF(($O120)=6,BP$6,0)+IF(($P120)=6,BL$6,0)</f>
        <v>0</v>
      </c>
      <c r="DJ120" s="171">
        <f>IF(($O120)=7,BP$6,0)+IF(($P120)=7,BL$6,0)</f>
        <v>0</v>
      </c>
      <c r="DK120" s="171">
        <f>IF(($O120)=8,BP$6,0)+IF(($P120)=8,BL$6,0)</f>
        <v>0</v>
      </c>
      <c r="DL120" s="135">
        <f>SUM(DD120:DK120)</f>
        <v>0</v>
      </c>
    </row>
    <row r="121" spans="1:125" s="2" customFormat="1" hidden="1">
      <c r="A121"/>
      <c r="B121" s="285"/>
      <c r="C121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  <c r="AW121" s="307"/>
      <c r="AX121" s="307"/>
      <c r="AY121" s="307"/>
      <c r="AZ121" s="307"/>
      <c r="BA121" s="307"/>
      <c r="BB121" s="307"/>
      <c r="BC121" s="307"/>
      <c r="BD121" s="307"/>
      <c r="BE121" s="307"/>
      <c r="BF121" s="307"/>
      <c r="BG121" s="307"/>
      <c r="BH121" s="307"/>
      <c r="BI121" s="307"/>
      <c r="BJ121"/>
      <c r="BK121" s="46"/>
      <c r="BL121" s="19">
        <f>IF(AND($DC121=0,$DL121=0),0,IF(AND($CP121=0,$CY121=0,DD121&lt;&gt;0),DD121, IF(AND(BK121&lt;CF121,$CE121&lt;&gt;$Y121,BW121=$CF121),BW121+$Y121-$CE121,BW121)))</f>
        <v>0</v>
      </c>
      <c r="BM121" s="19">
        <f>IF(AND($DC121=0,$DL121=0),0,IF(AND($CP121=0,$CY121=0,DE121&lt;&gt;0),DE121, IF(AND(BL121&lt;CF121,$CE121&lt;&gt;$Y121,BX121=$CF121),BX121+$Y121-$CE121,BX121)))</f>
        <v>0</v>
      </c>
      <c r="BN121" s="19">
        <f>IF(AND($DC121=0,$DL121=0),0,IF(AND($CP121=0,$CY121=0,DF121&lt;&gt;0),DF121, IF(AND(BM121&lt;CF121,$CE121&lt;&gt;$Y121,BY121=$CF121),BY121+$Y121-$CE121,BY121)))</f>
        <v>0</v>
      </c>
      <c r="BO121" s="19">
        <f>IF(AND($DC121=0,$DL121=0),0,IF(AND($CP121=0,$CY121=0,DG121&lt;&gt;0),DG121, IF(AND(BN121&lt;CF121,$CE121&lt;&gt;$Y121,BZ121=$CF121),BZ121+$Y121-$CE121,BZ121)))</f>
        <v>0</v>
      </c>
      <c r="BP121" s="19">
        <f>IF(AND($DC121=0,$DL121=0),0,IF(AND($CP121=0,$CY121=0,DH121&lt;&gt;0),DH121, IF(AND(BO121&lt;CF121,$CE121&lt;&gt;$Y121,CA121=$CF121),CA121+$Y121-$CE121,CA121)))</f>
        <v>0</v>
      </c>
      <c r="BQ121" s="19">
        <f>IF(AND($DC121=0,$DL121=0),0,IF(AND($CP121=0,$CY121=0,DI121&lt;&gt;0),DI121, IF(AND(BP121&lt;CF121,$CE121&lt;&gt;$Y121,CB121=$CF121),CB121+$Y121-$CE121,CB121)))</f>
        <v>0</v>
      </c>
      <c r="BR121" s="19">
        <f>IF(AND($DC121=0,$DL121=0),0,IF(AND($CP121=0,$CY121=0,DJ121&lt;&gt;0),DJ121, IF(AND(BQ121&lt;CF121,$CE121&lt;&gt;$Y121,CC121=$CF121),CC121+$Y121-$CE121,CC121)))</f>
        <v>0</v>
      </c>
      <c r="BS121" s="19">
        <f>IF(AND($DC121=0,$DL121=0),0,IF(AND($CP121=0,$CY121=0,DK121&lt;&gt;0),DK121, IF(AND(BR121&lt;CF121,$CE121&lt;&gt;$Y121,CD121=$CF121),CD121+$Y121-$CE121,CD121)))</f>
        <v>0</v>
      </c>
      <c r="BT121" s="153">
        <f>SUM(BL121:BS121)</f>
        <v>0</v>
      </c>
      <c r="BW121" s="19">
        <f>IF($DC121=0,0,ROUND(4*($Y121-$DL121)*SUM(AD121:AD121)/$DC121,0)/4)+DD121+DM121</f>
        <v>0</v>
      </c>
      <c r="BX121" s="19">
        <f>IF($DC121=0,0,ROUND(4*($Y121-$DL121)*SUM(AH121:AH121)/$DC121,0)/4)+DE121+DN121</f>
        <v>0</v>
      </c>
      <c r="BY121" s="19">
        <f>IF($DC121=0,0,ROUND(4*($Y121-$DL121)*SUM(AL121:AL121)/$DC121,0)/4)+DF121+DO121</f>
        <v>0</v>
      </c>
      <c r="BZ121" s="19">
        <f>IF($DC121=0,0,ROUND(4*($Y121-$DL121)*SUM(AP121:AP121)/$DC121,0)/4)+DG121++DP121</f>
        <v>0</v>
      </c>
      <c r="CA121" s="19">
        <f>IF($DC121=0,0,ROUND(4*($Y121-$DL121)*SUM(AT121:AT121)/$DC121,0)/4)+DH121+DQ121</f>
        <v>0</v>
      </c>
      <c r="CB121" s="19">
        <f>IF($DC121=0,0,ROUND(4*($Y121-$DL121)*(SUM(AX121:AX121))/$DC121,0)/4)+DI121+DR121</f>
        <v>0</v>
      </c>
      <c r="CC121" s="19">
        <f>IF($DC121=0,0,ROUND(4*($Y121-$DL121)*(SUM(BB121:BB121))/$DC121,0)/4)+DJ121+DS121</f>
        <v>0</v>
      </c>
      <c r="CD121" s="19">
        <f>IF($DC121=0,0,ROUND(4*($Y121-$DL121)*(SUM(BF121:BF121))/$DC121,0)/4)+DK121+DT121</f>
        <v>0</v>
      </c>
      <c r="CE121" s="379">
        <f>SUM(BW121:CD121)</f>
        <v>0</v>
      </c>
      <c r="CF121" s="397">
        <f>MAX(BW121:CD121)</f>
        <v>0</v>
      </c>
      <c r="DC121" s="134">
        <f>SUM($AD121:$AD121)+SUM($AH121:$AH121)+SUM($AL121:$AL121)+SUM($AP121:$AP121)+SUM($AT121:$AT121)+SUM($AX121:$AX121)+SUM($BB121:$BB121)+SUM($BF121:$BF121)</f>
        <v>0</v>
      </c>
      <c r="DD121" s="171">
        <f>IF($O121=1,BP$6,0)+IF($P121=1,BL$6,0)</f>
        <v>0</v>
      </c>
      <c r="DE121" s="171">
        <f>IF(($O121)=2,BP$6,0)+IF(($P121)=2,BL$6,0)</f>
        <v>0</v>
      </c>
      <c r="DF121" s="171">
        <f>IF(($O121)=3,BP$6,0)+IF(($P121)=3,BL$6,0)</f>
        <v>0</v>
      </c>
      <c r="DG121" s="171">
        <f>IF(($O121)=4,BP$6,0)+IF(($P121)=4,BL$6,0)</f>
        <v>0</v>
      </c>
      <c r="DH121" s="171">
        <f>IF(($O121)=5,BP$6,0)+IF(($P121)=5,BL$6,0)</f>
        <v>0</v>
      </c>
      <c r="DI121" s="171">
        <f>IF(($O121)=6,BP$6,0)+IF(($P121)=6,BL$6,0)</f>
        <v>0</v>
      </c>
      <c r="DJ121" s="171">
        <f>IF(($O121)=7,BP$6,0)+IF(($P121)=7,BL$6,0)</f>
        <v>0</v>
      </c>
      <c r="DK121" s="171">
        <f>IF(($O121)=8,BP$6,0)+IF(($P121)=8,BL$6,0)</f>
        <v>0</v>
      </c>
      <c r="DL121" s="135">
        <f>SUM(DD121:DK121)</f>
        <v>0</v>
      </c>
    </row>
    <row r="122" spans="1:125" s="2" customFormat="1" hidden="1">
      <c r="A122"/>
      <c r="B122" s="285"/>
      <c r="C122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  <c r="AW122" s="307"/>
      <c r="AX122" s="307"/>
      <c r="AY122" s="307"/>
      <c r="AZ122" s="307"/>
      <c r="BA122" s="307"/>
      <c r="BB122" s="307"/>
      <c r="BC122" s="307"/>
      <c r="BD122" s="307"/>
      <c r="BE122" s="307"/>
      <c r="BF122" s="307"/>
      <c r="BG122" s="307"/>
      <c r="BH122" s="307"/>
      <c r="BI122" s="307"/>
      <c r="BJ122"/>
      <c r="BK122" s="46"/>
      <c r="BL122" s="19">
        <f>IF(AND($DC122=0,$DL122=0),0,IF(AND($CP122=0,$CY122=0,DD122&lt;&gt;0),DD122, IF(AND(BK122&lt;CF122,$CE122&lt;&gt;$Y122,BW122=$CF122),BW122+$Y122-$CE122,BW122)))</f>
        <v>0</v>
      </c>
      <c r="BM122" s="19">
        <f>IF(AND($DC122=0,$DL122=0),0,IF(AND($CP122=0,$CY122=0,DE122&lt;&gt;0),DE122, IF(AND(BL122&lt;CF122,$CE122&lt;&gt;$Y122,BX122=$CF122),BX122+$Y122-$CE122,BX122)))</f>
        <v>0</v>
      </c>
      <c r="BN122" s="19">
        <f>IF(AND($DC122=0,$DL122=0),0,IF(AND($CP122=0,$CY122=0,DF122&lt;&gt;0),DF122, IF(AND(BM122&lt;CF122,$CE122&lt;&gt;$Y122,BY122=$CF122),BY122+$Y122-$CE122,BY122)))</f>
        <v>0</v>
      </c>
      <c r="BO122" s="19">
        <f>IF(AND($DC122=0,$DL122=0),0,IF(AND($CP122=0,$CY122=0,DG122&lt;&gt;0),DG122, IF(AND(BN122&lt;CF122,$CE122&lt;&gt;$Y122,BZ122=$CF122),BZ122+$Y122-$CE122,BZ122)))</f>
        <v>0</v>
      </c>
      <c r="BP122" s="19">
        <f>IF(AND($DC122=0,$DL122=0),0,IF(AND($CP122=0,$CY122=0,DH122&lt;&gt;0),DH122, IF(AND(BO122&lt;CF122,$CE122&lt;&gt;$Y122,CA122=$CF122),CA122+$Y122-$CE122,CA122)))</f>
        <v>0</v>
      </c>
      <c r="BQ122" s="19">
        <f>IF(AND($DC122=0,$DL122=0),0,IF(AND($CP122=0,$CY122=0,DI122&lt;&gt;0),DI122, IF(AND(BP122&lt;CF122,$CE122&lt;&gt;$Y122,CB122=$CF122),CB122+$Y122-$CE122,CB122)))</f>
        <v>0</v>
      </c>
      <c r="BR122" s="19">
        <f>IF(AND($DC122=0,$DL122=0),0,IF(AND($CP122=0,$CY122=0,DJ122&lt;&gt;0),DJ122, IF(AND(BQ122&lt;CF122,$CE122&lt;&gt;$Y122,CC122=$CF122),CC122+$Y122-$CE122,CC122)))</f>
        <v>0</v>
      </c>
      <c r="BS122" s="19">
        <f>IF(AND($DC122=0,$DL122=0),0,IF(AND($CP122=0,$CY122=0,DK122&lt;&gt;0),DK122, IF(AND(BR122&lt;CF122,$CE122&lt;&gt;$Y122,CD122=$CF122),CD122+$Y122-$CE122,CD122)))</f>
        <v>0</v>
      </c>
      <c r="BT122" s="153">
        <f>SUM(BL122:BS122)</f>
        <v>0</v>
      </c>
      <c r="BW122" s="19">
        <f>IF($DC122=0,0,ROUND(4*($Y122-$DL122)*SUM(AD122:AD122)/$DC122,0)/4)+DD122+DM122</f>
        <v>0</v>
      </c>
      <c r="BX122" s="19">
        <f>IF($DC122=0,0,ROUND(4*($Y122-$DL122)*SUM(AH122:AH122)/$DC122,0)/4)+DE122+DN122</f>
        <v>0</v>
      </c>
      <c r="BY122" s="19">
        <f>IF($DC122=0,0,ROUND(4*($Y122-$DL122)*SUM(AL122:AL122)/$DC122,0)/4)+DF122+DO122</f>
        <v>0</v>
      </c>
      <c r="BZ122" s="19">
        <f>IF($DC122=0,0,ROUND(4*($Y122-$DL122)*SUM(AP122:AP122)/$DC122,0)/4)+DG122++DP122</f>
        <v>0</v>
      </c>
      <c r="CA122" s="19">
        <f>IF($DC122=0,0,ROUND(4*($Y122-$DL122)*SUM(AT122:AT122)/$DC122,0)/4)+DH122+DQ122</f>
        <v>0</v>
      </c>
      <c r="CB122" s="19">
        <f>IF($DC122=0,0,ROUND(4*($Y122-$DL122)*(SUM(AX122:AX122))/$DC122,0)/4)+DI122+DR122</f>
        <v>0</v>
      </c>
      <c r="CC122" s="19">
        <f>IF($DC122=0,0,ROUND(4*($Y122-$DL122)*(SUM(BB122:BB122))/$DC122,0)/4)+DJ122+DS122</f>
        <v>0</v>
      </c>
      <c r="CD122" s="19">
        <f>IF($DC122=0,0,ROUND(4*($Y122-$DL122)*(SUM(BF122:BF122))/$DC122,0)/4)+DK122+DT122</f>
        <v>0</v>
      </c>
      <c r="CE122" s="379">
        <f>SUM(BW122:CD122)</f>
        <v>0</v>
      </c>
      <c r="CF122" s="397">
        <f>MAX(BW122:CD122)</f>
        <v>0</v>
      </c>
      <c r="DC122" s="134">
        <f>SUM($AD122:$AD122)+SUM($AH122:$AH122)+SUM($AL122:$AL122)+SUM($AP122:$AP122)+SUM($AT122:$AT122)+SUM($AX122:$AX122)+SUM($BB122:$BB122)+SUM($BF122:$BF122)</f>
        <v>0</v>
      </c>
      <c r="DD122" s="171">
        <f>IF($O122=1,BP$6,0)+IF($P122=1,BL$6,0)</f>
        <v>0</v>
      </c>
      <c r="DE122" s="171">
        <f>IF(($O122)=2,BP$6,0)+IF(($P122)=2,BL$6,0)</f>
        <v>0</v>
      </c>
      <c r="DF122" s="171">
        <f>IF(($O122)=3,BP$6,0)+IF(($P122)=3,BL$6,0)</f>
        <v>0</v>
      </c>
      <c r="DG122" s="171">
        <f>IF(($O122)=4,BP$6,0)+IF(($P122)=4,BL$6,0)</f>
        <v>0</v>
      </c>
      <c r="DH122" s="171">
        <f>IF(($O122)=5,BP$6,0)+IF(($P122)=5,BL$6,0)</f>
        <v>0</v>
      </c>
      <c r="DI122" s="171">
        <f>IF(($O122)=6,BP$6,0)+IF(($P122)=6,BL$6,0)</f>
        <v>0</v>
      </c>
      <c r="DJ122" s="171">
        <f>IF(($O122)=7,BP$6,0)+IF(($P122)=7,BL$6,0)</f>
        <v>0</v>
      </c>
      <c r="DK122" s="171">
        <f>IF(($O122)=8,BP$6,0)+IF(($P122)=8,BL$6,0)</f>
        <v>0</v>
      </c>
      <c r="DL122" s="135">
        <f>SUM(DD122:DK122)</f>
        <v>0</v>
      </c>
    </row>
    <row r="123" spans="1:125" s="46" customFormat="1" ht="13.5" hidden="1" customHeight="1">
      <c r="A123"/>
      <c r="B123" s="285"/>
      <c r="C123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  <c r="AW123" s="307"/>
      <c r="AX123" s="307"/>
      <c r="AY123" s="307"/>
      <c r="AZ123" s="307"/>
      <c r="BA123" s="307"/>
      <c r="BB123" s="307"/>
      <c r="BC123" s="307"/>
      <c r="BD123" s="307"/>
      <c r="BE123" s="307"/>
      <c r="BF123" s="307"/>
      <c r="BG123" s="307"/>
      <c r="BH123" s="307"/>
      <c r="BI123" s="307"/>
      <c r="BJ123"/>
      <c r="BL123" s="155">
        <f t="shared" ref="BL123:BT123" si="903">SUM(BL120:BL122)</f>
        <v>0</v>
      </c>
      <c r="BM123" s="155">
        <f t="shared" si="903"/>
        <v>0</v>
      </c>
      <c r="BN123" s="155">
        <f t="shared" si="903"/>
        <v>0</v>
      </c>
      <c r="BO123" s="155">
        <f t="shared" si="903"/>
        <v>0</v>
      </c>
      <c r="BP123" s="155">
        <f t="shared" si="903"/>
        <v>0</v>
      </c>
      <c r="BQ123" s="155">
        <f t="shared" si="903"/>
        <v>0</v>
      </c>
      <c r="BR123" s="155">
        <f t="shared" si="903"/>
        <v>0</v>
      </c>
      <c r="BS123" s="155">
        <f t="shared" si="903"/>
        <v>0</v>
      </c>
      <c r="BT123" s="155">
        <f t="shared" si="903"/>
        <v>0</v>
      </c>
      <c r="BU123" s="52"/>
      <c r="BV123" s="52"/>
      <c r="BW123" s="113">
        <f t="shared" ref="BW123:CE123" si="904">SUM(BW120:BW122)</f>
        <v>0</v>
      </c>
      <c r="BX123" s="113">
        <f t="shared" si="904"/>
        <v>0</v>
      </c>
      <c r="BY123" s="113">
        <f t="shared" si="904"/>
        <v>0</v>
      </c>
      <c r="BZ123" s="113">
        <f t="shared" si="904"/>
        <v>0</v>
      </c>
      <c r="CA123" s="113">
        <f t="shared" si="904"/>
        <v>0</v>
      </c>
      <c r="CB123" s="113">
        <f t="shared" si="904"/>
        <v>0</v>
      </c>
      <c r="CC123" s="113">
        <f t="shared" si="904"/>
        <v>0</v>
      </c>
      <c r="CD123" s="113">
        <f t="shared" si="904"/>
        <v>0</v>
      </c>
      <c r="CE123" s="385">
        <f t="shared" si="904"/>
        <v>0</v>
      </c>
      <c r="CF123" s="399"/>
      <c r="DD123" s="120"/>
      <c r="DE123" s="120"/>
      <c r="DF123" s="120"/>
      <c r="DG123" s="120"/>
      <c r="DH123" s="120"/>
      <c r="DI123" s="120"/>
      <c r="DJ123" s="120"/>
      <c r="DK123" s="120"/>
    </row>
    <row r="124" spans="1:125" s="2" customFormat="1" ht="21" customHeight="1">
      <c r="A124" s="16"/>
      <c r="B124" s="286"/>
      <c r="C124" s="502" t="s">
        <v>29</v>
      </c>
      <c r="D124" s="502"/>
      <c r="E124" s="502"/>
      <c r="F124" s="502"/>
      <c r="G124" s="502"/>
      <c r="H124" s="502"/>
      <c r="I124" s="502"/>
      <c r="J124" s="502"/>
      <c r="K124" s="502"/>
      <c r="L124" s="502"/>
      <c r="M124" s="502"/>
      <c r="N124" s="502"/>
      <c r="O124" s="502"/>
      <c r="P124" s="502"/>
      <c r="Q124" s="502"/>
      <c r="R124" s="502"/>
      <c r="S124" s="502"/>
      <c r="T124" s="502"/>
      <c r="U124" s="502"/>
      <c r="V124" s="503"/>
      <c r="W124" s="503"/>
      <c r="X124" s="503"/>
      <c r="Y124" s="503"/>
      <c r="Z124" s="503"/>
      <c r="AA124" s="503"/>
      <c r="AB124" s="503"/>
      <c r="AC124" s="503"/>
      <c r="AD124" s="502"/>
      <c r="AE124" s="502"/>
      <c r="AF124" s="502"/>
      <c r="AG124" s="502"/>
      <c r="AH124" s="502"/>
      <c r="AI124" s="502"/>
      <c r="AJ124" s="502"/>
      <c r="AK124" s="502"/>
      <c r="AL124" s="502"/>
      <c r="AM124" s="502"/>
      <c r="AN124" s="502"/>
      <c r="AO124" s="502"/>
      <c r="AP124" s="502"/>
      <c r="AQ124" s="371"/>
      <c r="AR124" s="371"/>
      <c r="AS124" s="303"/>
      <c r="AT124" s="303"/>
      <c r="AU124" s="303"/>
      <c r="AV124" s="303"/>
      <c r="AW124" s="303"/>
      <c r="AX124" s="303"/>
      <c r="AY124" s="303"/>
      <c r="AZ124" s="303"/>
      <c r="BA124" s="303"/>
      <c r="BB124" s="303"/>
      <c r="BC124" s="303"/>
      <c r="BD124" s="303"/>
      <c r="BE124" s="303"/>
      <c r="BF124" s="303"/>
      <c r="BG124" s="303"/>
      <c r="BH124" s="303"/>
      <c r="BI124" s="303"/>
      <c r="BJ124" s="52"/>
      <c r="CE124" s="375"/>
      <c r="CF124" s="392"/>
      <c r="DD124" s="121"/>
      <c r="DE124" s="121"/>
      <c r="DF124" s="121"/>
      <c r="DG124" s="121"/>
      <c r="DH124" s="121"/>
      <c r="DI124" s="121"/>
      <c r="DJ124" s="121"/>
      <c r="DK124" s="121"/>
    </row>
    <row r="125" spans="1:125" s="2" customFormat="1" ht="13.5" customHeight="1">
      <c r="A125" s="119"/>
      <c r="B125" s="287" t="s">
        <v>30</v>
      </c>
      <c r="C125" s="136"/>
      <c r="D125" s="329"/>
      <c r="E125" s="329"/>
      <c r="F125" s="329"/>
      <c r="G125" s="329"/>
      <c r="H125" s="329"/>
      <c r="I125" s="329"/>
      <c r="J125" s="329"/>
      <c r="K125" s="329"/>
      <c r="L125" s="329"/>
      <c r="M125" s="329"/>
      <c r="N125" s="329"/>
      <c r="O125" s="329"/>
      <c r="P125" s="329"/>
      <c r="Q125" s="330"/>
      <c r="R125" s="331"/>
      <c r="S125" s="331"/>
      <c r="T125" s="307"/>
      <c r="U125" s="307"/>
      <c r="V125" s="508" t="s">
        <v>229</v>
      </c>
      <c r="W125" s="508"/>
      <c r="X125" s="508"/>
      <c r="Y125" s="508"/>
      <c r="Z125" s="508"/>
      <c r="AA125" s="508"/>
      <c r="AB125" s="508"/>
      <c r="AC125" s="508"/>
      <c r="AD125" s="479">
        <f>AD118+AF118</f>
        <v>34</v>
      </c>
      <c r="AE125" s="479"/>
      <c r="AF125" s="479"/>
      <c r="AG125" s="480"/>
      <c r="AH125" s="479">
        <f t="shared" ref="AH125" si="905">AH118+AJ118</f>
        <v>32</v>
      </c>
      <c r="AI125" s="479"/>
      <c r="AJ125" s="479"/>
      <c r="AK125" s="480"/>
      <c r="AL125" s="479">
        <f t="shared" ref="AL125" si="906">AL118+AN118</f>
        <v>32</v>
      </c>
      <c r="AM125" s="479"/>
      <c r="AN125" s="479"/>
      <c r="AO125" s="480"/>
      <c r="AP125" s="479">
        <f t="shared" ref="AP125" si="907">AP118+AR118</f>
        <v>34</v>
      </c>
      <c r="AQ125" s="479"/>
      <c r="AR125" s="479"/>
      <c r="AS125" s="480"/>
      <c r="AT125" s="479">
        <f t="shared" ref="AT125" si="908">AT118+AV118</f>
        <v>30</v>
      </c>
      <c r="AU125" s="479"/>
      <c r="AV125" s="479"/>
      <c r="AW125" s="480"/>
      <c r="AX125" s="479">
        <f t="shared" ref="AX125" si="909">AX118+AZ118</f>
        <v>28</v>
      </c>
      <c r="AY125" s="479"/>
      <c r="AZ125" s="479"/>
      <c r="BA125" s="480"/>
      <c r="BB125" s="479">
        <f t="shared" ref="BB125" si="910">BB118+BD118</f>
        <v>28</v>
      </c>
      <c r="BC125" s="479"/>
      <c r="BD125" s="479"/>
      <c r="BE125" s="480"/>
      <c r="BF125" s="479">
        <f t="shared" ref="BF125" si="911">BF118+BH118</f>
        <v>22</v>
      </c>
      <c r="BG125" s="479"/>
      <c r="BH125" s="479"/>
      <c r="BI125" s="480"/>
      <c r="BJ125" s="48"/>
      <c r="BK125" s="46"/>
      <c r="BL125" s="481" t="s">
        <v>98</v>
      </c>
      <c r="BM125" s="481"/>
      <c r="BN125" s="481"/>
      <c r="BO125" s="481"/>
      <c r="BP125" s="481"/>
      <c r="BQ125" s="481"/>
      <c r="BR125" s="481"/>
      <c r="BS125" s="481"/>
      <c r="BT125" s="46"/>
      <c r="BW125" s="474"/>
      <c r="BX125" s="474"/>
      <c r="BY125" s="474"/>
      <c r="BZ125" s="474"/>
      <c r="CA125" s="474"/>
      <c r="CB125" s="474"/>
      <c r="CC125" s="474"/>
      <c r="CD125" s="474"/>
      <c r="CE125" s="375"/>
      <c r="CF125" s="392"/>
      <c r="CG125"/>
      <c r="CH125"/>
      <c r="CI125"/>
      <c r="CJ125"/>
      <c r="CK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 s="151"/>
      <c r="DE125" s="151"/>
      <c r="DF125" s="151"/>
      <c r="DG125" s="151"/>
      <c r="DH125" s="151"/>
      <c r="DI125" s="151"/>
      <c r="DJ125" s="151"/>
      <c r="DK125" s="151"/>
      <c r="DL125"/>
      <c r="DM125"/>
      <c r="DN125"/>
      <c r="DO125"/>
      <c r="DP125"/>
      <c r="DQ125"/>
      <c r="DR125"/>
      <c r="DS125"/>
      <c r="DT125"/>
    </row>
    <row r="126" spans="1:125" s="2" customFormat="1" ht="12.75" customHeight="1">
      <c r="A126" s="50" t="s">
        <v>1</v>
      </c>
      <c r="B126" s="489" t="s">
        <v>31</v>
      </c>
      <c r="C126" s="489"/>
      <c r="D126" s="506" t="s">
        <v>2</v>
      </c>
      <c r="E126" s="506"/>
      <c r="F126" s="506"/>
      <c r="G126" s="506"/>
      <c r="H126" s="506"/>
      <c r="I126" s="506"/>
      <c r="J126" s="506"/>
      <c r="K126" s="507"/>
      <c r="L126" s="505" t="s">
        <v>32</v>
      </c>
      <c r="M126" s="506"/>
      <c r="N126" s="506"/>
      <c r="O126" s="507"/>
      <c r="P126" s="505" t="s">
        <v>33</v>
      </c>
      <c r="Q126" s="506"/>
      <c r="R126" s="506"/>
      <c r="S126" s="507"/>
      <c r="T126" s="307"/>
      <c r="U126" s="307"/>
      <c r="V126" s="508" t="s">
        <v>186</v>
      </c>
      <c r="W126" s="508"/>
      <c r="X126" s="508"/>
      <c r="Y126" s="508"/>
      <c r="Z126" s="508"/>
      <c r="AA126" s="372"/>
      <c r="AB126" s="372"/>
      <c r="AC126" s="304">
        <f>DC101</f>
        <v>0</v>
      </c>
      <c r="AD126" s="475">
        <f>DD101</f>
        <v>0</v>
      </c>
      <c r="AE126" s="476"/>
      <c r="AF126" s="476"/>
      <c r="AG126" s="477"/>
      <c r="AH126" s="475">
        <f>DE101</f>
        <v>0</v>
      </c>
      <c r="AI126" s="476"/>
      <c r="AJ126" s="476"/>
      <c r="AK126" s="477"/>
      <c r="AL126" s="475">
        <f>DF101</f>
        <v>0</v>
      </c>
      <c r="AM126" s="476"/>
      <c r="AN126" s="476"/>
      <c r="AO126" s="477"/>
      <c r="AP126" s="475">
        <f>DG101</f>
        <v>0</v>
      </c>
      <c r="AQ126" s="476"/>
      <c r="AR126" s="476"/>
      <c r="AS126" s="477"/>
      <c r="AT126" s="475">
        <f>DH101</f>
        <v>0</v>
      </c>
      <c r="AU126" s="476"/>
      <c r="AV126" s="476"/>
      <c r="AW126" s="477"/>
      <c r="AX126" s="475">
        <f>DI101</f>
        <v>0</v>
      </c>
      <c r="AY126" s="476"/>
      <c r="AZ126" s="476"/>
      <c r="BA126" s="477"/>
      <c r="BB126" s="475">
        <f>DJ101</f>
        <v>0</v>
      </c>
      <c r="BC126" s="476"/>
      <c r="BD126" s="476"/>
      <c r="BE126" s="477"/>
      <c r="BF126" s="475">
        <f>DK101</f>
        <v>0</v>
      </c>
      <c r="BG126" s="476"/>
      <c r="BH126" s="476"/>
      <c r="BI126" s="477"/>
      <c r="BJ126" s="48"/>
      <c r="BK126"/>
      <c r="BL126" s="150">
        <f t="shared" ref="BL126:BS126" si="912">CQ68+CQ90+CQ109</f>
        <v>3</v>
      </c>
      <c r="BM126" s="150">
        <f t="shared" si="912"/>
        <v>3</v>
      </c>
      <c r="BN126" s="150">
        <f t="shared" si="912"/>
        <v>3</v>
      </c>
      <c r="BO126" s="150">
        <f t="shared" si="912"/>
        <v>3</v>
      </c>
      <c r="BP126" s="150">
        <f t="shared" si="912"/>
        <v>3</v>
      </c>
      <c r="BQ126" s="150">
        <f t="shared" si="912"/>
        <v>3</v>
      </c>
      <c r="BR126" s="150">
        <f t="shared" si="912"/>
        <v>3</v>
      </c>
      <c r="BS126" s="150">
        <f t="shared" si="912"/>
        <v>2</v>
      </c>
      <c r="BT126" s="155">
        <f>SUM(BL126:BS126)</f>
        <v>23</v>
      </c>
      <c r="BW126"/>
      <c r="BX126"/>
      <c r="BY126"/>
      <c r="BZ126"/>
      <c r="CA126"/>
      <c r="CB126"/>
      <c r="CC126"/>
      <c r="CD126"/>
      <c r="CE126" s="375"/>
      <c r="CF126" s="392"/>
      <c r="CG126"/>
      <c r="CH126"/>
      <c r="CI126"/>
      <c r="CJ126"/>
      <c r="CK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 s="151"/>
      <c r="DE126" s="151"/>
      <c r="DF126" s="151"/>
      <c r="DG126" s="151"/>
      <c r="DH126" s="151"/>
      <c r="DI126" s="151"/>
      <c r="DJ126" s="151"/>
      <c r="DK126" s="151"/>
      <c r="DL126"/>
      <c r="DM126"/>
      <c r="DN126"/>
      <c r="DO126"/>
      <c r="DP126"/>
      <c r="DQ126"/>
      <c r="DR126"/>
      <c r="DS126"/>
      <c r="DT126"/>
    </row>
    <row r="127" spans="1:125" s="2" customFormat="1">
      <c r="A127" s="246">
        <v>1</v>
      </c>
      <c r="B127" s="549" t="str">
        <f>B104</f>
        <v>Переддипломна</v>
      </c>
      <c r="C127" s="549"/>
      <c r="D127" s="504" t="str">
        <f>MID(CONCATENATE(D104,IF($CZ104&gt;1,",",""),E104,IF($CZ104&gt;1,",",""),F104,IF($CZ104&gt;1,",",""),G104,IF($CZ104&gt;1,",",""),H104,IF($CZ104&gt;1,",",""),I104,IF($CZ104&gt;1,",",""),J104,IF($CZ104&gt;1,",",""),K104,IF($CZ104&gt;1,",",""),L104,IF($CZ104&gt;1,",",""),M104,IF($CZ104&gt;1,",",""),N104,IF($CZ104&gt;1,",","")),1,1)</f>
        <v>8</v>
      </c>
      <c r="E127" s="504"/>
      <c r="F127" s="504"/>
      <c r="G127" s="504"/>
      <c r="H127" s="504"/>
      <c r="I127" s="504"/>
      <c r="J127" s="504"/>
      <c r="K127" s="504"/>
      <c r="L127" s="525">
        <f>IF(B104&lt;&gt;"",Y104/1.5,0)</f>
        <v>3</v>
      </c>
      <c r="M127" s="526"/>
      <c r="N127" s="526"/>
      <c r="O127" s="526"/>
      <c r="P127" s="530">
        <f>IF(B104&lt;&gt;"",Y104,0)</f>
        <v>4.5</v>
      </c>
      <c r="Q127" s="526"/>
      <c r="R127" s="526"/>
      <c r="S127" s="526"/>
      <c r="T127" s="307"/>
      <c r="U127" s="307"/>
      <c r="V127" s="508" t="s">
        <v>187</v>
      </c>
      <c r="W127" s="508"/>
      <c r="X127" s="508"/>
      <c r="Y127" s="508"/>
      <c r="Z127" s="508"/>
      <c r="AA127" s="370"/>
      <c r="AB127" s="370"/>
      <c r="AC127" s="305">
        <f>DL101</f>
        <v>3</v>
      </c>
      <c r="AD127" s="475">
        <f>DM101</f>
        <v>0</v>
      </c>
      <c r="AE127" s="476"/>
      <c r="AF127" s="476"/>
      <c r="AG127" s="477"/>
      <c r="AH127" s="475">
        <f>DN101</f>
        <v>0</v>
      </c>
      <c r="AI127" s="476"/>
      <c r="AJ127" s="476"/>
      <c r="AK127" s="477"/>
      <c r="AL127" s="475">
        <f>DO101</f>
        <v>0</v>
      </c>
      <c r="AM127" s="476"/>
      <c r="AN127" s="476"/>
      <c r="AO127" s="477"/>
      <c r="AP127" s="475">
        <f>DP101</f>
        <v>0</v>
      </c>
      <c r="AQ127" s="476"/>
      <c r="AR127" s="476"/>
      <c r="AS127" s="477"/>
      <c r="AT127" s="475">
        <f>DQ101</f>
        <v>0</v>
      </c>
      <c r="AU127" s="476"/>
      <c r="AV127" s="476"/>
      <c r="AW127" s="477"/>
      <c r="AX127" s="475">
        <f>DR101</f>
        <v>1</v>
      </c>
      <c r="AY127" s="476"/>
      <c r="AZ127" s="476"/>
      <c r="BA127" s="477"/>
      <c r="BB127" s="475">
        <f>DS101</f>
        <v>1</v>
      </c>
      <c r="BC127" s="476"/>
      <c r="BD127" s="476"/>
      <c r="BE127" s="477"/>
      <c r="BF127" s="475">
        <f>DT101</f>
        <v>1</v>
      </c>
      <c r="BG127" s="476"/>
      <c r="BH127" s="476"/>
      <c r="BI127" s="477"/>
      <c r="BJ127" s="48"/>
      <c r="BK127"/>
      <c r="BL127"/>
      <c r="BM127"/>
      <c r="BN127"/>
      <c r="BO127"/>
      <c r="BP127"/>
      <c r="BQ127"/>
      <c r="BR127"/>
      <c r="BS127"/>
      <c r="BT127" s="46"/>
      <c r="BW127"/>
      <c r="BX127"/>
      <c r="BY127"/>
      <c r="BZ127"/>
      <c r="CA127"/>
      <c r="CB127"/>
      <c r="CC127"/>
      <c r="CD127"/>
      <c r="CE127" s="375"/>
      <c r="CF127" s="392"/>
      <c r="CG127"/>
      <c r="CH127"/>
      <c r="CI127"/>
      <c r="CJ127"/>
      <c r="CK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 s="151"/>
      <c r="DE127" s="151"/>
      <c r="DF127" s="151"/>
      <c r="DG127" s="151"/>
      <c r="DH127" s="151"/>
      <c r="DI127" s="151"/>
      <c r="DJ127" s="151"/>
      <c r="DK127" s="151"/>
      <c r="DL127"/>
      <c r="DM127"/>
      <c r="DN127"/>
      <c r="DO127"/>
      <c r="DP127"/>
      <c r="DQ127"/>
      <c r="DR127"/>
      <c r="DS127"/>
      <c r="DT127"/>
    </row>
    <row r="128" spans="1:125" s="2" customFormat="1">
      <c r="A128" s="246">
        <v>2</v>
      </c>
      <c r="B128" s="549">
        <f>B105</f>
        <v>0</v>
      </c>
      <c r="C128" s="549"/>
      <c r="D128" s="504" t="str">
        <f>MID(CONCATENATE(D105,IF($CZ105&gt;1,",",""),E105,IF($CZ105&gt;1,",",""),F105,IF($CZ105&gt;1,",",""),G105,IF($CZ105&gt;1,",",""),H105,IF($CZ105&gt;1,",",""),I105,IF($CZ105&gt;1,",",""),J105,IF($CZ105&gt;1,",",""),K105,IF($CZ105&gt;1,",",""),L105,IF($CZ105&gt;1,",",""),M105,IF($CZ105&gt;1,",",""),N105,IF($CZ105&gt;1,",","")),1,1)</f>
        <v/>
      </c>
      <c r="E128" s="504"/>
      <c r="F128" s="504"/>
      <c r="G128" s="504"/>
      <c r="H128" s="504"/>
      <c r="I128" s="504"/>
      <c r="J128" s="504"/>
      <c r="K128" s="504"/>
      <c r="L128" s="525">
        <f>IF(B105&lt;&gt;"",Y105/1.5,0)</f>
        <v>0</v>
      </c>
      <c r="M128" s="526"/>
      <c r="N128" s="526"/>
      <c r="O128" s="526"/>
      <c r="P128" s="530">
        <f>IF(B105&lt;&gt;"",Y105,0)</f>
        <v>0</v>
      </c>
      <c r="Q128" s="526"/>
      <c r="R128" s="526"/>
      <c r="S128" s="526"/>
      <c r="T128" s="307"/>
      <c r="U128" s="307"/>
      <c r="V128" s="508" t="s">
        <v>230</v>
      </c>
      <c r="W128" s="508"/>
      <c r="X128" s="508"/>
      <c r="Y128" s="508"/>
      <c r="Z128" s="508"/>
      <c r="AA128" s="370"/>
      <c r="AB128" s="370"/>
      <c r="AC128" s="305">
        <f ca="1">SUM(BL142:BS142)</f>
        <v>55</v>
      </c>
      <c r="AD128" s="475">
        <f ca="1">BL142</f>
        <v>8</v>
      </c>
      <c r="AE128" s="476"/>
      <c r="AF128" s="476"/>
      <c r="AG128" s="477"/>
      <c r="AH128" s="475">
        <f ca="1">BM142</f>
        <v>8</v>
      </c>
      <c r="AI128" s="476"/>
      <c r="AJ128" s="476"/>
      <c r="AK128" s="477"/>
      <c r="AL128" s="475">
        <f ca="1">BN142</f>
        <v>8</v>
      </c>
      <c r="AM128" s="476"/>
      <c r="AN128" s="476"/>
      <c r="AO128" s="477"/>
      <c r="AP128" s="475">
        <f ca="1">BO142</f>
        <v>8</v>
      </c>
      <c r="AQ128" s="476"/>
      <c r="AR128" s="476"/>
      <c r="AS128" s="477"/>
      <c r="AT128" s="475">
        <f ca="1">BP142</f>
        <v>8</v>
      </c>
      <c r="AU128" s="476"/>
      <c r="AV128" s="476"/>
      <c r="AW128" s="477"/>
      <c r="AX128" s="475">
        <f ca="1">BQ142</f>
        <v>6</v>
      </c>
      <c r="AY128" s="476"/>
      <c r="AZ128" s="476"/>
      <c r="BA128" s="477"/>
      <c r="BB128" s="475">
        <f ca="1">BR142</f>
        <v>6</v>
      </c>
      <c r="BC128" s="476"/>
      <c r="BD128" s="476"/>
      <c r="BE128" s="477"/>
      <c r="BF128" s="475">
        <f ca="1">BS142</f>
        <v>3</v>
      </c>
      <c r="BG128" s="476"/>
      <c r="BH128" s="476"/>
      <c r="BI128" s="477"/>
      <c r="BJ128" s="48"/>
      <c r="BK128"/>
      <c r="BL128" s="542" t="s">
        <v>122</v>
      </c>
      <c r="BM128" s="542"/>
      <c r="BN128" s="542"/>
      <c r="BO128" s="542"/>
      <c r="BP128" s="542"/>
      <c r="BQ128" s="542"/>
      <c r="BR128" s="542"/>
      <c r="BS128" s="542"/>
      <c r="BT128" s="46"/>
      <c r="BW128"/>
      <c r="BX128"/>
      <c r="BY128"/>
      <c r="BZ128"/>
      <c r="CA128"/>
      <c r="CB128"/>
      <c r="CC128"/>
      <c r="CD128"/>
      <c r="CE128" s="375"/>
      <c r="CF128" s="392"/>
      <c r="CG128"/>
      <c r="CH128"/>
      <c r="CI128"/>
      <c r="CJ128"/>
      <c r="CK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 s="151"/>
      <c r="DE128" s="151"/>
      <c r="DF128" s="151"/>
      <c r="DG128" s="151"/>
      <c r="DH128" s="151"/>
      <c r="DI128" s="151"/>
      <c r="DJ128" s="151"/>
      <c r="DK128" s="151"/>
      <c r="DL128"/>
      <c r="DM128"/>
      <c r="DN128"/>
      <c r="DO128"/>
      <c r="DP128"/>
      <c r="DQ128"/>
      <c r="DR128"/>
      <c r="DS128"/>
      <c r="DT128"/>
    </row>
    <row r="129" spans="1:255" s="2" customFormat="1">
      <c r="A129" s="246">
        <v>3</v>
      </c>
      <c r="B129" s="549">
        <f>B106</f>
        <v>0</v>
      </c>
      <c r="C129" s="549"/>
      <c r="D129" s="504" t="str">
        <f>MID(CONCATENATE(D106,IF($CZ106&gt;1,",",""),E106,IF($CZ106&gt;1,",",""),F106,IF($CZ106&gt;1,",",""),G106,IF($CZ106&gt;1,",",""),H106,IF($CZ106&gt;1,",",""),I106,IF($CZ106&gt;1,",",""),J106,IF($CZ106&gt;1,",",""),K106,IF($CZ106&gt;1,",",""),L106,IF($CZ106&gt;1,",",""),M106,IF($CZ106&gt;1,",",""),N106,IF($CZ106&gt;1,",","")),1,1)</f>
        <v/>
      </c>
      <c r="E129" s="504"/>
      <c r="F129" s="504"/>
      <c r="G129" s="504"/>
      <c r="H129" s="504"/>
      <c r="I129" s="504"/>
      <c r="J129" s="504"/>
      <c r="K129" s="504"/>
      <c r="L129" s="525">
        <f>IF(B106&lt;&gt;"",Y106/1.5,0)</f>
        <v>0</v>
      </c>
      <c r="M129" s="526"/>
      <c r="N129" s="526"/>
      <c r="O129" s="526"/>
      <c r="P129" s="530">
        <f>IF(B106&lt;&gt;"",Y106,0)</f>
        <v>0</v>
      </c>
      <c r="Q129" s="526"/>
      <c r="R129" s="526"/>
      <c r="S129" s="526"/>
      <c r="T129" s="307"/>
      <c r="U129" s="307"/>
      <c r="V129" s="508" t="s">
        <v>188</v>
      </c>
      <c r="W129" s="508"/>
      <c r="X129" s="508"/>
      <c r="Y129" s="508"/>
      <c r="Z129" s="508"/>
      <c r="AA129" s="370"/>
      <c r="AB129" s="370"/>
      <c r="AC129" s="306">
        <f>SUM(AD129:BF129)</f>
        <v>36</v>
      </c>
      <c r="AD129" s="483">
        <f>BL129</f>
        <v>5</v>
      </c>
      <c r="AE129" s="484"/>
      <c r="AF129" s="484"/>
      <c r="AG129" s="485"/>
      <c r="AH129" s="483">
        <f>BM129</f>
        <v>5</v>
      </c>
      <c r="AI129" s="484"/>
      <c r="AJ129" s="484"/>
      <c r="AK129" s="485"/>
      <c r="AL129" s="483">
        <f>BN129</f>
        <v>5</v>
      </c>
      <c r="AM129" s="484"/>
      <c r="AN129" s="484"/>
      <c r="AO129" s="485"/>
      <c r="AP129" s="483">
        <f>BO129</f>
        <v>5</v>
      </c>
      <c r="AQ129" s="484"/>
      <c r="AR129" s="484"/>
      <c r="AS129" s="485"/>
      <c r="AT129" s="483">
        <f>BP129</f>
        <v>5</v>
      </c>
      <c r="AU129" s="484"/>
      <c r="AV129" s="484"/>
      <c r="AW129" s="485"/>
      <c r="AX129" s="483">
        <f>BQ129</f>
        <v>4</v>
      </c>
      <c r="AY129" s="484"/>
      <c r="AZ129" s="484"/>
      <c r="BA129" s="485"/>
      <c r="BB129" s="483">
        <f>BR129</f>
        <v>4</v>
      </c>
      <c r="BC129" s="484"/>
      <c r="BD129" s="484"/>
      <c r="BE129" s="485"/>
      <c r="BF129" s="483">
        <f>BS129</f>
        <v>3</v>
      </c>
      <c r="BG129" s="484"/>
      <c r="BH129" s="484"/>
      <c r="BI129" s="485"/>
      <c r="BJ129" s="48"/>
      <c r="BK129"/>
      <c r="BL129" s="150">
        <f t="shared" ref="BL129:BS129" si="913">CH68+CH90</f>
        <v>5</v>
      </c>
      <c r="BM129" s="150">
        <f t="shared" si="913"/>
        <v>5</v>
      </c>
      <c r="BN129" s="150">
        <f t="shared" si="913"/>
        <v>5</v>
      </c>
      <c r="BO129" s="150">
        <f t="shared" si="913"/>
        <v>5</v>
      </c>
      <c r="BP129" s="150">
        <f t="shared" si="913"/>
        <v>5</v>
      </c>
      <c r="BQ129" s="150">
        <f t="shared" si="913"/>
        <v>4</v>
      </c>
      <c r="BR129" s="150">
        <f t="shared" si="913"/>
        <v>4</v>
      </c>
      <c r="BS129" s="150">
        <f t="shared" si="913"/>
        <v>3</v>
      </c>
      <c r="BT129" s="155">
        <f>SUM(BL129:BS129)</f>
        <v>36</v>
      </c>
      <c r="BW129"/>
      <c r="BX129"/>
      <c r="BY129"/>
      <c r="BZ129"/>
      <c r="CA129"/>
      <c r="CB129"/>
      <c r="CC129"/>
      <c r="CD129"/>
      <c r="CE129" s="375"/>
      <c r="CF129" s="392"/>
      <c r="CG129"/>
      <c r="CH129"/>
      <c r="CI129"/>
      <c r="CJ129"/>
      <c r="CK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 s="151"/>
      <c r="DE129" s="151"/>
      <c r="DF129" s="151"/>
      <c r="DG129" s="151"/>
      <c r="DH129" s="151"/>
      <c r="DI129" s="151"/>
      <c r="DJ129" s="151"/>
      <c r="DK129" s="151"/>
      <c r="DL129"/>
      <c r="DM129"/>
      <c r="DN129"/>
      <c r="DO129"/>
      <c r="DP129"/>
      <c r="DQ129"/>
      <c r="DR129"/>
      <c r="DS129"/>
      <c r="DT129"/>
    </row>
    <row r="130" spans="1:255" s="2" customFormat="1" ht="12.75" customHeight="1">
      <c r="A130" s="246">
        <v>4</v>
      </c>
      <c r="B130" s="549">
        <f>B107</f>
        <v>0</v>
      </c>
      <c r="C130" s="549"/>
      <c r="D130" s="504" t="str">
        <f>MID(CONCATENATE(D107,IF($CZ107&gt;1,",",""),E107,IF($CZ107&gt;1,",",""),F107,IF($CZ107&gt;1,",",""),G107,IF($CZ107&gt;1,",",""),H107,IF($CZ107&gt;1,",",""),I107,IF($CZ107&gt;1,",",""),J107,IF($CZ107&gt;1,",",""),K107,IF($CZ107&gt;1,",",""),L107,IF($CZ107&gt;1,",",""),M107,IF($CZ107&gt;1,",",""),N107,IF($CZ107&gt;1,",","")),1,1)</f>
        <v/>
      </c>
      <c r="E130" s="504"/>
      <c r="F130" s="504"/>
      <c r="G130" s="504"/>
      <c r="H130" s="504"/>
      <c r="I130" s="504"/>
      <c r="J130" s="504"/>
      <c r="K130" s="504"/>
      <c r="L130" s="525">
        <f>IF(B107&lt;&gt;"",Y107/1.5,0)</f>
        <v>0</v>
      </c>
      <c r="M130" s="526"/>
      <c r="N130" s="526"/>
      <c r="O130" s="526"/>
      <c r="P130" s="530">
        <f>IF(B107&lt;&gt;"",Y107,0)</f>
        <v>0</v>
      </c>
      <c r="Q130" s="526"/>
      <c r="R130" s="526"/>
      <c r="S130" s="526"/>
      <c r="T130" s="307"/>
      <c r="U130" s="307"/>
      <c r="V130" s="508" t="s">
        <v>189</v>
      </c>
      <c r="W130" s="508"/>
      <c r="X130" s="508"/>
      <c r="Y130" s="508"/>
      <c r="Z130" s="508"/>
      <c r="AA130" s="370"/>
      <c r="AB130" s="370"/>
      <c r="AC130" s="306">
        <f>SUM(AD130:BF130)</f>
        <v>23</v>
      </c>
      <c r="AD130" s="483">
        <f>BL126</f>
        <v>3</v>
      </c>
      <c r="AE130" s="484"/>
      <c r="AF130" s="484"/>
      <c r="AG130" s="485"/>
      <c r="AH130" s="483">
        <f>BM126</f>
        <v>3</v>
      </c>
      <c r="AI130" s="484"/>
      <c r="AJ130" s="484"/>
      <c r="AK130" s="485"/>
      <c r="AL130" s="483">
        <f>BN126</f>
        <v>3</v>
      </c>
      <c r="AM130" s="484"/>
      <c r="AN130" s="484"/>
      <c r="AO130" s="485"/>
      <c r="AP130" s="483">
        <f>BO126</f>
        <v>3</v>
      </c>
      <c r="AQ130" s="484"/>
      <c r="AR130" s="484"/>
      <c r="AS130" s="485"/>
      <c r="AT130" s="483">
        <f>BP126</f>
        <v>3</v>
      </c>
      <c r="AU130" s="484"/>
      <c r="AV130" s="484"/>
      <c r="AW130" s="485"/>
      <c r="AX130" s="483">
        <f>BQ126</f>
        <v>3</v>
      </c>
      <c r="AY130" s="484"/>
      <c r="AZ130" s="484"/>
      <c r="BA130" s="485"/>
      <c r="BB130" s="483">
        <f>BR126</f>
        <v>3</v>
      </c>
      <c r="BC130" s="484"/>
      <c r="BD130" s="484"/>
      <c r="BE130" s="485"/>
      <c r="BF130" s="483">
        <f>BS126</f>
        <v>2</v>
      </c>
      <c r="BG130" s="484"/>
      <c r="BH130" s="484"/>
      <c r="BI130" s="485"/>
      <c r="BJ130" s="48"/>
      <c r="BK130"/>
      <c r="BL130" s="478" t="s">
        <v>123</v>
      </c>
      <c r="BM130" s="478"/>
      <c r="BN130" s="478"/>
      <c r="BO130" s="478"/>
      <c r="BP130" s="478"/>
      <c r="BQ130" s="478"/>
      <c r="BR130" s="478"/>
      <c r="BS130" s="478"/>
      <c r="BT130" s="46"/>
      <c r="BW130"/>
      <c r="BX130"/>
      <c r="BY130"/>
      <c r="BZ130"/>
      <c r="CA130"/>
      <c r="CB130"/>
      <c r="CC130"/>
      <c r="CD130"/>
      <c r="CE130" s="375"/>
      <c r="CF130" s="392"/>
      <c r="CG130"/>
      <c r="CH130"/>
      <c r="CI130"/>
      <c r="CJ130"/>
      <c r="CK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 s="151"/>
      <c r="DE130" s="151"/>
      <c r="DF130" s="151"/>
      <c r="DG130" s="151"/>
      <c r="DH130" s="151"/>
      <c r="DI130" s="151"/>
      <c r="DJ130" s="151"/>
      <c r="DK130" s="151"/>
      <c r="DL130"/>
      <c r="DM130"/>
      <c r="DN130"/>
      <c r="DO130"/>
      <c r="DP130"/>
      <c r="DQ130"/>
      <c r="DR130"/>
      <c r="DS130"/>
      <c r="DT130"/>
    </row>
    <row r="131" spans="1:255" s="2" customFormat="1" ht="13.5" customHeight="1">
      <c r="A131" s="246">
        <v>5</v>
      </c>
      <c r="B131" s="549">
        <f>B108</f>
        <v>0</v>
      </c>
      <c r="C131" s="549"/>
      <c r="D131" s="504" t="str">
        <f>MID(CONCATENATE(D108,IF($CZ108&gt;1,",",""),E108,IF($CZ108&gt;1,",",""),F108,IF($CZ108&gt;1,",",""),G108,IF($CZ108&gt;1,",",""),H108,IF($CZ108&gt;1,",",""),I108,IF($CZ108&gt;1,",",""),J108,IF($CZ108&gt;1,",",""),K108,IF($CZ108&gt;1,",",""),L108,IF($CZ108&gt;1,",",""),M108,IF($CZ108&gt;1,",",""),N108,IF($CZ108&gt;1,",","")),1,1)</f>
        <v/>
      </c>
      <c r="E131" s="504"/>
      <c r="F131" s="504"/>
      <c r="G131" s="504"/>
      <c r="H131" s="504"/>
      <c r="I131" s="504"/>
      <c r="J131" s="504"/>
      <c r="K131" s="504"/>
      <c r="L131" s="525">
        <f>IF(B108&lt;&gt;"",Y108/1.5,0)</f>
        <v>0</v>
      </c>
      <c r="M131" s="526"/>
      <c r="N131" s="526"/>
      <c r="O131" s="526"/>
      <c r="P131" s="530">
        <f>IF(B108&lt;&gt;"",Y108,0)</f>
        <v>0</v>
      </c>
      <c r="Q131" s="526"/>
      <c r="R131" s="526"/>
      <c r="S131" s="526"/>
      <c r="T131" s="307"/>
      <c r="U131" s="307"/>
      <c r="V131" s="508" t="s">
        <v>190</v>
      </c>
      <c r="W131" s="508"/>
      <c r="X131" s="508"/>
      <c r="Y131" s="508"/>
      <c r="Z131" s="508"/>
      <c r="AA131" s="508"/>
      <c r="AB131" s="508"/>
      <c r="AC131" s="508"/>
      <c r="AD131" s="536">
        <f>AG118</f>
        <v>30</v>
      </c>
      <c r="AE131" s="537"/>
      <c r="AF131" s="537"/>
      <c r="AG131" s="538"/>
      <c r="AH131" s="536">
        <f>AK118</f>
        <v>30</v>
      </c>
      <c r="AI131" s="537"/>
      <c r="AJ131" s="537"/>
      <c r="AK131" s="538"/>
      <c r="AL131" s="536">
        <f>AO118</f>
        <v>30</v>
      </c>
      <c r="AM131" s="537"/>
      <c r="AN131" s="537"/>
      <c r="AO131" s="538"/>
      <c r="AP131" s="536">
        <f>AS118</f>
        <v>30</v>
      </c>
      <c r="AQ131" s="537"/>
      <c r="AR131" s="537"/>
      <c r="AS131" s="538"/>
      <c r="AT131" s="536">
        <f>AW118</f>
        <v>30</v>
      </c>
      <c r="AU131" s="537"/>
      <c r="AV131" s="537"/>
      <c r="AW131" s="538"/>
      <c r="AX131" s="536">
        <f>BA118</f>
        <v>30</v>
      </c>
      <c r="AY131" s="537"/>
      <c r="AZ131" s="537"/>
      <c r="BA131" s="538"/>
      <c r="BB131" s="536">
        <f>BE118</f>
        <v>30</v>
      </c>
      <c r="BC131" s="537"/>
      <c r="BD131" s="537"/>
      <c r="BE131" s="538"/>
      <c r="BF131" s="536">
        <f>BI118</f>
        <v>30</v>
      </c>
      <c r="BG131" s="537"/>
      <c r="BH131" s="537"/>
      <c r="BI131" s="538"/>
      <c r="BJ131" s="48"/>
      <c r="BK131"/>
      <c r="BL131" s="173">
        <f t="shared" ref="BL131" si="914">DD68+DD90</f>
        <v>0</v>
      </c>
      <c r="BM131" s="173" t="e">
        <f>DE68+#REF!</f>
        <v>#REF!</v>
      </c>
      <c r="BN131" s="173" t="e">
        <f>DF68+#REF!</f>
        <v>#REF!</v>
      </c>
      <c r="BO131" s="173" t="e">
        <f>DG68+#REF!</f>
        <v>#REF!</v>
      </c>
      <c r="BP131" s="173" t="e">
        <f>DH68+#REF!</f>
        <v>#REF!</v>
      </c>
      <c r="BQ131" s="173" t="e">
        <f>DI68+#REF!</f>
        <v>#REF!</v>
      </c>
      <c r="BR131" s="173" t="e">
        <f>DJ68+#REF!</f>
        <v>#REF!</v>
      </c>
      <c r="BS131" s="173" t="e">
        <f>DK68+#REF!</f>
        <v>#REF!</v>
      </c>
      <c r="BT131" s="155" t="e">
        <f>SUM(BL131:BS131)</f>
        <v>#REF!</v>
      </c>
      <c r="BW131"/>
      <c r="BX131"/>
      <c r="BY131"/>
      <c r="BZ131"/>
      <c r="CA131"/>
      <c r="CB131"/>
      <c r="CC131"/>
      <c r="CD131"/>
      <c r="CE131" s="375"/>
      <c r="CF131" s="392"/>
      <c r="CG131"/>
      <c r="CH131"/>
      <c r="CI131"/>
      <c r="CJ131"/>
      <c r="CK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 s="151"/>
      <c r="DE131" s="151"/>
      <c r="DF131" s="151"/>
      <c r="DG131" s="151"/>
      <c r="DH131" s="151"/>
      <c r="DI131" s="151"/>
      <c r="DJ131" s="151"/>
      <c r="DK131" s="151"/>
      <c r="DL131"/>
      <c r="DM131"/>
      <c r="DN131"/>
      <c r="DO131"/>
      <c r="DP131"/>
      <c r="DQ131"/>
      <c r="DR131"/>
      <c r="DS131"/>
      <c r="DT131"/>
    </row>
    <row r="132" spans="1:255" s="2" customFormat="1" ht="22.5" customHeight="1">
      <c r="A132"/>
      <c r="B132" s="570" t="s">
        <v>43</v>
      </c>
      <c r="C132" s="570"/>
      <c r="D132" s="570"/>
      <c r="E132" s="570"/>
      <c r="F132" s="570"/>
      <c r="G132" s="570"/>
      <c r="H132" s="570"/>
      <c r="I132" s="570"/>
      <c r="J132" s="570"/>
      <c r="K132" s="570"/>
      <c r="L132" s="525">
        <f>SUM(L127:O131)</f>
        <v>3</v>
      </c>
      <c r="M132" s="526"/>
      <c r="N132" s="526"/>
      <c r="O132" s="526"/>
      <c r="P132" s="530">
        <f>SUM(P126:S131)</f>
        <v>4.5</v>
      </c>
      <c r="Q132" s="526"/>
      <c r="R132" s="526"/>
      <c r="S132" s="526"/>
      <c r="T132" s="307"/>
      <c r="U132" s="307"/>
      <c r="V132" s="546" t="s">
        <v>283</v>
      </c>
      <c r="W132" s="547"/>
      <c r="X132" s="547"/>
      <c r="Y132" s="547"/>
      <c r="Z132" s="547"/>
      <c r="AA132" s="547"/>
      <c r="AB132" s="547"/>
      <c r="AC132" s="548"/>
      <c r="AD132" s="531">
        <f>AD131+AH131</f>
        <v>60</v>
      </c>
      <c r="AE132" s="532"/>
      <c r="AF132" s="532"/>
      <c r="AG132" s="532"/>
      <c r="AH132" s="532"/>
      <c r="AI132" s="532"/>
      <c r="AJ132" s="532"/>
      <c r="AK132" s="533"/>
      <c r="AL132" s="531">
        <f>AL131+AP131</f>
        <v>60</v>
      </c>
      <c r="AM132" s="532"/>
      <c r="AN132" s="532"/>
      <c r="AO132" s="532"/>
      <c r="AP132" s="532"/>
      <c r="AQ132" s="532"/>
      <c r="AR132" s="532"/>
      <c r="AS132" s="533"/>
      <c r="AT132" s="531">
        <f>AT131+AX131</f>
        <v>60</v>
      </c>
      <c r="AU132" s="532"/>
      <c r="AV132" s="532"/>
      <c r="AW132" s="532"/>
      <c r="AX132" s="532"/>
      <c r="AY132" s="532"/>
      <c r="AZ132" s="532"/>
      <c r="BA132" s="533"/>
      <c r="BB132" s="531">
        <f>BB131+BF131</f>
        <v>60</v>
      </c>
      <c r="BC132" s="532"/>
      <c r="BD132" s="532"/>
      <c r="BE132" s="532"/>
      <c r="BF132" s="532"/>
      <c r="BG132" s="532"/>
      <c r="BH132" s="532"/>
      <c r="BI132" s="533"/>
      <c r="BJ132" s="48"/>
      <c r="BK132"/>
      <c r="BL132" s="478" t="s">
        <v>124</v>
      </c>
      <c r="BM132" s="478"/>
      <c r="BN132" s="478"/>
      <c r="BO132" s="478"/>
      <c r="BP132" s="478"/>
      <c r="BQ132" s="478"/>
      <c r="BR132" s="478"/>
      <c r="BS132" s="478"/>
      <c r="BT132" s="46"/>
      <c r="BW132"/>
      <c r="BX132"/>
      <c r="BY132"/>
      <c r="BZ132"/>
      <c r="CA132"/>
      <c r="CB132"/>
      <c r="CC132"/>
      <c r="CD132"/>
      <c r="CE132" s="375"/>
      <c r="CF132" s="392"/>
      <c r="CG132"/>
      <c r="CH132"/>
      <c r="CI132"/>
      <c r="CJ132"/>
      <c r="CK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 s="151"/>
      <c r="DE132" s="151"/>
      <c r="DF132" s="151"/>
      <c r="DG132" s="151"/>
      <c r="DH132" s="151"/>
      <c r="DI132" s="151"/>
      <c r="DJ132" s="151"/>
      <c r="DK132" s="151"/>
      <c r="DL132"/>
      <c r="DM132"/>
      <c r="DN132"/>
      <c r="DO132"/>
      <c r="DP132"/>
      <c r="DQ132"/>
      <c r="DR132"/>
      <c r="DS132"/>
      <c r="DT132"/>
    </row>
    <row r="133" spans="1:255" s="2" customFormat="1" ht="23.25" customHeight="1">
      <c r="A133"/>
      <c r="B133" s="238"/>
      <c r="C133"/>
      <c r="D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U133" s="307"/>
      <c r="V133" s="546" t="s">
        <v>284</v>
      </c>
      <c r="W133" s="547"/>
      <c r="X133" s="547"/>
      <c r="Y133" s="547"/>
      <c r="Z133" s="547"/>
      <c r="AA133" s="547"/>
      <c r="AB133" s="547"/>
      <c r="AC133" s="548"/>
      <c r="AD133" s="550">
        <f>Y90</f>
        <v>60</v>
      </c>
      <c r="AE133" s="551"/>
      <c r="AF133" s="551"/>
      <c r="AG133" s="551"/>
      <c r="AH133" s="551"/>
      <c r="AI133" s="551"/>
      <c r="AJ133" s="551"/>
      <c r="AK133" s="551"/>
      <c r="AL133" s="551"/>
      <c r="AM133" s="551"/>
      <c r="AN133" s="551"/>
      <c r="AO133" s="551"/>
      <c r="AP133" s="551"/>
      <c r="AQ133" s="551"/>
      <c r="AR133" s="551"/>
      <c r="AS133" s="551"/>
      <c r="AT133" s="551"/>
      <c r="AU133" s="551"/>
      <c r="AV133" s="551"/>
      <c r="AW133" s="551"/>
      <c r="AX133" s="551"/>
      <c r="AY133" s="551"/>
      <c r="AZ133" s="551"/>
      <c r="BA133" s="551"/>
      <c r="BB133" s="551"/>
      <c r="BC133" s="551"/>
      <c r="BD133" s="551"/>
      <c r="BE133" s="551"/>
      <c r="BF133" s="551"/>
      <c r="BG133" s="551"/>
      <c r="BH133" s="551"/>
      <c r="BI133" s="552"/>
      <c r="BJ133" s="228">
        <f>IF(Титул!AX1="магістр",22.5,60)</f>
        <v>60</v>
      </c>
      <c r="BK133"/>
      <c r="BL133" s="173">
        <f t="shared" ref="BL133:BS133" si="915">DM68+DM90</f>
        <v>0</v>
      </c>
      <c r="BM133" s="173">
        <f t="shared" si="915"/>
        <v>0</v>
      </c>
      <c r="BN133" s="173">
        <f t="shared" si="915"/>
        <v>0</v>
      </c>
      <c r="BO133" s="173">
        <f t="shared" si="915"/>
        <v>0</v>
      </c>
      <c r="BP133" s="173">
        <f t="shared" si="915"/>
        <v>0</v>
      </c>
      <c r="BQ133" s="173">
        <f t="shared" si="915"/>
        <v>0</v>
      </c>
      <c r="BR133" s="173">
        <f t="shared" si="915"/>
        <v>0</v>
      </c>
      <c r="BS133" s="173">
        <f t="shared" si="915"/>
        <v>0</v>
      </c>
      <c r="BT133" s="155">
        <f>SUM(BL133:BS133)</f>
        <v>0</v>
      </c>
      <c r="BW133"/>
      <c r="BX133"/>
      <c r="BY133"/>
      <c r="BZ133"/>
      <c r="CA133"/>
      <c r="CB133"/>
      <c r="CC133"/>
      <c r="CD133"/>
      <c r="CE133" s="375"/>
      <c r="CF133" s="392"/>
      <c r="CG133"/>
      <c r="CH133"/>
      <c r="CI133"/>
      <c r="CJ133"/>
      <c r="CK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 s="151"/>
      <c r="DE133" s="151"/>
      <c r="DF133" s="151"/>
      <c r="DG133" s="151"/>
      <c r="DH133" s="151"/>
      <c r="DI133" s="151"/>
      <c r="DJ133" s="151"/>
      <c r="DK133" s="151"/>
      <c r="DL133"/>
      <c r="DM133"/>
      <c r="DN133"/>
      <c r="DO133"/>
      <c r="DP133"/>
      <c r="DQ133"/>
      <c r="DR133"/>
      <c r="DS133"/>
      <c r="DT133"/>
    </row>
    <row r="134" spans="1:255" s="2" customFormat="1" ht="12.75" customHeight="1">
      <c r="A134" s="17"/>
      <c r="B134" s="288" t="s">
        <v>27</v>
      </c>
      <c r="C134" s="543" t="s">
        <v>38</v>
      </c>
      <c r="D134" s="543"/>
      <c r="E134" s="543"/>
      <c r="F134" s="543"/>
      <c r="G134" s="543"/>
      <c r="H134" s="543"/>
      <c r="I134" s="543"/>
      <c r="J134" s="543"/>
      <c r="K134" s="543"/>
      <c r="L134" s="543"/>
      <c r="M134" s="543"/>
      <c r="N134" s="543"/>
      <c r="O134" s="543"/>
      <c r="P134" s="543"/>
      <c r="Q134" s="543"/>
      <c r="R134" s="543"/>
      <c r="S134" s="543"/>
      <c r="T134" s="543"/>
      <c r="U134" s="543"/>
      <c r="V134" s="543"/>
      <c r="W134" s="543"/>
      <c r="X134" s="543"/>
      <c r="Y134" s="543"/>
      <c r="Z134" s="543"/>
      <c r="AA134" s="543"/>
      <c r="AB134" s="543"/>
      <c r="AC134" s="543"/>
      <c r="AD134" s="543"/>
      <c r="AE134" s="543"/>
      <c r="AF134" s="543"/>
      <c r="AG134" s="543"/>
      <c r="AH134" s="543"/>
      <c r="AI134" s="543"/>
      <c r="AJ134" s="543"/>
      <c r="AK134" s="543"/>
      <c r="AL134" s="272"/>
      <c r="AM134" s="272"/>
      <c r="AN134" s="272"/>
      <c r="AO134" s="272"/>
      <c r="AP134" s="272"/>
      <c r="AQ134" s="272"/>
      <c r="AR134" s="272"/>
      <c r="AS134" s="272"/>
      <c r="AT134" s="272"/>
      <c r="AU134" s="272"/>
      <c r="AV134" s="272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52"/>
      <c r="BK134" s="122"/>
      <c r="BL134" s="541" t="s">
        <v>84</v>
      </c>
      <c r="BM134" s="541"/>
      <c r="BN134" s="541"/>
      <c r="BO134" s="541"/>
      <c r="BP134" s="541"/>
      <c r="BQ134" s="541"/>
      <c r="BR134" s="541"/>
      <c r="BS134" s="541"/>
      <c r="BT134" s="46"/>
      <c r="BW134"/>
      <c r="BX134"/>
      <c r="BY134"/>
      <c r="BZ134"/>
      <c r="CA134"/>
      <c r="CB134"/>
      <c r="CC134"/>
      <c r="CD134"/>
      <c r="CE134" s="375"/>
      <c r="CF134" s="392"/>
      <c r="DD134" s="121"/>
      <c r="DE134" s="121"/>
      <c r="DF134" s="121"/>
      <c r="DG134" s="121"/>
      <c r="DH134" s="121"/>
      <c r="DI134" s="121"/>
      <c r="DJ134" s="121"/>
      <c r="DK134" s="121"/>
    </row>
    <row r="135" spans="1:255" s="46" customFormat="1" ht="14.25" customHeight="1">
      <c r="A135" s="49" t="s">
        <v>1</v>
      </c>
      <c r="B135" s="529" t="s">
        <v>34</v>
      </c>
      <c r="C135" s="529"/>
      <c r="D135" s="544" t="s">
        <v>31</v>
      </c>
      <c r="E135" s="506"/>
      <c r="F135" s="506"/>
      <c r="G135" s="506"/>
      <c r="H135" s="506"/>
      <c r="I135" s="506"/>
      <c r="J135" s="506"/>
      <c r="K135" s="506"/>
      <c r="L135" s="506"/>
      <c r="M135" s="506"/>
      <c r="N135" s="506"/>
      <c r="O135" s="506"/>
      <c r="P135" s="506"/>
      <c r="Q135" s="506"/>
      <c r="R135" s="506"/>
      <c r="S135" s="506"/>
      <c r="T135" s="506"/>
      <c r="U135" s="506"/>
      <c r="V135" s="506"/>
      <c r="W135" s="506"/>
      <c r="X135" s="506"/>
      <c r="Y135" s="506"/>
      <c r="Z135" s="506"/>
      <c r="AA135" s="506"/>
      <c r="AB135" s="506"/>
      <c r="AC135" s="545"/>
      <c r="AD135" s="539" t="s">
        <v>2</v>
      </c>
      <c r="AE135" s="540"/>
      <c r="AF135" s="540"/>
      <c r="AG135" s="540"/>
      <c r="AH135" s="539" t="s">
        <v>33</v>
      </c>
      <c r="AI135" s="539"/>
      <c r="AJ135" s="539"/>
      <c r="AK135" s="539"/>
      <c r="AL135" s="307"/>
      <c r="AM135" s="307"/>
      <c r="AN135" s="307"/>
      <c r="AO135" s="307"/>
      <c r="AP135" s="307"/>
      <c r="AQ135" s="307"/>
      <c r="AR135" s="307"/>
      <c r="AS135" s="307"/>
      <c r="AT135" s="307"/>
      <c r="AU135" s="307"/>
      <c r="AV135" s="307"/>
      <c r="AW135" s="307"/>
      <c r="AX135" s="307"/>
      <c r="AY135" s="307"/>
      <c r="AZ135" s="307"/>
      <c r="BA135" s="307"/>
      <c r="BB135" s="307"/>
      <c r="BC135" s="307"/>
      <c r="BD135" s="307"/>
      <c r="BE135" s="307"/>
      <c r="BF135" s="307"/>
      <c r="BG135" s="307"/>
      <c r="BH135" s="307"/>
      <c r="BI135" s="307"/>
      <c r="BJ135" s="52"/>
      <c r="BK135" s="124"/>
      <c r="BL135" s="168">
        <f>COUNTIF($Q$14:$Q$67,1)+COUNTIF($Q$70:$Q$89,1)</f>
        <v>8</v>
      </c>
      <c r="BM135" s="168">
        <f>COUNTIF($Q$14:$Q$67,2)+COUNTIF($Q$70:$Q$89,2)</f>
        <v>4</v>
      </c>
      <c r="BN135" s="168">
        <f>COUNTIF($Q$14:$Q$67,3)+COUNTIF($Q$70:$Q$89,3)</f>
        <v>6</v>
      </c>
      <c r="BO135" s="168">
        <f>COUNTIF($Q$14:$Q$67,4)+COUNTIF($Q$70:$Q$89,4)</f>
        <v>3</v>
      </c>
      <c r="BP135" s="168">
        <f>COUNTIF($Q$14:$Q$67,5)+COUNTIF($Q$70:$Q$89,5)</f>
        <v>6</v>
      </c>
      <c r="BQ135" s="168">
        <f>COUNTIF($Q$14:$Q$67,6)+COUNTIF($Q$70:$Q$89,6)</f>
        <v>5</v>
      </c>
      <c r="BR135" s="168">
        <f>COUNTIF($Q$14:$Q$67,7)+COUNTIF($Q$70:$Q$89,7)</f>
        <v>5</v>
      </c>
      <c r="BS135" s="168">
        <f>COUNTIF($Q$14:$Q$67,8)+COUNTIF($Q$70:$Q$89,8)</f>
        <v>2</v>
      </c>
      <c r="BW135"/>
      <c r="BX135"/>
      <c r="BY135"/>
      <c r="BZ135"/>
      <c r="CA135"/>
      <c r="CB135"/>
      <c r="CC135"/>
      <c r="CD135"/>
      <c r="CE135" s="381"/>
      <c r="CF135" s="399"/>
      <c r="CG135" s="2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 s="151"/>
      <c r="DE135" s="151"/>
      <c r="DF135" s="151"/>
      <c r="DG135" s="151"/>
      <c r="DH135" s="151"/>
      <c r="DI135" s="151"/>
      <c r="DJ135" s="151"/>
      <c r="DK135" s="151"/>
      <c r="DL135"/>
      <c r="DM135"/>
      <c r="DN135"/>
      <c r="DO135"/>
      <c r="DP135"/>
      <c r="DQ135"/>
      <c r="DR135"/>
      <c r="DS135"/>
      <c r="DT135"/>
    </row>
    <row r="136" spans="1:255" s="2" customFormat="1" ht="12.75" customHeight="1">
      <c r="A136" s="18">
        <v>1</v>
      </c>
      <c r="B136" s="527" t="str">
        <f>$A$4</f>
        <v>бакалавр</v>
      </c>
      <c r="C136" s="528"/>
      <c r="D136" s="475" t="str">
        <f>B111</f>
        <v>Кваліфікаційна робота бакалавра</v>
      </c>
      <c r="E136" s="476"/>
      <c r="F136" s="476"/>
      <c r="G136" s="476"/>
      <c r="H136" s="476"/>
      <c r="I136" s="476"/>
      <c r="J136" s="476"/>
      <c r="K136" s="476"/>
      <c r="L136" s="476"/>
      <c r="M136" s="476"/>
      <c r="N136" s="476"/>
      <c r="O136" s="476"/>
      <c r="P136" s="476"/>
      <c r="Q136" s="476"/>
      <c r="R136" s="476"/>
      <c r="S136" s="476"/>
      <c r="T136" s="476"/>
      <c r="U136" s="476"/>
      <c r="V136" s="476"/>
      <c r="W136" s="476"/>
      <c r="X136" s="476"/>
      <c r="Y136" s="476"/>
      <c r="Z136" s="476"/>
      <c r="AA136" s="476"/>
      <c r="AB136" s="476"/>
      <c r="AC136" s="522"/>
      <c r="AD136" s="534" t="str">
        <f>MID(CONCATENATE(D111,IF($CZ111&gt;1,",",""),E111,IF($CZ111&gt;1,",",""),F111,IF($CZ111&gt;1,",",""),G111,IF($CZ111&gt;1,",",""),H111,IF($CZ111&gt;1,",",""),I111,IF($CZ111&gt;1,",",""),J111,IF($CZ111&gt;1,",",""),K111,IF($CZ111&gt;1,",",""),L111,IF($CZ111&gt;1,",",""),M111,IF($CZ111&gt;1,",",""),N111,IF($CZ111&gt;1,",","")),1,1)</f>
        <v>8</v>
      </c>
      <c r="AE136" s="534"/>
      <c r="AF136" s="534"/>
      <c r="AG136" s="535"/>
      <c r="AH136" s="534">
        <f>Y111</f>
        <v>9</v>
      </c>
      <c r="AI136" s="534"/>
      <c r="AJ136" s="534"/>
      <c r="AK136" s="535"/>
      <c r="AL136" s="307"/>
      <c r="AM136" s="307"/>
      <c r="AN136" s="307"/>
      <c r="AO136" s="307"/>
      <c r="AP136" s="307"/>
      <c r="AQ136" s="307"/>
      <c r="AR136" s="307"/>
      <c r="AS136" s="307"/>
      <c r="AT136" s="307"/>
      <c r="AU136" s="307"/>
      <c r="AV136" s="307"/>
      <c r="AW136" s="307"/>
      <c r="AX136" s="307"/>
      <c r="AY136" s="307"/>
      <c r="AZ136" s="307"/>
      <c r="BA136" s="307"/>
      <c r="BB136" s="307"/>
      <c r="BC136" s="307"/>
      <c r="BD136" s="307"/>
      <c r="BE136" s="307"/>
      <c r="BF136" s="307"/>
      <c r="BG136" s="307"/>
      <c r="BH136" s="307"/>
      <c r="BI136" s="307"/>
      <c r="BJ136" s="52"/>
      <c r="BK136" s="122"/>
      <c r="BL136" s="168">
        <f>COUNTIF($R$14:$R$67,1)+COUNTIF($R$70:$R$89,1)</f>
        <v>0</v>
      </c>
      <c r="BM136" s="168">
        <f>COUNTIF($R$14:$R$67,2)+COUNTIF($R$70:$R$89,2)</f>
        <v>4</v>
      </c>
      <c r="BN136" s="168">
        <f>COUNTIF($R$14:$R$67,3)+COUNTIF($R$70:$R$89,3)</f>
        <v>1</v>
      </c>
      <c r="BO136" s="168">
        <f>COUNTIF($R$14:$R$67,4)+COUNTIF($R$70:$R$89,4)</f>
        <v>4</v>
      </c>
      <c r="BP136" s="168">
        <f>COUNTIF($R$14:$R$67,5)+COUNTIF($R$70:$R$89,5)</f>
        <v>0</v>
      </c>
      <c r="BQ136" s="168">
        <f>COUNTIF($R$14:$R$67,6)+COUNTIF($R$70:$R$89,6)</f>
        <v>0</v>
      </c>
      <c r="BR136" s="168">
        <f>COUNTIF($R$14:$R$67,7)+COUNTIF($R$70:$R$89,7)</f>
        <v>0</v>
      </c>
      <c r="BS136" s="168">
        <f>COUNTIF($R$14:$R$67,8)+COUNTIF($R$70:$R$89,8)</f>
        <v>0</v>
      </c>
      <c r="BT136" s="46"/>
      <c r="BW136"/>
      <c r="BX136"/>
      <c r="BY136"/>
      <c r="BZ136"/>
      <c r="CA136"/>
      <c r="CB136"/>
      <c r="CC136"/>
      <c r="CD136"/>
      <c r="CE136" s="375"/>
      <c r="CF136" s="392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DC136"/>
      <c r="DD136" s="151"/>
      <c r="DE136" s="151"/>
      <c r="DF136" s="151"/>
      <c r="DG136" s="151"/>
      <c r="DH136" s="151"/>
      <c r="DI136" s="151"/>
      <c r="DJ136" s="151"/>
      <c r="DK136" s="151"/>
      <c r="DL136"/>
      <c r="DM136"/>
      <c r="DN136"/>
      <c r="DO136"/>
      <c r="DP136"/>
      <c r="DQ136"/>
      <c r="DR136"/>
      <c r="DS136"/>
      <c r="DT136"/>
    </row>
    <row r="137" spans="1:255" s="2" customFormat="1" ht="12.75" customHeight="1">
      <c r="A137" s="20">
        <v>2</v>
      </c>
      <c r="B137" s="509"/>
      <c r="C137" s="510"/>
      <c r="D137" s="475">
        <f>B112</f>
        <v>0</v>
      </c>
      <c r="E137" s="476"/>
      <c r="F137" s="476"/>
      <c r="G137" s="476"/>
      <c r="H137" s="476"/>
      <c r="I137" s="476"/>
      <c r="J137" s="476"/>
      <c r="K137" s="476"/>
      <c r="L137" s="476"/>
      <c r="M137" s="476"/>
      <c r="N137" s="476"/>
      <c r="O137" s="476"/>
      <c r="P137" s="476"/>
      <c r="Q137" s="476"/>
      <c r="R137" s="476"/>
      <c r="S137" s="476"/>
      <c r="T137" s="476"/>
      <c r="U137" s="476"/>
      <c r="V137" s="476"/>
      <c r="W137" s="476"/>
      <c r="X137" s="476"/>
      <c r="Y137" s="476"/>
      <c r="Z137" s="476"/>
      <c r="AA137" s="476"/>
      <c r="AB137" s="476"/>
      <c r="AC137" s="522"/>
      <c r="AD137" s="523" t="str">
        <f>MID(CONCATENATE(D112,IF($CZ112&gt;1,",",""),E112,IF($CZ112&gt;1,",",""),F112,IF($CZ112&gt;1,",",""),G112,IF($CZ112&gt;1,",",""),H112,IF($CZ112&gt;1,",",""),I112,IF($CZ112&gt;1,",",""),J112,IF($CZ112&gt;1,",",""),K112,IF($CZ112&gt;1,",",""),L112,IF($CZ112&gt;1,",",""),M112,IF($CZ112&gt;1,",",""),N112,IF($CZ112&gt;1,",","")),1,1)</f>
        <v/>
      </c>
      <c r="AE137" s="524"/>
      <c r="AF137" s="524"/>
      <c r="AG137" s="524"/>
      <c r="AH137" s="534">
        <f>Y112</f>
        <v>0</v>
      </c>
      <c r="AI137" s="534"/>
      <c r="AJ137" s="534"/>
      <c r="AK137" s="535"/>
      <c r="AL137" s="307"/>
      <c r="AM137" s="307"/>
      <c r="AN137" s="307"/>
      <c r="AO137" s="307"/>
      <c r="AP137" s="307"/>
      <c r="AQ137" s="307"/>
      <c r="AR137" s="307"/>
      <c r="AS137" s="307"/>
      <c r="AT137" s="307"/>
      <c r="AU137" s="307"/>
      <c r="AV137" s="307"/>
      <c r="AW137" s="307"/>
      <c r="AX137" s="307"/>
      <c r="AY137" s="307"/>
      <c r="AZ137" s="307"/>
      <c r="BA137" s="307"/>
      <c r="BB137" s="307"/>
      <c r="BC137" s="307"/>
      <c r="BD137" s="307"/>
      <c r="BE137" s="307"/>
      <c r="BF137" s="307"/>
      <c r="BG137" s="307"/>
      <c r="BH137" s="307"/>
      <c r="BI137" s="307"/>
      <c r="BJ137" s="52"/>
      <c r="BK137" s="122"/>
      <c r="BL137" s="168">
        <f>COUNTIF($S$14:$S$67,1)+COUNTIF($S$70:$S$89,1)</f>
        <v>0</v>
      </c>
      <c r="BM137" s="168">
        <f>COUNTIF($S$14:$S$67,2)+COUNTIF($S$70:$S$89,2)</f>
        <v>0</v>
      </c>
      <c r="BN137" s="168">
        <f>COUNTIF($S$14:$S$67,3)+COUNTIF($S$70:$S$89,3)</f>
        <v>1</v>
      </c>
      <c r="BO137" s="168">
        <f>COUNTIF($S$14:$S$67,4)+COUNTIF($S$70:$S$89,4)</f>
        <v>1</v>
      </c>
      <c r="BP137" s="168">
        <f>COUNTIF($S$14:$S$67,5)+COUNTIF($S$70:$S$89,5)</f>
        <v>1</v>
      </c>
      <c r="BQ137" s="168">
        <f>COUNTIF($S$14:$S$67,6)+COUNTIF($S$70:$S$89,6)</f>
        <v>0</v>
      </c>
      <c r="BR137" s="168">
        <f>COUNTIF($S$14:$S$67,7)+COUNTIF($S$70:$S$89,7)</f>
        <v>0</v>
      </c>
      <c r="BS137" s="168">
        <f>COUNTIF($S$14:$S$67,8)+COUNTIF($S$70:$S$89,8)</f>
        <v>0</v>
      </c>
      <c r="BT137"/>
      <c r="BW137"/>
      <c r="BX137"/>
      <c r="BY137"/>
      <c r="BZ137"/>
      <c r="CA137"/>
      <c r="CB137"/>
      <c r="CC137"/>
      <c r="CD137"/>
      <c r="CE137" s="375"/>
      <c r="CF137" s="392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DC137"/>
      <c r="DD137" s="151"/>
      <c r="DE137" s="151"/>
      <c r="DF137" s="151"/>
      <c r="DG137" s="151"/>
      <c r="DH137" s="151"/>
      <c r="DI137" s="151"/>
      <c r="DJ137" s="151"/>
      <c r="DK137" s="151"/>
      <c r="DL137"/>
      <c r="DM137"/>
      <c r="DN137"/>
      <c r="DO137"/>
      <c r="DP137"/>
      <c r="DQ137"/>
      <c r="DR137"/>
      <c r="DS137"/>
      <c r="DT137"/>
    </row>
    <row r="138" spans="1:255" s="2" customFormat="1" ht="13.5" customHeight="1">
      <c r="A138" s="18">
        <v>3</v>
      </c>
      <c r="B138" s="509" t="s">
        <v>35</v>
      </c>
      <c r="C138" s="510"/>
      <c r="D138" s="475">
        <f>B113</f>
        <v>0</v>
      </c>
      <c r="E138" s="476"/>
      <c r="F138" s="476"/>
      <c r="G138" s="476"/>
      <c r="H138" s="476"/>
      <c r="I138" s="476"/>
      <c r="J138" s="476"/>
      <c r="K138" s="476"/>
      <c r="L138" s="476"/>
      <c r="M138" s="476"/>
      <c r="N138" s="476"/>
      <c r="O138" s="476"/>
      <c r="P138" s="476"/>
      <c r="Q138" s="476"/>
      <c r="R138" s="476"/>
      <c r="S138" s="476"/>
      <c r="T138" s="476"/>
      <c r="U138" s="476"/>
      <c r="V138" s="476"/>
      <c r="W138" s="476"/>
      <c r="X138" s="476"/>
      <c r="Y138" s="476"/>
      <c r="Z138" s="476"/>
      <c r="AA138" s="476"/>
      <c r="AB138" s="476"/>
      <c r="AC138" s="522"/>
      <c r="AD138" s="523" t="str">
        <f>MID(CONCATENATE(D113,IF($CZ113&gt;1,",",""),E113,IF($CZ113&gt;1,",",""),F113,IF($CZ113&gt;1,",",""),G113,IF($CZ113&gt;1,",",""),H113,IF($CZ113&gt;1,",",""),I113,IF($CZ113&gt;1,",",""),J113,IF($CZ113&gt;1,",",""),K113,IF($CZ113&gt;1,",",""),L113,IF($CZ113&gt;1,",",""),M113,IF($CZ113&gt;1,",",""),N113,IF($CZ113&gt;1,",","")),1,1)</f>
        <v/>
      </c>
      <c r="AE138" s="524"/>
      <c r="AF138" s="524"/>
      <c r="AG138" s="524"/>
      <c r="AH138" s="534">
        <f>Y113</f>
        <v>0</v>
      </c>
      <c r="AI138" s="534"/>
      <c r="AJ138" s="534"/>
      <c r="AK138" s="535"/>
      <c r="AL138" s="307"/>
      <c r="AM138" s="307"/>
      <c r="AN138" s="307"/>
      <c r="AO138" s="307"/>
      <c r="AP138" s="307"/>
      <c r="AQ138" s="307"/>
      <c r="AR138" s="307"/>
      <c r="AS138" s="307"/>
      <c r="AT138" s="307"/>
      <c r="AU138" s="307"/>
      <c r="AV138" s="307"/>
      <c r="AW138" s="307"/>
      <c r="AX138" s="307"/>
      <c r="AY138" s="307"/>
      <c r="AZ138" s="307"/>
      <c r="BA138" s="307"/>
      <c r="BB138" s="307"/>
      <c r="BC138" s="307"/>
      <c r="BD138" s="307"/>
      <c r="BE138" s="307"/>
      <c r="BF138" s="307"/>
      <c r="BG138" s="307"/>
      <c r="BH138" s="307"/>
      <c r="BI138" s="307"/>
      <c r="BJ138" s="52"/>
      <c r="BK138" s="122"/>
      <c r="BL138" s="168">
        <f>COUNTIF($T$14:$T$67,1)+COUNTIF($T$70:$T$89,1)</f>
        <v>0</v>
      </c>
      <c r="BM138" s="168">
        <f>COUNTIF($T$14:$T$67,2)+COUNTIF($T$70:$T$89,2)</f>
        <v>0</v>
      </c>
      <c r="BN138" s="168">
        <f>COUNTIF($T$14:$T$67,3)+COUNTIF($T$70:$T$89,3)</f>
        <v>0</v>
      </c>
      <c r="BO138" s="168">
        <f>COUNTIF($T$14:$T$67,4)+COUNTIF($T$70:$T$89,4)</f>
        <v>0</v>
      </c>
      <c r="BP138" s="168">
        <f>COUNTIF($T$14:$T$67,5)+COUNTIF($T$70:$T$89,5)</f>
        <v>1</v>
      </c>
      <c r="BQ138" s="168">
        <f>COUNTIF($T$14:$T$67,6)+COUNTIF($T$70:$T$89,6)</f>
        <v>0</v>
      </c>
      <c r="BR138" s="168">
        <f>COUNTIF($T$14:$T$67,7)+COUNTIF($T$70:$T$89,7)</f>
        <v>0</v>
      </c>
      <c r="BS138" s="168">
        <f>COUNTIF($T$14:$T$67,8)+COUNTIF($T$70:$T$89,8)</f>
        <v>0</v>
      </c>
      <c r="BT138"/>
      <c r="BW138"/>
      <c r="BX138"/>
      <c r="BY138"/>
      <c r="BZ138"/>
      <c r="CA138"/>
      <c r="CB138"/>
      <c r="CC138"/>
      <c r="CD138"/>
      <c r="CE138" s="375"/>
      <c r="CF138" s="392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DC138"/>
      <c r="DD138" s="151"/>
      <c r="DE138" s="151"/>
      <c r="DF138" s="151"/>
      <c r="DG138" s="151"/>
      <c r="DH138" s="151"/>
      <c r="DI138" s="151"/>
      <c r="DJ138" s="151"/>
      <c r="DK138" s="151"/>
      <c r="DL138"/>
      <c r="DM138"/>
      <c r="DN138"/>
      <c r="DO138"/>
      <c r="DP138"/>
      <c r="DQ138"/>
      <c r="DR138"/>
      <c r="DS138"/>
      <c r="DT138"/>
    </row>
    <row r="139" spans="1:255" ht="13.5" customHeight="1">
      <c r="A139" s="18">
        <v>4</v>
      </c>
      <c r="B139" s="509" t="s">
        <v>35</v>
      </c>
      <c r="C139" s="510"/>
      <c r="D139" s="475">
        <f>B114</f>
        <v>0</v>
      </c>
      <c r="E139" s="476"/>
      <c r="F139" s="476"/>
      <c r="G139" s="476"/>
      <c r="H139" s="476"/>
      <c r="I139" s="476"/>
      <c r="J139" s="476"/>
      <c r="K139" s="476"/>
      <c r="L139" s="476"/>
      <c r="M139" s="476"/>
      <c r="N139" s="476"/>
      <c r="O139" s="476"/>
      <c r="P139" s="476"/>
      <c r="Q139" s="476"/>
      <c r="R139" s="476"/>
      <c r="S139" s="476"/>
      <c r="T139" s="476"/>
      <c r="U139" s="476"/>
      <c r="V139" s="476"/>
      <c r="W139" s="476"/>
      <c r="X139" s="476"/>
      <c r="Y139" s="476"/>
      <c r="Z139" s="476"/>
      <c r="AA139" s="476"/>
      <c r="AB139" s="476"/>
      <c r="AC139" s="522"/>
      <c r="AD139" s="523" t="str">
        <f>MID(CONCATENATE(D114,IF($CZ114&gt;1,",",""),E114,IF($CZ114&gt;1,",",""),F114,IF($CZ114&gt;1,",",""),G114,IF($CZ114&gt;1,",",""),H114,IF($CZ114&gt;1,",",""),I114,IF($CZ114&gt;1,",",""),J114,IF($CZ114&gt;1,",",""),K114,IF($CZ114&gt;1,",",""),L114,IF($CZ114&gt;1,",",""),M114,IF($CZ114&gt;1,",",""),N114,IF($CZ114&gt;1,",","")),1,1)</f>
        <v/>
      </c>
      <c r="AE139" s="524"/>
      <c r="AF139" s="524"/>
      <c r="AG139" s="524"/>
      <c r="AH139" s="534">
        <f>Y114</f>
        <v>0</v>
      </c>
      <c r="AI139" s="534"/>
      <c r="AJ139" s="534"/>
      <c r="AK139" s="535"/>
      <c r="AL139" s="307"/>
      <c r="AM139" s="307"/>
      <c r="AN139" s="307"/>
      <c r="AO139" s="307"/>
      <c r="AP139" s="307"/>
      <c r="AQ139" s="307"/>
      <c r="AR139" s="307"/>
      <c r="AS139" s="307"/>
      <c r="AT139" s="307"/>
      <c r="AU139" s="307"/>
      <c r="AV139" s="307"/>
      <c r="AW139" s="307"/>
      <c r="AX139" s="307"/>
      <c r="AY139" s="307"/>
      <c r="AZ139" s="307"/>
      <c r="BA139" s="307"/>
      <c r="BB139" s="307"/>
      <c r="BC139" s="307"/>
      <c r="BD139" s="307"/>
      <c r="BE139" s="307"/>
      <c r="BF139" s="307"/>
      <c r="BG139" s="307"/>
      <c r="BH139" s="307"/>
      <c r="BI139" s="307"/>
      <c r="BJ139" s="140"/>
      <c r="BL139" s="168">
        <f>COUNTIF($U$14:$U$67,1)+COUNTIF($U$70:$U$89,1)</f>
        <v>0</v>
      </c>
      <c r="BM139" s="168">
        <f>COUNTIF($U$14:$U$67,2)+COUNTIF($U$70:$U$89,2)</f>
        <v>0</v>
      </c>
      <c r="BN139" s="168">
        <f>COUNTIF($U$14:$U$67,3)+COUNTIF($U$70:$U$89,3)</f>
        <v>0</v>
      </c>
      <c r="BO139" s="168">
        <f>COUNTIF($U$14:$U$67,4)+COUNTIF($U$70:$U$89,4)</f>
        <v>0</v>
      </c>
      <c r="BP139" s="168">
        <f>COUNTIF($U$14:$U$67,5)+COUNTIF($U$70:$U$89,5)</f>
        <v>0</v>
      </c>
      <c r="BQ139" s="168">
        <f>COUNTIF($U$14:$U$67,6)+COUNTIF($U$70:$U$89,6)</f>
        <v>1</v>
      </c>
      <c r="BR139" s="168">
        <f>COUNTIF($U$14:$U$67,7)+COUNTIF($U$70:$U$89,7)</f>
        <v>0</v>
      </c>
      <c r="BS139" s="168">
        <f>COUNTIF($U$14:$U$67,8)+COUNTIF($U$70:$U$89,8)</f>
        <v>0</v>
      </c>
      <c r="BW139"/>
      <c r="BX139"/>
      <c r="BY139"/>
      <c r="BZ139"/>
      <c r="CA139"/>
      <c r="CB139"/>
      <c r="CC139"/>
      <c r="CD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DC139"/>
      <c r="DD139" s="151"/>
      <c r="DE139" s="151"/>
      <c r="DF139" s="151"/>
      <c r="DG139" s="151"/>
      <c r="DH139" s="151"/>
      <c r="DI139" s="151"/>
      <c r="DJ139" s="151"/>
      <c r="DK139" s="151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</row>
    <row r="140" spans="1:255" ht="12.75" customHeight="1">
      <c r="A140" s="18">
        <v>5</v>
      </c>
      <c r="B140" s="509" t="s">
        <v>35</v>
      </c>
      <c r="C140" s="510"/>
      <c r="D140" s="475">
        <f>B115</f>
        <v>0</v>
      </c>
      <c r="E140" s="476"/>
      <c r="F140" s="476"/>
      <c r="G140" s="476"/>
      <c r="H140" s="476"/>
      <c r="I140" s="476"/>
      <c r="J140" s="476"/>
      <c r="K140" s="476"/>
      <c r="L140" s="476"/>
      <c r="M140" s="476"/>
      <c r="N140" s="476"/>
      <c r="O140" s="476"/>
      <c r="P140" s="476"/>
      <c r="Q140" s="476"/>
      <c r="R140" s="476"/>
      <c r="S140" s="476"/>
      <c r="T140" s="476"/>
      <c r="U140" s="476"/>
      <c r="V140" s="476"/>
      <c r="W140" s="476"/>
      <c r="X140" s="476"/>
      <c r="Y140" s="476"/>
      <c r="Z140" s="476"/>
      <c r="AA140" s="476"/>
      <c r="AB140" s="476"/>
      <c r="AC140" s="522"/>
      <c r="AD140" s="523" t="str">
        <f>MID(CONCATENATE(D115,IF($CZ115&gt;1,",",""),E115,IF($CZ115&gt;1,",",""),F115,IF($CZ115&gt;1,",",""),G115,IF($CZ115&gt;1,",",""),H115,IF($CZ115&gt;1,",",""),I115,IF($CZ115&gt;1,",",""),J115,IF($CZ115&gt;1,",",""),K115,IF($CZ115&gt;1,",",""),L115,IF($CZ115&gt;1,",",""),M115,IF($CZ115&gt;1,",",""),N115,IF($CZ115&gt;1,",","")),1,1)</f>
        <v/>
      </c>
      <c r="AE140" s="524"/>
      <c r="AF140" s="524"/>
      <c r="AG140" s="524"/>
      <c r="AH140" s="534">
        <f>Y115</f>
        <v>0</v>
      </c>
      <c r="AI140" s="534"/>
      <c r="AJ140" s="534"/>
      <c r="AK140" s="535"/>
      <c r="AL140" s="307"/>
      <c r="AM140" s="307"/>
      <c r="AN140" s="307"/>
      <c r="AO140" s="307"/>
      <c r="AP140" s="307"/>
      <c r="AQ140" s="307"/>
      <c r="AR140" s="307"/>
      <c r="AS140" s="307"/>
      <c r="AT140" s="307"/>
      <c r="AU140" s="307"/>
      <c r="AV140" s="307"/>
      <c r="AW140" s="307"/>
      <c r="AX140" s="307"/>
      <c r="AY140" s="307"/>
      <c r="AZ140" s="307"/>
      <c r="BA140" s="307"/>
      <c r="BB140" s="307"/>
      <c r="BC140" s="307"/>
      <c r="BD140" s="307"/>
      <c r="BE140" s="307"/>
      <c r="BF140" s="307"/>
      <c r="BG140" s="307"/>
      <c r="BH140" s="307"/>
      <c r="BI140" s="307"/>
      <c r="BJ140" s="140"/>
      <c r="BK140"/>
      <c r="BL140" s="168">
        <f>COUNTIF($V$14:$V$67,1)+COUNTIF($V$70:$V$89,1)</f>
        <v>0</v>
      </c>
      <c r="BM140" s="168">
        <f>COUNTIF($V$14:$V$67,2)+COUNTIF($V$70:$V$89,2)</f>
        <v>0</v>
      </c>
      <c r="BN140" s="168">
        <f>COUNTIF($V$14:$V$67,3)+COUNTIF($V$70:$V$89,3)</f>
        <v>0</v>
      </c>
      <c r="BO140" s="168">
        <f>COUNTIF($V$14:$V$67,4)+COUNTIF($V$70:$V$89,4)</f>
        <v>0</v>
      </c>
      <c r="BP140" s="168">
        <f>COUNTIF($V$14:$V$67,5)+COUNTIF($V$70:$V$89,5)</f>
        <v>0</v>
      </c>
      <c r="BQ140" s="168">
        <f>COUNTIF($V$14:$V$67,6)+COUNTIF($V$70:$V$89,6)</f>
        <v>0</v>
      </c>
      <c r="BR140" s="168">
        <f>COUNTIF($V$14:$V$67,7)+COUNTIF($V$70:$V$89,7)</f>
        <v>1</v>
      </c>
      <c r="BS140" s="168">
        <f>COUNTIF($V$14:$V$67,8)+COUNTIF($V$70:$V$89,8)</f>
        <v>0</v>
      </c>
      <c r="BT140"/>
      <c r="BW140"/>
      <c r="BX140"/>
      <c r="BY140"/>
      <c r="BZ140"/>
      <c r="CA140"/>
      <c r="CB140"/>
      <c r="CC140"/>
      <c r="CD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DC140"/>
      <c r="DD140" s="151"/>
      <c r="DE140" s="151"/>
      <c r="DF140" s="151"/>
      <c r="DG140" s="151"/>
      <c r="DH140" s="151"/>
      <c r="DI140" s="151"/>
      <c r="DJ140" s="151"/>
      <c r="DK140" s="151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</row>
    <row r="141" spans="1:255" ht="6.75" customHeight="1">
      <c r="A141"/>
      <c r="B141" s="238"/>
      <c r="C141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307"/>
      <c r="AQ141" s="307"/>
      <c r="AR141" s="307"/>
      <c r="AS141" s="307"/>
      <c r="AT141" s="307"/>
      <c r="AU141" s="307"/>
      <c r="AV141" s="307"/>
      <c r="AW141" s="307"/>
      <c r="AX141" s="307"/>
      <c r="AY141" s="307"/>
      <c r="AZ141" s="307"/>
      <c r="BA141" s="307"/>
      <c r="BB141" s="307"/>
      <c r="BC141" s="307"/>
      <c r="BD141" s="307"/>
      <c r="BE141" s="307"/>
      <c r="BF141" s="307"/>
      <c r="BG141" s="307"/>
      <c r="BH141" s="307"/>
      <c r="BI141" s="307"/>
      <c r="BJ141" s="140"/>
      <c r="BK141"/>
      <c r="BL141" s="168">
        <f>COUNTIF($W$14:$W$67,1)+COUNTIF($W$70:$W$89,1)</f>
        <v>0</v>
      </c>
      <c r="BM141" s="168">
        <f>COUNTIF($W$14:$W$67,2)+COUNTIF($W$70:$W$89,2)</f>
        <v>0</v>
      </c>
      <c r="BN141" s="168">
        <f>COUNTIF($W$14:$W$67,3)+COUNTIF($W$70:$W$89,3)</f>
        <v>0</v>
      </c>
      <c r="BO141" s="168">
        <f>COUNTIF($W$14:$W$67,4)+COUNTIF($W$70:$W$89,4)</f>
        <v>0</v>
      </c>
      <c r="BP141" s="168">
        <f>COUNTIF($W$14:$W$67,5)+COUNTIF($W$70:$W$89,5)</f>
        <v>0</v>
      </c>
      <c r="BQ141" s="168">
        <f>COUNTIF($W$14:$W$67,6)+COUNTIF($W$70:$W$89,6)</f>
        <v>0</v>
      </c>
      <c r="BR141" s="168">
        <f>COUNTIF($W$14:$W$67,7)+COUNTIF($W$70:$W$89,7)</f>
        <v>0</v>
      </c>
      <c r="BS141" s="168">
        <f>COUNTIF($W$14:$W$67,8)+COUNTIF($W$70:$W$89,8)</f>
        <v>1</v>
      </c>
      <c r="BT141" s="46"/>
      <c r="BU141" s="46"/>
      <c r="BV141" s="46"/>
      <c r="BW141"/>
      <c r="BX141"/>
      <c r="BY141"/>
      <c r="BZ141"/>
      <c r="CA141"/>
      <c r="CB141"/>
      <c r="CC141"/>
      <c r="CD141"/>
      <c r="CE141" s="381"/>
      <c r="CF141" s="399"/>
      <c r="CG141" s="2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</row>
    <row r="142" spans="1:255" s="14" customFormat="1" ht="15.75" customHeight="1">
      <c r="A142" s="144"/>
      <c r="B142" s="426" t="s">
        <v>315</v>
      </c>
      <c r="C142" s="427"/>
      <c r="D142" s="428"/>
      <c r="E142" s="428"/>
      <c r="F142" s="428"/>
      <c r="G142" s="428"/>
      <c r="H142" s="428"/>
      <c r="I142" s="428"/>
      <c r="J142" s="428"/>
      <c r="K142" s="428"/>
      <c r="L142" s="428"/>
      <c r="M142" s="428"/>
      <c r="N142" s="428"/>
      <c r="O142" s="428"/>
      <c r="P142" s="428"/>
      <c r="Q142" s="428"/>
      <c r="R142" s="428"/>
      <c r="S142" s="428"/>
      <c r="T142" s="428"/>
      <c r="U142" s="428"/>
      <c r="V142" s="428"/>
      <c r="W142" s="428"/>
      <c r="X142" s="429"/>
      <c r="Y142" s="429"/>
      <c r="Z142" s="429"/>
      <c r="AA142" s="429"/>
      <c r="AB142" s="429"/>
      <c r="AC142" s="429"/>
      <c r="AD142" s="429"/>
      <c r="AE142" s="429"/>
      <c r="AF142" s="429"/>
      <c r="AG142" s="309"/>
      <c r="AH142" s="429"/>
      <c r="AI142" s="429"/>
      <c r="AJ142" s="429"/>
      <c r="AK142" s="309"/>
      <c r="AL142" s="310"/>
      <c r="AM142" s="310"/>
      <c r="AN142" s="310"/>
      <c r="AO142" s="310"/>
      <c r="AP142" s="310"/>
      <c r="AQ142" s="310"/>
      <c r="AR142" s="310"/>
      <c r="AS142" s="310"/>
      <c r="AT142" s="310"/>
      <c r="AU142" s="310"/>
      <c r="AV142" s="310"/>
      <c r="AW142" s="310"/>
      <c r="AX142" s="310"/>
      <c r="AY142" s="310"/>
      <c r="AZ142" s="310"/>
      <c r="BA142" s="310"/>
      <c r="BB142" s="310"/>
      <c r="BC142" s="310"/>
      <c r="BD142" s="310"/>
      <c r="BE142" s="310"/>
      <c r="BF142" s="310"/>
      <c r="BG142" s="310"/>
      <c r="BH142" s="310"/>
      <c r="BI142" s="310"/>
      <c r="BJ142" s="141"/>
      <c r="BK142" s="51" t="s">
        <v>40</v>
      </c>
      <c r="BL142" s="172">
        <f t="shared" ref="BL142:BS142" ca="1" si="916">SUM(BL135:BL141)+BW$142</f>
        <v>8</v>
      </c>
      <c r="BM142" s="172">
        <f t="shared" ca="1" si="916"/>
        <v>8</v>
      </c>
      <c r="BN142" s="172">
        <f t="shared" ca="1" si="916"/>
        <v>8</v>
      </c>
      <c r="BO142" s="172">
        <f t="shared" ca="1" si="916"/>
        <v>8</v>
      </c>
      <c r="BP142" s="172">
        <f t="shared" ca="1" si="916"/>
        <v>8</v>
      </c>
      <c r="BQ142" s="172">
        <f t="shared" ca="1" si="916"/>
        <v>6</v>
      </c>
      <c r="BR142" s="172">
        <f t="shared" ca="1" si="916"/>
        <v>6</v>
      </c>
      <c r="BS142" s="172">
        <f t="shared" ca="1" si="916"/>
        <v>3</v>
      </c>
      <c r="BT142" s="46"/>
      <c r="BU142" s="2"/>
      <c r="BV142" s="2"/>
      <c r="BW142" s="158">
        <f ca="1">INDIRECT(ADDRESS(287+9*($BK$119-1),COLUMN(BW142),1,1))</f>
        <v>0</v>
      </c>
      <c r="BX142" s="158">
        <f t="shared" ref="BX142:CD142" ca="1" si="917">INDIRECT(ADDRESS(287+9*($BK$119-1),COLUMN(BX142),1,1))</f>
        <v>0</v>
      </c>
      <c r="BY142" s="158">
        <f t="shared" ca="1" si="917"/>
        <v>0</v>
      </c>
      <c r="BZ142" s="158">
        <f t="shared" ca="1" si="917"/>
        <v>0</v>
      </c>
      <c r="CA142" s="158">
        <f t="shared" ca="1" si="917"/>
        <v>0</v>
      </c>
      <c r="CB142" s="158">
        <f t="shared" ca="1" si="917"/>
        <v>0</v>
      </c>
      <c r="CC142" s="158">
        <f t="shared" ca="1" si="917"/>
        <v>0</v>
      </c>
      <c r="CD142" s="158">
        <f t="shared" ca="1" si="917"/>
        <v>0</v>
      </c>
      <c r="CE142" s="375"/>
      <c r="CF142" s="392"/>
      <c r="CG142" s="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</row>
    <row r="143" spans="1:255" s="2" customFormat="1" ht="15" customHeight="1">
      <c r="A143" s="223"/>
      <c r="B143" s="426"/>
      <c r="C143" s="427"/>
      <c r="D143" s="428"/>
      <c r="E143" s="428"/>
      <c r="F143" s="428"/>
      <c r="G143" s="428"/>
      <c r="H143" s="428"/>
      <c r="I143" s="428"/>
      <c r="J143" s="428"/>
      <c r="K143" s="428"/>
      <c r="L143" s="428"/>
      <c r="M143" s="428"/>
      <c r="N143" s="428"/>
      <c r="O143" s="428"/>
      <c r="P143" s="428"/>
      <c r="Q143" s="428"/>
      <c r="R143" s="428"/>
      <c r="S143" s="428"/>
      <c r="T143" s="428"/>
      <c r="U143" s="428"/>
      <c r="V143" s="428"/>
      <c r="W143" s="428"/>
      <c r="X143" s="429"/>
      <c r="Y143" s="429"/>
      <c r="Z143" s="429"/>
      <c r="AA143" s="429"/>
      <c r="AB143" s="429"/>
      <c r="AC143" s="429"/>
      <c r="AD143" s="429"/>
      <c r="AE143" s="429"/>
      <c r="AF143" s="429"/>
      <c r="AG143" s="309"/>
      <c r="AH143" s="429"/>
      <c r="AI143" s="429"/>
      <c r="AJ143" s="429"/>
      <c r="AK143" s="309"/>
      <c r="AL143" s="308"/>
      <c r="AM143" s="308"/>
      <c r="AN143" s="308"/>
      <c r="AO143" s="309"/>
      <c r="AP143" s="308"/>
      <c r="AQ143" s="308"/>
      <c r="AR143" s="308"/>
      <c r="AS143" s="309"/>
      <c r="AT143" s="308"/>
      <c r="AU143" s="308"/>
      <c r="AV143" s="308"/>
      <c r="AW143" s="309"/>
      <c r="AX143" s="308"/>
      <c r="AY143" s="308"/>
      <c r="AZ143" s="308"/>
      <c r="BA143" s="309"/>
      <c r="BB143" s="308"/>
      <c r="BC143" s="308"/>
      <c r="BD143" s="308"/>
      <c r="BE143" s="309"/>
      <c r="BF143" s="308"/>
      <c r="BG143" s="308"/>
      <c r="BH143" s="308"/>
      <c r="BI143" s="309"/>
      <c r="BJ143" s="116"/>
      <c r="BK143"/>
      <c r="BL143"/>
      <c r="BM143"/>
      <c r="BN143"/>
      <c r="BO143"/>
      <c r="BP143"/>
      <c r="BQ143"/>
      <c r="BR143"/>
      <c r="BS143"/>
      <c r="BT143" s="46"/>
      <c r="BW143"/>
      <c r="BX143"/>
      <c r="BY143"/>
      <c r="BZ143"/>
      <c r="CA143"/>
      <c r="CB143"/>
      <c r="CC143"/>
      <c r="CD143"/>
      <c r="CE143" s="375"/>
      <c r="CF143" s="392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DC143"/>
      <c r="DL143"/>
      <c r="DM143"/>
      <c r="DN143"/>
      <c r="DO143"/>
      <c r="DP143"/>
      <c r="DQ143"/>
      <c r="DR143"/>
      <c r="DS143"/>
      <c r="DT143"/>
    </row>
    <row r="144" spans="1:255" ht="6" customHeight="1">
      <c r="A144" s="224"/>
      <c r="B144" s="289"/>
      <c r="C144" s="225"/>
      <c r="D144" s="332"/>
      <c r="E144" s="332"/>
      <c r="F144" s="332"/>
      <c r="G144" s="332"/>
      <c r="H144" s="332"/>
      <c r="I144" s="332"/>
      <c r="J144" s="332"/>
      <c r="K144" s="332"/>
      <c r="L144" s="332"/>
      <c r="M144" s="332"/>
      <c r="N144" s="332"/>
      <c r="O144" s="332"/>
      <c r="P144" s="332"/>
      <c r="Q144" s="332"/>
      <c r="R144" s="332"/>
      <c r="S144" s="332"/>
      <c r="T144" s="332"/>
      <c r="U144" s="332"/>
      <c r="V144" s="332"/>
      <c r="W144" s="332"/>
      <c r="X144" s="311"/>
      <c r="Y144" s="311"/>
      <c r="Z144" s="311"/>
      <c r="AA144" s="311"/>
      <c r="AB144" s="311"/>
      <c r="AC144" s="311"/>
      <c r="AD144" s="311"/>
      <c r="AE144" s="311"/>
      <c r="AF144" s="311"/>
      <c r="AG144" s="311"/>
      <c r="AH144" s="311"/>
      <c r="AI144" s="311"/>
      <c r="AJ144" s="311"/>
      <c r="AK144" s="311"/>
      <c r="AL144" s="308"/>
      <c r="AM144" s="308"/>
      <c r="AN144" s="308"/>
      <c r="AO144" s="309"/>
      <c r="AP144" s="308"/>
      <c r="AQ144" s="308"/>
      <c r="AR144" s="308"/>
      <c r="AS144" s="309"/>
      <c r="AT144" s="308"/>
      <c r="AU144" s="308"/>
      <c r="AV144" s="308"/>
      <c r="AW144" s="309"/>
      <c r="AX144" s="308"/>
      <c r="AY144" s="308"/>
      <c r="AZ144" s="308"/>
      <c r="BA144" s="309"/>
      <c r="BB144" s="308"/>
      <c r="BC144" s="308"/>
      <c r="BD144" s="308"/>
      <c r="BE144" s="309"/>
      <c r="BF144" s="308"/>
      <c r="BG144" s="308"/>
      <c r="BH144" s="308"/>
      <c r="BI144" s="309"/>
      <c r="BK144"/>
      <c r="BL144"/>
      <c r="BM144"/>
      <c r="BN144"/>
      <c r="BO144"/>
      <c r="BP144"/>
      <c r="BQ144"/>
      <c r="BR144"/>
      <c r="BS144"/>
      <c r="BW144"/>
      <c r="BX144"/>
      <c r="BY144"/>
      <c r="BZ144"/>
      <c r="CA144"/>
      <c r="CB144"/>
      <c r="CC144"/>
      <c r="CD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DC144"/>
      <c r="DL144"/>
      <c r="DM144"/>
      <c r="DN144"/>
      <c r="DO144"/>
      <c r="DP144"/>
      <c r="DQ144"/>
      <c r="DR144"/>
      <c r="DS144"/>
      <c r="DT144"/>
    </row>
    <row r="145" spans="1:124">
      <c r="A145" s="143"/>
      <c r="B145" s="290" t="s">
        <v>316</v>
      </c>
      <c r="C145" s="175"/>
      <c r="D145" s="333"/>
      <c r="E145" s="333"/>
      <c r="F145" s="333"/>
      <c r="G145" s="333"/>
      <c r="H145" s="561" t="s">
        <v>317</v>
      </c>
      <c r="I145" s="561"/>
      <c r="J145" s="561"/>
      <c r="K145" s="561"/>
      <c r="L145" s="561"/>
      <c r="M145" s="561"/>
      <c r="N145" s="561"/>
      <c r="O145" s="561"/>
      <c r="P145" s="561"/>
      <c r="Q145" s="561"/>
      <c r="R145" s="561"/>
      <c r="S145" s="561"/>
      <c r="T145" s="561"/>
      <c r="U145" s="561"/>
      <c r="V145" s="561"/>
      <c r="W145" s="561"/>
      <c r="X145" s="561"/>
      <c r="Y145" s="312"/>
      <c r="Z145" s="357" t="s">
        <v>318</v>
      </c>
      <c r="AA145" s="357"/>
      <c r="AB145" s="357"/>
      <c r="AC145" s="312"/>
      <c r="AD145" s="312"/>
      <c r="AE145" s="312"/>
      <c r="AF145" s="312"/>
      <c r="AG145" s="309"/>
      <c r="AH145" s="309"/>
      <c r="AI145" s="309"/>
      <c r="AJ145" s="309"/>
      <c r="AK145" s="309"/>
      <c r="AL145" s="309"/>
      <c r="AM145" s="309"/>
      <c r="AN145" s="309"/>
      <c r="AO145" s="309"/>
      <c r="AP145" s="309"/>
      <c r="AQ145" s="309"/>
      <c r="AR145" s="309"/>
      <c r="AS145" s="309"/>
      <c r="AT145" s="309"/>
      <c r="AU145" s="309"/>
      <c r="AV145" s="309"/>
      <c r="AW145" s="309"/>
      <c r="AX145" s="309"/>
      <c r="AY145" s="309"/>
      <c r="AZ145" s="309"/>
      <c r="BA145" s="309"/>
      <c r="BB145" s="309"/>
      <c r="BC145" s="309"/>
      <c r="BD145" s="309"/>
      <c r="BE145" s="309"/>
      <c r="BF145" s="309"/>
      <c r="BG145" s="309"/>
      <c r="BH145" s="309"/>
      <c r="BI145" s="309"/>
      <c r="BK145"/>
      <c r="BL145"/>
      <c r="BM145"/>
      <c r="BN145"/>
      <c r="BO145"/>
      <c r="BP145"/>
      <c r="BQ145"/>
      <c r="BR145"/>
      <c r="BS145"/>
      <c r="BT145" s="46"/>
      <c r="BU145" s="46"/>
      <c r="BV145" s="46"/>
      <c r="BW145"/>
      <c r="BX145"/>
      <c r="BY145"/>
      <c r="BZ145"/>
      <c r="CA145"/>
      <c r="CB145"/>
      <c r="CC145"/>
      <c r="CD145"/>
      <c r="CE145" s="381"/>
      <c r="CF145" s="399"/>
      <c r="CG145" s="2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DC145"/>
      <c r="DL145"/>
      <c r="DM145"/>
      <c r="DN145"/>
      <c r="DO145"/>
      <c r="DP145"/>
      <c r="DQ145"/>
      <c r="DR145"/>
      <c r="DS145"/>
      <c r="DT145"/>
    </row>
    <row r="146" spans="1:124" s="366" customFormat="1" ht="26.25" customHeight="1">
      <c r="A146" s="358"/>
      <c r="B146" s="291" t="s">
        <v>279</v>
      </c>
      <c r="C146" s="359"/>
      <c r="D146" s="290"/>
      <c r="E146" s="290"/>
      <c r="F146" s="290"/>
      <c r="G146" s="290"/>
      <c r="H146" s="562" t="s">
        <v>319</v>
      </c>
      <c r="I146" s="562"/>
      <c r="J146" s="562"/>
      <c r="K146" s="562"/>
      <c r="L146" s="562"/>
      <c r="M146" s="562"/>
      <c r="N146" s="562"/>
      <c r="O146" s="562"/>
      <c r="P146" s="562"/>
      <c r="Q146" s="562"/>
      <c r="R146" s="562"/>
      <c r="S146" s="562"/>
      <c r="T146" s="562"/>
      <c r="U146" s="562"/>
      <c r="V146" s="562"/>
      <c r="W146" s="562"/>
      <c r="X146" s="562"/>
      <c r="Y146" s="360"/>
      <c r="Z146" s="290" t="s">
        <v>320</v>
      </c>
      <c r="AA146" s="290"/>
      <c r="AB146" s="290"/>
      <c r="AC146" s="290"/>
      <c r="AD146" s="290"/>
      <c r="AE146" s="290"/>
      <c r="AF146" s="290"/>
      <c r="AG146" s="361"/>
      <c r="AH146" s="361"/>
      <c r="AI146" s="361"/>
      <c r="AJ146" s="361"/>
      <c r="AK146" s="361"/>
      <c r="AL146" s="361"/>
      <c r="AM146" s="361"/>
      <c r="AN146" s="361"/>
      <c r="AO146" s="361"/>
      <c r="AP146" s="361"/>
      <c r="AQ146" s="361"/>
      <c r="AR146" s="361"/>
      <c r="AS146" s="361"/>
      <c r="AT146" s="361"/>
      <c r="AU146" s="361"/>
      <c r="AV146" s="361"/>
      <c r="AW146" s="361"/>
      <c r="AX146" s="361"/>
      <c r="AY146" s="361"/>
      <c r="AZ146" s="361"/>
      <c r="BA146" s="361"/>
      <c r="BB146" s="361"/>
      <c r="BC146" s="361"/>
      <c r="BD146" s="361"/>
      <c r="BE146" s="361"/>
      <c r="BF146" s="361"/>
      <c r="BG146" s="361"/>
      <c r="BH146" s="361"/>
      <c r="BI146" s="361"/>
      <c r="BJ146" s="362"/>
      <c r="BK146" s="363"/>
      <c r="BL146" s="363"/>
      <c r="BM146" s="363"/>
      <c r="BN146" s="363"/>
      <c r="BO146" s="363"/>
      <c r="BP146" s="363"/>
      <c r="BQ146" s="363"/>
      <c r="BR146" s="363"/>
      <c r="BS146" s="363"/>
      <c r="BT146" s="364"/>
      <c r="BU146" s="365"/>
      <c r="BV146" s="365"/>
      <c r="BW146" s="363"/>
      <c r="BX146" s="363"/>
      <c r="BY146" s="363"/>
      <c r="BZ146" s="363"/>
      <c r="CA146" s="363"/>
      <c r="CB146" s="363"/>
      <c r="CC146" s="363"/>
      <c r="CD146" s="363"/>
      <c r="CE146" s="387"/>
      <c r="CF146" s="402"/>
      <c r="CG146" s="365"/>
      <c r="CH146" s="363"/>
      <c r="CI146" s="363"/>
      <c r="CJ146" s="363"/>
      <c r="CK146" s="363"/>
      <c r="CL146" s="363"/>
      <c r="CM146" s="363"/>
      <c r="CN146" s="363"/>
      <c r="CO146" s="363"/>
      <c r="CP146" s="363"/>
      <c r="CQ146" s="363"/>
      <c r="CR146" s="363"/>
      <c r="CS146" s="363"/>
      <c r="CT146" s="363"/>
      <c r="DC146" s="363"/>
      <c r="DD146" s="367"/>
      <c r="DE146" s="367"/>
      <c r="DF146" s="367"/>
      <c r="DG146" s="367"/>
      <c r="DH146" s="367"/>
      <c r="DI146" s="367"/>
      <c r="DJ146" s="367"/>
      <c r="DK146" s="367"/>
      <c r="DL146" s="363"/>
      <c r="DM146" s="363"/>
      <c r="DN146" s="363"/>
      <c r="DO146" s="363"/>
      <c r="DP146" s="363"/>
      <c r="DQ146" s="363"/>
      <c r="DR146" s="363"/>
      <c r="DS146" s="363"/>
      <c r="DT146" s="363"/>
    </row>
    <row r="147" spans="1:124">
      <c r="A147" s="224"/>
      <c r="B147" s="409" t="s">
        <v>280</v>
      </c>
      <c r="C147"/>
      <c r="D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7"/>
      <c r="X147" s="307"/>
      <c r="Y147" s="307"/>
      <c r="Z147" s="311"/>
      <c r="AA147" s="311"/>
      <c r="AB147" s="311"/>
      <c r="AC147" s="311"/>
      <c r="AD147" s="311"/>
      <c r="AE147" s="311"/>
      <c r="AF147" s="311"/>
      <c r="AG147" s="311"/>
      <c r="AH147" s="311"/>
      <c r="AI147" s="311"/>
      <c r="AJ147" s="311"/>
      <c r="AK147" s="311"/>
      <c r="AL147" s="311"/>
      <c r="AM147" s="311"/>
      <c r="AN147" s="311"/>
      <c r="AO147" s="311"/>
      <c r="AP147" s="311"/>
      <c r="AQ147" s="311"/>
      <c r="AR147" s="311"/>
      <c r="AS147" s="311"/>
      <c r="AT147" s="311"/>
      <c r="AU147" s="311"/>
      <c r="AV147" s="311"/>
      <c r="AW147" s="311"/>
      <c r="AX147" s="311"/>
      <c r="AY147" s="311"/>
      <c r="AZ147" s="311"/>
      <c r="BA147" s="311"/>
      <c r="BB147" s="311"/>
      <c r="BC147" s="311"/>
      <c r="BD147" s="311"/>
      <c r="BE147" s="311"/>
      <c r="BF147" s="311"/>
      <c r="BG147" s="311"/>
      <c r="BH147" s="311"/>
      <c r="BI147" s="311"/>
      <c r="BK147"/>
      <c r="BL147"/>
      <c r="BM147"/>
      <c r="BN147"/>
      <c r="BO147"/>
      <c r="BP147"/>
      <c r="BQ147"/>
      <c r="BR147"/>
      <c r="BS147"/>
      <c r="BT147" s="46"/>
      <c r="BU147" s="2"/>
      <c r="BV147" s="2"/>
      <c r="BW147"/>
      <c r="BX147"/>
      <c r="BY147"/>
      <c r="BZ147"/>
      <c r="CA147"/>
      <c r="CB147"/>
      <c r="CC147"/>
      <c r="CD147"/>
      <c r="CE147" s="375"/>
      <c r="CF147" s="392"/>
      <c r="CG147" s="2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DC147"/>
      <c r="DL147"/>
      <c r="DM147"/>
      <c r="DN147"/>
      <c r="DO147"/>
      <c r="DP147"/>
      <c r="DQ147"/>
      <c r="DR147"/>
      <c r="DS147"/>
      <c r="DT147"/>
    </row>
    <row r="148" spans="1:124">
      <c r="A148" s="224"/>
      <c r="B148" s="409" t="s">
        <v>281</v>
      </c>
      <c r="C148"/>
      <c r="D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7"/>
      <c r="W148" s="307"/>
      <c r="X148" s="307"/>
      <c r="Y148" s="307"/>
      <c r="Z148" s="311"/>
      <c r="AA148" s="311"/>
      <c r="AB148" s="311"/>
      <c r="AC148" s="409" t="s">
        <v>282</v>
      </c>
      <c r="AD148" s="311"/>
      <c r="AE148" s="311"/>
      <c r="AF148" s="311"/>
      <c r="AG148" s="311"/>
      <c r="AH148" s="311"/>
      <c r="AI148" s="311"/>
      <c r="AJ148" s="311"/>
      <c r="AK148" s="311"/>
      <c r="AL148" s="311"/>
      <c r="AM148" s="311"/>
      <c r="AN148" s="311"/>
      <c r="AO148" s="311"/>
      <c r="AP148" s="311"/>
      <c r="AQ148" s="311"/>
      <c r="AR148" s="311"/>
      <c r="AS148" s="311"/>
      <c r="AT148" s="311"/>
      <c r="AU148" s="311"/>
      <c r="AV148" s="311"/>
      <c r="AW148" s="311"/>
      <c r="AX148" s="311"/>
      <c r="AY148" s="311"/>
      <c r="AZ148" s="311"/>
      <c r="BA148" s="311"/>
      <c r="BB148" s="311"/>
      <c r="BC148" s="311"/>
      <c r="BD148" s="311"/>
      <c r="BE148" s="311"/>
      <c r="BF148" s="311"/>
      <c r="BG148" s="311"/>
      <c r="BH148" s="311"/>
      <c r="BI148" s="311"/>
      <c r="BT148" s="46"/>
      <c r="BU148" s="46"/>
      <c r="BV148" s="46"/>
      <c r="BW148"/>
      <c r="BX148"/>
      <c r="BY148"/>
      <c r="BZ148"/>
      <c r="CA148"/>
      <c r="CB148"/>
      <c r="CC148"/>
      <c r="CD148"/>
      <c r="CE148" s="381"/>
      <c r="CF148" s="399"/>
      <c r="CG148" s="2"/>
      <c r="CH148"/>
      <c r="CI148"/>
      <c r="CJ148"/>
      <c r="CK148"/>
      <c r="CL148"/>
      <c r="CM148"/>
      <c r="CN148"/>
      <c r="CO148"/>
      <c r="CP148"/>
      <c r="CQ148"/>
      <c r="CR148"/>
      <c r="CS148"/>
      <c r="CT148" s="2"/>
      <c r="DC148" s="2"/>
      <c r="DL148" s="2"/>
    </row>
    <row r="149" spans="1:124">
      <c r="A149" s="224"/>
      <c r="B149" s="289"/>
      <c r="C149" s="225"/>
      <c r="D149" s="332"/>
      <c r="E149" s="332"/>
      <c r="F149" s="332"/>
      <c r="G149" s="332"/>
      <c r="H149" s="332"/>
      <c r="I149" s="332"/>
      <c r="J149" s="332"/>
      <c r="K149" s="332"/>
      <c r="L149" s="332"/>
      <c r="M149" s="332"/>
      <c r="N149" s="332"/>
      <c r="O149" s="332"/>
      <c r="P149" s="332"/>
      <c r="Q149" s="332"/>
      <c r="R149" s="332"/>
      <c r="S149" s="332"/>
      <c r="T149" s="332"/>
      <c r="U149" s="332"/>
      <c r="V149" s="332"/>
      <c r="W149" s="332"/>
      <c r="X149" s="311"/>
      <c r="Y149" s="311"/>
      <c r="Z149" s="311"/>
      <c r="AA149" s="311"/>
      <c r="AB149" s="311"/>
      <c r="AC149" s="311"/>
      <c r="AD149" s="311"/>
      <c r="AE149" s="311"/>
      <c r="AF149" s="311"/>
      <c r="AG149" s="311"/>
      <c r="AH149" s="311"/>
      <c r="AI149" s="311"/>
      <c r="AJ149" s="311"/>
      <c r="AK149" s="311"/>
      <c r="AL149" s="311"/>
      <c r="AM149" s="311"/>
      <c r="AN149" s="311"/>
      <c r="AO149" s="311"/>
      <c r="AP149" s="311"/>
      <c r="AQ149" s="311"/>
      <c r="AR149" s="311"/>
      <c r="AS149" s="311"/>
      <c r="AT149" s="311"/>
      <c r="AU149" s="311"/>
      <c r="AV149" s="311"/>
      <c r="AW149" s="311"/>
      <c r="AX149" s="311"/>
      <c r="AY149" s="311"/>
      <c r="AZ149" s="311"/>
      <c r="BA149" s="311"/>
      <c r="BB149" s="311"/>
      <c r="BC149" s="311"/>
      <c r="BD149" s="311"/>
      <c r="BE149" s="311"/>
      <c r="BF149" s="311"/>
      <c r="BG149" s="311"/>
      <c r="BH149" s="311"/>
      <c r="BI149" s="311"/>
      <c r="BT149" s="122"/>
      <c r="BU149" s="123"/>
      <c r="BV149" s="123"/>
      <c r="BW149"/>
      <c r="BX149"/>
      <c r="BY149"/>
      <c r="BZ149"/>
      <c r="CA149"/>
      <c r="CB149"/>
      <c r="CC149"/>
      <c r="CD149"/>
      <c r="CE149" s="388"/>
      <c r="CF149" s="403"/>
      <c r="CG149" s="123"/>
      <c r="CT149" s="46"/>
      <c r="DC149" s="123"/>
      <c r="DL149" s="46"/>
    </row>
    <row r="150" spans="1:124">
      <c r="A150" s="224"/>
      <c r="B150" s="289"/>
      <c r="C150" s="225"/>
      <c r="D150" s="332"/>
      <c r="E150" s="332"/>
      <c r="F150" s="332"/>
      <c r="G150" s="332"/>
      <c r="H150" s="332"/>
      <c r="I150" s="332"/>
      <c r="J150" s="332"/>
      <c r="K150" s="332"/>
      <c r="L150" s="332"/>
      <c r="M150" s="332"/>
      <c r="N150" s="332"/>
      <c r="O150" s="332"/>
      <c r="P150" s="332"/>
      <c r="Q150" s="332"/>
      <c r="R150" s="332"/>
      <c r="S150" s="332"/>
      <c r="T150" s="332"/>
      <c r="U150" s="332"/>
      <c r="V150" s="332"/>
      <c r="W150" s="332"/>
      <c r="X150" s="311"/>
      <c r="Y150" s="311"/>
      <c r="Z150" s="311"/>
      <c r="AA150" s="311"/>
      <c r="AB150" s="311"/>
      <c r="AC150" s="311"/>
      <c r="AD150" s="311"/>
      <c r="AE150" s="311"/>
      <c r="AF150" s="311"/>
      <c r="AG150" s="311"/>
      <c r="AH150" s="311"/>
      <c r="AI150" s="311"/>
      <c r="AJ150" s="311"/>
      <c r="AK150" s="311"/>
      <c r="AL150" s="311"/>
      <c r="AM150" s="311"/>
      <c r="AN150" s="311"/>
      <c r="AO150" s="311"/>
      <c r="AP150" s="311"/>
      <c r="AQ150" s="311"/>
      <c r="AR150" s="311"/>
      <c r="AS150" s="311"/>
      <c r="AT150" s="311"/>
      <c r="AU150" s="311"/>
      <c r="AV150" s="311"/>
      <c r="AW150" s="311"/>
      <c r="AX150" s="311"/>
      <c r="AY150" s="311"/>
      <c r="AZ150" s="311"/>
      <c r="BA150" s="311"/>
      <c r="BB150" s="311"/>
      <c r="BC150" s="311"/>
      <c r="BD150" s="311"/>
      <c r="BE150" s="311"/>
      <c r="BF150" s="311"/>
      <c r="BG150" s="311"/>
      <c r="BH150" s="311"/>
      <c r="BI150" s="311"/>
      <c r="BT150" s="122"/>
      <c r="BU150" s="123"/>
      <c r="BV150" s="123"/>
      <c r="BW150"/>
      <c r="BX150"/>
      <c r="BY150"/>
      <c r="BZ150"/>
      <c r="CA150"/>
      <c r="CB150"/>
      <c r="CC150"/>
      <c r="CD150"/>
      <c r="CE150" s="388"/>
      <c r="CF150" s="403"/>
      <c r="CG150" s="123"/>
      <c r="CT150" s="46"/>
      <c r="DC150" s="123"/>
      <c r="DL150" s="46"/>
    </row>
    <row r="151" spans="1:124">
      <c r="A151" s="224"/>
      <c r="B151" s="289"/>
      <c r="C151" s="225"/>
      <c r="D151" s="332"/>
      <c r="E151" s="332"/>
      <c r="F151" s="332"/>
      <c r="G151" s="332"/>
      <c r="H151" s="332"/>
      <c r="I151" s="332"/>
      <c r="J151" s="332"/>
      <c r="K151" s="332"/>
      <c r="L151" s="332"/>
      <c r="M151" s="332"/>
      <c r="N151" s="332"/>
      <c r="O151" s="332"/>
      <c r="P151" s="332"/>
      <c r="Q151" s="332"/>
      <c r="R151" s="332"/>
      <c r="S151" s="332"/>
      <c r="T151" s="332"/>
      <c r="U151" s="332"/>
      <c r="V151" s="332"/>
      <c r="W151" s="332"/>
      <c r="X151" s="311"/>
      <c r="Y151" s="311"/>
      <c r="Z151" s="311"/>
      <c r="AA151" s="311"/>
      <c r="AB151" s="311"/>
      <c r="AC151" s="311"/>
      <c r="AD151" s="311"/>
      <c r="AE151" s="311"/>
      <c r="AF151" s="311"/>
      <c r="AG151" s="311"/>
      <c r="AH151" s="311"/>
      <c r="AI151" s="311"/>
      <c r="AJ151" s="311"/>
      <c r="AK151" s="311"/>
      <c r="AL151" s="311"/>
      <c r="AM151" s="311"/>
      <c r="AN151" s="311"/>
      <c r="AO151" s="311"/>
      <c r="AP151" s="311"/>
      <c r="AQ151" s="311"/>
      <c r="AR151" s="311"/>
      <c r="AS151" s="311"/>
      <c r="AT151" s="311"/>
      <c r="AU151" s="311"/>
      <c r="AV151" s="311"/>
      <c r="AW151" s="311"/>
      <c r="AX151" s="311"/>
      <c r="AY151" s="311"/>
      <c r="AZ151" s="311"/>
      <c r="BA151" s="311"/>
      <c r="BB151" s="311"/>
      <c r="BC151" s="311"/>
      <c r="BD151" s="311"/>
      <c r="BE151" s="311"/>
      <c r="BF151" s="311"/>
      <c r="BG151" s="311"/>
      <c r="BH151" s="311"/>
      <c r="BI151" s="311"/>
      <c r="BT151" s="122"/>
      <c r="BU151" s="123"/>
      <c r="BV151" s="123"/>
      <c r="BW151"/>
      <c r="BX151"/>
      <c r="BY151"/>
      <c r="BZ151"/>
      <c r="CA151"/>
      <c r="CB151"/>
      <c r="CC151"/>
      <c r="CD151"/>
      <c r="CE151" s="388"/>
      <c r="CF151" s="403"/>
      <c r="CG151" s="123"/>
      <c r="CT151" s="46"/>
      <c r="DC151" s="123"/>
      <c r="DL151" s="46"/>
    </row>
    <row r="152" spans="1:124">
      <c r="A152" s="224"/>
      <c r="B152" s="289"/>
      <c r="C152" s="225"/>
      <c r="D152" s="332"/>
      <c r="E152" s="332"/>
      <c r="F152" s="332"/>
      <c r="G152" s="332"/>
      <c r="H152" s="332"/>
      <c r="I152" s="332"/>
      <c r="J152" s="332"/>
      <c r="K152" s="332"/>
      <c r="L152" s="332"/>
      <c r="M152" s="332"/>
      <c r="N152" s="332"/>
      <c r="O152" s="332"/>
      <c r="P152" s="332"/>
      <c r="Q152" s="332"/>
      <c r="R152" s="332"/>
      <c r="S152" s="332"/>
      <c r="T152" s="332"/>
      <c r="U152" s="332"/>
      <c r="V152" s="332"/>
      <c r="W152" s="332"/>
      <c r="X152" s="311"/>
      <c r="Y152" s="311"/>
      <c r="Z152" s="311"/>
      <c r="AA152" s="311"/>
      <c r="AB152" s="311"/>
      <c r="AC152" s="311"/>
      <c r="AD152" s="311"/>
      <c r="AE152" s="311"/>
      <c r="AF152" s="311"/>
      <c r="AG152" s="311"/>
      <c r="AH152" s="311"/>
      <c r="AI152" s="311"/>
      <c r="AJ152" s="311"/>
      <c r="AK152" s="311"/>
      <c r="AL152" s="311"/>
      <c r="AM152" s="311"/>
      <c r="AN152" s="311"/>
      <c r="AO152" s="311"/>
      <c r="AP152" s="311"/>
      <c r="AQ152" s="311"/>
      <c r="AR152" s="311"/>
      <c r="AS152" s="311"/>
      <c r="AT152" s="311"/>
      <c r="AU152" s="311"/>
      <c r="AV152" s="311"/>
      <c r="AW152" s="311"/>
      <c r="AX152" s="311"/>
      <c r="AY152" s="311"/>
      <c r="AZ152" s="311"/>
      <c r="BA152" s="311"/>
      <c r="BB152" s="311"/>
      <c r="BC152" s="311"/>
      <c r="BD152" s="311"/>
      <c r="BE152" s="311"/>
      <c r="BF152" s="311"/>
      <c r="BG152" s="311"/>
      <c r="BH152" s="311"/>
      <c r="BI152" s="311"/>
      <c r="BT152" s="122"/>
      <c r="BU152" s="123"/>
      <c r="BV152" s="123"/>
      <c r="BW152"/>
      <c r="BX152"/>
      <c r="BY152"/>
      <c r="BZ152"/>
      <c r="CA152"/>
      <c r="CB152"/>
      <c r="CC152"/>
      <c r="CD152"/>
      <c r="CE152" s="388"/>
      <c r="CF152" s="403"/>
      <c r="CG152" s="123"/>
      <c r="CT152" s="123"/>
      <c r="DC152" s="123"/>
      <c r="DL152" s="123"/>
    </row>
    <row r="153" spans="1:124">
      <c r="A153" s="224"/>
      <c r="B153" s="289"/>
      <c r="C153" s="225"/>
      <c r="D153" s="332"/>
      <c r="E153" s="332"/>
      <c r="F153" s="332"/>
      <c r="G153" s="332"/>
      <c r="H153" s="332"/>
      <c r="I153" s="332"/>
      <c r="J153" s="332"/>
      <c r="K153" s="332"/>
      <c r="L153" s="332"/>
      <c r="M153" s="332"/>
      <c r="N153" s="332"/>
      <c r="O153" s="332"/>
      <c r="P153" s="332"/>
      <c r="Q153" s="332"/>
      <c r="R153" s="332"/>
      <c r="S153" s="332"/>
      <c r="T153" s="332"/>
      <c r="U153" s="332"/>
      <c r="V153" s="332"/>
      <c r="W153" s="332"/>
      <c r="X153" s="311"/>
      <c r="Y153" s="311"/>
      <c r="Z153" s="311"/>
      <c r="AA153" s="311"/>
      <c r="AB153" s="311"/>
      <c r="AC153" s="311"/>
      <c r="AD153" s="311"/>
      <c r="AE153" s="311"/>
      <c r="AF153" s="311"/>
      <c r="AG153" s="311"/>
      <c r="AH153" s="311"/>
      <c r="AI153" s="311"/>
      <c r="AJ153" s="311"/>
      <c r="AK153" s="311"/>
      <c r="AL153" s="311"/>
      <c r="AM153" s="311"/>
      <c r="AN153" s="311"/>
      <c r="AO153" s="311"/>
      <c r="AP153" s="311"/>
      <c r="AQ153" s="311"/>
      <c r="AR153" s="311"/>
      <c r="AS153" s="311"/>
      <c r="AT153" s="311"/>
      <c r="AU153" s="311"/>
      <c r="AV153" s="311"/>
      <c r="AW153" s="311"/>
      <c r="AX153" s="311"/>
      <c r="AY153" s="311"/>
      <c r="AZ153" s="311"/>
      <c r="BA153" s="311"/>
      <c r="BB153" s="311"/>
      <c r="BC153" s="311"/>
      <c r="BD153" s="311"/>
      <c r="BE153" s="311"/>
      <c r="BF153" s="311"/>
      <c r="BG153" s="311"/>
      <c r="BH153" s="311"/>
      <c r="BI153" s="311"/>
      <c r="BL153" s="122"/>
      <c r="BM153" s="122"/>
      <c r="BN153" s="122"/>
      <c r="BO153" s="122"/>
      <c r="BP153" s="122"/>
      <c r="BQ153" s="122"/>
      <c r="BR153" s="122"/>
      <c r="BS153" s="122"/>
      <c r="BT153" s="122"/>
      <c r="BU153" s="123"/>
      <c r="BV153" s="123"/>
      <c r="BW153"/>
      <c r="BX153"/>
      <c r="BY153"/>
      <c r="BZ153"/>
      <c r="CA153"/>
      <c r="CB153"/>
      <c r="CC153"/>
      <c r="CD153"/>
      <c r="CE153" s="388"/>
      <c r="CF153" s="403"/>
      <c r="CG153" s="123"/>
      <c r="CH153" s="123"/>
      <c r="CI153" s="123"/>
      <c r="CJ153" s="123"/>
      <c r="CK153" s="123"/>
      <c r="CP153" s="123"/>
      <c r="CQ153" s="123"/>
      <c r="CR153" s="123"/>
      <c r="CS153" s="123"/>
      <c r="CT153" s="123"/>
    </row>
    <row r="154" spans="1:124">
      <c r="BW154"/>
      <c r="BX154"/>
      <c r="BY154"/>
      <c r="BZ154"/>
      <c r="CA154"/>
      <c r="CB154"/>
      <c r="CC154"/>
      <c r="CD154"/>
    </row>
    <row r="155" spans="1:124">
      <c r="BW155"/>
      <c r="BX155"/>
      <c r="BY155"/>
      <c r="BZ155"/>
      <c r="CA155"/>
      <c r="CB155"/>
      <c r="CC155"/>
      <c r="CD155"/>
    </row>
    <row r="156" spans="1:124">
      <c r="BW156"/>
      <c r="BX156"/>
      <c r="BY156"/>
      <c r="BZ156"/>
      <c r="CA156"/>
      <c r="CB156"/>
      <c r="CC156"/>
      <c r="CD156"/>
    </row>
    <row r="157" spans="1:124">
      <c r="BW157"/>
      <c r="BX157"/>
      <c r="BY157"/>
      <c r="BZ157"/>
      <c r="CA157"/>
      <c r="CB157"/>
      <c r="CC157"/>
      <c r="CD157"/>
    </row>
    <row r="158" spans="1:124">
      <c r="BW158"/>
      <c r="BX158"/>
      <c r="BY158"/>
      <c r="BZ158"/>
      <c r="CA158"/>
      <c r="CB158"/>
      <c r="CC158"/>
      <c r="CD158"/>
    </row>
    <row r="159" spans="1:124">
      <c r="BW159"/>
      <c r="BX159"/>
      <c r="BY159"/>
      <c r="BZ159"/>
      <c r="CA159"/>
      <c r="CB159"/>
      <c r="CC159"/>
      <c r="CD159"/>
    </row>
    <row r="160" spans="1:124">
      <c r="BW160"/>
      <c r="BX160"/>
      <c r="BY160"/>
      <c r="BZ160"/>
      <c r="CA160"/>
      <c r="CB160"/>
      <c r="CC160"/>
      <c r="CD160"/>
    </row>
    <row r="161" spans="72:116">
      <c r="BW161"/>
      <c r="BX161"/>
      <c r="BY161"/>
      <c r="BZ161"/>
      <c r="CA161"/>
      <c r="CB161"/>
      <c r="CC161"/>
      <c r="CD161"/>
    </row>
    <row r="162" spans="72:116">
      <c r="BW162"/>
      <c r="BX162"/>
      <c r="BY162"/>
      <c r="BZ162"/>
      <c r="CA162"/>
      <c r="CB162"/>
      <c r="CC162"/>
      <c r="CD162"/>
    </row>
    <row r="163" spans="72:116">
      <c r="BW163"/>
      <c r="BX163"/>
      <c r="BY163"/>
      <c r="BZ163"/>
      <c r="CA163"/>
      <c r="CB163"/>
      <c r="CC163"/>
      <c r="CD163"/>
    </row>
    <row r="164" spans="72:116">
      <c r="BW164"/>
      <c r="BX164"/>
      <c r="BY164"/>
      <c r="BZ164"/>
      <c r="CA164"/>
      <c r="CB164"/>
      <c r="CC164"/>
      <c r="CD164"/>
    </row>
    <row r="165" spans="72:116">
      <c r="BW165"/>
      <c r="BX165"/>
      <c r="BY165"/>
      <c r="BZ165"/>
      <c r="CA165"/>
      <c r="CB165"/>
      <c r="CC165"/>
      <c r="CD165"/>
    </row>
    <row r="166" spans="72:116">
      <c r="BW166"/>
      <c r="BX166"/>
      <c r="BY166"/>
      <c r="BZ166"/>
      <c r="CA166"/>
      <c r="CB166"/>
      <c r="CC166"/>
      <c r="CD166"/>
    </row>
    <row r="167" spans="72:116">
      <c r="BT167" s="120"/>
      <c r="BU167" s="121"/>
      <c r="BV167" s="121"/>
      <c r="BW167"/>
      <c r="BX167"/>
      <c r="BY167"/>
      <c r="BZ167"/>
      <c r="CA167"/>
      <c r="CB167"/>
      <c r="CC167"/>
      <c r="CD167"/>
      <c r="CE167" s="389"/>
      <c r="CF167" s="404"/>
      <c r="CG167" s="121"/>
      <c r="CH167"/>
      <c r="CI167"/>
      <c r="CJ167"/>
      <c r="CK167"/>
      <c r="CL167"/>
      <c r="CM167"/>
      <c r="CN167"/>
      <c r="CO167"/>
      <c r="CP167"/>
      <c r="CQ167"/>
      <c r="CR167"/>
      <c r="CS167"/>
      <c r="CT167" s="46"/>
      <c r="DC167" s="121"/>
      <c r="DL167" s="46"/>
    </row>
    <row r="168" spans="72:116">
      <c r="BW168"/>
      <c r="BX168"/>
      <c r="BY168"/>
      <c r="BZ168"/>
      <c r="CA168"/>
      <c r="CB168"/>
      <c r="CC168"/>
      <c r="CD168"/>
    </row>
    <row r="169" spans="72:116">
      <c r="BW169"/>
      <c r="BX169"/>
      <c r="BY169"/>
      <c r="BZ169"/>
      <c r="CA169"/>
      <c r="CB169"/>
      <c r="CC169"/>
      <c r="CD169"/>
    </row>
    <row r="170" spans="72:116">
      <c r="BW170"/>
      <c r="BX170"/>
      <c r="BY170"/>
      <c r="BZ170"/>
      <c r="CA170"/>
      <c r="CB170"/>
      <c r="CC170"/>
      <c r="CD170"/>
    </row>
    <row r="171" spans="72:116">
      <c r="BW171"/>
      <c r="BX171"/>
      <c r="BY171"/>
      <c r="BZ171"/>
      <c r="CA171"/>
      <c r="CB171"/>
      <c r="CC171"/>
      <c r="CD171"/>
    </row>
    <row r="172" spans="72:116">
      <c r="BW172"/>
      <c r="BX172"/>
      <c r="BY172"/>
      <c r="BZ172"/>
      <c r="CA172"/>
      <c r="CB172"/>
      <c r="CC172"/>
      <c r="CD172"/>
    </row>
    <row r="173" spans="72:116">
      <c r="BW173"/>
      <c r="BX173"/>
      <c r="BY173"/>
      <c r="BZ173"/>
      <c r="CA173"/>
      <c r="CB173"/>
      <c r="CC173"/>
      <c r="CD173"/>
    </row>
    <row r="174" spans="72:116">
      <c r="BW174"/>
      <c r="BX174"/>
      <c r="BY174"/>
      <c r="BZ174"/>
      <c r="CA174"/>
      <c r="CB174"/>
      <c r="CC174"/>
      <c r="CD174"/>
    </row>
    <row r="175" spans="72:116">
      <c r="BW175"/>
      <c r="BX175"/>
      <c r="BY175"/>
      <c r="BZ175"/>
      <c r="CA175"/>
      <c r="CB175"/>
      <c r="CC175"/>
      <c r="CD175"/>
    </row>
    <row r="176" spans="72:116">
      <c r="BW176"/>
      <c r="BX176"/>
      <c r="BY176"/>
      <c r="BZ176"/>
      <c r="CA176"/>
      <c r="CB176"/>
      <c r="CC176"/>
      <c r="CD176"/>
    </row>
    <row r="177" spans="75:82">
      <c r="BW177"/>
      <c r="BX177"/>
      <c r="BY177"/>
      <c r="BZ177"/>
      <c r="CA177"/>
      <c r="CB177"/>
      <c r="CC177"/>
      <c r="CD177"/>
    </row>
    <row r="178" spans="75:82">
      <c r="BW178"/>
      <c r="BX178"/>
      <c r="BY178"/>
      <c r="BZ178"/>
      <c r="CA178"/>
      <c r="CB178"/>
      <c r="CC178"/>
      <c r="CD178"/>
    </row>
    <row r="179" spans="75:82">
      <c r="BW179"/>
      <c r="BX179"/>
      <c r="BY179"/>
      <c r="BZ179"/>
      <c r="CA179"/>
      <c r="CB179"/>
      <c r="CC179"/>
      <c r="CD179"/>
    </row>
    <row r="180" spans="75:82">
      <c r="BW180"/>
      <c r="BX180"/>
      <c r="BY180"/>
      <c r="BZ180"/>
      <c r="CA180"/>
      <c r="CB180"/>
      <c r="CC180"/>
      <c r="CD180"/>
    </row>
    <row r="181" spans="75:82">
      <c r="BW181"/>
      <c r="BX181"/>
      <c r="BY181"/>
      <c r="BZ181"/>
      <c r="CA181"/>
      <c r="CB181"/>
      <c r="CC181"/>
      <c r="CD181"/>
    </row>
    <row r="182" spans="75:82">
      <c r="BW182"/>
      <c r="BX182"/>
      <c r="BY182"/>
      <c r="BZ182"/>
      <c r="CA182"/>
      <c r="CB182"/>
      <c r="CC182"/>
      <c r="CD182"/>
    </row>
    <row r="183" spans="75:82">
      <c r="BW183"/>
      <c r="BX183"/>
      <c r="BY183"/>
      <c r="BZ183"/>
      <c r="CA183"/>
      <c r="CB183"/>
      <c r="CC183"/>
      <c r="CD183"/>
    </row>
    <row r="184" spans="75:82">
      <c r="BW184"/>
      <c r="BX184"/>
      <c r="BY184"/>
      <c r="BZ184"/>
      <c r="CA184"/>
      <c r="CB184"/>
      <c r="CC184"/>
      <c r="CD184"/>
    </row>
    <row r="185" spans="75:82">
      <c r="BW185"/>
      <c r="BX185"/>
      <c r="BY185"/>
      <c r="BZ185"/>
      <c r="CA185"/>
      <c r="CB185"/>
      <c r="CC185"/>
      <c r="CD185"/>
    </row>
    <row r="186" spans="75:82">
      <c r="BW186"/>
      <c r="BX186"/>
      <c r="BY186"/>
      <c r="BZ186"/>
      <c r="CA186"/>
      <c r="CB186"/>
      <c r="CC186"/>
      <c r="CD186"/>
    </row>
    <row r="187" spans="75:82">
      <c r="BW187"/>
      <c r="BX187"/>
      <c r="BY187"/>
      <c r="BZ187"/>
      <c r="CA187"/>
      <c r="CB187"/>
      <c r="CC187"/>
      <c r="CD187"/>
    </row>
    <row r="195" ht="13.5" customHeight="1"/>
  </sheetData>
  <sheetProtection formatCells="0" formatColumns="0" formatRows="0"/>
  <mergeCells count="192">
    <mergeCell ref="H145:X145"/>
    <mergeCell ref="H146:X146"/>
    <mergeCell ref="A2:BI2"/>
    <mergeCell ref="A3:BI3"/>
    <mergeCell ref="A4:BI4"/>
    <mergeCell ref="AP11:AR11"/>
    <mergeCell ref="AT11:AV11"/>
    <mergeCell ref="AX11:AZ11"/>
    <mergeCell ref="BB11:BD11"/>
    <mergeCell ref="BF11:BH11"/>
    <mergeCell ref="B139:C139"/>
    <mergeCell ref="BB125:BE125"/>
    <mergeCell ref="B132:K132"/>
    <mergeCell ref="P126:S126"/>
    <mergeCell ref="AP125:AS125"/>
    <mergeCell ref="B137:C137"/>
    <mergeCell ref="AX129:BA129"/>
    <mergeCell ref="B131:C131"/>
    <mergeCell ref="AD136:AG136"/>
    <mergeCell ref="L131:O131"/>
    <mergeCell ref="AD131:AG131"/>
    <mergeCell ref="B127:C127"/>
    <mergeCell ref="AH128:AK128"/>
    <mergeCell ref="B129:C129"/>
    <mergeCell ref="C5:C10"/>
    <mergeCell ref="A5:A10"/>
    <mergeCell ref="BL3:BS3"/>
    <mergeCell ref="D11:G11"/>
    <mergeCell ref="P6:P10"/>
    <mergeCell ref="AD5:BI5"/>
    <mergeCell ref="AP9:AS9"/>
    <mergeCell ref="BF9:BI9"/>
    <mergeCell ref="Q6:W10"/>
    <mergeCell ref="AT6:BA6"/>
    <mergeCell ref="AH7:AK7"/>
    <mergeCell ref="AP7:AS7"/>
    <mergeCell ref="AT7:AW7"/>
    <mergeCell ref="AH9:AK9"/>
    <mergeCell ref="AT9:AW9"/>
    <mergeCell ref="AX7:BA7"/>
    <mergeCell ref="AX9:BA9"/>
    <mergeCell ref="H6:N10"/>
    <mergeCell ref="B5:B10"/>
    <mergeCell ref="BB7:BE7"/>
    <mergeCell ref="BB9:BE9"/>
    <mergeCell ref="H11:N11"/>
    <mergeCell ref="AC6:AC10"/>
    <mergeCell ref="X5:AC5"/>
    <mergeCell ref="AD126:AG126"/>
    <mergeCell ref="D130:K130"/>
    <mergeCell ref="D128:K128"/>
    <mergeCell ref="P130:S130"/>
    <mergeCell ref="P127:S127"/>
    <mergeCell ref="BB129:BE129"/>
    <mergeCell ref="B128:C128"/>
    <mergeCell ref="B130:C130"/>
    <mergeCell ref="D138:AC138"/>
    <mergeCell ref="P128:S128"/>
    <mergeCell ref="AT131:AW131"/>
    <mergeCell ref="AL130:AO130"/>
    <mergeCell ref="AD130:AG130"/>
    <mergeCell ref="AL129:AO129"/>
    <mergeCell ref="P131:S131"/>
    <mergeCell ref="AL131:AO131"/>
    <mergeCell ref="AD133:BI133"/>
    <mergeCell ref="AX131:BA131"/>
    <mergeCell ref="L130:O130"/>
    <mergeCell ref="AP130:AS130"/>
    <mergeCell ref="V130:Z130"/>
    <mergeCell ref="AT130:AW130"/>
    <mergeCell ref="AP128:AS128"/>
    <mergeCell ref="V132:AC132"/>
    <mergeCell ref="AH140:AK140"/>
    <mergeCell ref="D129:K129"/>
    <mergeCell ref="AP127:AS127"/>
    <mergeCell ref="L129:O129"/>
    <mergeCell ref="L127:O127"/>
    <mergeCell ref="AD128:AG128"/>
    <mergeCell ref="V131:AC131"/>
    <mergeCell ref="BL134:BS134"/>
    <mergeCell ref="BF131:BI131"/>
    <mergeCell ref="BF129:BI129"/>
    <mergeCell ref="BF130:BI130"/>
    <mergeCell ref="BB132:BI132"/>
    <mergeCell ref="AT132:BA132"/>
    <mergeCell ref="BB131:BE131"/>
    <mergeCell ref="BL128:BS128"/>
    <mergeCell ref="BL132:BS132"/>
    <mergeCell ref="AP129:AS129"/>
    <mergeCell ref="C134:AK134"/>
    <mergeCell ref="BB128:BE128"/>
    <mergeCell ref="AL128:AO128"/>
    <mergeCell ref="P129:S129"/>
    <mergeCell ref="AT128:AW128"/>
    <mergeCell ref="D135:AC135"/>
    <mergeCell ref="V133:AC133"/>
    <mergeCell ref="V129:Z129"/>
    <mergeCell ref="V128:Z128"/>
    <mergeCell ref="V127:Z127"/>
    <mergeCell ref="V126:Z126"/>
    <mergeCell ref="AD127:AG127"/>
    <mergeCell ref="AH129:AK129"/>
    <mergeCell ref="AT129:AW129"/>
    <mergeCell ref="D140:AC140"/>
    <mergeCell ref="AH139:AK139"/>
    <mergeCell ref="AD140:AG140"/>
    <mergeCell ref="D137:AC137"/>
    <mergeCell ref="AL127:AO127"/>
    <mergeCell ref="AD138:AG138"/>
    <mergeCell ref="L128:O128"/>
    <mergeCell ref="AH131:AK131"/>
    <mergeCell ref="AD129:AG129"/>
    <mergeCell ref="D139:AC139"/>
    <mergeCell ref="AD135:AG135"/>
    <mergeCell ref="AH135:AK135"/>
    <mergeCell ref="AD139:AG139"/>
    <mergeCell ref="AL132:AS132"/>
    <mergeCell ref="AH138:AK138"/>
    <mergeCell ref="AH136:AK136"/>
    <mergeCell ref="AP131:AS131"/>
    <mergeCell ref="B140:C140"/>
    <mergeCell ref="D5:W5"/>
    <mergeCell ref="AL6:AS6"/>
    <mergeCell ref="BB6:BI6"/>
    <mergeCell ref="Y7:Y10"/>
    <mergeCell ref="BF7:BI7"/>
    <mergeCell ref="O6:O10"/>
    <mergeCell ref="Q11:W11"/>
    <mergeCell ref="D6:G10"/>
    <mergeCell ref="B138:C138"/>
    <mergeCell ref="D131:K131"/>
    <mergeCell ref="D136:AC136"/>
    <mergeCell ref="AD137:AG137"/>
    <mergeCell ref="L132:O132"/>
    <mergeCell ref="B136:C136"/>
    <mergeCell ref="B135:C135"/>
    <mergeCell ref="P132:S132"/>
    <mergeCell ref="AD132:AK132"/>
    <mergeCell ref="AH137:AK137"/>
    <mergeCell ref="AL125:AO125"/>
    <mergeCell ref="AH125:AK125"/>
    <mergeCell ref="AT125:AW125"/>
    <mergeCell ref="AL126:AO126"/>
    <mergeCell ref="AT126:AW126"/>
    <mergeCell ref="B126:C126"/>
    <mergeCell ref="X6:Y6"/>
    <mergeCell ref="AH127:AK127"/>
    <mergeCell ref="AH11:AJ11"/>
    <mergeCell ref="AD6:AK6"/>
    <mergeCell ref="AL9:AO9"/>
    <mergeCell ref="AD8:BI8"/>
    <mergeCell ref="AD9:AG9"/>
    <mergeCell ref="AL7:AO7"/>
    <mergeCell ref="X7:X10"/>
    <mergeCell ref="AA6:AA10"/>
    <mergeCell ref="AB6:AB10"/>
    <mergeCell ref="C124:AP124"/>
    <mergeCell ref="AD7:AG7"/>
    <mergeCell ref="Z6:Z10"/>
    <mergeCell ref="AD125:AG125"/>
    <mergeCell ref="AX127:BA127"/>
    <mergeCell ref="AD11:AF11"/>
    <mergeCell ref="D127:K127"/>
    <mergeCell ref="AL11:AN11"/>
    <mergeCell ref="L126:O126"/>
    <mergeCell ref="V125:AC125"/>
    <mergeCell ref="D126:K126"/>
    <mergeCell ref="AT127:AW127"/>
    <mergeCell ref="DM10:DT10"/>
    <mergeCell ref="BW125:CD125"/>
    <mergeCell ref="AX128:BA128"/>
    <mergeCell ref="BL130:BS130"/>
    <mergeCell ref="BF126:BI126"/>
    <mergeCell ref="BF128:BI128"/>
    <mergeCell ref="BF125:BI125"/>
    <mergeCell ref="BL125:BS125"/>
    <mergeCell ref="BT10:BT11"/>
    <mergeCell ref="BB127:BE127"/>
    <mergeCell ref="AX125:BA125"/>
    <mergeCell ref="BB126:BE126"/>
    <mergeCell ref="DD10:DK10"/>
    <mergeCell ref="BL10:BS10"/>
    <mergeCell ref="BB130:BE130"/>
    <mergeCell ref="AX130:BA130"/>
    <mergeCell ref="DM91:DT91"/>
    <mergeCell ref="DD91:DK91"/>
    <mergeCell ref="BF127:BI127"/>
    <mergeCell ref="AD10:BI10"/>
    <mergeCell ref="AH130:AK130"/>
    <mergeCell ref="AP126:AS126"/>
    <mergeCell ref="AH126:AK126"/>
    <mergeCell ref="AX126:BA126"/>
  </mergeCells>
  <dataValidations disablePrompts="1" count="4">
    <dataValidation allowBlank="1" showDropDown="1" showInputMessage="1" showErrorMessage="1" sqref="B136:B140"/>
    <dataValidation allowBlank="1" showInputMessage="1" showErrorMessage="1" sqref="L129"/>
    <dataValidation type="list" errorStyle="warning" allowBlank="1" showInputMessage="1" showErrorMessage="1" sqref="C46:C69 C82:C118">
      <formula1>$BW$2:$DC$2</formula1>
    </dataValidation>
    <dataValidation type="list" errorStyle="warning" allowBlank="1" showInputMessage="1" showErrorMessage="1" sqref="C70:C81 C14:C45">
      <formula1>$BE$2:$CK$2</formula1>
    </dataValidation>
  </dataValidations>
  <printOptions horizontalCentered="1"/>
  <pageMargins left="0.39370078740157483" right="0.39370078740157483" top="0.39370078740157483" bottom="0.39370078740157483" header="0" footer="0"/>
  <pageSetup paperSize="9" scale="40" fitToHeight="0" orientation="landscape" r:id="rId1"/>
  <headerFooter alignWithMargins="0">
    <oddFooter>&amp;C&amp;F&amp;RСторінка &amp;P</oddFooter>
  </headerFooter>
  <rowBreaks count="1" manualBreakCount="1">
    <brk id="123" max="5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ПРОЧТИ МЕНЯ</vt:lpstr>
      <vt:lpstr>Титул</vt:lpstr>
      <vt:lpstr>ПЛАН НАВЧАЛЬНОГО ПРОЦЕСУ</vt:lpstr>
      <vt:lpstr>Disciplines</vt:lpstr>
      <vt:lpstr>'ПЛАН НАВЧАЛЬНОГО ПРОЦЕСУ'!Заголовки_для_печати</vt:lpstr>
      <vt:lpstr>'ПЛАН НАВЧАЛЬНОГО ПРОЦЕСУ'!Область_печати</vt:lpstr>
      <vt:lpstr>'ПРОЧТИ МЕНЯ'!Область_печати</vt:lpstr>
      <vt:lpstr>Титул!Область_печати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Brezhnev</dc:creator>
  <cp:lastModifiedBy>admin</cp:lastModifiedBy>
  <cp:lastPrinted>2020-08-03T10:28:06Z</cp:lastPrinted>
  <dcterms:created xsi:type="dcterms:W3CDTF">2015-02-21T19:13:15Z</dcterms:created>
  <dcterms:modified xsi:type="dcterms:W3CDTF">2020-11-23T17:39:41Z</dcterms:modified>
</cp:coreProperties>
</file>