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D:\Загрузки\23-24\"/>
    </mc:Choice>
  </mc:AlternateContent>
  <xr:revisionPtr revIDLastSave="0" documentId="13_ncr:1_{F64BAD80-98D6-47E8-8028-59DA52A14003}" xr6:coauthVersionLast="47" xr6:coauthVersionMax="47" xr10:uidLastSave="{00000000-0000-0000-0000-000000000000}"/>
  <bookViews>
    <workbookView xWindow="-108" yWindow="-108" windowWidth="23256" windowHeight="12456"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ДЕННА'!$A$2:$CD$169</definedName>
    <definedName name="_xlnm.Print_Area" localSheetId="3">'НП ДУАЛЬНА'!$A$1:$CP$270</definedName>
    <definedName name="_xlnm.Print_Area" localSheetId="5">'НП ЗАОЧНА'!$A$1:$CD$165</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43" i="3" l="1"/>
  <c r="AQ143" i="3"/>
  <c r="AU143" i="3"/>
  <c r="AM110" i="3"/>
  <c r="AN110" i="3"/>
  <c r="AO110" i="3"/>
  <c r="AQ110" i="3"/>
  <c r="AR110" i="3"/>
  <c r="AS110" i="3"/>
  <c r="AU110" i="3"/>
  <c r="AV110" i="3"/>
  <c r="AW110" i="3"/>
  <c r="AD110" i="3"/>
  <c r="AF110" i="3"/>
  <c r="AJ110" i="3"/>
  <c r="AC110" i="3"/>
  <c r="G146" i="3"/>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N69" i="3"/>
  <c r="AO69" i="3"/>
  <c r="AQ69" i="3"/>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CW161" i="3"/>
  <c r="DD161" i="3"/>
  <c r="DE161" i="3"/>
  <c r="DF161" i="3"/>
  <c r="CY161" i="3"/>
  <c r="CX161" i="3"/>
  <c r="DG161" i="3"/>
  <c r="AE108" i="3" l="1"/>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N185" i="7" s="1"/>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E146" i="7" l="1"/>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6" i="7" s="1"/>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J146" i="7" l="1"/>
  <c r="BZ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C69" i="3"/>
  <c r="AF69" i="3"/>
  <c r="AD69" i="3"/>
  <c r="AE69" i="3"/>
  <c r="AE110" i="3" s="1"/>
  <c r="AH69" i="3"/>
  <c r="AH110" i="3" s="1"/>
  <c r="AK69" i="3"/>
  <c r="AK110" i="3" s="1"/>
  <c r="AP69" i="3"/>
  <c r="BB63" i="3"/>
  <c r="CL63" i="3"/>
  <c r="BF62" i="3"/>
  <c r="CM62" i="3"/>
  <c r="CN61" i="3"/>
  <c r="BN61" i="3" s="1"/>
  <c r="BJ61" i="3"/>
  <c r="CJ64" i="3"/>
  <c r="AT64" i="3"/>
  <c r="CQ62" i="3"/>
  <c r="BV62" i="3"/>
  <c r="AT65" i="3"/>
  <c r="CD60" i="3"/>
  <c r="CS60" i="3"/>
  <c r="BR63" i="3"/>
  <c r="CP63" i="3"/>
  <c r="CR61" i="3"/>
  <c r="BZ61" i="3"/>
  <c r="A56" i="4"/>
  <c r="AI143" i="3" l="1"/>
  <c r="AP110" i="3"/>
  <c r="AP136" i="3" s="1"/>
  <c r="AM149" i="3" s="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AT110" i="3" l="1"/>
  <c r="AT136" i="3" s="1"/>
  <c r="AQ149" i="3" s="1"/>
  <c r="CE111" i="7"/>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AX110" i="3" l="1"/>
  <c r="AX136" i="3" s="1"/>
  <c r="AU149" i="3" s="1"/>
  <c r="AQ150" i="3" s="1"/>
  <c r="AL124" i="7"/>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10" i="3" l="1"/>
  <c r="AL136" i="3" s="1"/>
  <c r="AI149" i="3" s="1"/>
  <c r="AI150" i="3" s="1"/>
  <c r="AL125" i="7"/>
  <c r="AL187" i="7" s="1"/>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24" i="7" l="1"/>
  <c r="CJ117" i="7"/>
  <c r="CK117" i="7"/>
  <c r="CK124" i="7" s="1"/>
  <c r="CP117" i="7"/>
  <c r="CO117" i="7"/>
  <c r="CP121" i="7"/>
  <c r="CP124" i="7" s="1"/>
  <c r="CO121" i="7"/>
  <c r="CO124" i="7" s="1"/>
  <c r="BV121" i="7"/>
  <c r="BV124" i="7" s="1"/>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CE74" i="3"/>
  <c r="AC106" i="4" l="1"/>
  <c r="AC132" i="4" s="1"/>
  <c r="CE132" i="4" s="1"/>
  <c r="AL105" i="3"/>
  <c r="AL106" i="3"/>
  <c r="AL104" i="3"/>
  <c r="AL107" i="3"/>
  <c r="AL103" i="3"/>
  <c r="AL108" i="3" s="1"/>
  <c r="AI153" i="3" s="1"/>
  <c r="CE72" i="4"/>
  <c r="AH80" i="4"/>
  <c r="AH106" i="4" s="1"/>
  <c r="CJ74" i="3"/>
  <c r="CI82" i="3"/>
  <c r="CI110" i="3" s="1"/>
  <c r="CI136" i="3" s="1"/>
  <c r="AI250" i="7" l="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Q183" i="7" s="1"/>
  <c r="AR173" i="7"/>
  <c r="AR183" i="7" s="1"/>
  <c r="AM184" i="7"/>
  <c r="AM185" i="7" s="1"/>
  <c r="AP108" i="3"/>
  <c r="AM153" i="3" s="1"/>
  <c r="AL183" i="7"/>
  <c r="AL184" i="7"/>
  <c r="AL104" i="4"/>
  <c r="AL106" i="4" s="1"/>
  <c r="AL132" i="4" s="1"/>
  <c r="AI145" i="4" s="1"/>
  <c r="AR177" i="7"/>
  <c r="AQ177" i="7"/>
  <c r="AR175" i="7"/>
  <c r="AQ175" i="7"/>
  <c r="AR181" i="7"/>
  <c r="AQ181" i="7"/>
  <c r="AR179" i="7"/>
  <c r="AQ179"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53" i="3" s="1"/>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BA173" i="7" l="1"/>
  <c r="BA183" i="7" s="1"/>
  <c r="BB173" i="7"/>
  <c r="AS250" i="7"/>
  <c r="AQ149" i="4"/>
  <c r="AV183" i="7"/>
  <c r="AX108" i="3"/>
  <c r="AU153" i="3" s="1"/>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BZ184" i="7" s="1"/>
  <c r="CA175" i="7"/>
  <c r="CA184" i="7" s="1"/>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9" i="7" l="1"/>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sharedStrings.xml><?xml version="1.0" encoding="utf-8"?>
<sst xmlns="http://schemas.openxmlformats.org/spreadsheetml/2006/main" count="619" uniqueCount="322">
  <si>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</si>
  <si>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</si>
  <si>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</si>
  <si>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</si>
  <si>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</si>
  <si>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</si>
  <si>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</si>
  <si>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</si>
  <si>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</si>
  <si>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</si>
  <si>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</si>
  <si>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</si>
  <si>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</si>
  <si>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</si>
  <si>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</si>
  <si>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</si>
  <si>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</si>
  <si>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</si>
  <si>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</si>
  <si>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</si>
  <si>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</si>
  <si>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</si>
  <si>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</si>
  <si>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</si>
  <si>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</si>
  <si>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</si>
  <si>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</si>
  <si>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</si>
  <si>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</si>
  <si>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</si>
  <si>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</si>
  <si>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</si>
  <si>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</si>
  <si>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</si>
  <si>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</si>
  <si>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</si>
  <si>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</si>
  <si>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</si>
  <si>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</si>
  <si>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</si>
  <si>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</si>
  <si>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</si>
  <si>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</si>
  <si>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</si>
  <si>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</si>
  <si>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</si>
  <si>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</si>
  <si>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</si>
  <si>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</si>
  <si>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</si>
  <si>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</si>
  <si>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</si>
  <si>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</si>
  <si>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</si>
  <si>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</si>
  <si>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</si>
  <si>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</si>
  <si>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</si>
  <si>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</si>
  <si>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</si>
  <si>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</si>
  <si>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</si>
  <si>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</si>
  <si>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</si>
  <si>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</si>
  <si>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</si>
  <si>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</si>
  <si>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</si>
  <si>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</si>
  <si>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</si>
  <si>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</si>
  <si>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</si>
  <si>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</si>
  <si>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</si>
  <si>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</si>
  <si>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</si>
  <si>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</si>
  <si>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</si>
  <si>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</si>
  <si>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</si>
  <si>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</si>
  <si>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</si>
  <si>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</si>
  <si>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</si>
  <si>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</si>
  <si>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</si>
  <si>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</si>
  <si>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</si>
  <si>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</si>
  <si>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</si>
  <si>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</si>
  <si>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</si>
  <si>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</si>
  <si>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</si>
  <si>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</si>
  <si>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</si>
  <si>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</si>
  <si>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</si>
  <si>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</si>
  <si>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</si>
  <si>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</si>
  <si>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</si>
  <si>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</si>
  <si>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</si>
  <si>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</si>
  <si>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</si>
  <si>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</si>
  <si>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</si>
  <si>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</si>
  <si>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</si>
  <si>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</si>
  <si>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</si>
  <si>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</si>
  <si>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</si>
  <si>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</si>
  <si>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</si>
  <si>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</si>
  <si>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</si>
  <si>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</si>
  <si>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</si>
  <si>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</si>
  <si>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</si>
  <si>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</si>
  <si>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</si>
  <si>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</si>
  <si>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</si>
  <si>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</si>
  <si>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</si>
  <si>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</si>
  <si>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</si>
  <si>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</si>
  <si>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</si>
  <si>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</si>
  <si>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</si>
  <si>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</si>
  <si>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</si>
  <si>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</si>
  <si>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</si>
  <si>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</si>
  <si>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</si>
  <si>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</si>
  <si>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</si>
  <si>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</si>
  <si>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</si>
  <si>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</si>
  <si>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</si>
  <si>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</si>
  <si>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</si>
  <si>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</si>
  <si>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</si>
  <si>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</si>
  <si>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</si>
  <si>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</si>
  <si>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</si>
  <si>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</si>
  <si>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</si>
  <si>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</si>
  <si>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</si>
  <si>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</si>
  <si>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</si>
  <si>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</si>
  <si>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</si>
  <si>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</si>
  <si>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</si>
  <si>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</si>
  <si>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</si>
  <si>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</si>
  <si>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</si>
  <si>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</si>
  <si>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</si>
  <si>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</si>
  <si>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</si>
  <si>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</si>
  <si>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</si>
  <si>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</si>
  <si>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</si>
  <si>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</si>
  <si>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</si>
  <si>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</si>
  <si>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</si>
  <si>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</si>
  <si>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</si>
  <si>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</si>
  <si>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</si>
  <si>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</si>
  <si>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</si>
  <si>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</si>
  <si>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</si>
  <si>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</si>
  <si>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</si>
  <si>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</si>
  <si>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</si>
  <si>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</si>
  <si>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</si>
  <si>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</si>
  <si>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</si>
  <si>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</si>
  <si>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</si>
  <si>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</si>
  <si>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</si>
  <si>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</si>
  <si>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</si>
  <si>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</si>
  <si>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</si>
  <si>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</si>
  <si>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</si>
  <si>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</si>
  <si>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</si>
  <si>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</si>
  <si>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</si>
  <si>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</si>
  <si>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</si>
  <si>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</si>
  <si>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</si>
  <si>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</si>
  <si>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</si>
  <si>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</si>
  <si>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</si>
  <si>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</si>
  <si>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</si>
  <si>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</si>
  <si>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</si>
  <si>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</si>
  <si>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</si>
  <si>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</si>
  <si>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</si>
  <si>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</si>
  <si>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</si>
  <si>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</si>
  <si>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</si>
  <si>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</si>
  <si>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</si>
  <si>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</si>
  <si>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</si>
  <si>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</si>
  <si>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</si>
  <si>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</si>
  <si>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</si>
  <si>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</si>
  <si>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</si>
  <si>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</si>
  <si>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</si>
  <si>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</si>
  <si>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</si>
  <si>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</si>
  <si>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</si>
  <si>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</si>
  <si>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</si>
  <si>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</si>
  <si>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</si>
  <si>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</si>
  <si>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</si>
  <si>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</si>
  <si>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</si>
  <si>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</si>
  <si>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</si>
  <si>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</si>
  <si>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</si>
  <si>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</si>
  <si>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</si>
  <si>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</si>
  <si>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</si>
  <si>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</si>
  <si>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</si>
  <si>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</si>
  <si>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</si>
  <si>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</si>
  <si>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</si>
  <si>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</si>
  <si>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</si>
  <si>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</si>
  <si>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</si>
  <si>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</si>
  <si>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</si>
  <si>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</si>
  <si>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</si>
  <si>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</si>
  <si>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</si>
  <si>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</si>
  <si>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</si>
  <si>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</si>
  <si>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</si>
  <si>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</si>
  <si>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</si>
  <si>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</si>
  <si>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</si>
  <si>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</si>
  <si>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</si>
  <si>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</si>
  <si>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</si>
  <si>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</si>
  <si>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</si>
  <si>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</si>
  <si>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</si>
  <si>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</si>
  <si>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</si>
  <si>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</si>
  <si>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</si>
  <si>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</si>
  <si>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</si>
  <si>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</si>
  <si>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27</t>
  </si>
  <si>
    <t>273</t>
  </si>
  <si>
    <t>Транспорт</t>
  </si>
  <si>
    <t>Залізничний транспорт</t>
  </si>
  <si>
    <t>П</t>
  </si>
  <si>
    <t>A</t>
  </si>
  <si>
    <t>Цивільний захист</t>
  </si>
  <si>
    <t>Охорона праці в галузі (на залізничному транспорті)</t>
  </si>
  <si>
    <t>Основи об'єктно-орієнтованого підходу при розробці технічних систем</t>
  </si>
  <si>
    <t>Нормативно-правова база залізничного транспорту</t>
  </si>
  <si>
    <t>Системи діагностування локомотивів</t>
  </si>
  <si>
    <t>Логістичні процеси в експлуатації та ремонті локомотивів</t>
  </si>
  <si>
    <t>Експлуатація локомотивів та локомотивне господарство</t>
  </si>
  <si>
    <t>Ресурсозбереження та екологічна безпека в локомотивному господарстві</t>
  </si>
  <si>
    <t>Технологія ремонту локомотивів та вагонів</t>
  </si>
  <si>
    <t>Компьютерні методи дослідження та опрацювання результатів</t>
  </si>
  <si>
    <t>Освітньої програми спеціальності 273 -"Залізничний транспорт" для другого (магістерського ) рівня</t>
  </si>
  <si>
    <t>Стандарту вищої освіти за спеціальністю 273 -"Залізничний транспорт" для другого (магістерського ) рівня</t>
  </si>
  <si>
    <t>к.т.н., доц. Кузьменко С.В.</t>
  </si>
  <si>
    <t>залізничного, автомобільного транспорту та ПТМ</t>
  </si>
  <si>
    <t>к.т.н., доц. Климаш А.О.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</si>
</sst>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0">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69"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0" fillId="29" borderId="41" applyNumberFormat="0" applyAlignment="0" applyProtection="0"/>
    <xf numFmtId="0" fontId="71"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2" fillId="0" borderId="42" applyNumberFormat="0" applyFill="0" applyAlignment="0" applyProtection="0"/>
    <xf numFmtId="0" fontId="73" fillId="0" borderId="43" applyNumberFormat="0" applyFill="0" applyAlignment="0" applyProtection="0"/>
    <xf numFmtId="0" fontId="74" fillId="0" borderId="44" applyNumberFormat="0" applyFill="0" applyAlignment="0" applyProtection="0"/>
    <xf numFmtId="0" fontId="74" fillId="0" borderId="0" applyNumberFormat="0" applyFill="0" applyBorder="0" applyAlignment="0" applyProtection="0"/>
    <xf numFmtId="0" fontId="41" fillId="0" borderId="0"/>
    <xf numFmtId="0" fontId="6" fillId="0" borderId="0"/>
    <xf numFmtId="0" fontId="43" fillId="0" borderId="45" applyNumberFormat="0" applyFill="0" applyAlignment="0" applyProtection="0"/>
    <xf numFmtId="0" fontId="44" fillId="30" borderId="46" applyNumberFormat="0" applyAlignment="0" applyProtection="0"/>
    <xf numFmtId="0" fontId="75" fillId="0" borderId="0" applyNumberFormat="0" applyFill="0" applyBorder="0" applyAlignment="0" applyProtection="0"/>
    <xf numFmtId="0" fontId="76" fillId="31" borderId="0" applyNumberFormat="0" applyBorder="0" applyAlignment="0" applyProtection="0"/>
    <xf numFmtId="0" fontId="6" fillId="0" borderId="0"/>
    <xf numFmtId="0" fontId="5" fillId="0" borderId="0"/>
    <xf numFmtId="0" fontId="6" fillId="0" borderId="0">
      <alignment wrapText="1"/>
      <protection locked="0"/>
    </xf>
    <xf numFmtId="0" fontId="41" fillId="0" borderId="0"/>
    <xf numFmtId="0" fontId="12" fillId="0" borderId="0"/>
    <xf numFmtId="0" fontId="12" fillId="0" borderId="0"/>
    <xf numFmtId="0" fontId="6" fillId="0" borderId="0"/>
    <xf numFmtId="0" fontId="7" fillId="0" borderId="0">
      <protection locked="0"/>
    </xf>
    <xf numFmtId="0" fontId="7" fillId="0" borderId="0"/>
    <xf numFmtId="0" fontId="77" fillId="32" borderId="0" applyNumberFormat="0" applyBorder="0" applyAlignment="0" applyProtection="0"/>
    <xf numFmtId="0" fontId="45"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78" fillId="0" borderId="48" applyNumberFormat="0" applyFill="0" applyAlignment="0" applyProtection="0"/>
    <xf numFmtId="0" fontId="46" fillId="0" borderId="0" applyNumberFormat="0" applyFill="0" applyBorder="0" applyAlignment="0" applyProtection="0"/>
    <xf numFmtId="0" fontId="79" fillId="34" borderId="0" applyNumberFormat="0" applyBorder="0" applyAlignment="0" applyProtection="0"/>
  </cellStyleXfs>
  <cellXfs count="992">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7"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0" fillId="39" borderId="1" xfId="49" applyNumberFormat="1" applyFont="1" applyFill="1" applyBorder="1" applyAlignment="1" applyProtection="1">
      <alignment horizontal="center" vertical="center" wrapText="1"/>
    </xf>
    <xf numFmtId="0" fontId="81" fillId="0" borderId="0" xfId="49" applyFont="1" applyProtection="1"/>
    <xf numFmtId="167" fontId="80" fillId="0" borderId="1" xfId="49" applyNumberFormat="1" applyFont="1" applyBorder="1" applyAlignment="1" applyProtection="1">
      <alignment horizontal="center"/>
    </xf>
    <xf numFmtId="0" fontId="81" fillId="0" borderId="0" xfId="49" applyFont="1" applyAlignment="1" applyProtection="1">
      <alignment vertical="center"/>
    </xf>
    <xf numFmtId="167" fontId="80" fillId="0" borderId="1" xfId="49" applyNumberFormat="1" applyFont="1" applyBorder="1" applyAlignment="1" applyProtection="1">
      <alignment horizontal="center" vertical="center"/>
    </xf>
    <xf numFmtId="0" fontId="48" fillId="0" borderId="0" xfId="46" applyFont="1"/>
    <xf numFmtId="0" fontId="50" fillId="0" borderId="0" xfId="46" applyFont="1"/>
    <xf numFmtId="0" fontId="55" fillId="0" borderId="0" xfId="46" applyFont="1"/>
    <xf numFmtId="0" fontId="48" fillId="0" borderId="0" xfId="46" applyFont="1" applyAlignment="1">
      <alignment horizontal="center"/>
    </xf>
    <xf numFmtId="0" fontId="50" fillId="0" borderId="0" xfId="46" applyFont="1" applyAlignment="1">
      <alignment horizontal="center" vertical="center"/>
    </xf>
    <xf numFmtId="0" fontId="53" fillId="0" borderId="0" xfId="46" applyFont="1" applyAlignment="1">
      <alignment horizontal="center" vertical="center"/>
    </xf>
    <xf numFmtId="0" fontId="48"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1"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7"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6"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2"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0"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0"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49" fillId="0" borderId="0" xfId="45" applyFont="1" applyProtection="1">
      <protection locked="0"/>
    </xf>
    <xf numFmtId="0" fontId="48" fillId="0" borderId="13" xfId="45" applyFont="1" applyBorder="1" applyAlignment="1" applyProtection="1">
      <alignment horizontal="center" vertical="center"/>
      <protection locked="0"/>
    </xf>
    <xf numFmtId="0" fontId="48" fillId="0" borderId="0" xfId="45" applyFont="1" applyAlignment="1" applyProtection="1">
      <alignment vertical="center"/>
      <protection locked="0"/>
    </xf>
    <xf numFmtId="0" fontId="48" fillId="0" borderId="0" xfId="45" applyFont="1" applyProtection="1">
      <protection locked="0"/>
    </xf>
    <xf numFmtId="0" fontId="63" fillId="0" borderId="13" xfId="45" applyFont="1" applyBorder="1" applyAlignment="1" applyProtection="1">
      <alignment horizontal="center" vertical="center"/>
      <protection locked="0"/>
    </xf>
    <xf numFmtId="0" fontId="48" fillId="0" borderId="13" xfId="45" applyFont="1" applyBorder="1" applyProtection="1">
      <protection locked="0"/>
    </xf>
    <xf numFmtId="0" fontId="63" fillId="0" borderId="0" xfId="45" applyFont="1" applyProtection="1">
      <protection locked="0"/>
    </xf>
    <xf numFmtId="0" fontId="48" fillId="0" borderId="0" xfId="46" applyFont="1" applyAlignment="1" applyProtection="1">
      <alignment vertical="top" wrapText="1"/>
      <protection locked="0"/>
    </xf>
    <xf numFmtId="0" fontId="48" fillId="0" borderId="0" xfId="46" applyFont="1" applyAlignment="1" applyProtection="1">
      <alignment horizontal="center" vertical="center"/>
      <protection locked="0"/>
    </xf>
    <xf numFmtId="0" fontId="64" fillId="0" borderId="0" xfId="45" applyFont="1" applyProtection="1">
      <protection locked="0"/>
    </xf>
    <xf numFmtId="0" fontId="5" fillId="0" borderId="1" xfId="45" applyFont="1" applyBorder="1" applyAlignment="1" applyProtection="1">
      <alignment horizontal="center" vertical="center"/>
      <protection locked="0"/>
    </xf>
    <xf numFmtId="0" fontId="40" fillId="0" borderId="0" xfId="45" applyFont="1" applyAlignment="1" applyProtection="1">
      <alignment vertical="center"/>
      <protection locked="0"/>
    </xf>
    <xf numFmtId="0" fontId="41" fillId="0" borderId="0" xfId="45" applyProtection="1">
      <protection locked="0"/>
    </xf>
    <xf numFmtId="0" fontId="49" fillId="0" borderId="0" xfId="46" applyFont="1" applyAlignment="1" applyProtection="1">
      <alignment vertical="top" wrapText="1"/>
      <protection locked="0"/>
    </xf>
    <xf numFmtId="0" fontId="53" fillId="0" borderId="0" xfId="46" applyFont="1" applyAlignment="1" applyProtection="1">
      <alignment horizontal="center" vertical="center"/>
      <protection locked="0"/>
    </xf>
    <xf numFmtId="0" fontId="48" fillId="0" borderId="0" xfId="45" applyFont="1" applyAlignment="1" applyProtection="1">
      <alignment horizontal="left"/>
      <protection locked="0"/>
    </xf>
    <xf numFmtId="0" fontId="55" fillId="0" borderId="0" xfId="46" applyFont="1" applyAlignment="1" applyProtection="1">
      <alignment vertical="top" wrapText="1"/>
      <protection locked="0"/>
    </xf>
    <xf numFmtId="0" fontId="55" fillId="0" borderId="0" xfId="46" applyFont="1" applyAlignment="1" applyProtection="1">
      <alignment horizontal="center" vertical="center"/>
      <protection locked="0"/>
    </xf>
    <xf numFmtId="0" fontId="48" fillId="0" borderId="0" xfId="46" applyFont="1" applyProtection="1">
      <protection locked="0"/>
    </xf>
    <xf numFmtId="0" fontId="28" fillId="0" borderId="13" xfId="46" applyFont="1" applyBorder="1" applyAlignment="1" applyProtection="1">
      <alignment horizontal="center" vertical="center"/>
      <protection locked="0"/>
    </xf>
    <xf numFmtId="0" fontId="40"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3"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4"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8"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0" fillId="47" borderId="1" xfId="49" applyNumberFormat="1" applyFont="1" applyFill="1" applyBorder="1" applyAlignment="1" applyProtection="1">
      <alignment horizontal="center" vertical="center" wrapText="1"/>
    </xf>
    <xf numFmtId="0" fontId="11" fillId="47" borderId="0" xfId="49" applyFont="1" applyFill="1" applyProtection="1"/>
    <xf numFmtId="167" fontId="80" fillId="47" borderId="1" xfId="49" applyNumberFormat="1" applyFont="1" applyFill="1" applyBorder="1" applyAlignment="1" applyProtection="1">
      <alignment horizontal="center"/>
    </xf>
    <xf numFmtId="0" fontId="0" fillId="47" borderId="0" xfId="0" applyFill="1"/>
    <xf numFmtId="167" fontId="80"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49"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4" fillId="49" borderId="13" xfId="0" applyFont="1" applyFill="1" applyBorder="1" applyAlignment="1">
      <alignment vertical="center"/>
    </xf>
    <xf numFmtId="0" fontId="95"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8"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1"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2"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1"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1"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8"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49" fillId="0" borderId="0" xfId="46" applyFont="1"/>
    <xf numFmtId="0" fontId="51" fillId="0" borderId="0" xfId="46" applyFont="1"/>
    <xf numFmtId="0" fontId="30" fillId="0" borderId="0" xfId="46" applyFont="1" applyAlignment="1">
      <alignment vertical="top"/>
    </xf>
    <xf numFmtId="0" fontId="49" fillId="0" borderId="0" xfId="46" applyFont="1" applyAlignment="1">
      <alignment horizontal="left"/>
    </xf>
    <xf numFmtId="0" fontId="49" fillId="0" borderId="0" xfId="46" applyFont="1" applyAlignment="1">
      <alignment wrapText="1"/>
    </xf>
    <xf numFmtId="0" fontId="49" fillId="0" borderId="0" xfId="46" applyFont="1" applyAlignment="1">
      <alignment vertical="top" wrapText="1"/>
    </xf>
    <xf numFmtId="0" fontId="48" fillId="0" borderId="0" xfId="46" applyFont="1" applyAlignment="1">
      <alignment horizontal="left"/>
    </xf>
    <xf numFmtId="0" fontId="52" fillId="0" borderId="0" xfId="46" applyFont="1"/>
    <xf numFmtId="0" fontId="53" fillId="0" borderId="0" xfId="46" applyFont="1"/>
    <xf numFmtId="0" fontId="54" fillId="0" borderId="0" xfId="46" applyFont="1"/>
    <xf numFmtId="0" fontId="56" fillId="0" borderId="0" xfId="46" applyFont="1"/>
    <xf numFmtId="0" fontId="57" fillId="0" borderId="0" xfId="46" applyFont="1"/>
    <xf numFmtId="0" fontId="50" fillId="0" borderId="0" xfId="46" applyFont="1" applyAlignment="1">
      <alignment vertical="center"/>
    </xf>
    <xf numFmtId="0" fontId="48" fillId="0" borderId="0" xfId="45" applyFont="1" applyAlignment="1">
      <alignment horizontal="left" vertical="center"/>
    </xf>
    <xf numFmtId="49" fontId="50" fillId="0" borderId="0" xfId="46" applyNumberFormat="1" applyFont="1" applyAlignment="1">
      <alignment vertical="center"/>
    </xf>
    <xf numFmtId="49" fontId="50"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8" fillId="0" borderId="0" xfId="45" applyFont="1"/>
    <xf numFmtId="0" fontId="59"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49" fillId="0" borderId="0" xfId="45" applyFont="1"/>
    <xf numFmtId="0" fontId="48" fillId="0" borderId="0" xfId="45" applyFont="1"/>
    <xf numFmtId="0" fontId="48" fillId="0" borderId="0" xfId="46" applyFont="1" applyAlignment="1">
      <alignment vertical="top" wrapText="1"/>
    </xf>
    <xf numFmtId="0" fontId="62" fillId="0" borderId="0" xfId="46" applyFont="1" applyAlignment="1">
      <alignment vertical="top"/>
    </xf>
    <xf numFmtId="0" fontId="67" fillId="0" borderId="0" xfId="46" applyFont="1"/>
    <xf numFmtId="0" fontId="60" fillId="0" borderId="0" xfId="45" applyFont="1"/>
    <xf numFmtId="0" fontId="48"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6"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7" fillId="0" borderId="0" xfId="48" applyFont="1" applyAlignment="1">
      <alignment horizontal="center" wrapText="1"/>
    </xf>
    <xf numFmtId="0" fontId="99" fillId="0" borderId="0" xfId="48" applyFont="1" applyAlignment="1">
      <alignment wrapText="1"/>
    </xf>
    <xf numFmtId="166" fontId="9" fillId="40" borderId="5" xfId="49" applyNumberFormat="1" applyFont="1" applyFill="1" applyBorder="1" applyAlignment="1" applyProtection="1">
      <alignment horizontal="center" vertical="center"/>
    </xf>
    <xf numFmtId="0" fontId="102"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3" fillId="0" borderId="27" xfId="0" applyFont="1" applyBorder="1" applyAlignment="1">
      <alignment horizontal="center" vertical="top"/>
    </xf>
    <xf numFmtId="0" fontId="93"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49" fillId="0" borderId="0" xfId="46" applyFont="1" applyAlignment="1">
      <alignment horizontal="right"/>
    </xf>
    <xf numFmtId="0" fontId="49"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8" fillId="0" borderId="0" xfId="0" applyFont="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3" fillId="0" borderId="52" xfId="0" applyFont="1" applyBorder="1"/>
    <xf numFmtId="0" fontId="103" fillId="47" borderId="52" xfId="0" applyFont="1" applyFill="1" applyBorder="1"/>
    <xf numFmtId="0" fontId="103"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3"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5" fillId="43" borderId="0" xfId="49" applyFont="1" applyFill="1" applyAlignment="1">
      <alignment horizontal="center" vertical="center"/>
      <protection locked="0"/>
    </xf>
    <xf numFmtId="0" fontId="105" fillId="42" borderId="0" xfId="49" applyFont="1" applyFill="1" applyAlignment="1">
      <alignment horizontal="center" vertical="center"/>
      <protection locked="0"/>
    </xf>
    <xf numFmtId="0" fontId="105" fillId="36" borderId="19" xfId="49" applyFont="1" applyFill="1" applyBorder="1" applyAlignment="1">
      <alignment horizontal="center" vertical="center"/>
      <protection locked="0"/>
    </xf>
    <xf numFmtId="167" fontId="106" fillId="36" borderId="0" xfId="0" applyNumberFormat="1" applyFont="1" applyFill="1"/>
    <xf numFmtId="0" fontId="105" fillId="0" borderId="0" xfId="49" quotePrefix="1" applyFont="1">
      <protection locked="0"/>
    </xf>
    <xf numFmtId="0" fontId="107" fillId="0" borderId="13" xfId="49" applyFont="1" applyBorder="1">
      <protection locked="0"/>
    </xf>
    <xf numFmtId="0" fontId="107" fillId="41" borderId="13" xfId="49" applyFont="1" applyFill="1" applyBorder="1" applyAlignment="1">
      <alignment horizontal="center" vertical="center"/>
      <protection locked="0"/>
    </xf>
    <xf numFmtId="0" fontId="107"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1"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left" vertical="center" wrapText="1"/>
    </xf>
    <xf numFmtId="170" fontId="90" fillId="0" borderId="3" xfId="49" applyNumberFormat="1" applyFont="1" applyBorder="1" applyAlignment="1" applyProtection="1">
      <alignment horizontal="right" vertical="center" wrapText="1"/>
    </xf>
    <xf numFmtId="170" fontId="90"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0"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0" fillId="39" borderId="0" xfId="49" applyNumberFormat="1" applyFont="1" applyFill="1" applyAlignment="1" applyProtection="1">
      <alignment horizontal="center" vertical="center" wrapText="1"/>
    </xf>
    <xf numFmtId="167" fontId="80"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1" fillId="0" borderId="37" xfId="49" applyFont="1" applyBorder="1" applyAlignment="1" applyProtection="1">
      <alignment horizontal="center" vertical="center"/>
    </xf>
    <xf numFmtId="170" fontId="90"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0"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5"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0"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5" fillId="50" borderId="0" xfId="49" applyFont="1" applyFill="1" applyAlignment="1">
      <alignment horizontal="center" vertical="center"/>
      <protection locked="0"/>
    </xf>
    <xf numFmtId="0" fontId="107" fillId="50" borderId="13" xfId="49" applyFont="1" applyFill="1" applyBorder="1">
      <protection locked="0"/>
    </xf>
    <xf numFmtId="0" fontId="107" fillId="50" borderId="22" xfId="49" applyFont="1" applyFill="1" applyBorder="1">
      <protection locked="0"/>
    </xf>
    <xf numFmtId="0" fontId="107"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0"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0"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08"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6" fillId="0" borderId="0" xfId="0" applyFont="1" applyAlignment="1" applyProtection="1">
      <alignment horizontal="left" vertical="justify" wrapText="1"/>
      <protection locked="0"/>
    </xf>
    <xf numFmtId="0" fontId="17" fillId="0" borderId="22" xfId="0" applyFont="1" applyBorder="1" applyAlignment="1" applyProtection="1">
      <alignment vertical="justify"/>
      <protection locked="0"/>
    </xf>
    <xf numFmtId="0" fontId="26" fillId="50" borderId="1" xfId="49" applyFont="1" applyFill="1" applyBorder="1" applyAlignment="1">
      <alignment horizontal="left" wrapText="1"/>
      <protection locked="0"/>
    </xf>
    <xf numFmtId="0" fontId="26" fillId="0" borderId="3" xfId="49" applyFont="1" applyBorder="1" applyAlignment="1">
      <alignment horizontal="center" vertical="center"/>
      <protection locked="0"/>
    </xf>
    <xf numFmtId="49" fontId="26" fillId="50" borderId="1" xfId="49" applyNumberFormat="1" applyFont="1" applyFill="1" applyBorder="1" applyAlignment="1">
      <alignment horizontal="left" wrapText="1"/>
      <protection locked="0"/>
    </xf>
    <xf numFmtId="49" fontId="9" fillId="0" borderId="1" xfId="49" applyNumberFormat="1" applyFont="1" applyBorder="1" applyAlignment="1">
      <alignment horizontal="left" wrapText="1"/>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8" fillId="0" borderId="0" xfId="46" quotePrefix="1" applyFont="1" applyAlignment="1">
      <alignment horizontal="left" vertical="center"/>
    </xf>
    <xf numFmtId="0" fontId="48"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0"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59" fillId="0" borderId="3" xfId="45" applyNumberFormat="1" applyFont="1" applyBorder="1" applyAlignment="1" applyProtection="1">
      <alignment horizontal="left" vertical="center"/>
      <protection locked="0"/>
    </xf>
    <xf numFmtId="49" fontId="59" fillId="0" borderId="4" xfId="45" applyNumberFormat="1" applyFont="1" applyBorder="1" applyAlignment="1" applyProtection="1">
      <alignment horizontal="left" vertical="center"/>
      <protection locked="0"/>
    </xf>
    <xf numFmtId="49" fontId="59"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49"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39"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applyFont="1" applyAlignment="1">
      <alignment horizontal="center"/>
    </xf>
    <xf numFmtId="0" fontId="27" fillId="0" borderId="19" xfId="46" applyFont="1" applyBorder="1" applyAlignment="1">
      <alignment horizontal="left" vertical="center"/>
    </xf>
    <xf numFmtId="0" fontId="53" fillId="0" borderId="19" xfId="46" applyFont="1" applyBorder="1" applyAlignment="1">
      <alignment horizontal="left" vertical="center"/>
    </xf>
    <xf numFmtId="0" fontId="48" fillId="0" borderId="0" xfId="46" applyFont="1" applyAlignment="1">
      <alignment horizontal="left" vertical="center"/>
    </xf>
    <xf numFmtId="0" fontId="49" fillId="0" borderId="0" xfId="46" applyFont="1" applyAlignment="1">
      <alignment horizontal="right"/>
    </xf>
    <xf numFmtId="0" fontId="0" fillId="0" borderId="0" xfId="0" applyAlignment="1">
      <alignment horizontal="right"/>
    </xf>
    <xf numFmtId="0" fontId="66" fillId="0" borderId="0" xfId="46" applyFont="1" applyAlignment="1">
      <alignment horizontal="center"/>
    </xf>
    <xf numFmtId="0" fontId="22" fillId="0" borderId="0" xfId="46" applyFont="1" applyAlignment="1">
      <alignment horizontal="center"/>
    </xf>
    <xf numFmtId="0" fontId="85"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4" fillId="0" borderId="22" xfId="49" applyFont="1" applyBorder="1" applyAlignment="1">
      <alignment horizontal="center"/>
      <protection locked="0"/>
    </xf>
    <xf numFmtId="0" fontId="103" fillId="0" borderId="23" xfId="0" applyFont="1" applyBorder="1" applyAlignment="1">
      <alignment horizontal="center"/>
    </xf>
    <xf numFmtId="0" fontId="103" fillId="0" borderId="24" xfId="0" applyFont="1" applyBorder="1" applyAlignment="1">
      <alignment horizontal="center"/>
    </xf>
    <xf numFmtId="0" fontId="104"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09"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09" fillId="0" borderId="50" xfId="0" applyFont="1" applyBorder="1" applyAlignment="1">
      <alignment horizontal="center" vertical="center"/>
    </xf>
    <xf numFmtId="0" fontId="87" fillId="0" borderId="27" xfId="0" applyFont="1" applyBorder="1" applyAlignment="1" applyProtection="1">
      <alignment horizontal="center" vertical="top"/>
      <protection locked="0"/>
    </xf>
    <xf numFmtId="0" fontId="0" fillId="0" borderId="27" xfId="0" applyBorder="1" applyProtection="1">
      <protection locked="0"/>
    </xf>
    <xf numFmtId="0" fontId="87"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6"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09"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49" fillId="0" borderId="0" xfId="45" applyFont="1"/>
    <xf numFmtId="0" fontId="0" fillId="0" borderId="0" xfId="0"/>
    <xf numFmtId="49" fontId="59" fillId="0" borderId="3" xfId="45" applyNumberFormat="1" applyFont="1" applyBorder="1" applyAlignment="1">
      <alignment horizontal="left" vertical="center"/>
    </xf>
    <xf numFmtId="49" fontId="59" fillId="0" borderId="4" xfId="45" applyNumberFormat="1" applyFont="1" applyBorder="1" applyAlignment="1">
      <alignment horizontal="left" vertical="center"/>
    </xf>
    <xf numFmtId="49" fontId="59"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66" fontId="4" fillId="50" borderId="3" xfId="49" applyNumberFormat="1" applyFont="1" applyFill="1" applyBorder="1" applyAlignment="1">
      <alignment horizontal="center" vertical="center"/>
      <protection locked="0"/>
    </xf>
    <xf numFmtId="166" fontId="4" fillId="50" borderId="4" xfId="49" applyNumberFormat="1" applyFont="1" applyFill="1" applyBorder="1" applyAlignment="1">
      <alignment horizontal="center" vertical="center"/>
      <protection locked="0"/>
    </xf>
    <xf numFmtId="166" fontId="4" fillId="50" borderId="5" xfId="49" applyNumberFormat="1" applyFont="1" applyFill="1" applyBorder="1" applyAlignment="1">
      <alignment horizontal="center" vertical="center"/>
      <protection locked="0"/>
    </xf>
    <xf numFmtId="171" fontId="9" fillId="50" borderId="3" xfId="49" applyNumberFormat="1"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c r="A1" s="421" t="s">
        <v>213</v>
      </c>
    </row>
    <row r="2" spans="1:14">
      <c r="A2" s="422"/>
    </row>
    <row r="3" spans="1:14" ht="30">
      <c r="A3" s="412" t="s">
        <v>214</v>
      </c>
    </row>
    <row r="4" spans="1:14" ht="30">
      <c r="A4" s="412" t="s">
        <v>217</v>
      </c>
    </row>
    <row r="5" spans="1:14" ht="30">
      <c r="A5" s="412" t="s">
        <v>295</v>
      </c>
    </row>
    <row r="6" spans="1:14" ht="30">
      <c r="A6" s="412" t="s">
        <v>224</v>
      </c>
    </row>
    <row r="7" spans="1:14">
      <c r="A7" s="412" t="s">
        <v>215</v>
      </c>
    </row>
    <row r="8" spans="1:14">
      <c r="A8" s="415" t="s">
        <v>216</v>
      </c>
      <c r="B8" s="412"/>
      <c r="C8" s="412"/>
      <c r="D8" s="412"/>
      <c r="E8" s="412"/>
      <c r="F8" s="412"/>
      <c r="G8" s="412"/>
      <c r="H8" s="412"/>
      <c r="I8" s="412"/>
      <c r="J8" s="412"/>
      <c r="K8" s="412"/>
      <c r="L8" s="412"/>
      <c r="M8" s="412"/>
      <c r="N8" s="412"/>
    </row>
    <row r="9" spans="1:14" ht="30">
      <c r="A9" s="415" t="s">
        <v>225</v>
      </c>
      <c r="B9" s="412"/>
      <c r="C9" s="412"/>
      <c r="D9" s="412"/>
      <c r="E9" s="412"/>
      <c r="F9" s="412"/>
      <c r="G9" s="412"/>
      <c r="H9" s="412"/>
      <c r="I9" s="412"/>
      <c r="J9" s="412"/>
      <c r="K9" s="412"/>
      <c r="L9" s="412"/>
      <c r="M9" s="412"/>
      <c r="N9" s="412"/>
    </row>
    <row r="10" spans="1:14" ht="30">
      <c r="A10" s="412" t="s">
        <v>226</v>
      </c>
    </row>
    <row r="11" spans="1:14" ht="30">
      <c r="A11" s="412" t="s">
        <v>227</v>
      </c>
    </row>
    <row r="12" spans="1:14">
      <c r="A12" s="412" t="s">
        <v>228</v>
      </c>
    </row>
    <row r="13" spans="1:14" ht="15.6">
      <c r="A13" s="413"/>
    </row>
    <row r="14" spans="1:14" ht="15.6">
      <c r="A14" s="413"/>
    </row>
    <row r="15" spans="1:14" ht="15.6">
      <c r="A15" s="413"/>
    </row>
    <row r="18" spans="1:31">
      <c r="A18" s="414"/>
      <c r="B18" s="410"/>
      <c r="C18" s="410"/>
      <c r="D18" s="410"/>
      <c r="E18" s="410"/>
      <c r="F18" s="410"/>
      <c r="G18" s="410"/>
      <c r="H18" s="410"/>
      <c r="I18" s="410"/>
      <c r="J18" s="410"/>
      <c r="K18" s="410"/>
      <c r="L18" s="410"/>
    </row>
    <row r="19" spans="1:31" s="411" customFormat="1" ht="15.6">
      <c r="A19" s="416"/>
      <c r="B19" s="417"/>
      <c r="C19" s="417"/>
      <c r="D19" s="417"/>
      <c r="E19" s="417"/>
      <c r="F19" s="417"/>
      <c r="G19" s="417"/>
      <c r="H19" s="417"/>
      <c r="I19" s="417"/>
      <c r="J19" s="417"/>
      <c r="K19" s="417"/>
      <c r="L19" s="417"/>
      <c r="AD19" s="409"/>
      <c r="AE19" s="409"/>
    </row>
    <row r="23" spans="1:31" s="411" customFormat="1" ht="15.6">
      <c r="A23" s="418"/>
      <c r="AD23" s="409"/>
      <c r="AE23" s="409"/>
    </row>
    <row r="30" spans="1:31">
      <c r="A30" s="412" t="s">
        <v>229</v>
      </c>
    </row>
    <row r="46" spans="1:1">
      <c r="A46" s="412" t="s">
        <v>230</v>
      </c>
    </row>
    <row r="51" spans="1:1">
      <c r="A51" s="412" t="s">
        <v>231</v>
      </c>
    </row>
    <row r="59" spans="1:1">
      <c r="A59" s="412" t="s">
        <v>232</v>
      </c>
    </row>
    <row r="68" spans="1:1" ht="30">
      <c r="A68" s="412" t="s">
        <v>233</v>
      </c>
    </row>
    <row r="73" spans="1:1" ht="30">
      <c r="A73" s="412" t="s">
        <v>234</v>
      </c>
    </row>
    <row r="74" spans="1:1" ht="4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tabSelected="1" view="pageBreakPreview" topLeftCell="A7" zoomScaleNormal="90" zoomScaleSheetLayoutView="100" workbookViewId="0">
      <selection activeCell="BF27" sqref="BF27"/>
    </sheetView>
  </sheetViews>
  <sheetFormatPr defaultColWidth="7" defaultRowHeight="13.8"/>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c r="A1" s="42"/>
      <c r="B1" s="328"/>
      <c r="C1" s="328"/>
      <c r="D1" s="328"/>
      <c r="E1" s="328"/>
      <c r="F1" s="328"/>
      <c r="G1" s="328"/>
      <c r="H1" s="740" t="s">
        <v>38</v>
      </c>
      <c r="I1" s="740"/>
      <c r="J1" s="740"/>
      <c r="K1" s="740"/>
      <c r="L1" s="740"/>
      <c r="M1" s="740"/>
      <c r="N1" s="740"/>
      <c r="O1" s="740"/>
      <c r="P1" s="328"/>
      <c r="Q1" s="328"/>
      <c r="R1" s="328"/>
      <c r="S1" s="328"/>
      <c r="T1" s="328"/>
      <c r="U1" s="328"/>
      <c r="V1" s="328"/>
      <c r="W1" s="328"/>
      <c r="X1" s="328"/>
      <c r="AF1" s="329"/>
      <c r="AQ1" s="328" t="s">
        <v>105</v>
      </c>
      <c r="AR1" s="328"/>
      <c r="AS1" s="328"/>
      <c r="AT1" s="328"/>
      <c r="AU1" s="328"/>
      <c r="AV1" s="328"/>
      <c r="AW1" s="328"/>
      <c r="AX1" s="741" t="s">
        <v>271</v>
      </c>
      <c r="AY1" s="742"/>
      <c r="AZ1" s="742"/>
      <c r="BA1" s="742"/>
      <c r="BB1" s="742"/>
      <c r="BC1" s="328"/>
      <c r="BD1" s="330"/>
      <c r="BE1" s="330"/>
      <c r="BF1" s="330"/>
      <c r="BG1" s="330"/>
      <c r="BH1" s="330"/>
      <c r="BI1" s="330"/>
    </row>
    <row r="2" spans="1:70" s="43" customFormat="1" ht="20.25" customHeight="1">
      <c r="A2" s="42"/>
      <c r="B2" s="740" t="s">
        <v>39</v>
      </c>
      <c r="C2" s="740"/>
      <c r="D2" s="740"/>
      <c r="E2" s="740"/>
      <c r="F2" s="740"/>
      <c r="G2" s="740"/>
      <c r="H2" s="740"/>
      <c r="I2" s="740"/>
      <c r="J2" s="740"/>
      <c r="K2" s="740"/>
      <c r="L2" s="740"/>
      <c r="M2" s="740"/>
      <c r="N2" s="740"/>
      <c r="O2" s="740"/>
      <c r="P2" s="740"/>
      <c r="Q2" s="740"/>
      <c r="R2" s="740"/>
      <c r="S2" s="740"/>
      <c r="T2" s="740"/>
      <c r="U2" s="740"/>
      <c r="V2" s="740"/>
      <c r="W2" s="740"/>
      <c r="X2" s="740"/>
      <c r="AQ2"/>
      <c r="AR2"/>
      <c r="AS2"/>
      <c r="AT2"/>
      <c r="AU2"/>
      <c r="AV2"/>
      <c r="AW2"/>
      <c r="AX2" s="330"/>
    </row>
    <row r="3" spans="1:70" s="43" customFormat="1" ht="21.75" customHeight="1">
      <c r="A3" s="42"/>
      <c r="B3" s="744" t="s">
        <v>77</v>
      </c>
      <c r="C3" s="744"/>
      <c r="D3" s="744"/>
      <c r="E3" s="744"/>
      <c r="F3" s="744"/>
      <c r="G3" s="744"/>
      <c r="H3" s="744"/>
      <c r="I3" s="744"/>
      <c r="J3" s="744"/>
      <c r="K3" s="744"/>
      <c r="L3" s="744"/>
      <c r="M3" s="744"/>
      <c r="N3" s="744"/>
      <c r="O3" s="744"/>
      <c r="P3" s="744"/>
      <c r="Q3" s="744"/>
      <c r="R3" s="744"/>
      <c r="S3" s="744"/>
      <c r="T3" s="744"/>
      <c r="U3" s="744"/>
      <c r="V3" s="222"/>
      <c r="W3" s="222"/>
      <c r="X3" s="222"/>
      <c r="AQ3" s="331"/>
      <c r="AR3" s="332"/>
      <c r="AS3" s="332"/>
      <c r="AT3" s="332"/>
      <c r="AU3" s="332"/>
      <c r="AV3" s="332"/>
      <c r="AW3" s="333"/>
      <c r="AX3" s="333"/>
    </row>
    <row r="4" spans="1:70" s="43" customFormat="1" ht="23.25" customHeight="1">
      <c r="A4" s="334"/>
      <c r="B4" s="438"/>
      <c r="C4" s="438" t="s">
        <v>242</v>
      </c>
      <c r="D4" s="439"/>
      <c r="E4" s="439"/>
      <c r="F4" s="331" t="s">
        <v>242</v>
      </c>
      <c r="G4" s="439"/>
      <c r="H4" s="439"/>
      <c r="I4" s="439"/>
      <c r="J4" s="439"/>
      <c r="K4" s="439"/>
      <c r="L4" s="439"/>
      <c r="M4" s="439"/>
      <c r="N4" s="439"/>
      <c r="O4" s="439"/>
      <c r="P4" s="439"/>
      <c r="Q4" s="438"/>
      <c r="R4" s="744">
        <f>AI18</f>
        <v>2024</v>
      </c>
      <c r="S4" s="745"/>
      <c r="T4" s="438" t="s">
        <v>243</v>
      </c>
      <c r="U4" s="328"/>
      <c r="V4" s="328"/>
      <c r="W4" s="328"/>
      <c r="X4" s="328"/>
      <c r="AM4" s="335"/>
      <c r="AQ4" s="328"/>
      <c r="AR4" s="328"/>
      <c r="AS4" s="332"/>
      <c r="AT4" s="332"/>
      <c r="AU4" s="332"/>
      <c r="AV4" s="332"/>
      <c r="AW4" s="332"/>
      <c r="AX4" s="332"/>
    </row>
    <row r="5" spans="1:70" s="43" customFormat="1" ht="20.25" customHeight="1">
      <c r="A5" s="42"/>
      <c r="AM5" s="335"/>
      <c r="AR5" s="331"/>
      <c r="AS5" s="331"/>
      <c r="AT5" s="331"/>
      <c r="AU5" s="331"/>
      <c r="AV5" s="331"/>
      <c r="AW5" s="331"/>
      <c r="AX5" s="331"/>
    </row>
    <row r="6" spans="1:70" s="43" customFormat="1" ht="20.25" customHeight="1">
      <c r="A6" s="42"/>
      <c r="AR6" s="328"/>
      <c r="AS6" s="328"/>
      <c r="AT6" s="328"/>
      <c r="AU6" s="328"/>
      <c r="AV6" s="328"/>
      <c r="AW6" s="328"/>
      <c r="BI6" s="328"/>
    </row>
    <row r="7" spans="1:70" s="43" customFormat="1" ht="24" customHeight="1">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c r="C8" s="337"/>
      <c r="F8" s="337"/>
      <c r="AP8" s="336"/>
    </row>
    <row r="9" spans="1:70" s="44" customFormat="1" ht="16.2">
      <c r="C9" s="338"/>
      <c r="F9" s="338"/>
      <c r="AZ9" s="339"/>
    </row>
    <row r="10" spans="1:70" s="44" customFormat="1" ht="18">
      <c r="C10" s="338"/>
      <c r="F10" s="338"/>
      <c r="M10" s="746" t="s">
        <v>40</v>
      </c>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46"/>
    </row>
    <row r="11" spans="1:70" s="43" customFormat="1" ht="24.9" customHeight="1">
      <c r="M11" s="747" t="s">
        <v>110</v>
      </c>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row>
    <row r="12" spans="1:70" s="43" customFormat="1" ht="27" customHeight="1">
      <c r="Y12" s="748" t="s">
        <v>160</v>
      </c>
      <c r="Z12" s="748"/>
      <c r="AA12" s="748"/>
      <c r="AB12" s="748"/>
      <c r="AC12" s="748"/>
      <c r="AD12" s="748"/>
      <c r="AE12" s="748"/>
      <c r="AF12" s="748"/>
      <c r="AG12" s="748"/>
      <c r="AH12" s="748"/>
      <c r="AI12" s="748"/>
      <c r="AJ12" s="748"/>
      <c r="AK12" s="748"/>
      <c r="AL12" s="748"/>
      <c r="AM12" s="748"/>
      <c r="AN12" s="748"/>
      <c r="AO12" s="748"/>
      <c r="AP12" s="748"/>
      <c r="AQ12" s="748"/>
      <c r="AR12" s="748"/>
      <c r="AS12" s="748"/>
      <c r="AT12" s="748"/>
      <c r="BR12" s="347" t="s">
        <v>104</v>
      </c>
    </row>
    <row r="13" spans="1:70" s="43" customFormat="1" ht="21">
      <c r="M13" s="747" t="s">
        <v>109</v>
      </c>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7"/>
      <c r="AY13" s="747"/>
      <c r="AZ13" s="747"/>
      <c r="BA13" s="747"/>
      <c r="BB13" s="747"/>
      <c r="BR13" s="347" t="s">
        <v>56</v>
      </c>
    </row>
    <row r="14" spans="1:70" s="43" customFormat="1" ht="21">
      <c r="G14" s="340" t="s">
        <v>79</v>
      </c>
      <c r="H14" s="340"/>
      <c r="I14" s="340"/>
      <c r="J14" s="340"/>
      <c r="K14" s="340"/>
      <c r="L14" s="340"/>
      <c r="M14" s="340"/>
      <c r="N14" s="340"/>
      <c r="O14" s="743" t="s">
        <v>4</v>
      </c>
      <c r="P14" s="708"/>
      <c r="Q14" s="704" t="s">
        <v>301</v>
      </c>
      <c r="R14" s="705"/>
      <c r="S14" s="705"/>
      <c r="T14" s="705"/>
      <c r="U14" s="705"/>
      <c r="V14" s="705"/>
      <c r="W14" s="706"/>
      <c r="X14" s="340"/>
      <c r="AB14" s="341" t="s">
        <v>5</v>
      </c>
      <c r="AC14" s="341"/>
      <c r="AD14" s="714" t="s">
        <v>303</v>
      </c>
      <c r="AE14" s="715"/>
      <c r="AF14" s="715"/>
      <c r="AG14" s="715"/>
      <c r="AH14" s="715"/>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6"/>
      <c r="BR14" s="347" t="s">
        <v>25</v>
      </c>
    </row>
    <row r="15" spans="1:70" s="43" customFormat="1" ht="21">
      <c r="G15" s="340" t="s">
        <v>80</v>
      </c>
      <c r="H15" s="340"/>
      <c r="I15" s="340"/>
      <c r="J15" s="340"/>
      <c r="K15" s="340"/>
      <c r="L15" s="340"/>
      <c r="M15" s="340"/>
      <c r="N15" s="340"/>
      <c r="O15" s="743" t="s">
        <v>4</v>
      </c>
      <c r="P15" s="708"/>
      <c r="Q15" s="704" t="s">
        <v>302</v>
      </c>
      <c r="R15" s="705"/>
      <c r="S15" s="705"/>
      <c r="T15" s="705"/>
      <c r="U15" s="705"/>
      <c r="V15" s="705"/>
      <c r="W15" s="706"/>
      <c r="X15" s="342"/>
      <c r="Y15" s="343"/>
      <c r="Z15" s="343"/>
      <c r="AA15" s="343"/>
      <c r="AB15" s="341" t="s">
        <v>5</v>
      </c>
      <c r="AC15" s="341"/>
      <c r="AD15" s="714" t="s">
        <v>304</v>
      </c>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6"/>
      <c r="BR15" s="347" t="s">
        <v>236</v>
      </c>
    </row>
    <row r="16" spans="1:70" s="43" customFormat="1" ht="21">
      <c r="G16" s="118" t="s">
        <v>37</v>
      </c>
      <c r="H16" s="118"/>
      <c r="I16" s="118"/>
      <c r="J16" s="118"/>
      <c r="K16" s="118"/>
      <c r="L16" s="118"/>
      <c r="M16" s="118"/>
      <c r="N16" s="118"/>
      <c r="O16" s="707" t="str">
        <f>IF(Q16&gt;0,"шифр"," ")</f>
        <v xml:space="preserve"> </v>
      </c>
      <c r="P16" s="708"/>
      <c r="Q16" s="704"/>
      <c r="R16" s="705"/>
      <c r="S16" s="705"/>
      <c r="T16" s="705"/>
      <c r="U16" s="705"/>
      <c r="V16" s="705"/>
      <c r="W16" s="706"/>
      <c r="X16" s="344"/>
      <c r="Y16" s="345"/>
      <c r="Z16" s="345"/>
      <c r="AA16" s="345"/>
      <c r="AB16" s="346" t="s">
        <v>5</v>
      </c>
      <c r="AC16" s="346"/>
      <c r="AD16" s="709"/>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1"/>
      <c r="BR16" s="347" t="s">
        <v>288</v>
      </c>
    </row>
    <row r="17" spans="1:70" s="43" customFormat="1" ht="21">
      <c r="G17" s="118" t="s">
        <v>117</v>
      </c>
      <c r="H17" s="118"/>
      <c r="I17" s="118"/>
      <c r="J17" s="118"/>
      <c r="K17" s="118"/>
      <c r="L17" s="118"/>
      <c r="M17" s="118"/>
      <c r="N17" s="118"/>
      <c r="O17" s="713"/>
      <c r="P17" s="713"/>
      <c r="Q17"/>
      <c r="R17"/>
      <c r="S17"/>
      <c r="T17"/>
      <c r="U17"/>
      <c r="V17"/>
      <c r="W17"/>
      <c r="X17" s="344"/>
      <c r="Y17" s="345"/>
      <c r="Z17" s="345"/>
      <c r="AA17" s="345"/>
      <c r="AB17" s="346" t="s">
        <v>5</v>
      </c>
      <c r="AC17" s="346"/>
      <c r="AD17" s="714"/>
      <c r="AE17" s="715"/>
      <c r="AF17" s="715"/>
      <c r="AG17" s="715"/>
      <c r="AH17" s="715"/>
      <c r="AI17" s="715"/>
      <c r="AJ17" s="715"/>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6"/>
      <c r="BR17" s="347" t="s">
        <v>30</v>
      </c>
    </row>
    <row r="18" spans="1:70" s="43" customFormat="1" ht="21">
      <c r="G18" s="347" t="s">
        <v>103</v>
      </c>
      <c r="H18" s="347"/>
      <c r="I18" s="347"/>
      <c r="J18" s="347"/>
      <c r="K18" s="347"/>
      <c r="L18" s="347"/>
      <c r="M18" s="347"/>
      <c r="N18" s="347"/>
      <c r="O18" s="347"/>
      <c r="P18" s="348"/>
      <c r="Q18" s="725" t="s">
        <v>287</v>
      </c>
      <c r="R18" s="726"/>
      <c r="S18" s="726"/>
      <c r="T18" s="726"/>
      <c r="U18" s="726"/>
      <c r="V18" s="726"/>
      <c r="W18" s="726"/>
      <c r="X18" s="726"/>
      <c r="Y18" s="726"/>
      <c r="Z18" s="726"/>
      <c r="AA18" s="727"/>
      <c r="AB18" s="347" t="s">
        <v>78</v>
      </c>
      <c r="AC18" s="347"/>
      <c r="AD18" s="347"/>
      <c r="AE18" s="347"/>
      <c r="AF18" s="347"/>
      <c r="AG18" s="347"/>
      <c r="AH18" s="349"/>
      <c r="AI18" s="728">
        <v>2024</v>
      </c>
      <c r="AJ18" s="729"/>
      <c r="AK18" s="729"/>
      <c r="AL18" s="729"/>
      <c r="AM18" s="729"/>
      <c r="AN18" s="730"/>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c r="A19" s="350" t="s">
        <v>161</v>
      </c>
      <c r="BB19" s="724" t="s">
        <v>41</v>
      </c>
      <c r="BC19" s="724"/>
      <c r="BD19" s="724"/>
      <c r="BE19" s="724"/>
      <c r="BF19" s="724"/>
      <c r="BG19" s="724"/>
      <c r="BH19" s="724"/>
      <c r="BI19" s="724"/>
    </row>
    <row r="20" spans="1:70" s="222" customFormat="1" ht="42" customHeight="1">
      <c r="A20" s="733" t="s">
        <v>42</v>
      </c>
      <c r="B20" s="719" t="s">
        <v>43</v>
      </c>
      <c r="C20" s="720"/>
      <c r="D20" s="720"/>
      <c r="E20" s="721"/>
      <c r="F20" s="736" t="s">
        <v>44</v>
      </c>
      <c r="G20" s="737"/>
      <c r="H20" s="737"/>
      <c r="I20" s="737"/>
      <c r="J20" s="461"/>
      <c r="K20" s="719" t="s">
        <v>45</v>
      </c>
      <c r="L20" s="720"/>
      <c r="M20" s="720"/>
      <c r="N20" s="721"/>
      <c r="O20" s="736" t="s">
        <v>46</v>
      </c>
      <c r="P20" s="737"/>
      <c r="Q20" s="737"/>
      <c r="R20" s="737"/>
      <c r="S20" s="719" t="s">
        <v>47</v>
      </c>
      <c r="T20" s="738"/>
      <c r="U20" s="738"/>
      <c r="V20" s="739"/>
      <c r="W20" s="460"/>
      <c r="X20" s="719" t="s">
        <v>48</v>
      </c>
      <c r="Y20" s="720"/>
      <c r="Z20" s="720"/>
      <c r="AA20" s="735"/>
      <c r="AB20" s="736" t="s">
        <v>49</v>
      </c>
      <c r="AC20" s="737"/>
      <c r="AD20" s="737"/>
      <c r="AE20" s="737"/>
      <c r="AF20" s="736" t="s">
        <v>50</v>
      </c>
      <c r="AG20" s="737"/>
      <c r="AH20" s="737"/>
      <c r="AI20" s="737"/>
      <c r="AJ20" s="461"/>
      <c r="AK20" s="719" t="s">
        <v>51</v>
      </c>
      <c r="AL20" s="720"/>
      <c r="AM20" s="720"/>
      <c r="AN20" s="721"/>
      <c r="AO20" s="736" t="s">
        <v>52</v>
      </c>
      <c r="AP20" s="737"/>
      <c r="AQ20" s="737"/>
      <c r="AR20" s="737"/>
      <c r="AS20" s="719" t="s">
        <v>53</v>
      </c>
      <c r="AT20" s="738"/>
      <c r="AU20" s="738"/>
      <c r="AV20" s="739"/>
      <c r="AW20" s="460"/>
      <c r="AX20" s="719" t="s">
        <v>54</v>
      </c>
      <c r="AY20" s="720"/>
      <c r="AZ20" s="720"/>
      <c r="BA20" s="721"/>
      <c r="BB20" s="717" t="s">
        <v>55</v>
      </c>
      <c r="BC20" s="717" t="s">
        <v>221</v>
      </c>
      <c r="BD20" s="717" t="s">
        <v>220</v>
      </c>
      <c r="BE20" s="722" t="s">
        <v>104</v>
      </c>
      <c r="BF20" s="722" t="s">
        <v>288</v>
      </c>
      <c r="BG20" s="722" t="s">
        <v>30</v>
      </c>
      <c r="BH20" s="717" t="s">
        <v>57</v>
      </c>
      <c r="BI20" s="717" t="s">
        <v>58</v>
      </c>
    </row>
    <row r="21" spans="1:70" s="45" customFormat="1" ht="24" customHeight="1">
      <c r="A21" s="734"/>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8"/>
      <c r="BC21" s="718"/>
      <c r="BD21" s="718"/>
      <c r="BE21" s="723"/>
      <c r="BF21" s="723"/>
      <c r="BG21" s="723"/>
      <c r="BH21" s="718"/>
      <c r="BI21" s="718"/>
    </row>
    <row r="22" spans="1:70" s="46" customFormat="1" ht="21">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c r="A23" s="352" t="s">
        <v>60</v>
      </c>
      <c r="B23" s="92"/>
      <c r="C23" s="92"/>
      <c r="D23" s="92"/>
      <c r="E23" s="92"/>
      <c r="F23" s="92"/>
      <c r="G23" s="95" t="s">
        <v>62</v>
      </c>
      <c r="H23" s="115" t="s">
        <v>305</v>
      </c>
      <c r="I23" s="115" t="s">
        <v>305</v>
      </c>
      <c r="J23" s="420" t="s">
        <v>305</v>
      </c>
      <c r="K23" s="420" t="s">
        <v>305</v>
      </c>
      <c r="L23" s="420" t="s">
        <v>65</v>
      </c>
      <c r="M23" s="420" t="s">
        <v>65</v>
      </c>
      <c r="N23" s="420" t="s">
        <v>65</v>
      </c>
      <c r="O23" s="420" t="s">
        <v>65</v>
      </c>
      <c r="P23" s="420" t="s">
        <v>65</v>
      </c>
      <c r="Q23" s="420" t="s">
        <v>65</v>
      </c>
      <c r="R23" s="122" t="s">
        <v>306</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94">
        <v>6</v>
      </c>
      <c r="BG23" s="94">
        <v>1</v>
      </c>
      <c r="BH23" s="94"/>
      <c r="BI23" s="682">
        <f t="shared" si="0"/>
        <v>17</v>
      </c>
    </row>
    <row r="24" spans="1:70" s="46" customFormat="1" ht="21">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c r="A29" s="731" t="s">
        <v>218</v>
      </c>
      <c r="B29" s="732"/>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2"/>
      <c r="AY29" s="732"/>
      <c r="AZ29" s="732"/>
      <c r="BA29" s="732"/>
      <c r="BB29" s="732"/>
      <c r="BC29" s="732"/>
      <c r="BD29" s="732"/>
      <c r="BE29" s="732"/>
      <c r="BF29" s="732"/>
      <c r="BG29" s="732"/>
      <c r="BH29" s="732"/>
      <c r="BI29" s="732"/>
    </row>
    <row r="30" spans="1:70" ht="33" customHeight="1">
      <c r="A30" s="361" t="s">
        <v>107</v>
      </c>
      <c r="AC30" s="712" t="s">
        <v>113</v>
      </c>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712"/>
    </row>
    <row r="31" spans="1:70" ht="15.6">
      <c r="A31" s="362" t="s">
        <v>108</v>
      </c>
    </row>
    <row r="32" spans="1:70" ht="15.6">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c r="A33" s="364"/>
      <c r="B33" s="359"/>
    </row>
  </sheetData>
  <sheetProtection algorithmName="SHA-512" hashValue="Indp4dH8i0FaU5oXxpbVh1hN6QhIZW1TaYi94vtqAKnYFGstTRE1RZa5nOmuOQSzlEabOdV3anlcKCXX7joRJA==" saltValue="xngX4PBPlM9D/fJjVJjW/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F9" zoomScaleNormal="115" zoomScaleSheetLayoutView="100" workbookViewId="0">
      <selection activeCell="AI18" sqref="AI18:AK18"/>
    </sheetView>
  </sheetViews>
  <sheetFormatPr defaultColWidth="9.109375" defaultRowHeight="13.2"/>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c r="A2" s="764" t="s">
        <v>6</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764"/>
      <c r="BU2" s="764"/>
      <c r="BV2" s="764"/>
      <c r="BW2" s="764"/>
      <c r="BX2" s="764"/>
      <c r="BY2" s="764"/>
      <c r="BZ2" s="764"/>
      <c r="CA2" s="764"/>
      <c r="CB2" s="764"/>
      <c r="CC2" s="764"/>
      <c r="CD2" s="764"/>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c r="A3" s="765"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766"/>
      <c r="BF3" s="766"/>
      <c r="BG3" s="766"/>
      <c r="BH3" s="766"/>
      <c r="BI3" s="766"/>
      <c r="BJ3" s="766"/>
      <c r="BK3" s="766"/>
      <c r="BL3" s="766"/>
      <c r="BM3" s="766"/>
      <c r="BN3" s="766"/>
      <c r="BO3" s="766"/>
      <c r="BP3" s="766"/>
      <c r="BQ3" s="766"/>
      <c r="BR3" s="766"/>
      <c r="BS3" s="766"/>
      <c r="BT3" s="766"/>
      <c r="BU3" s="766"/>
      <c r="BV3" s="766"/>
      <c r="BW3" s="766"/>
      <c r="BX3" s="766"/>
      <c r="BY3" s="766"/>
      <c r="BZ3" s="766"/>
      <c r="CA3" s="766"/>
      <c r="CB3" s="766"/>
      <c r="CC3" s="766"/>
      <c r="CD3" s="767"/>
      <c r="CE3" s="21"/>
      <c r="CG3" s="784" t="s">
        <v>71</v>
      </c>
      <c r="CH3" s="784"/>
      <c r="CI3" s="784"/>
      <c r="CJ3" s="784"/>
      <c r="CK3" s="784"/>
      <c r="CL3" s="784"/>
      <c r="CM3" s="784"/>
      <c r="CN3" s="784"/>
      <c r="CO3" s="784"/>
      <c r="CP3" s="784"/>
      <c r="CQ3" s="784"/>
      <c r="CR3" s="784"/>
      <c r="CS3" s="19"/>
      <c r="CV3" s="862"/>
      <c r="CW3" s="863"/>
      <c r="CX3" s="863"/>
      <c r="CY3" s="864"/>
      <c r="CZ3" s="480"/>
      <c r="DA3" s="480"/>
      <c r="DB3" s="480"/>
      <c r="DC3" s="480"/>
      <c r="DD3" s="862"/>
      <c r="DE3" s="863"/>
      <c r="DF3" s="863"/>
      <c r="DG3" s="863"/>
      <c r="DH3" s="864"/>
      <c r="DI3" s="865"/>
      <c r="DJ3" s="863"/>
      <c r="DK3" s="864"/>
      <c r="DL3" s="862"/>
      <c r="DM3" s="863"/>
      <c r="DN3" s="863"/>
      <c r="DO3" s="863"/>
      <c r="DP3" s="863"/>
      <c r="DQ3" s="863"/>
      <c r="DR3" s="863"/>
      <c r="DS3" s="864"/>
      <c r="DT3" s="862"/>
      <c r="DU3" s="863"/>
      <c r="DV3" s="863"/>
      <c r="DW3" s="863"/>
      <c r="DX3" s="863"/>
      <c r="DY3" s="864"/>
      <c r="DZ3" s="862"/>
      <c r="EA3" s="863"/>
      <c r="EB3" s="863"/>
      <c r="EC3" s="863"/>
      <c r="ED3" s="863"/>
      <c r="EE3" s="863"/>
      <c r="EF3" s="863"/>
      <c r="EG3" s="864"/>
      <c r="EH3" s="862"/>
      <c r="EI3" s="863"/>
      <c r="EJ3" s="863"/>
      <c r="EK3" s="863"/>
      <c r="EL3" s="864"/>
      <c r="FQ3" s="473"/>
      <c r="FR3" s="466" t="s">
        <v>111</v>
      </c>
    </row>
    <row r="4" spans="1:177" s="2" customFormat="1" ht="13.8">
      <c r="A4" s="768" t="s">
        <v>292</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769"/>
      <c r="CC4" s="769"/>
      <c r="CD4" s="770"/>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c r="A5" s="773" t="s">
        <v>1</v>
      </c>
      <c r="B5" s="781" t="s">
        <v>7</v>
      </c>
      <c r="C5" s="835" t="s">
        <v>8</v>
      </c>
      <c r="D5" s="793" t="s">
        <v>9</v>
      </c>
      <c r="E5" s="794"/>
      <c r="F5" s="794"/>
      <c r="G5" s="794"/>
      <c r="H5" s="794"/>
      <c r="I5" s="794"/>
      <c r="J5" s="794"/>
      <c r="K5" s="794"/>
      <c r="L5" s="794"/>
      <c r="M5" s="794"/>
      <c r="N5" s="794"/>
      <c r="O5" s="794"/>
      <c r="P5" s="794"/>
      <c r="Q5" s="794"/>
      <c r="R5" s="794"/>
      <c r="S5" s="794"/>
      <c r="T5" s="794"/>
      <c r="U5" s="794"/>
      <c r="V5" s="794"/>
      <c r="W5" s="794"/>
      <c r="X5" s="794"/>
      <c r="Y5" s="794"/>
      <c r="Z5" s="794"/>
      <c r="AA5" s="794"/>
      <c r="AB5" s="795"/>
      <c r="AC5" s="786" t="s">
        <v>3</v>
      </c>
      <c r="AD5" s="787"/>
      <c r="AE5" s="787"/>
      <c r="AF5" s="787"/>
      <c r="AG5" s="787"/>
      <c r="AH5" s="788"/>
      <c r="AI5" s="786" t="s">
        <v>10</v>
      </c>
      <c r="AJ5" s="787"/>
      <c r="AK5" s="787"/>
      <c r="AL5" s="787"/>
      <c r="AM5" s="787"/>
      <c r="AN5" s="787"/>
      <c r="AO5" s="787"/>
      <c r="AP5" s="787"/>
      <c r="AQ5" s="787"/>
      <c r="AR5" s="787"/>
      <c r="AS5" s="787"/>
      <c r="AT5" s="787"/>
      <c r="AU5" s="787"/>
      <c r="AV5" s="787"/>
      <c r="AW5" s="787"/>
      <c r="AX5" s="787"/>
      <c r="AY5" s="787"/>
      <c r="AZ5" s="787"/>
      <c r="BA5" s="787"/>
      <c r="BB5" s="787"/>
      <c r="BC5" s="787"/>
      <c r="BD5" s="787"/>
      <c r="BE5" s="787"/>
      <c r="BF5" s="787"/>
      <c r="BG5" s="787"/>
      <c r="BH5" s="787"/>
      <c r="BI5" s="787"/>
      <c r="BJ5" s="787"/>
      <c r="BK5" s="787"/>
      <c r="BL5" s="787"/>
      <c r="BM5" s="787"/>
      <c r="BN5" s="787"/>
      <c r="BO5" s="787"/>
      <c r="BP5" s="787"/>
      <c r="BQ5" s="787"/>
      <c r="BR5" s="787"/>
      <c r="BS5" s="787"/>
      <c r="BT5" s="787"/>
      <c r="BU5" s="787"/>
      <c r="BV5" s="787"/>
      <c r="BW5" s="787"/>
      <c r="BX5" s="787"/>
      <c r="BY5" s="787"/>
      <c r="BZ5" s="787"/>
      <c r="CA5" s="787"/>
      <c r="CB5" s="787"/>
      <c r="CC5" s="787"/>
      <c r="CD5" s="788"/>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c r="A6" s="774"/>
      <c r="B6" s="782"/>
      <c r="C6" s="835"/>
      <c r="D6" s="796" t="s">
        <v>11</v>
      </c>
      <c r="E6" s="797"/>
      <c r="F6" s="797"/>
      <c r="G6" s="798"/>
      <c r="H6" s="789" t="s">
        <v>12</v>
      </c>
      <c r="I6" s="789"/>
      <c r="J6" s="789"/>
      <c r="K6" s="789"/>
      <c r="L6" s="789"/>
      <c r="M6" s="789"/>
      <c r="N6" s="789"/>
      <c r="O6" s="789"/>
      <c r="P6" s="789"/>
      <c r="Q6" s="789"/>
      <c r="R6" s="789"/>
      <c r="S6" s="789"/>
      <c r="T6" s="785" t="s">
        <v>13</v>
      </c>
      <c r="U6" s="785" t="s">
        <v>14</v>
      </c>
      <c r="V6" s="789" t="s">
        <v>15</v>
      </c>
      <c r="W6" s="789"/>
      <c r="X6" s="789"/>
      <c r="Y6" s="789"/>
      <c r="Z6" s="789"/>
      <c r="AA6" s="789"/>
      <c r="AB6" s="789"/>
      <c r="AC6" s="819" t="s">
        <v>16</v>
      </c>
      <c r="AD6" s="819"/>
      <c r="AE6" s="789" t="s">
        <v>157</v>
      </c>
      <c r="AF6" s="789" t="s">
        <v>158</v>
      </c>
      <c r="AG6" s="789" t="s">
        <v>159</v>
      </c>
      <c r="AH6" s="789" t="s">
        <v>0</v>
      </c>
      <c r="AI6" s="793" t="s">
        <v>17</v>
      </c>
      <c r="AJ6" s="794"/>
      <c r="AK6" s="794"/>
      <c r="AL6" s="794"/>
      <c r="AM6" s="794"/>
      <c r="AN6" s="794"/>
      <c r="AO6" s="794"/>
      <c r="AP6" s="795"/>
      <c r="AQ6" s="793" t="s">
        <v>18</v>
      </c>
      <c r="AR6" s="794"/>
      <c r="AS6" s="794"/>
      <c r="AT6" s="794"/>
      <c r="AU6" s="794"/>
      <c r="AV6" s="794"/>
      <c r="AW6" s="794"/>
      <c r="AX6" s="795"/>
      <c r="AY6" s="793" t="s">
        <v>19</v>
      </c>
      <c r="AZ6" s="794"/>
      <c r="BA6" s="794"/>
      <c r="BB6" s="794"/>
      <c r="BC6" s="794"/>
      <c r="BD6" s="794"/>
      <c r="BE6" s="794"/>
      <c r="BF6" s="795"/>
      <c r="BG6" s="793" t="s">
        <v>20</v>
      </c>
      <c r="BH6" s="794"/>
      <c r="BI6" s="794"/>
      <c r="BJ6" s="794"/>
      <c r="BK6" s="794"/>
      <c r="BL6" s="794"/>
      <c r="BM6" s="794"/>
      <c r="BN6" s="795"/>
      <c r="BO6" s="786" t="s">
        <v>269</v>
      </c>
      <c r="BP6" s="787"/>
      <c r="BQ6" s="787"/>
      <c r="BR6" s="787"/>
      <c r="BS6" s="787"/>
      <c r="BT6" s="787"/>
      <c r="BU6" s="787"/>
      <c r="BV6" s="788"/>
      <c r="BW6" s="786" t="s">
        <v>270</v>
      </c>
      <c r="BX6" s="787"/>
      <c r="BY6" s="787"/>
      <c r="BZ6" s="787"/>
      <c r="CA6" s="787"/>
      <c r="CB6" s="787"/>
      <c r="CC6" s="787"/>
      <c r="CD6" s="788"/>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c r="A7" s="774"/>
      <c r="B7" s="782"/>
      <c r="C7" s="835"/>
      <c r="D7" s="799"/>
      <c r="E7" s="800"/>
      <c r="F7" s="800"/>
      <c r="G7" s="801"/>
      <c r="H7" s="789"/>
      <c r="I7" s="789"/>
      <c r="J7" s="789"/>
      <c r="K7" s="789"/>
      <c r="L7" s="789"/>
      <c r="M7" s="789"/>
      <c r="N7" s="789"/>
      <c r="O7" s="789"/>
      <c r="P7" s="789"/>
      <c r="Q7" s="789"/>
      <c r="R7" s="789"/>
      <c r="S7" s="789"/>
      <c r="T7" s="785"/>
      <c r="U7" s="785"/>
      <c r="V7" s="789"/>
      <c r="W7" s="789"/>
      <c r="X7" s="789"/>
      <c r="Y7" s="789"/>
      <c r="Z7" s="789"/>
      <c r="AA7" s="789"/>
      <c r="AB7" s="789"/>
      <c r="AC7" s="789" t="s">
        <v>21</v>
      </c>
      <c r="AD7" s="789" t="s">
        <v>22</v>
      </c>
      <c r="AE7" s="789"/>
      <c r="AF7" s="789"/>
      <c r="AG7" s="789"/>
      <c r="AH7" s="789"/>
      <c r="AI7" s="790">
        <v>1</v>
      </c>
      <c r="AJ7" s="791"/>
      <c r="AK7" s="791"/>
      <c r="AL7" s="792"/>
      <c r="AM7" s="790">
        <v>2</v>
      </c>
      <c r="AN7" s="791"/>
      <c r="AO7" s="791"/>
      <c r="AP7" s="792"/>
      <c r="AQ7" s="790">
        <v>3</v>
      </c>
      <c r="AR7" s="791"/>
      <c r="AS7" s="791"/>
      <c r="AT7" s="792"/>
      <c r="AU7" s="790">
        <v>4</v>
      </c>
      <c r="AV7" s="791"/>
      <c r="AW7" s="791"/>
      <c r="AX7" s="792"/>
      <c r="AY7" s="790">
        <v>5</v>
      </c>
      <c r="AZ7" s="791"/>
      <c r="BA7" s="791"/>
      <c r="BB7" s="792"/>
      <c r="BC7" s="790">
        <v>6</v>
      </c>
      <c r="BD7" s="791"/>
      <c r="BE7" s="791"/>
      <c r="BF7" s="792"/>
      <c r="BG7" s="790">
        <v>7</v>
      </c>
      <c r="BH7" s="791"/>
      <c r="BI7" s="791"/>
      <c r="BJ7" s="792"/>
      <c r="BK7" s="790">
        <v>8</v>
      </c>
      <c r="BL7" s="791"/>
      <c r="BM7" s="791"/>
      <c r="BN7" s="792"/>
      <c r="BO7" s="790">
        <v>9</v>
      </c>
      <c r="BP7" s="791"/>
      <c r="BQ7" s="791"/>
      <c r="BR7" s="792"/>
      <c r="BS7" s="790">
        <v>10</v>
      </c>
      <c r="BT7" s="791"/>
      <c r="BU7" s="791"/>
      <c r="BV7" s="792"/>
      <c r="BW7" s="790">
        <v>11</v>
      </c>
      <c r="BX7" s="791"/>
      <c r="BY7" s="791"/>
      <c r="BZ7" s="792"/>
      <c r="CA7" s="790">
        <v>12</v>
      </c>
      <c r="CB7" s="791"/>
      <c r="CC7" s="791"/>
      <c r="CD7" s="792"/>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c r="A8" s="774"/>
      <c r="B8" s="782"/>
      <c r="C8" s="835"/>
      <c r="D8" s="799"/>
      <c r="E8" s="800"/>
      <c r="F8" s="800"/>
      <c r="G8" s="801"/>
      <c r="H8" s="789"/>
      <c r="I8" s="789"/>
      <c r="J8" s="789"/>
      <c r="K8" s="789"/>
      <c r="L8" s="789"/>
      <c r="M8" s="789"/>
      <c r="N8" s="789"/>
      <c r="O8" s="789"/>
      <c r="P8" s="789"/>
      <c r="Q8" s="789"/>
      <c r="R8" s="789"/>
      <c r="S8" s="789"/>
      <c r="T8" s="785"/>
      <c r="U8" s="785"/>
      <c r="V8" s="789"/>
      <c r="W8" s="789"/>
      <c r="X8" s="789"/>
      <c r="Y8" s="789"/>
      <c r="Z8" s="789"/>
      <c r="AA8" s="789"/>
      <c r="AB8" s="789"/>
      <c r="AC8" s="789"/>
      <c r="AD8" s="789"/>
      <c r="AE8" s="789"/>
      <c r="AF8" s="789"/>
      <c r="AG8" s="789"/>
      <c r="AH8" s="789"/>
      <c r="AI8" s="786" t="s">
        <v>237</v>
      </c>
      <c r="AJ8" s="787"/>
      <c r="AK8" s="787"/>
      <c r="AL8" s="787"/>
      <c r="AM8" s="787"/>
      <c r="AN8" s="787"/>
      <c r="AO8" s="787"/>
      <c r="AP8" s="787"/>
      <c r="AQ8" s="787"/>
      <c r="AR8" s="787"/>
      <c r="AS8" s="787"/>
      <c r="AT8" s="787"/>
      <c r="AU8" s="787"/>
      <c r="AV8" s="787"/>
      <c r="AW8" s="787"/>
      <c r="AX8" s="787"/>
      <c r="AY8" s="787"/>
      <c r="AZ8" s="787"/>
      <c r="BA8" s="787"/>
      <c r="BB8" s="787"/>
      <c r="BC8" s="787"/>
      <c r="BD8" s="787"/>
      <c r="BE8" s="787"/>
      <c r="BF8" s="787"/>
      <c r="BG8" s="787"/>
      <c r="BH8" s="787"/>
      <c r="BI8" s="787"/>
      <c r="BJ8" s="787"/>
      <c r="BK8" s="787"/>
      <c r="BL8" s="787"/>
      <c r="BM8" s="787"/>
      <c r="BN8" s="787"/>
      <c r="BO8" s="787"/>
      <c r="BP8" s="787"/>
      <c r="BQ8" s="787"/>
      <c r="BR8" s="787"/>
      <c r="BS8" s="787"/>
      <c r="BT8" s="787"/>
      <c r="BU8" s="787"/>
      <c r="BV8" s="787"/>
      <c r="BW8" s="787"/>
      <c r="BX8" s="787"/>
      <c r="BY8" s="787"/>
      <c r="BZ8" s="787"/>
      <c r="CA8" s="787"/>
      <c r="CB8" s="787"/>
      <c r="CC8" s="787"/>
      <c r="CD8" s="788"/>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c r="A9" s="774"/>
      <c r="B9" s="782"/>
      <c r="C9" s="835"/>
      <c r="D9" s="799"/>
      <c r="E9" s="800"/>
      <c r="F9" s="800"/>
      <c r="G9" s="801"/>
      <c r="H9" s="789"/>
      <c r="I9" s="789"/>
      <c r="J9" s="789"/>
      <c r="K9" s="789"/>
      <c r="L9" s="789"/>
      <c r="M9" s="789"/>
      <c r="N9" s="789"/>
      <c r="O9" s="789"/>
      <c r="P9" s="789"/>
      <c r="Q9" s="789"/>
      <c r="R9" s="789"/>
      <c r="S9" s="789"/>
      <c r="T9" s="785"/>
      <c r="U9" s="785"/>
      <c r="V9" s="789"/>
      <c r="W9" s="789"/>
      <c r="X9" s="789"/>
      <c r="Y9" s="789"/>
      <c r="Z9" s="789"/>
      <c r="AA9" s="789"/>
      <c r="AB9" s="789"/>
      <c r="AC9" s="789"/>
      <c r="AD9" s="789"/>
      <c r="AE9" s="789"/>
      <c r="AF9" s="789"/>
      <c r="AG9" s="789"/>
      <c r="AH9" s="789"/>
      <c r="AI9" s="778">
        <v>17</v>
      </c>
      <c r="AJ9" s="779"/>
      <c r="AK9" s="779"/>
      <c r="AL9" s="780"/>
      <c r="AM9" s="778">
        <v>17</v>
      </c>
      <c r="AN9" s="779"/>
      <c r="AO9" s="779"/>
      <c r="AP9" s="780"/>
      <c r="AQ9" s="988">
        <v>5</v>
      </c>
      <c r="AR9" s="989"/>
      <c r="AS9" s="989"/>
      <c r="AT9" s="990"/>
      <c r="AU9" s="988">
        <v>0</v>
      </c>
      <c r="AV9" s="989"/>
      <c r="AW9" s="989"/>
      <c r="AX9" s="990"/>
      <c r="AY9" s="778">
        <v>17</v>
      </c>
      <c r="AZ9" s="779"/>
      <c r="BA9" s="779"/>
      <c r="BB9" s="780"/>
      <c r="BC9" s="778">
        <v>17</v>
      </c>
      <c r="BD9" s="779"/>
      <c r="BE9" s="779"/>
      <c r="BF9" s="780"/>
      <c r="BG9" s="778">
        <v>17</v>
      </c>
      <c r="BH9" s="779"/>
      <c r="BI9" s="779"/>
      <c r="BJ9" s="780"/>
      <c r="BK9" s="778">
        <v>17</v>
      </c>
      <c r="BL9" s="779"/>
      <c r="BM9" s="779"/>
      <c r="BN9" s="780"/>
      <c r="BO9" s="778">
        <v>17</v>
      </c>
      <c r="BP9" s="779"/>
      <c r="BQ9" s="779"/>
      <c r="BR9" s="780"/>
      <c r="BS9" s="778">
        <v>17</v>
      </c>
      <c r="BT9" s="779"/>
      <c r="BU9" s="779"/>
      <c r="BV9" s="780"/>
      <c r="BW9" s="778">
        <v>17</v>
      </c>
      <c r="BX9" s="779"/>
      <c r="BY9" s="779"/>
      <c r="BZ9" s="780"/>
      <c r="CA9" s="778">
        <v>17</v>
      </c>
      <c r="CB9" s="779"/>
      <c r="CC9" s="779"/>
      <c r="CD9" s="780"/>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c r="A10" s="775"/>
      <c r="B10" s="783"/>
      <c r="C10" s="835"/>
      <c r="D10" s="802"/>
      <c r="E10" s="803"/>
      <c r="F10" s="803"/>
      <c r="G10" s="804"/>
      <c r="H10" s="789"/>
      <c r="I10" s="789"/>
      <c r="J10" s="789"/>
      <c r="K10" s="789"/>
      <c r="L10" s="789"/>
      <c r="M10" s="789"/>
      <c r="N10" s="789"/>
      <c r="O10" s="789"/>
      <c r="P10" s="789"/>
      <c r="Q10" s="789"/>
      <c r="R10" s="789"/>
      <c r="S10" s="789"/>
      <c r="T10" s="785"/>
      <c r="U10" s="785"/>
      <c r="V10" s="789"/>
      <c r="W10" s="789"/>
      <c r="X10" s="789"/>
      <c r="Y10" s="789"/>
      <c r="Z10" s="789"/>
      <c r="AA10" s="789"/>
      <c r="AB10" s="789"/>
      <c r="AC10" s="789"/>
      <c r="AD10" s="789"/>
      <c r="AE10" s="789"/>
      <c r="AF10" s="789"/>
      <c r="AG10" s="789"/>
      <c r="AH10" s="789"/>
      <c r="AI10" s="786" t="s">
        <v>163</v>
      </c>
      <c r="AJ10" s="787"/>
      <c r="AK10" s="787"/>
      <c r="AL10" s="787"/>
      <c r="AM10" s="787"/>
      <c r="AN10" s="787"/>
      <c r="AO10" s="787"/>
      <c r="AP10" s="787"/>
      <c r="AQ10" s="787"/>
      <c r="AR10" s="787"/>
      <c r="AS10" s="787"/>
      <c r="AT10" s="787"/>
      <c r="AU10" s="787"/>
      <c r="AV10" s="787"/>
      <c r="AW10" s="787"/>
      <c r="AX10" s="787"/>
      <c r="AY10" s="787"/>
      <c r="AZ10" s="787"/>
      <c r="BA10" s="787"/>
      <c r="BB10" s="787"/>
      <c r="BC10" s="787"/>
      <c r="BD10" s="787"/>
      <c r="BE10" s="787"/>
      <c r="BF10" s="787"/>
      <c r="BG10" s="787"/>
      <c r="BH10" s="787"/>
      <c r="BI10" s="787"/>
      <c r="BJ10" s="787"/>
      <c r="BK10" s="787"/>
      <c r="BL10" s="787"/>
      <c r="BM10" s="787"/>
      <c r="BN10" s="787"/>
      <c r="BO10" s="787"/>
      <c r="BP10" s="787"/>
      <c r="BQ10" s="787"/>
      <c r="BR10" s="787"/>
      <c r="BS10" s="787"/>
      <c r="BT10" s="787"/>
      <c r="BU10" s="787"/>
      <c r="BV10" s="787"/>
      <c r="BW10" s="787"/>
      <c r="BX10" s="787"/>
      <c r="BY10" s="787"/>
      <c r="BZ10" s="787"/>
      <c r="CA10" s="787"/>
      <c r="CB10" s="787"/>
      <c r="CC10" s="787"/>
      <c r="CD10" s="788"/>
      <c r="CE10" s="21"/>
      <c r="CF10" s="19"/>
      <c r="CG10" s="824" t="s">
        <v>33</v>
      </c>
      <c r="CH10" s="825"/>
      <c r="CI10" s="825"/>
      <c r="CJ10" s="825"/>
      <c r="CK10" s="825"/>
      <c r="CL10" s="825"/>
      <c r="CM10" s="825"/>
      <c r="CN10" s="825"/>
      <c r="CO10" s="825"/>
      <c r="CP10" s="825"/>
      <c r="CQ10" s="825"/>
      <c r="CR10" s="826"/>
      <c r="CS10" s="832" t="s">
        <v>32</v>
      </c>
      <c r="DH10" s="200"/>
      <c r="DI10" s="213"/>
      <c r="EO10" s="127" t="s">
        <v>32</v>
      </c>
      <c r="EP10" s="824" t="s">
        <v>128</v>
      </c>
      <c r="EQ10" s="825"/>
      <c r="ER10" s="825"/>
      <c r="ES10" s="825"/>
      <c r="ET10" s="825"/>
      <c r="EU10" s="825"/>
      <c r="EV10" s="825"/>
      <c r="EW10" s="825"/>
      <c r="EX10" s="825"/>
      <c r="EY10" s="825"/>
      <c r="EZ10" s="825"/>
      <c r="FA10" s="826"/>
      <c r="FB10" s="127" t="s">
        <v>32</v>
      </c>
      <c r="FC10" s="824" t="s">
        <v>129</v>
      </c>
      <c r="FD10" s="825"/>
      <c r="FE10" s="825"/>
      <c r="FF10" s="825"/>
      <c r="FG10" s="825"/>
      <c r="FH10" s="825"/>
      <c r="FI10" s="825"/>
      <c r="FJ10" s="825"/>
      <c r="FK10" s="825"/>
      <c r="FL10" s="825"/>
      <c r="FM10" s="825"/>
      <c r="FN10" s="826"/>
      <c r="FO10" s="127" t="s">
        <v>32</v>
      </c>
      <c r="FQ10" s="476"/>
      <c r="FR10" s="469" t="s">
        <v>248</v>
      </c>
      <c r="FU10" s="259" t="s">
        <v>261</v>
      </c>
    </row>
    <row r="11" spans="1:177" s="7" customFormat="1" ht="13.8">
      <c r="A11" s="6">
        <v>1</v>
      </c>
      <c r="B11" s="146" t="s">
        <v>98</v>
      </c>
      <c r="C11" s="5" t="s">
        <v>193</v>
      </c>
      <c r="D11" s="777">
        <v>4</v>
      </c>
      <c r="E11" s="777"/>
      <c r="F11" s="777"/>
      <c r="G11" s="777"/>
      <c r="H11" s="777">
        <v>5</v>
      </c>
      <c r="I11" s="777"/>
      <c r="J11" s="777"/>
      <c r="K11" s="777"/>
      <c r="L11" s="777"/>
      <c r="M11" s="777"/>
      <c r="N11" s="777"/>
      <c r="O11" s="777"/>
      <c r="P11" s="777"/>
      <c r="Q11" s="777"/>
      <c r="R11" s="777"/>
      <c r="S11" s="777"/>
      <c r="T11" s="6">
        <v>6</v>
      </c>
      <c r="U11" s="6">
        <v>7</v>
      </c>
      <c r="V11" s="777">
        <v>8</v>
      </c>
      <c r="W11" s="777"/>
      <c r="X11" s="777"/>
      <c r="Y11" s="777"/>
      <c r="Z11" s="777"/>
      <c r="AA11" s="777"/>
      <c r="AB11" s="777"/>
      <c r="AC11" s="6">
        <v>9</v>
      </c>
      <c r="AD11" s="5" t="s">
        <v>194</v>
      </c>
      <c r="AE11" s="6">
        <v>11</v>
      </c>
      <c r="AF11" s="6">
        <v>12</v>
      </c>
      <c r="AG11" s="6">
        <v>13</v>
      </c>
      <c r="AH11" s="6">
        <v>14</v>
      </c>
      <c r="AI11" s="809">
        <v>15</v>
      </c>
      <c r="AJ11" s="772"/>
      <c r="AK11" s="772"/>
      <c r="AL11" s="142" t="s">
        <v>76</v>
      </c>
      <c r="AM11" s="771">
        <v>16</v>
      </c>
      <c r="AN11" s="772"/>
      <c r="AO11" s="772"/>
      <c r="AP11" s="142" t="s">
        <v>76</v>
      </c>
      <c r="AQ11" s="771">
        <v>17</v>
      </c>
      <c r="AR11" s="772"/>
      <c r="AS11" s="772"/>
      <c r="AT11" s="142" t="s">
        <v>76</v>
      </c>
      <c r="AU11" s="771">
        <v>18</v>
      </c>
      <c r="AV11" s="772"/>
      <c r="AW11" s="772"/>
      <c r="AX11" s="142" t="s">
        <v>76</v>
      </c>
      <c r="AY11" s="771">
        <v>19</v>
      </c>
      <c r="AZ11" s="772"/>
      <c r="BA11" s="772"/>
      <c r="BB11" s="142" t="s">
        <v>76</v>
      </c>
      <c r="BC11" s="771">
        <v>20</v>
      </c>
      <c r="BD11" s="772"/>
      <c r="BE11" s="772"/>
      <c r="BF11" s="142" t="s">
        <v>76</v>
      </c>
      <c r="BG11" s="771">
        <v>21</v>
      </c>
      <c r="BH11" s="772"/>
      <c r="BI11" s="772"/>
      <c r="BJ11" s="142" t="s">
        <v>76</v>
      </c>
      <c r="BK11" s="771">
        <v>22</v>
      </c>
      <c r="BL11" s="772"/>
      <c r="BM11" s="772"/>
      <c r="BN11" s="142" t="s">
        <v>76</v>
      </c>
      <c r="BO11" s="771">
        <v>23</v>
      </c>
      <c r="BP11" s="772"/>
      <c r="BQ11" s="772"/>
      <c r="BR11" s="142" t="s">
        <v>76</v>
      </c>
      <c r="BS11" s="771">
        <v>24</v>
      </c>
      <c r="BT11" s="772"/>
      <c r="BU11" s="772"/>
      <c r="BV11" s="142" t="s">
        <v>76</v>
      </c>
      <c r="BW11" s="771">
        <v>25</v>
      </c>
      <c r="BX11" s="772"/>
      <c r="BY11" s="772"/>
      <c r="BZ11" s="142" t="s">
        <v>76</v>
      </c>
      <c r="CA11" s="771">
        <v>26</v>
      </c>
      <c r="CB11" s="772"/>
      <c r="CC11" s="772"/>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32"/>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300</v>
      </c>
    </row>
    <row r="16" spans="1:177" s="2" customFormat="1" ht="20.399999999999999">
      <c r="A16" s="437" t="str">
        <f t="shared" si="0"/>
        <v>1.1.02</v>
      </c>
      <c r="B16" s="117" t="s">
        <v>298</v>
      </c>
      <c r="C16" s="133" t="s">
        <v>111</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c r="A17" s="437" t="str">
        <f t="shared" si="0"/>
        <v>1.1.03</v>
      </c>
      <c r="B17" s="117"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c r="A18" s="437" t="str">
        <f t="shared" si="0"/>
        <v>1.1.04</v>
      </c>
      <c r="B18" s="117" t="s">
        <v>307</v>
      </c>
      <c r="C18" s="133" t="s">
        <v>245</v>
      </c>
      <c r="D18" s="123"/>
      <c r="E18" s="124"/>
      <c r="F18" s="124"/>
      <c r="G18" s="11"/>
      <c r="H18" s="123">
        <v>1</v>
      </c>
      <c r="I18" s="124"/>
      <c r="J18" s="124"/>
      <c r="K18" s="124"/>
      <c r="L18" s="124"/>
      <c r="M18" s="124"/>
      <c r="N18" s="124"/>
      <c r="O18" s="124"/>
      <c r="P18" s="124"/>
      <c r="Q18" s="124"/>
      <c r="R18" s="124"/>
      <c r="S18" s="11"/>
      <c r="T18" s="138"/>
      <c r="U18" s="138"/>
      <c r="V18" s="123"/>
      <c r="W18" s="124"/>
      <c r="X18" s="124"/>
      <c r="Y18" s="124"/>
      <c r="Z18" s="124"/>
      <c r="AA18" s="124"/>
      <c r="AB18" s="11"/>
      <c r="AC18" s="8">
        <v>45</v>
      </c>
      <c r="AD18" s="138">
        <f t="shared" si="1"/>
        <v>1.5</v>
      </c>
      <c r="AE18" s="9">
        <f t="shared" si="2"/>
        <v>6</v>
      </c>
      <c r="AF18" s="9">
        <f t="shared" si="3"/>
        <v>0</v>
      </c>
      <c r="AG18" s="9">
        <f t="shared" si="4"/>
        <v>6</v>
      </c>
      <c r="AH18" s="9">
        <f t="shared" si="40"/>
        <v>33</v>
      </c>
      <c r="AI18" s="991">
        <v>6</v>
      </c>
      <c r="AJ18" s="991"/>
      <c r="AK18" s="991">
        <v>6</v>
      </c>
      <c r="AL18" s="440">
        <f t="shared" si="5"/>
        <v>1.5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1.5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1.5</v>
      </c>
      <c r="CV18" s="14">
        <f t="shared" si="27"/>
        <v>1.5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1.5</v>
      </c>
      <c r="DI18" s="216">
        <f t="shared" si="37"/>
        <v>1.5</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0</v>
      </c>
      <c r="DX18" s="84"/>
      <c r="DY18" s="74">
        <f t="shared" si="39"/>
        <v>1</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1</v>
      </c>
      <c r="EO18" s="483">
        <f>SUM($AI18:$AK18)+SUM($AM18:$AO18)+SUM($AQ18:AS18)+SUM($AU18:AW18)+SUM($AY18:BA18)+SUM($BC18:BE18)+SUM($BG18:BI18)+SUM($BK18:BM18)+SUM($BO18:BQ18)+SUM($BS18:BU18)+SUM($BW18:BY18)+SUM($CA18:CC18)</f>
        <v>12</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0.399999999999999">
      <c r="A19" s="437" t="str">
        <f t="shared" si="0"/>
        <v>1.1.05</v>
      </c>
      <c r="B19" s="150" t="s">
        <v>308</v>
      </c>
      <c r="C19" s="133" t="s">
        <v>245</v>
      </c>
      <c r="D19" s="123"/>
      <c r="E19" s="124"/>
      <c r="F19" s="124"/>
      <c r="G19" s="11"/>
      <c r="H19" s="123">
        <v>2</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8</v>
      </c>
      <c r="AF19" s="9">
        <f t="shared" si="3"/>
        <v>0</v>
      </c>
      <c r="AG19" s="9">
        <f t="shared" si="4"/>
        <v>4</v>
      </c>
      <c r="AH19" s="9">
        <f t="shared" si="40"/>
        <v>33</v>
      </c>
      <c r="AI19" s="229"/>
      <c r="AJ19" s="229"/>
      <c r="AK19" s="229"/>
      <c r="AL19" s="440">
        <f t="shared" si="5"/>
        <v>0</v>
      </c>
      <c r="AM19" s="229">
        <v>8</v>
      </c>
      <c r="AN19" s="229"/>
      <c r="AO19" s="229">
        <v>4</v>
      </c>
      <c r="AP19" s="440">
        <f t="shared" si="6"/>
        <v>1.5</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0</v>
      </c>
      <c r="CH19" s="85">
        <f t="shared" si="16"/>
        <v>1.5</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0</v>
      </c>
      <c r="CW19" s="14">
        <f t="shared" si="28"/>
        <v>1.5</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0</v>
      </c>
      <c r="DX19" s="84"/>
      <c r="DY19" s="74">
        <f t="shared" si="39"/>
        <v>0</v>
      </c>
      <c r="DZ19" s="74">
        <f t="shared" si="39"/>
        <v>1</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1</v>
      </c>
      <c r="EO19" s="483">
        <f>SUM($AI19:$AK19)+SUM($AM19:$AO19)+SUM($AQ19:AS19)+SUM($AU19:AW19)+SUM($AY19:BA19)+SUM($BC19:BE19)+SUM($BG19:BI19)+SUM($BK19:BM19)+SUM($BO19:BQ19)+SUM($BS19:BU19)+SUM($BW19:BY19)+SUM($CA19:CC19)</f>
        <v>12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ht="20.399999999999999">
      <c r="A20" s="437" t="str">
        <f t="shared" si="0"/>
        <v>1.1.06</v>
      </c>
      <c r="B20" s="698" t="s">
        <v>309</v>
      </c>
      <c r="C20" s="133" t="s">
        <v>111</v>
      </c>
      <c r="D20" s="123">
        <v>2</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20</v>
      </c>
      <c r="AF20" s="9">
        <f t="shared" si="3"/>
        <v>0</v>
      </c>
      <c r="AG20" s="9">
        <f t="shared" si="4"/>
        <v>14</v>
      </c>
      <c r="AH20" s="9">
        <f t="shared" si="40"/>
        <v>86</v>
      </c>
      <c r="AI20" s="229"/>
      <c r="AJ20" s="229"/>
      <c r="AK20" s="229"/>
      <c r="AL20" s="440">
        <f t="shared" si="5"/>
        <v>0</v>
      </c>
      <c r="AM20" s="229">
        <v>20</v>
      </c>
      <c r="AN20" s="229"/>
      <c r="AO20" s="229">
        <v>14</v>
      </c>
      <c r="AP20" s="440">
        <f t="shared" si="6"/>
        <v>4</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0.71666666666666667</v>
      </c>
      <c r="CF20" s="120" t="str">
        <f t="shared" si="14"/>
        <v/>
      </c>
      <c r="CG20" s="85">
        <f t="shared" si="15"/>
        <v>0</v>
      </c>
      <c r="CH20" s="85">
        <f t="shared" si="16"/>
        <v>4</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0</v>
      </c>
      <c r="CW20" s="14">
        <f t="shared" si="28"/>
        <v>4</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0</v>
      </c>
      <c r="DL20" s="74">
        <f t="shared" si="38"/>
        <v>1</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0.399999999999999">
      <c r="A21" s="437" t="str">
        <f t="shared" si="0"/>
        <v>1.1.07</v>
      </c>
      <c r="B21" s="699" t="s">
        <v>310</v>
      </c>
      <c r="C21" s="133" t="s">
        <v>111</v>
      </c>
      <c r="D21" s="123">
        <v>3</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12</v>
      </c>
      <c r="AF21" s="9">
        <f t="shared" si="3"/>
        <v>0</v>
      </c>
      <c r="AG21" s="9">
        <f t="shared" si="4"/>
        <v>12</v>
      </c>
      <c r="AH21" s="9">
        <f t="shared" si="40"/>
        <v>66</v>
      </c>
      <c r="AI21" s="229"/>
      <c r="AJ21" s="229"/>
      <c r="AK21" s="229"/>
      <c r="AL21" s="440">
        <f t="shared" si="5"/>
        <v>0</v>
      </c>
      <c r="AM21" s="229"/>
      <c r="AN21" s="229"/>
      <c r="AO21" s="229"/>
      <c r="AP21" s="440">
        <f t="shared" si="6"/>
        <v>0</v>
      </c>
      <c r="AQ21" s="229">
        <v>12</v>
      </c>
      <c r="AR21" s="229"/>
      <c r="AS21" s="229">
        <v>12</v>
      </c>
      <c r="AT21" s="440">
        <f t="shared" si="7"/>
        <v>3</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0</v>
      </c>
      <c r="CH21" s="85">
        <f t="shared" si="16"/>
        <v>0</v>
      </c>
      <c r="CI21" s="85">
        <f t="shared" si="17"/>
        <v>3</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3</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3</v>
      </c>
      <c r="DI21" s="216">
        <f t="shared" si="37"/>
        <v>3</v>
      </c>
      <c r="DK21" s="74">
        <f t="shared" si="43"/>
        <v>0</v>
      </c>
      <c r="DL21" s="74">
        <f t="shared" si="38"/>
        <v>0</v>
      </c>
      <c r="DM21" s="74">
        <f t="shared" si="38"/>
        <v>1</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24</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ht="20.399999999999999">
      <c r="A22" s="437" t="str">
        <f t="shared" si="0"/>
        <v>1.1.08</v>
      </c>
      <c r="B22" s="700" t="s">
        <v>311</v>
      </c>
      <c r="C22" s="134" t="s">
        <v>111</v>
      </c>
      <c r="D22" s="701">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135</v>
      </c>
      <c r="AD22" s="138">
        <f t="shared" si="1"/>
        <v>4.5</v>
      </c>
      <c r="AE22" s="9">
        <f t="shared" si="2"/>
        <v>20</v>
      </c>
      <c r="AF22" s="9">
        <f t="shared" si="3"/>
        <v>0</v>
      </c>
      <c r="AG22" s="9">
        <f t="shared" si="4"/>
        <v>18</v>
      </c>
      <c r="AH22" s="9">
        <f t="shared" si="40"/>
        <v>97</v>
      </c>
      <c r="AI22" s="229"/>
      <c r="AJ22" s="229"/>
      <c r="AK22" s="229"/>
      <c r="AL22" s="440">
        <f t="shared" si="5"/>
        <v>0</v>
      </c>
      <c r="AM22" s="229">
        <v>20</v>
      </c>
      <c r="AN22" s="229"/>
      <c r="AO22" s="229">
        <v>18</v>
      </c>
      <c r="AP22" s="440">
        <f t="shared" si="6"/>
        <v>4.5</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0.71851851851851856</v>
      </c>
      <c r="CF22" s="120" t="str">
        <f t="shared" si="14"/>
        <v/>
      </c>
      <c r="CG22" s="85">
        <f t="shared" si="15"/>
        <v>0</v>
      </c>
      <c r="CH22" s="85">
        <f t="shared" si="16"/>
        <v>4.5</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4.5</v>
      </c>
      <c r="CV22" s="14">
        <f t="shared" si="27"/>
        <v>0</v>
      </c>
      <c r="CW22" s="14">
        <f t="shared" si="28"/>
        <v>4.5</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4.5</v>
      </c>
      <c r="DI22" s="216">
        <f t="shared" si="37"/>
        <v>4.5</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38</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ht="21">
      <c r="A23" s="437" t="str">
        <f t="shared" si="0"/>
        <v>1.1.09</v>
      </c>
      <c r="B23" s="700" t="s">
        <v>312</v>
      </c>
      <c r="C23" s="134" t="s">
        <v>111</v>
      </c>
      <c r="D23" s="701">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135</v>
      </c>
      <c r="AD23" s="138">
        <f t="shared" si="1"/>
        <v>4.5</v>
      </c>
      <c r="AE23" s="9">
        <f t="shared" si="2"/>
        <v>20</v>
      </c>
      <c r="AF23" s="9">
        <f t="shared" si="3"/>
        <v>0</v>
      </c>
      <c r="AG23" s="9">
        <f t="shared" si="4"/>
        <v>18</v>
      </c>
      <c r="AH23" s="9">
        <f t="shared" si="40"/>
        <v>97</v>
      </c>
      <c r="AI23" s="229"/>
      <c r="AJ23" s="229"/>
      <c r="AK23" s="229"/>
      <c r="AL23" s="440">
        <f t="shared" si="5"/>
        <v>0</v>
      </c>
      <c r="AM23" s="229">
        <v>20</v>
      </c>
      <c r="AN23" s="229"/>
      <c r="AO23" s="229">
        <v>18</v>
      </c>
      <c r="AP23" s="440">
        <f t="shared" si="6"/>
        <v>4.5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0.71851851851851856</v>
      </c>
      <c r="CF23" s="120" t="str">
        <f t="shared" si="14"/>
        <v/>
      </c>
      <c r="CG23" s="85">
        <f t="shared" si="15"/>
        <v>0</v>
      </c>
      <c r="CH23" s="85">
        <f t="shared" si="16"/>
        <v>4.5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4.5</v>
      </c>
      <c r="CV23" s="14">
        <f t="shared" si="27"/>
        <v>0</v>
      </c>
      <c r="CW23" s="14">
        <f t="shared" si="28"/>
        <v>4.5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4.5</v>
      </c>
      <c r="DI23" s="216">
        <f t="shared" si="37"/>
        <v>4.5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38</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t="21">
      <c r="A24" s="437" t="str">
        <f t="shared" si="0"/>
        <v>1.1.10</v>
      </c>
      <c r="B24" s="700" t="s">
        <v>313</v>
      </c>
      <c r="C24" s="134" t="s">
        <v>111</v>
      </c>
      <c r="D24" s="701">
        <v>1</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135</v>
      </c>
      <c r="AD24" s="138">
        <f t="shared" si="1"/>
        <v>4.5</v>
      </c>
      <c r="AE24" s="9">
        <f t="shared" si="2"/>
        <v>20</v>
      </c>
      <c r="AF24" s="9">
        <f t="shared" si="3"/>
        <v>0</v>
      </c>
      <c r="AG24" s="9">
        <f t="shared" si="4"/>
        <v>18</v>
      </c>
      <c r="AH24" s="9">
        <f t="shared" si="40"/>
        <v>97</v>
      </c>
      <c r="AI24" s="229">
        <v>20</v>
      </c>
      <c r="AJ24" s="229"/>
      <c r="AK24" s="229">
        <v>18</v>
      </c>
      <c r="AL24" s="440">
        <f t="shared" si="5"/>
        <v>4.5</v>
      </c>
      <c r="AM24" s="229"/>
      <c r="AN24" s="229"/>
      <c r="AO24" s="229"/>
      <c r="AP24" s="440">
        <f t="shared" si="6"/>
        <v>0</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0.71851851851851856</v>
      </c>
      <c r="CF24" s="120" t="str">
        <f t="shared" si="14"/>
        <v/>
      </c>
      <c r="CG24" s="85">
        <f t="shared" si="15"/>
        <v>4.5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4.5</v>
      </c>
      <c r="CV24" s="14">
        <f t="shared" si="27"/>
        <v>4.5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4.5</v>
      </c>
      <c r="DI24" s="216">
        <f t="shared" si="37"/>
        <v>4.5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21">
      <c r="A25" s="437" t="str">
        <f t="shared" si="0"/>
        <v>1.1.11</v>
      </c>
      <c r="B25" s="702" t="s">
        <v>314</v>
      </c>
      <c r="C25" s="134" t="s">
        <v>111</v>
      </c>
      <c r="D25" s="701">
        <v>1</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120</v>
      </c>
      <c r="AD25" s="138">
        <f t="shared" si="1"/>
        <v>4</v>
      </c>
      <c r="AE25" s="9">
        <f t="shared" si="2"/>
        <v>20</v>
      </c>
      <c r="AF25" s="9">
        <f t="shared" si="3"/>
        <v>0</v>
      </c>
      <c r="AG25" s="9">
        <f t="shared" si="4"/>
        <v>14</v>
      </c>
      <c r="AH25" s="9">
        <f t="shared" si="40"/>
        <v>86</v>
      </c>
      <c r="AI25" s="229">
        <v>20</v>
      </c>
      <c r="AJ25" s="229"/>
      <c r="AK25" s="229">
        <v>14</v>
      </c>
      <c r="AL25" s="440">
        <f t="shared" si="5"/>
        <v>4</v>
      </c>
      <c r="AM25" s="229"/>
      <c r="AN25" s="229"/>
      <c r="AO25" s="229"/>
      <c r="AP25" s="440">
        <f t="shared" si="6"/>
        <v>0</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0.71666666666666667</v>
      </c>
      <c r="CF25" s="120" t="str">
        <f t="shared" si="14"/>
        <v/>
      </c>
      <c r="CG25" s="85">
        <f t="shared" si="15"/>
        <v>4</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v>
      </c>
      <c r="CV25" s="14">
        <f t="shared" si="27"/>
        <v>4</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v>
      </c>
      <c r="DI25" s="216">
        <f t="shared" si="37"/>
        <v>4</v>
      </c>
      <c r="DK25" s="74">
        <f t="shared" si="43"/>
        <v>1</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34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21">
      <c r="A26" s="437" t="str">
        <f t="shared" si="0"/>
        <v>1.1.12</v>
      </c>
      <c r="B26" s="700" t="s">
        <v>315</v>
      </c>
      <c r="C26" s="134" t="s">
        <v>111</v>
      </c>
      <c r="D26" s="701">
        <v>1</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120</v>
      </c>
      <c r="AD26" s="138">
        <f t="shared" si="1"/>
        <v>4</v>
      </c>
      <c r="AE26" s="9">
        <f t="shared" si="2"/>
        <v>20</v>
      </c>
      <c r="AF26" s="9">
        <f t="shared" si="3"/>
        <v>0</v>
      </c>
      <c r="AG26" s="9">
        <f t="shared" si="4"/>
        <v>14</v>
      </c>
      <c r="AH26" s="9">
        <f t="shared" si="40"/>
        <v>86</v>
      </c>
      <c r="AI26" s="229">
        <v>20</v>
      </c>
      <c r="AJ26" s="229"/>
      <c r="AK26" s="229">
        <v>14</v>
      </c>
      <c r="AL26" s="440">
        <f t="shared" si="5"/>
        <v>4</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0.71666666666666667</v>
      </c>
      <c r="CF26" s="120" t="str">
        <f t="shared" si="14"/>
        <v/>
      </c>
      <c r="CG26" s="85">
        <f t="shared" si="15"/>
        <v>4</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4</v>
      </c>
      <c r="CV26" s="14">
        <f t="shared" si="27"/>
        <v>4</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4</v>
      </c>
      <c r="DI26" s="216">
        <f t="shared" si="37"/>
        <v>4</v>
      </c>
      <c r="DK26" s="74">
        <f t="shared" si="43"/>
        <v>1</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34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t="20.399999999999999">
      <c r="A27" s="437" t="str">
        <f t="shared" si="0"/>
        <v>1.1.13</v>
      </c>
      <c r="B27" s="150" t="s">
        <v>316</v>
      </c>
      <c r="C27" s="134" t="s">
        <v>111</v>
      </c>
      <c r="D27" s="701">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v>90</v>
      </c>
      <c r="AD27" s="138">
        <f t="shared" si="1"/>
        <v>3</v>
      </c>
      <c r="AE27" s="9">
        <f t="shared" si="2"/>
        <v>12</v>
      </c>
      <c r="AF27" s="9">
        <f t="shared" si="3"/>
        <v>0</v>
      </c>
      <c r="AG27" s="9">
        <f t="shared" si="4"/>
        <v>12</v>
      </c>
      <c r="AH27" s="9">
        <f t="shared" si="40"/>
        <v>66</v>
      </c>
      <c r="AI27" s="229"/>
      <c r="AJ27" s="229"/>
      <c r="AK27" s="229"/>
      <c r="AL27" s="440">
        <f t="shared" si="5"/>
        <v>0</v>
      </c>
      <c r="AM27" s="229"/>
      <c r="AN27" s="229"/>
      <c r="AO27" s="229"/>
      <c r="AP27" s="440">
        <f t="shared" si="6"/>
        <v>0</v>
      </c>
      <c r="AQ27" s="229">
        <v>12</v>
      </c>
      <c r="AR27" s="229"/>
      <c r="AS27" s="229">
        <v>12</v>
      </c>
      <c r="AT27" s="440">
        <f t="shared" si="7"/>
        <v>3</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0.73333333333333328</v>
      </c>
      <c r="CF27" s="120" t="str">
        <f t="shared" si="14"/>
        <v/>
      </c>
      <c r="CG27" s="85">
        <f t="shared" si="15"/>
        <v>0</v>
      </c>
      <c r="CH27" s="85">
        <f t="shared" si="16"/>
        <v>0</v>
      </c>
      <c r="CI27" s="85">
        <f t="shared" si="17"/>
        <v>3</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3</v>
      </c>
      <c r="CV27" s="14">
        <f t="shared" si="27"/>
        <v>0</v>
      </c>
      <c r="CW27" s="14">
        <f t="shared" si="28"/>
        <v>0</v>
      </c>
      <c r="CX27" s="14">
        <f t="shared" si="29"/>
        <v>3</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3</v>
      </c>
      <c r="DI27" s="216">
        <f t="shared" si="37"/>
        <v>3</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1305</v>
      </c>
      <c r="AD69" s="34">
        <f t="shared" si="124"/>
        <v>43.5</v>
      </c>
      <c r="AE69" s="34">
        <f t="shared" si="124"/>
        <v>182</v>
      </c>
      <c r="AF69" s="34">
        <f t="shared" si="124"/>
        <v>0</v>
      </c>
      <c r="AG69" s="34">
        <f t="shared" si="124"/>
        <v>178</v>
      </c>
      <c r="AH69" s="34">
        <f t="shared" si="124"/>
        <v>945</v>
      </c>
      <c r="AI69" s="34">
        <f t="shared" si="124"/>
        <v>78</v>
      </c>
      <c r="AJ69" s="34">
        <f t="shared" si="124"/>
        <v>0</v>
      </c>
      <c r="AK69" s="34">
        <f t="shared" si="124"/>
        <v>76</v>
      </c>
      <c r="AL69" s="221">
        <f>SUM(AL15:AL68)</f>
        <v>18.5</v>
      </c>
      <c r="AM69" s="223">
        <f t="shared" ref="AM69:CD69" si="125">SUM(AM15:AM64)</f>
        <v>80</v>
      </c>
      <c r="AN69" s="223">
        <f t="shared" si="125"/>
        <v>0</v>
      </c>
      <c r="AO69" s="223">
        <f t="shared" si="125"/>
        <v>78</v>
      </c>
      <c r="AP69" s="221">
        <f t="shared" si="125"/>
        <v>19</v>
      </c>
      <c r="AQ69" s="223">
        <f t="shared" si="125"/>
        <v>24</v>
      </c>
      <c r="AR69" s="223">
        <f t="shared" si="125"/>
        <v>0</v>
      </c>
      <c r="AS69" s="223">
        <f t="shared" si="125"/>
        <v>24</v>
      </c>
      <c r="AT69" s="221">
        <f t="shared" si="125"/>
        <v>6</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0.72413793103448276</v>
      </c>
      <c r="CF69" s="53"/>
      <c r="CG69" s="82">
        <f t="shared" ref="CG69:CS69" si="126">SUM(CG15:CG68)</f>
        <v>18.5</v>
      </c>
      <c r="CH69" s="82">
        <f t="shared" si="126"/>
        <v>19</v>
      </c>
      <c r="CI69" s="82">
        <f t="shared" si="126"/>
        <v>6</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43.5</v>
      </c>
      <c r="CV69" s="37">
        <f t="shared" ref="CV69:DH69" si="127">SUM(CV15:CV68)</f>
        <v>18.5</v>
      </c>
      <c r="CW69" s="37">
        <f t="shared" si="127"/>
        <v>19</v>
      </c>
      <c r="CX69" s="37">
        <f t="shared" si="127"/>
        <v>6</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43.5</v>
      </c>
      <c r="DI69" s="217"/>
      <c r="DJ69" s="23" t="s">
        <v>32</v>
      </c>
      <c r="DK69" s="203">
        <f t="shared" ref="DK69:DV69" si="128">SUM(DK15:DK68)</f>
        <v>3</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3</v>
      </c>
      <c r="DZ69" s="203">
        <f t="shared" si="130"/>
        <v>3</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6</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24" t="s">
        <v>128</v>
      </c>
      <c r="EQ72" s="825"/>
      <c r="ER72" s="825"/>
      <c r="ES72" s="825"/>
      <c r="ET72" s="825"/>
      <c r="EU72" s="825"/>
      <c r="EV72" s="825"/>
      <c r="EW72" s="825"/>
      <c r="EX72" s="825"/>
      <c r="EY72" s="825"/>
      <c r="EZ72" s="825"/>
      <c r="FA72" s="826"/>
      <c r="FB72" s="127" t="s">
        <v>32</v>
      </c>
      <c r="FC72" s="824" t="s">
        <v>129</v>
      </c>
      <c r="FD72" s="825"/>
      <c r="FE72" s="825"/>
      <c r="FF72" s="825"/>
      <c r="FG72" s="825"/>
      <c r="FH72" s="825"/>
      <c r="FI72" s="825"/>
      <c r="FJ72" s="825"/>
      <c r="FK72" s="825"/>
      <c r="FL72" s="825"/>
      <c r="FM72" s="825"/>
      <c r="FN72" s="826"/>
      <c r="FO72" s="127" t="s">
        <v>32</v>
      </c>
    </row>
    <row r="73" spans="1:171" s="2" customFormat="1">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ht="21">
      <c r="A74" s="301" t="s">
        <v>175</v>
      </c>
      <c r="B74" s="700" t="s">
        <v>313</v>
      </c>
      <c r="C74" s="133" t="s">
        <v>111</v>
      </c>
      <c r="D74" s="138"/>
      <c r="E74" s="138"/>
      <c r="F74" s="138"/>
      <c r="G74" s="138"/>
      <c r="H74" s="138"/>
      <c r="I74" s="138"/>
      <c r="J74" s="138"/>
      <c r="K74" s="138"/>
      <c r="L74" s="138"/>
      <c r="M74" s="138"/>
      <c r="N74" s="138"/>
      <c r="O74" s="138"/>
      <c r="P74" s="138"/>
      <c r="Q74" s="138"/>
      <c r="R74" s="138"/>
      <c r="S74" s="138"/>
      <c r="T74" s="8">
        <v>1</v>
      </c>
      <c r="U74" s="8"/>
      <c r="V74" s="138"/>
      <c r="W74" s="138"/>
      <c r="X74" s="138"/>
      <c r="Y74" s="138"/>
      <c r="Z74" s="138"/>
      <c r="AA74" s="138"/>
      <c r="AB74" s="138"/>
      <c r="AC74" s="138">
        <f t="shared" ref="AC74:AC81" si="132">AD74*$CI$7</f>
        <v>45</v>
      </c>
      <c r="AD74" s="138">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8"/>
      <c r="AJ74" s="619"/>
      <c r="AK74" s="619"/>
      <c r="AL74" s="522">
        <f>EP74+FC74</f>
        <v>1.5</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1.5</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t="21">
      <c r="A75" s="301" t="s">
        <v>176</v>
      </c>
      <c r="B75" s="700" t="s">
        <v>312</v>
      </c>
      <c r="C75" s="133" t="s">
        <v>111</v>
      </c>
      <c r="D75" s="138"/>
      <c r="E75" s="138"/>
      <c r="F75" s="138"/>
      <c r="G75" s="138"/>
      <c r="H75" s="138"/>
      <c r="I75" s="138"/>
      <c r="J75" s="138"/>
      <c r="K75" s="138"/>
      <c r="L75" s="138"/>
      <c r="M75" s="138"/>
      <c r="N75" s="138"/>
      <c r="O75" s="138"/>
      <c r="P75" s="138"/>
      <c r="Q75" s="138"/>
      <c r="R75" s="138"/>
      <c r="S75" s="138"/>
      <c r="T75" s="8"/>
      <c r="U75" s="8">
        <v>2</v>
      </c>
      <c r="V75" s="138"/>
      <c r="W75" s="138"/>
      <c r="X75" s="138"/>
      <c r="Y75" s="138"/>
      <c r="Z75" s="138"/>
      <c r="AA75" s="138"/>
      <c r="AB75" s="138"/>
      <c r="AC75" s="138">
        <f t="shared" si="132"/>
        <v>30</v>
      </c>
      <c r="AD75" s="138">
        <f t="shared" si="133"/>
        <v>1</v>
      </c>
      <c r="AE75" s="9">
        <f t="shared" si="134"/>
        <v>0</v>
      </c>
      <c r="AF75" s="9">
        <f t="shared" si="134"/>
        <v>0</v>
      </c>
      <c r="AG75" s="9">
        <f t="shared" si="134"/>
        <v>0</v>
      </c>
      <c r="AH75" s="9">
        <f t="shared" ref="AH75:AH81" si="158">AC75-(AE75+AF75+AG75)</f>
        <v>30</v>
      </c>
      <c r="AI75" s="618"/>
      <c r="AJ75" s="619"/>
      <c r="AK75" s="619"/>
      <c r="AL75" s="522">
        <f t="shared" ref="AL75:AL81" si="159">EP75+FC75</f>
        <v>0</v>
      </c>
      <c r="AM75" s="619"/>
      <c r="AN75" s="619"/>
      <c r="AO75" s="619"/>
      <c r="AP75" s="522">
        <f t="shared" ref="AP75:AP81" si="160">EQ75+FD75</f>
        <v>1</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1</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hidden="1">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75</v>
      </c>
      <c r="AD82" s="138">
        <f t="shared" si="172"/>
        <v>2.5</v>
      </c>
      <c r="AE82" s="138">
        <f t="shared" si="172"/>
        <v>0</v>
      </c>
      <c r="AF82" s="138">
        <f t="shared" si="172"/>
        <v>0</v>
      </c>
      <c r="AG82" s="138">
        <f t="shared" si="172"/>
        <v>0</v>
      </c>
      <c r="AH82" s="138">
        <f t="shared" si="172"/>
        <v>75</v>
      </c>
      <c r="AI82" s="620"/>
      <c r="AJ82" s="621"/>
      <c r="AK82" s="621"/>
      <c r="AL82" s="522">
        <f>SUM(AL74:AL81)</f>
        <v>1.5</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1</v>
      </c>
      <c r="EP82" s="131">
        <f t="shared" ref="EP82:FA82" si="176">COUNTIF(EP74:EP81,"&gt;0")</f>
        <v>1</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0</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ht="20.399999999999999">
      <c r="A87" s="301" t="str">
        <f>CONCATENATE($A$86,".01")</f>
        <v>1.3.01</v>
      </c>
      <c r="B87" s="703" t="s">
        <v>236</v>
      </c>
      <c r="C87" s="133" t="s">
        <v>111</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414</v>
      </c>
      <c r="AD103" s="671">
        <f>AC103/$CI$7</f>
        <v>13.8</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414</v>
      </c>
      <c r="AI103" s="675"/>
      <c r="AJ103" s="675"/>
      <c r="AK103" s="675"/>
      <c r="AL103" s="676">
        <f t="shared" ref="AL103" si="309">CG103</f>
        <v>0</v>
      </c>
      <c r="AM103" s="675"/>
      <c r="AN103" s="675"/>
      <c r="AO103" s="675"/>
      <c r="AP103" s="676">
        <f t="shared" ref="AP103" si="310">CH103</f>
        <v>0</v>
      </c>
      <c r="AQ103" s="675"/>
      <c r="AR103" s="675"/>
      <c r="AS103" s="675"/>
      <c r="AT103" s="676">
        <f t="shared" ref="AT103" si="311">CI103</f>
        <v>13.8</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13.8</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414</v>
      </c>
      <c r="AD108" s="126">
        <f t="shared" ref="AD108:AK108" si="364">SUM(AD103:AD107)</f>
        <v>13.8</v>
      </c>
      <c r="AE108" s="126">
        <f t="shared" si="364"/>
        <v>0</v>
      </c>
      <c r="AF108" s="126">
        <f t="shared" si="364"/>
        <v>0</v>
      </c>
      <c r="AG108" s="126">
        <f t="shared" si="364"/>
        <v>0</v>
      </c>
      <c r="AH108" s="662">
        <f t="shared" si="364"/>
        <v>414</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13.8</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13.8</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13.8</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 t="shared" ref="AD110:AX110" si="368">AD$95+AD$82+AD$69+AD$108</f>
        <v>67</v>
      </c>
      <c r="AE110" s="161">
        <f t="shared" si="368"/>
        <v>182</v>
      </c>
      <c r="AF110" s="161">
        <f t="shared" si="368"/>
        <v>0</v>
      </c>
      <c r="AG110" s="161">
        <f t="shared" si="368"/>
        <v>178</v>
      </c>
      <c r="AH110" s="161">
        <f t="shared" si="368"/>
        <v>1650</v>
      </c>
      <c r="AI110" s="161">
        <f t="shared" si="368"/>
        <v>78</v>
      </c>
      <c r="AJ110" s="161">
        <f t="shared" si="368"/>
        <v>0</v>
      </c>
      <c r="AK110" s="161">
        <f t="shared" si="368"/>
        <v>76</v>
      </c>
      <c r="AL110" s="162">
        <f>AL$95+AL$82+AL$69+AL$108</f>
        <v>20</v>
      </c>
      <c r="AM110" s="161">
        <f t="shared" si="368"/>
        <v>80</v>
      </c>
      <c r="AN110" s="161">
        <f t="shared" si="368"/>
        <v>0</v>
      </c>
      <c r="AO110" s="161">
        <f t="shared" si="368"/>
        <v>78</v>
      </c>
      <c r="AP110" s="162">
        <f t="shared" si="368"/>
        <v>20</v>
      </c>
      <c r="AQ110" s="161">
        <f t="shared" si="368"/>
        <v>24</v>
      </c>
      <c r="AR110" s="161">
        <f t="shared" si="368"/>
        <v>0</v>
      </c>
      <c r="AS110" s="161">
        <f t="shared" si="368"/>
        <v>24</v>
      </c>
      <c r="AT110" s="162">
        <f t="shared" si="368"/>
        <v>27</v>
      </c>
      <c r="AU110" s="161">
        <f t="shared" si="368"/>
        <v>0</v>
      </c>
      <c r="AV110" s="161">
        <f t="shared" si="368"/>
        <v>0</v>
      </c>
      <c r="AW110" s="161">
        <f t="shared" si="368"/>
        <v>0</v>
      </c>
      <c r="AX110" s="162">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18.5</v>
      </c>
      <c r="CH110" s="35">
        <f t="shared" si="370"/>
        <v>19</v>
      </c>
      <c r="CI110" s="35">
        <f t="shared" si="370"/>
        <v>13.2</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50.7</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5</v>
      </c>
      <c r="AM113" s="280"/>
      <c r="AN113" s="280"/>
      <c r="AO113" s="280"/>
      <c r="AP113" s="423">
        <f t="shared" ref="AP113:AP132" si="374">IF($H113&lt;&gt;AM$7,0,$AD113)</f>
        <v>0</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5</v>
      </c>
      <c r="AM114" s="280"/>
      <c r="AN114" s="280"/>
      <c r="AO114" s="280"/>
      <c r="AP114" s="423">
        <f t="shared" si="374"/>
        <v>0</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5</v>
      </c>
      <c r="AQ116" s="280"/>
      <c r="AR116" s="280"/>
      <c r="AS116" s="280"/>
      <c r="AT116" s="423">
        <f t="shared" si="375"/>
        <v>0</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10</v>
      </c>
      <c r="CH133" s="80">
        <f t="shared" si="431"/>
        <v>10</v>
      </c>
      <c r="CI133" s="80">
        <f t="shared" si="431"/>
        <v>3</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28.5</v>
      </c>
      <c r="CH136" s="35">
        <f t="shared" si="433"/>
        <v>29</v>
      </c>
      <c r="CI136" s="35">
        <f t="shared" si="433"/>
        <v>16.2</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73.7</v>
      </c>
      <c r="CV136" s="41">
        <f t="shared" ref="CV136:DH136" si="434">CV95+CV133+CV69</f>
        <v>18.5</v>
      </c>
      <c r="CW136" s="41">
        <f t="shared" si="434"/>
        <v>19</v>
      </c>
      <c r="CX136" s="41">
        <f t="shared" si="434"/>
        <v>6</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43.5</v>
      </c>
      <c r="DI136" s="218"/>
    </row>
    <row r="137" spans="1:171" s="2" customFormat="1">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c r="A142" s="13"/>
      <c r="B142" s="155"/>
      <c r="C142" s="833" t="s">
        <v>26</v>
      </c>
      <c r="D142" s="833"/>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4"/>
      <c r="AB142" s="834"/>
      <c r="AC142" s="834"/>
      <c r="AD142" s="834"/>
      <c r="AE142" s="834"/>
      <c r="AF142" s="834"/>
      <c r="AG142" s="834"/>
      <c r="AH142" s="834"/>
      <c r="AI142" s="833"/>
      <c r="AJ142" s="833"/>
      <c r="AK142" s="833"/>
      <c r="AL142" s="833"/>
      <c r="AM142" s="833"/>
      <c r="AN142" s="833"/>
      <c r="AO142" s="833"/>
      <c r="AP142" s="833"/>
      <c r="AQ142" s="833"/>
      <c r="AR142" s="833"/>
      <c r="AS142" s="833"/>
      <c r="AT142" s="833"/>
      <c r="AU142" s="833"/>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61" t="s">
        <v>83</v>
      </c>
      <c r="CH142" s="861"/>
      <c r="CI142" s="861"/>
      <c r="CJ142" s="861"/>
      <c r="CK142" s="861"/>
      <c r="CL142" s="861"/>
      <c r="CM142" s="861"/>
      <c r="CN142" s="861"/>
      <c r="CO142" s="861"/>
      <c r="CP142" s="861"/>
      <c r="CQ142" s="861"/>
      <c r="CR142" s="861"/>
      <c r="DH142" s="198"/>
      <c r="DI142" s="211"/>
    </row>
    <row r="143" spans="1:171" s="2" customFormat="1">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6" t="s">
        <v>275</v>
      </c>
      <c r="AB143" s="776"/>
      <c r="AC143" s="776"/>
      <c r="AD143" s="776"/>
      <c r="AE143" s="776"/>
      <c r="AF143" s="776"/>
      <c r="AG143" s="776"/>
      <c r="AH143" s="776"/>
      <c r="AI143" s="762">
        <f t="shared" ref="AI143" si="437">IFERROR((AI110+AJ110+AK110)/AI9,0)</f>
        <v>9.0588235294117645</v>
      </c>
      <c r="AJ143" s="762"/>
      <c r="AK143" s="762"/>
      <c r="AL143" s="763"/>
      <c r="AM143" s="762">
        <f t="shared" ref="AM143" si="438">IFERROR((AM110+AN110+AO110)/AM9,0)</f>
        <v>9.2941176470588243</v>
      </c>
      <c r="AN143" s="762"/>
      <c r="AO143" s="762"/>
      <c r="AP143" s="763"/>
      <c r="AQ143" s="762">
        <f t="shared" ref="AQ143" si="439">IFERROR((AQ110+AR110+AS110)/AQ9,0)</f>
        <v>9.6</v>
      </c>
      <c r="AR143" s="762"/>
      <c r="AS143" s="762"/>
      <c r="AT143" s="763"/>
      <c r="AU143" s="762">
        <f>IFERROR((AU110+AV110+AW110)/AU9,0)</f>
        <v>0</v>
      </c>
      <c r="AV143" s="762"/>
      <c r="AW143" s="762"/>
      <c r="AX143" s="763"/>
      <c r="AY143" s="762">
        <f>(AY110+AZ110+BA110)/AY9</f>
        <v>0</v>
      </c>
      <c r="AZ143" s="762"/>
      <c r="BA143" s="762"/>
      <c r="BB143" s="763"/>
      <c r="BC143" s="762">
        <f>(BC110+BD110+BE110)/BC9</f>
        <v>0</v>
      </c>
      <c r="BD143" s="762"/>
      <c r="BE143" s="762"/>
      <c r="BF143" s="763"/>
      <c r="BG143" s="762">
        <f>(BG110+BH110+BI110)/BG9</f>
        <v>0</v>
      </c>
      <c r="BH143" s="762"/>
      <c r="BI143" s="762"/>
      <c r="BJ143" s="763"/>
      <c r="BK143" s="762">
        <f>(BK110+BL110+BM110)/BK9</f>
        <v>0</v>
      </c>
      <c r="BL143" s="762"/>
      <c r="BM143" s="762"/>
      <c r="BN143" s="763"/>
      <c r="BO143" s="762">
        <f>(BO110+BP110+BQ110)/BO9</f>
        <v>0</v>
      </c>
      <c r="BP143" s="762"/>
      <c r="BQ143" s="762"/>
      <c r="BR143" s="763"/>
      <c r="BS143" s="762">
        <f>(BS110+BT110+BU110)/BS9</f>
        <v>0</v>
      </c>
      <c r="BT143" s="762"/>
      <c r="BU143" s="762"/>
      <c r="BV143" s="763"/>
      <c r="BW143" s="762">
        <f>(BW110+BX110+BY110)/BW9</f>
        <v>0</v>
      </c>
      <c r="BX143" s="762"/>
      <c r="BY143" s="762"/>
      <c r="BZ143" s="763"/>
      <c r="CA143" s="762">
        <f>IF(CA9&gt;0,(CA110+CB110+CC110)/CA9,0)</f>
        <v>0</v>
      </c>
      <c r="CB143" s="762"/>
      <c r="CC143" s="762"/>
      <c r="CD143" s="763"/>
      <c r="CE143" s="21"/>
      <c r="CF143" s="494" t="s">
        <v>272</v>
      </c>
      <c r="CG143" s="78">
        <f t="shared" ref="CG143:CR143" si="440">COUNTIF($H$15:$S$68,CG$86)</f>
        <v>3</v>
      </c>
      <c r="CH143" s="78">
        <f t="shared" si="440"/>
        <v>3</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6</v>
      </c>
      <c r="CV143" s="827"/>
      <c r="CW143" s="827"/>
      <c r="CX143" s="827"/>
      <c r="CY143" s="827"/>
      <c r="CZ143" s="827"/>
      <c r="DA143" s="827"/>
      <c r="DB143" s="827"/>
      <c r="DC143" s="827"/>
      <c r="DD143" s="827"/>
      <c r="DE143" s="827"/>
      <c r="DF143" s="827"/>
      <c r="DG143" s="827"/>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c r="A144" s="690" t="s">
        <v>1</v>
      </c>
      <c r="B144" s="813" t="s">
        <v>28</v>
      </c>
      <c r="C144" s="813"/>
      <c r="D144" s="749" t="s">
        <v>2</v>
      </c>
      <c r="E144" s="750"/>
      <c r="F144" s="750"/>
      <c r="G144" s="749" t="s">
        <v>296</v>
      </c>
      <c r="H144" s="750"/>
      <c r="I144" s="750"/>
      <c r="J144" s="750"/>
      <c r="K144" s="756" t="s">
        <v>297</v>
      </c>
      <c r="L144" s="757"/>
      <c r="M144" s="240"/>
      <c r="N144" s="240"/>
      <c r="O144" s="240"/>
      <c r="P144" s="240"/>
      <c r="Q144" s="240"/>
      <c r="R144" s="240"/>
      <c r="S144" s="240"/>
      <c r="T144" s="240"/>
      <c r="U144" s="240"/>
      <c r="V144" s="240"/>
      <c r="W144" s="240"/>
      <c r="X144" s="240"/>
      <c r="Y144" s="167"/>
      <c r="Z144" s="167"/>
      <c r="AA144" s="814" t="s">
        <v>197</v>
      </c>
      <c r="AB144" s="815"/>
      <c r="AC144" s="823"/>
      <c r="AD144" s="820" t="s">
        <v>203</v>
      </c>
      <c r="AE144" s="821"/>
      <c r="AF144" s="821"/>
      <c r="AG144" s="822"/>
      <c r="AH144" s="164">
        <f>EO82</f>
        <v>1</v>
      </c>
      <c r="AI144" s="759">
        <f>EP82</f>
        <v>1</v>
      </c>
      <c r="AJ144" s="760"/>
      <c r="AK144" s="760"/>
      <c r="AL144" s="761"/>
      <c r="AM144" s="759">
        <f>EQ82</f>
        <v>0</v>
      </c>
      <c r="AN144" s="760"/>
      <c r="AO144" s="760"/>
      <c r="AP144" s="761"/>
      <c r="AQ144" s="759">
        <f>ER82</f>
        <v>0</v>
      </c>
      <c r="AR144" s="760"/>
      <c r="AS144" s="760"/>
      <c r="AT144" s="761"/>
      <c r="AU144" s="759">
        <f>ES82</f>
        <v>0</v>
      </c>
      <c r="AV144" s="760"/>
      <c r="AW144" s="760"/>
      <c r="AX144" s="761"/>
      <c r="AY144" s="759">
        <f>ET82</f>
        <v>0</v>
      </c>
      <c r="AZ144" s="760"/>
      <c r="BA144" s="760"/>
      <c r="BB144" s="761"/>
      <c r="BC144" s="759">
        <f>EU82</f>
        <v>0</v>
      </c>
      <c r="BD144" s="760"/>
      <c r="BE144" s="760"/>
      <c r="BF144" s="761"/>
      <c r="BG144" s="759">
        <f>EV82</f>
        <v>0</v>
      </c>
      <c r="BH144" s="760"/>
      <c r="BI144" s="760"/>
      <c r="BJ144" s="761"/>
      <c r="BK144" s="759">
        <f>EW82</f>
        <v>0</v>
      </c>
      <c r="BL144" s="760"/>
      <c r="BM144" s="760"/>
      <c r="BN144" s="761"/>
      <c r="BO144" s="759">
        <f>EX82</f>
        <v>0</v>
      </c>
      <c r="BP144" s="760"/>
      <c r="BQ144" s="760"/>
      <c r="BR144" s="761"/>
      <c r="BS144" s="759">
        <f>EY82</f>
        <v>0</v>
      </c>
      <c r="BT144" s="760"/>
      <c r="BU144" s="760"/>
      <c r="BV144" s="761"/>
      <c r="BW144" s="759">
        <f>EZ82</f>
        <v>0</v>
      </c>
      <c r="BX144" s="760"/>
      <c r="BY144" s="760"/>
      <c r="BZ144" s="761"/>
      <c r="CA144" s="759">
        <f>FA82</f>
        <v>0</v>
      </c>
      <c r="CB144" s="760"/>
      <c r="CC144" s="760"/>
      <c r="CD144" s="761"/>
      <c r="CE144" s="21"/>
      <c r="CF144" s="495" t="s">
        <v>273</v>
      </c>
      <c r="CG144" s="78">
        <f t="shared" ref="CG144:CR144" si="441">COUNTIF($H$113:$S$132,CG$86)</f>
        <v>2</v>
      </c>
      <c r="CH144" s="78">
        <f t="shared" si="441"/>
        <v>2</v>
      </c>
      <c r="CI144" s="78">
        <f t="shared" si="441"/>
        <v>1</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c r="A145" s="691">
        <v>1</v>
      </c>
      <c r="B145" s="805" t="str">
        <f t="shared" ref="B145:B152" si="442">B87</f>
        <v>Переддипломна практика</v>
      </c>
      <c r="C145" s="805"/>
      <c r="D145" s="751">
        <f t="shared" ref="D145:D152" si="443">H87</f>
        <v>3</v>
      </c>
      <c r="E145" s="750"/>
      <c r="F145" s="750"/>
      <c r="G145" s="752">
        <f>IF(B87&lt;&gt;"",IF(D145&lt;3,AD87/1.5,AD87/1.8),0)</f>
        <v>4</v>
      </c>
      <c r="H145" s="750"/>
      <c r="I145" s="750"/>
      <c r="J145" s="750"/>
      <c r="K145" s="754">
        <f t="shared" ref="K145:K152" si="444">IF(B87&lt;&gt;"",AD87,0)</f>
        <v>7.2</v>
      </c>
      <c r="L145" s="758"/>
      <c r="M145" s="240"/>
      <c r="N145" s="240"/>
      <c r="O145" s="240"/>
      <c r="P145" s="240"/>
      <c r="Q145" s="240"/>
      <c r="R145" s="240"/>
      <c r="S145" s="240"/>
      <c r="T145" s="240"/>
      <c r="U145" s="240"/>
      <c r="V145" s="240"/>
      <c r="W145" s="240"/>
      <c r="X145" s="240"/>
      <c r="Y145" s="167"/>
      <c r="Z145" s="167"/>
      <c r="AA145" s="244"/>
      <c r="AB145" s="245"/>
      <c r="AC145" s="246"/>
      <c r="AD145" s="820" t="s">
        <v>204</v>
      </c>
      <c r="AE145" s="821"/>
      <c r="AF145" s="821"/>
      <c r="AG145" s="822"/>
      <c r="AH145" s="165">
        <f>FB82</f>
        <v>1</v>
      </c>
      <c r="AI145" s="759">
        <f>FC82</f>
        <v>0</v>
      </c>
      <c r="AJ145" s="760"/>
      <c r="AK145" s="760"/>
      <c r="AL145" s="761"/>
      <c r="AM145" s="759">
        <f>FD82</f>
        <v>1</v>
      </c>
      <c r="AN145" s="760"/>
      <c r="AO145" s="760"/>
      <c r="AP145" s="761"/>
      <c r="AQ145" s="759">
        <f>FE82</f>
        <v>0</v>
      </c>
      <c r="AR145" s="760"/>
      <c r="AS145" s="760"/>
      <c r="AT145" s="761"/>
      <c r="AU145" s="759">
        <f>FF82</f>
        <v>0</v>
      </c>
      <c r="AV145" s="760"/>
      <c r="AW145" s="760"/>
      <c r="AX145" s="761"/>
      <c r="AY145" s="759">
        <f>FG82</f>
        <v>0</v>
      </c>
      <c r="AZ145" s="760"/>
      <c r="BA145" s="760"/>
      <c r="BB145" s="761"/>
      <c r="BC145" s="759">
        <f>FH82</f>
        <v>0</v>
      </c>
      <c r="BD145" s="760"/>
      <c r="BE145" s="760"/>
      <c r="BF145" s="761"/>
      <c r="BG145" s="759">
        <f>FI82</f>
        <v>0</v>
      </c>
      <c r="BH145" s="760"/>
      <c r="BI145" s="760"/>
      <c r="BJ145" s="761"/>
      <c r="BK145" s="759">
        <f>FJ82</f>
        <v>0</v>
      </c>
      <c r="BL145" s="760"/>
      <c r="BM145" s="760"/>
      <c r="BN145" s="761"/>
      <c r="BO145" s="759">
        <f>FK82</f>
        <v>0</v>
      </c>
      <c r="BP145" s="760"/>
      <c r="BQ145" s="760"/>
      <c r="BR145" s="761"/>
      <c r="BS145" s="759">
        <f>FL82</f>
        <v>0</v>
      </c>
      <c r="BT145" s="760"/>
      <c r="BU145" s="760"/>
      <c r="BV145" s="761"/>
      <c r="BW145" s="759">
        <f>FM82</f>
        <v>0</v>
      </c>
      <c r="BX145" s="760"/>
      <c r="BY145" s="760"/>
      <c r="BZ145" s="761"/>
      <c r="CA145" s="759">
        <f>FN82</f>
        <v>0</v>
      </c>
      <c r="CB145" s="760"/>
      <c r="CC145" s="760"/>
      <c r="CD145" s="761"/>
      <c r="CE145" s="21"/>
      <c r="CF145" s="495" t="s">
        <v>16</v>
      </c>
      <c r="CG145" s="78">
        <f>CG143+CG144</f>
        <v>5</v>
      </c>
      <c r="CH145" s="78">
        <f t="shared" ref="CH145:CR145" si="445">CH143+CH144</f>
        <v>5</v>
      </c>
      <c r="CI145" s="78">
        <f t="shared" si="445"/>
        <v>1</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11</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c r="A146" s="691">
        <v>2</v>
      </c>
      <c r="B146" s="805">
        <f t="shared" si="442"/>
        <v>0</v>
      </c>
      <c r="C146" s="805"/>
      <c r="D146" s="751">
        <f t="shared" si="443"/>
        <v>0</v>
      </c>
      <c r="E146" s="750"/>
      <c r="F146" s="750"/>
      <c r="G146" s="752">
        <f t="shared" ref="G146:G152" si="446">IF(B88&lt;&gt;"",IF(D146&lt;3,AD88/1.5,AD88/1.8),0)</f>
        <v>0</v>
      </c>
      <c r="H146" s="750"/>
      <c r="I146" s="750"/>
      <c r="J146" s="750"/>
      <c r="K146" s="754">
        <f t="shared" si="444"/>
        <v>0</v>
      </c>
      <c r="L146" s="758"/>
      <c r="M146" s="240"/>
      <c r="N146" s="240"/>
      <c r="O146" s="240"/>
      <c r="P146" s="240"/>
      <c r="Q146" s="240"/>
      <c r="R146" s="240"/>
      <c r="S146" s="240"/>
      <c r="T146" s="240"/>
      <c r="U146" s="240"/>
      <c r="V146" s="240"/>
      <c r="W146" s="240"/>
      <c r="X146" s="240"/>
      <c r="Y146" s="167"/>
      <c r="Z146" s="167"/>
      <c r="AA146" s="244"/>
      <c r="AB146" s="245"/>
      <c r="AC146" s="246"/>
      <c r="AD146" s="820" t="s">
        <v>205</v>
      </c>
      <c r="AE146" s="821"/>
      <c r="AF146" s="821"/>
      <c r="AG146" s="822"/>
      <c r="AH146" s="165">
        <f>$CS$154</f>
        <v>0</v>
      </c>
      <c r="AI146" s="759">
        <f>CG154</f>
        <v>0</v>
      </c>
      <c r="AJ146" s="760"/>
      <c r="AK146" s="760"/>
      <c r="AL146" s="761"/>
      <c r="AM146" s="759">
        <f>CH154</f>
        <v>0</v>
      </c>
      <c r="AN146" s="760"/>
      <c r="AO146" s="760"/>
      <c r="AP146" s="761"/>
      <c r="AQ146" s="759">
        <f>CI154</f>
        <v>0</v>
      </c>
      <c r="AR146" s="760"/>
      <c r="AS146" s="760"/>
      <c r="AT146" s="761"/>
      <c r="AU146" s="759">
        <f>CJ154</f>
        <v>0</v>
      </c>
      <c r="AV146" s="760"/>
      <c r="AW146" s="760"/>
      <c r="AX146" s="761"/>
      <c r="AY146" s="759">
        <f>CK154</f>
        <v>0</v>
      </c>
      <c r="AZ146" s="760"/>
      <c r="BA146" s="760"/>
      <c r="BB146" s="761"/>
      <c r="BC146" s="759">
        <f>CL154</f>
        <v>0</v>
      </c>
      <c r="BD146" s="760"/>
      <c r="BE146" s="760"/>
      <c r="BF146" s="761"/>
      <c r="BG146" s="759">
        <f>CM154</f>
        <v>0</v>
      </c>
      <c r="BH146" s="760"/>
      <c r="BI146" s="760"/>
      <c r="BJ146" s="761"/>
      <c r="BK146" s="759">
        <f>CN154</f>
        <v>0</v>
      </c>
      <c r="BL146" s="760"/>
      <c r="BM146" s="760"/>
      <c r="BN146" s="761"/>
      <c r="BO146" s="759">
        <f>CO154</f>
        <v>0</v>
      </c>
      <c r="BP146" s="760"/>
      <c r="BQ146" s="760"/>
      <c r="BR146" s="761"/>
      <c r="BS146" s="759">
        <f>CP154</f>
        <v>0</v>
      </c>
      <c r="BT146" s="760"/>
      <c r="BU146" s="760"/>
      <c r="BV146" s="761"/>
      <c r="BW146" s="759">
        <f>CQ154</f>
        <v>0</v>
      </c>
      <c r="BX146" s="760"/>
      <c r="BY146" s="760"/>
      <c r="BZ146" s="761"/>
      <c r="CA146" s="759">
        <f>CR154</f>
        <v>0</v>
      </c>
      <c r="CB146" s="760"/>
      <c r="CC146" s="760"/>
      <c r="CD146" s="761"/>
      <c r="CE146" s="21"/>
      <c r="CF146"/>
      <c r="CG146" s="831" t="s">
        <v>100</v>
      </c>
      <c r="CH146" s="831"/>
      <c r="CI146" s="831"/>
      <c r="CJ146" s="831"/>
      <c r="CK146" s="831"/>
      <c r="CL146" s="831"/>
      <c r="CM146" s="831"/>
      <c r="CN146" s="831"/>
      <c r="CO146" s="831"/>
      <c r="CP146" s="831"/>
      <c r="CQ146" s="831"/>
      <c r="CR146" s="831"/>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c r="A147" s="691">
        <v>3</v>
      </c>
      <c r="B147" s="805">
        <f t="shared" si="442"/>
        <v>0</v>
      </c>
      <c r="C147" s="805"/>
      <c r="D147" s="751">
        <f t="shared" si="443"/>
        <v>0</v>
      </c>
      <c r="E147" s="750"/>
      <c r="F147" s="750"/>
      <c r="G147" s="752">
        <f t="shared" si="446"/>
        <v>0</v>
      </c>
      <c r="H147" s="750"/>
      <c r="I147" s="750"/>
      <c r="J147" s="750"/>
      <c r="K147" s="754">
        <f t="shared" si="444"/>
        <v>0</v>
      </c>
      <c r="L147" s="758"/>
      <c r="M147" s="240"/>
      <c r="N147" s="240"/>
      <c r="O147" s="240"/>
      <c r="P147" s="240"/>
      <c r="Q147" s="240"/>
      <c r="R147" s="240"/>
      <c r="S147" s="240"/>
      <c r="T147" s="240"/>
      <c r="U147" s="240"/>
      <c r="V147" s="240"/>
      <c r="W147" s="240"/>
      <c r="X147" s="240"/>
      <c r="Y147" s="167"/>
      <c r="Z147" s="167"/>
      <c r="AA147" s="244"/>
      <c r="AB147" s="245"/>
      <c r="AC147" s="246"/>
      <c r="AD147" s="820" t="s">
        <v>274</v>
      </c>
      <c r="AE147" s="821"/>
      <c r="AF147" s="821"/>
      <c r="AG147" s="822"/>
      <c r="AH147" s="166">
        <f>SUM(AI147:CA147)</f>
        <v>8</v>
      </c>
      <c r="AI147" s="810">
        <f>CG147</f>
        <v>3</v>
      </c>
      <c r="AJ147" s="811"/>
      <c r="AK147" s="811"/>
      <c r="AL147" s="812"/>
      <c r="AM147" s="810">
        <f>CH147</f>
        <v>3</v>
      </c>
      <c r="AN147" s="811"/>
      <c r="AO147" s="811"/>
      <c r="AP147" s="812"/>
      <c r="AQ147" s="810">
        <f>CI147</f>
        <v>2</v>
      </c>
      <c r="AR147" s="811"/>
      <c r="AS147" s="811"/>
      <c r="AT147" s="812"/>
      <c r="AU147" s="810">
        <f>CJ147</f>
        <v>0</v>
      </c>
      <c r="AV147" s="811"/>
      <c r="AW147" s="811"/>
      <c r="AX147" s="812"/>
      <c r="AY147" s="759">
        <f>CK147</f>
        <v>0</v>
      </c>
      <c r="AZ147" s="760"/>
      <c r="BA147" s="760"/>
      <c r="BB147" s="761"/>
      <c r="BC147" s="759">
        <f>CL147</f>
        <v>0</v>
      </c>
      <c r="BD147" s="760"/>
      <c r="BE147" s="760"/>
      <c r="BF147" s="761"/>
      <c r="BG147" s="759">
        <f>CM147</f>
        <v>0</v>
      </c>
      <c r="BH147" s="760"/>
      <c r="BI147" s="760"/>
      <c r="BJ147" s="761"/>
      <c r="BK147" s="759">
        <f>CN147</f>
        <v>0</v>
      </c>
      <c r="BL147" s="760"/>
      <c r="BM147" s="760"/>
      <c r="BN147" s="761"/>
      <c r="BO147" s="828">
        <f>CO147</f>
        <v>0</v>
      </c>
      <c r="BP147" s="829"/>
      <c r="BQ147" s="829"/>
      <c r="BR147" s="830"/>
      <c r="BS147" s="828">
        <f>CP147</f>
        <v>0</v>
      </c>
      <c r="BT147" s="829"/>
      <c r="BU147" s="829"/>
      <c r="BV147" s="830"/>
      <c r="BW147" s="828">
        <f>CQ147</f>
        <v>0</v>
      </c>
      <c r="BX147" s="829"/>
      <c r="BY147" s="829"/>
      <c r="BZ147" s="830"/>
      <c r="CA147" s="828">
        <f>CR147</f>
        <v>0</v>
      </c>
      <c r="CB147" s="829"/>
      <c r="CC147" s="829"/>
      <c r="CD147" s="830"/>
      <c r="CE147" s="21"/>
      <c r="CF147"/>
      <c r="CG147" s="78">
        <f t="shared" ref="CG147:CR147" si="447">COUNTIF($D$15:$G$68,CG$86)</f>
        <v>3</v>
      </c>
      <c r="CH147" s="78">
        <f t="shared" si="447"/>
        <v>3</v>
      </c>
      <c r="CI147" s="78">
        <f t="shared" si="447"/>
        <v>2</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c r="A148" s="691">
        <v>4</v>
      </c>
      <c r="B148" s="805">
        <f t="shared" si="442"/>
        <v>0</v>
      </c>
      <c r="C148" s="805"/>
      <c r="D148" s="751">
        <f t="shared" si="443"/>
        <v>0</v>
      </c>
      <c r="E148" s="750"/>
      <c r="F148" s="750"/>
      <c r="G148" s="752">
        <f t="shared" si="446"/>
        <v>0</v>
      </c>
      <c r="H148" s="750"/>
      <c r="I148" s="750"/>
      <c r="J148" s="750"/>
      <c r="K148" s="754">
        <f t="shared" si="444"/>
        <v>0</v>
      </c>
      <c r="L148" s="758"/>
      <c r="M148" s="240"/>
      <c r="N148" s="240"/>
      <c r="O148" s="240"/>
      <c r="P148" s="240"/>
      <c r="Q148" s="240"/>
      <c r="R148" s="240"/>
      <c r="S148" s="240"/>
      <c r="T148" s="240"/>
      <c r="U148" s="240"/>
      <c r="V148" s="240"/>
      <c r="W148" s="240"/>
      <c r="X148" s="240"/>
      <c r="Y148" s="167"/>
      <c r="Z148" s="167"/>
      <c r="AA148" s="247"/>
      <c r="AB148" s="248"/>
      <c r="AC148" s="249"/>
      <c r="AD148" s="820" t="s">
        <v>206</v>
      </c>
      <c r="AE148" s="821"/>
      <c r="AF148" s="821"/>
      <c r="AG148" s="822"/>
      <c r="AH148" s="166">
        <f>SUM(AI148:CA148)</f>
        <v>11</v>
      </c>
      <c r="AI148" s="810">
        <f>CG145</f>
        <v>5</v>
      </c>
      <c r="AJ148" s="811"/>
      <c r="AK148" s="811"/>
      <c r="AL148" s="812"/>
      <c r="AM148" s="810">
        <f>CH145</f>
        <v>5</v>
      </c>
      <c r="AN148" s="811"/>
      <c r="AO148" s="811"/>
      <c r="AP148" s="812"/>
      <c r="AQ148" s="810">
        <f>CI145</f>
        <v>1</v>
      </c>
      <c r="AR148" s="811"/>
      <c r="AS148" s="811"/>
      <c r="AT148" s="812"/>
      <c r="AU148" s="810">
        <f>CJ145</f>
        <v>0</v>
      </c>
      <c r="AV148" s="811"/>
      <c r="AW148" s="811"/>
      <c r="AX148" s="812"/>
      <c r="AY148" s="810">
        <f>CK145</f>
        <v>0</v>
      </c>
      <c r="AZ148" s="811"/>
      <c r="BA148" s="811"/>
      <c r="BB148" s="812"/>
      <c r="BC148" s="810">
        <f>CL145</f>
        <v>0</v>
      </c>
      <c r="BD148" s="811"/>
      <c r="BE148" s="811"/>
      <c r="BF148" s="812"/>
      <c r="BG148" s="810">
        <f>CM145</f>
        <v>0</v>
      </c>
      <c r="BH148" s="811"/>
      <c r="BI148" s="811"/>
      <c r="BJ148" s="812"/>
      <c r="BK148" s="810">
        <f>CN145</f>
        <v>0</v>
      </c>
      <c r="BL148" s="811"/>
      <c r="BM148" s="811"/>
      <c r="BN148" s="812"/>
      <c r="BO148" s="810">
        <f>CO145</f>
        <v>0</v>
      </c>
      <c r="BP148" s="811"/>
      <c r="BQ148" s="811"/>
      <c r="BR148" s="812"/>
      <c r="BS148" s="810">
        <f>CP145</f>
        <v>0</v>
      </c>
      <c r="BT148" s="811"/>
      <c r="BU148" s="811"/>
      <c r="BV148" s="812"/>
      <c r="BW148" s="810">
        <f>CQ145</f>
        <v>0</v>
      </c>
      <c r="BX148" s="811"/>
      <c r="BY148" s="811"/>
      <c r="BZ148" s="812"/>
      <c r="CA148" s="810">
        <f>CR145</f>
        <v>0</v>
      </c>
      <c r="CB148" s="811"/>
      <c r="CC148" s="811"/>
      <c r="CD148" s="812"/>
      <c r="CE148" s="21"/>
      <c r="CF148"/>
      <c r="CG148" s="867" t="s">
        <v>101</v>
      </c>
      <c r="CH148" s="867"/>
      <c r="CI148" s="867"/>
      <c r="CJ148" s="867"/>
      <c r="CK148" s="867"/>
      <c r="CL148" s="867"/>
      <c r="CM148" s="867"/>
      <c r="CN148" s="867"/>
      <c r="CO148" s="867"/>
      <c r="CP148" s="867"/>
      <c r="CQ148" s="867"/>
      <c r="CR148" s="867"/>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c r="A149" s="691">
        <v>5</v>
      </c>
      <c r="B149" s="805">
        <f t="shared" si="442"/>
        <v>0</v>
      </c>
      <c r="C149" s="805"/>
      <c r="D149" s="751">
        <f t="shared" si="443"/>
        <v>0</v>
      </c>
      <c r="E149" s="750"/>
      <c r="F149" s="750"/>
      <c r="G149" s="752">
        <f t="shared" si="446"/>
        <v>0</v>
      </c>
      <c r="H149" s="750"/>
      <c r="I149" s="750"/>
      <c r="J149" s="750"/>
      <c r="K149" s="754">
        <f t="shared" si="444"/>
        <v>0</v>
      </c>
      <c r="L149" s="758"/>
      <c r="M149" s="240"/>
      <c r="N149" s="240"/>
      <c r="O149" s="240"/>
      <c r="P149" s="240"/>
      <c r="Q149" s="240"/>
      <c r="R149" s="240"/>
      <c r="S149" s="240"/>
      <c r="T149" s="240"/>
      <c r="U149" s="240"/>
      <c r="V149" s="240"/>
      <c r="W149" s="240"/>
      <c r="X149" s="240"/>
      <c r="Y149" s="167"/>
      <c r="Z149" s="167"/>
      <c r="AA149" s="814" t="s">
        <v>198</v>
      </c>
      <c r="AB149" s="815"/>
      <c r="AC149" s="815"/>
      <c r="AD149" s="815"/>
      <c r="AE149" s="820" t="s">
        <v>200</v>
      </c>
      <c r="AF149" s="868"/>
      <c r="AG149" s="868"/>
      <c r="AH149" s="869"/>
      <c r="AI149" s="806">
        <f>AL136</f>
        <v>30</v>
      </c>
      <c r="AJ149" s="807"/>
      <c r="AK149" s="807"/>
      <c r="AL149" s="808"/>
      <c r="AM149" s="806">
        <f>AP136</f>
        <v>30</v>
      </c>
      <c r="AN149" s="807"/>
      <c r="AO149" s="807"/>
      <c r="AP149" s="808"/>
      <c r="AQ149" s="806">
        <f>AT136</f>
        <v>30</v>
      </c>
      <c r="AR149" s="807"/>
      <c r="AS149" s="807"/>
      <c r="AT149" s="808"/>
      <c r="AU149" s="806">
        <f>AX136</f>
        <v>0</v>
      </c>
      <c r="AV149" s="807"/>
      <c r="AW149" s="807"/>
      <c r="AX149" s="808"/>
      <c r="AY149" s="806">
        <f>BB136</f>
        <v>0</v>
      </c>
      <c r="AZ149" s="807"/>
      <c r="BA149" s="807"/>
      <c r="BB149" s="808"/>
      <c r="BC149" s="806">
        <f>BF136</f>
        <v>0</v>
      </c>
      <c r="BD149" s="807"/>
      <c r="BE149" s="807"/>
      <c r="BF149" s="808"/>
      <c r="BG149" s="806">
        <f>BJ136</f>
        <v>0</v>
      </c>
      <c r="BH149" s="807"/>
      <c r="BI149" s="807"/>
      <c r="BJ149" s="808"/>
      <c r="BK149" s="806">
        <f>BN136</f>
        <v>0</v>
      </c>
      <c r="BL149" s="807"/>
      <c r="BM149" s="807"/>
      <c r="BN149" s="808"/>
      <c r="BO149" s="806">
        <f>BR136</f>
        <v>0</v>
      </c>
      <c r="BP149" s="807"/>
      <c r="BQ149" s="807"/>
      <c r="BR149" s="808"/>
      <c r="BS149" s="806">
        <f>BV136</f>
        <v>0</v>
      </c>
      <c r="BT149" s="807"/>
      <c r="BU149" s="807"/>
      <c r="BV149" s="808"/>
      <c r="BW149" s="806">
        <f>BZ136</f>
        <v>0</v>
      </c>
      <c r="BX149" s="807"/>
      <c r="BY149" s="807"/>
      <c r="BZ149" s="808"/>
      <c r="CA149" s="806">
        <f>CD136</f>
        <v>0</v>
      </c>
      <c r="CB149" s="807"/>
      <c r="CC149" s="807"/>
      <c r="CD149" s="808"/>
      <c r="CE149" s="21"/>
      <c r="CF149"/>
      <c r="CG149" s="91">
        <f t="shared" ref="CG149:CR149" si="448">EP82</f>
        <v>1</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1</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c r="A150" s="691">
        <v>6</v>
      </c>
      <c r="B150" s="805">
        <f t="shared" si="442"/>
        <v>0</v>
      </c>
      <c r="C150" s="805"/>
      <c r="D150" s="751">
        <f t="shared" si="443"/>
        <v>0</v>
      </c>
      <c r="E150" s="750"/>
      <c r="F150" s="750"/>
      <c r="G150" s="752">
        <f t="shared" si="446"/>
        <v>0</v>
      </c>
      <c r="H150" s="750"/>
      <c r="I150" s="750"/>
      <c r="J150" s="750"/>
      <c r="K150" s="754">
        <f t="shared" si="444"/>
        <v>0</v>
      </c>
      <c r="L150" s="758"/>
      <c r="M150" s="240"/>
      <c r="N150" s="240"/>
      <c r="O150" s="240"/>
      <c r="P150" s="240"/>
      <c r="Q150" s="240"/>
      <c r="R150" s="240"/>
      <c r="S150" s="240"/>
      <c r="T150" s="240"/>
      <c r="U150" s="240"/>
      <c r="V150" s="240"/>
      <c r="W150" s="240"/>
      <c r="X150" s="240"/>
      <c r="Y150" s="167"/>
      <c r="Z150" s="167"/>
      <c r="AA150" s="250"/>
      <c r="AB150" s="251"/>
      <c r="AC150" s="251"/>
      <c r="AD150" s="251"/>
      <c r="AE150" s="820" t="s">
        <v>201</v>
      </c>
      <c r="AF150" s="868"/>
      <c r="AG150" s="868"/>
      <c r="AH150" s="869"/>
      <c r="AI150" s="816">
        <f>AI149+AM149</f>
        <v>60</v>
      </c>
      <c r="AJ150" s="817"/>
      <c r="AK150" s="817"/>
      <c r="AL150" s="817"/>
      <c r="AM150" s="817"/>
      <c r="AN150" s="817"/>
      <c r="AO150" s="817"/>
      <c r="AP150" s="818"/>
      <c r="AQ150" s="816">
        <f>AQ149+AU149</f>
        <v>30</v>
      </c>
      <c r="AR150" s="817"/>
      <c r="AS150" s="817"/>
      <c r="AT150" s="817"/>
      <c r="AU150" s="817"/>
      <c r="AV150" s="817"/>
      <c r="AW150" s="817"/>
      <c r="AX150" s="818"/>
      <c r="AY150" s="816">
        <f>AY149+BC149</f>
        <v>0</v>
      </c>
      <c r="AZ150" s="817"/>
      <c r="BA150" s="817"/>
      <c r="BB150" s="817"/>
      <c r="BC150" s="817"/>
      <c r="BD150" s="817"/>
      <c r="BE150" s="817"/>
      <c r="BF150" s="818"/>
      <c r="BG150" s="816">
        <f>BG149+BK149</f>
        <v>0</v>
      </c>
      <c r="BH150" s="817"/>
      <c r="BI150" s="817"/>
      <c r="BJ150" s="817"/>
      <c r="BK150" s="817"/>
      <c r="BL150" s="817"/>
      <c r="BM150" s="817"/>
      <c r="BN150" s="818"/>
      <c r="BO150" s="816">
        <f>BO149+BS149</f>
        <v>0</v>
      </c>
      <c r="BP150" s="817"/>
      <c r="BQ150" s="817"/>
      <c r="BR150" s="817"/>
      <c r="BS150" s="817"/>
      <c r="BT150" s="817"/>
      <c r="BU150" s="817"/>
      <c r="BV150" s="818"/>
      <c r="BW150" s="816">
        <f>BW149+CA149</f>
        <v>0</v>
      </c>
      <c r="BX150" s="817"/>
      <c r="BY150" s="817"/>
      <c r="BZ150" s="817"/>
      <c r="CA150" s="817"/>
      <c r="CB150" s="817"/>
      <c r="CC150" s="817"/>
      <c r="CD150" s="818"/>
      <c r="CE150" s="21"/>
      <c r="CF150"/>
      <c r="CG150" s="867" t="s">
        <v>102</v>
      </c>
      <c r="CH150" s="867"/>
      <c r="CI150" s="867"/>
      <c r="CJ150" s="867"/>
      <c r="CK150" s="867"/>
      <c r="CL150" s="867"/>
      <c r="CM150" s="867"/>
      <c r="CN150" s="867"/>
      <c r="CO150" s="867"/>
      <c r="CP150" s="867"/>
      <c r="CQ150" s="867"/>
      <c r="CR150" s="867"/>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c r="A151" s="691">
        <v>7</v>
      </c>
      <c r="B151" s="805">
        <f t="shared" si="442"/>
        <v>0</v>
      </c>
      <c r="C151" s="805"/>
      <c r="D151" s="751">
        <f t="shared" si="443"/>
        <v>0</v>
      </c>
      <c r="E151" s="750"/>
      <c r="F151" s="750"/>
      <c r="G151" s="752">
        <f t="shared" si="446"/>
        <v>0</v>
      </c>
      <c r="H151" s="750"/>
      <c r="I151" s="750"/>
      <c r="J151" s="750"/>
      <c r="K151" s="754">
        <f t="shared" si="444"/>
        <v>0</v>
      </c>
      <c r="L151" s="758"/>
      <c r="M151" s="240"/>
      <c r="N151" s="240"/>
      <c r="O151" s="240"/>
      <c r="P151" s="240"/>
      <c r="Q151" s="240"/>
      <c r="R151" s="240"/>
      <c r="S151" s="240"/>
      <c r="T151" s="240"/>
      <c r="U151" s="240"/>
      <c r="V151" s="240"/>
      <c r="W151" s="240"/>
      <c r="X151" s="240"/>
      <c r="Y151" s="167"/>
      <c r="Z151" s="167"/>
      <c r="AA151" s="846" t="s">
        <v>199</v>
      </c>
      <c r="AB151" s="847"/>
      <c r="AC151" s="848"/>
      <c r="AD151" s="840" t="s">
        <v>202</v>
      </c>
      <c r="AE151" s="841"/>
      <c r="AF151" s="841"/>
      <c r="AG151" s="841"/>
      <c r="AH151" s="842"/>
      <c r="AI151" s="806">
        <f>AL133</f>
        <v>10</v>
      </c>
      <c r="AJ151" s="807"/>
      <c r="AK151" s="807"/>
      <c r="AL151" s="808"/>
      <c r="AM151" s="806">
        <f>AP133</f>
        <v>10</v>
      </c>
      <c r="AN151" s="807"/>
      <c r="AO151" s="807"/>
      <c r="AP151" s="808"/>
      <c r="AQ151" s="806">
        <f>AT133</f>
        <v>3</v>
      </c>
      <c r="AR151" s="807"/>
      <c r="AS151" s="807"/>
      <c r="AT151" s="808"/>
      <c r="AU151" s="806">
        <f>AX133</f>
        <v>0</v>
      </c>
      <c r="AV151" s="807"/>
      <c r="AW151" s="807"/>
      <c r="AX151" s="808"/>
      <c r="AY151" s="806">
        <f>BB133</f>
        <v>0</v>
      </c>
      <c r="AZ151" s="807"/>
      <c r="BA151" s="807"/>
      <c r="BB151" s="808"/>
      <c r="BC151" s="806">
        <f>BF133</f>
        <v>0</v>
      </c>
      <c r="BD151" s="807"/>
      <c r="BE151" s="807"/>
      <c r="BF151" s="808"/>
      <c r="BG151" s="806">
        <f>BJ133</f>
        <v>0</v>
      </c>
      <c r="BH151" s="807"/>
      <c r="BI151" s="807"/>
      <c r="BJ151" s="808"/>
      <c r="BK151" s="806">
        <f>BN133</f>
        <v>0</v>
      </c>
      <c r="BL151" s="807"/>
      <c r="BM151" s="807"/>
      <c r="BN151" s="808"/>
      <c r="BO151" s="806">
        <f>BR133</f>
        <v>0</v>
      </c>
      <c r="BP151" s="807"/>
      <c r="BQ151" s="807"/>
      <c r="BR151" s="808"/>
      <c r="BS151" s="806">
        <f>BV133</f>
        <v>0</v>
      </c>
      <c r="BT151" s="807"/>
      <c r="BU151" s="807"/>
      <c r="BV151" s="808"/>
      <c r="BW151" s="806">
        <f>BZ133</f>
        <v>0</v>
      </c>
      <c r="BX151" s="807"/>
      <c r="BY151" s="807"/>
      <c r="BZ151" s="808"/>
      <c r="CA151" s="806">
        <f>CD133</f>
        <v>0</v>
      </c>
      <c r="CB151" s="807"/>
      <c r="CC151" s="807"/>
      <c r="CD151" s="808"/>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c r="A152" s="691">
        <v>8</v>
      </c>
      <c r="B152" s="805">
        <f t="shared" si="442"/>
        <v>0</v>
      </c>
      <c r="C152" s="805"/>
      <c r="D152" s="751">
        <f t="shared" si="443"/>
        <v>0</v>
      </c>
      <c r="E152" s="750"/>
      <c r="F152" s="750"/>
      <c r="G152" s="752">
        <f t="shared" si="446"/>
        <v>0</v>
      </c>
      <c r="H152" s="750"/>
      <c r="I152" s="750"/>
      <c r="J152" s="750"/>
      <c r="K152" s="754">
        <f t="shared" si="444"/>
        <v>0</v>
      </c>
      <c r="L152" s="758"/>
      <c r="M152" s="240"/>
      <c r="N152" s="240"/>
      <c r="O152" s="240"/>
      <c r="P152" s="240"/>
      <c r="Q152" s="240"/>
      <c r="R152" s="240"/>
      <c r="S152" s="240"/>
      <c r="T152" s="240"/>
      <c r="U152" s="240"/>
      <c r="V152" s="240"/>
      <c r="W152" s="240"/>
      <c r="X152" s="240"/>
      <c r="Y152" s="167"/>
      <c r="Z152" s="167"/>
      <c r="AA152" s="252"/>
      <c r="AB152" s="253"/>
      <c r="AC152" s="254"/>
      <c r="AD152" s="843"/>
      <c r="AE152" s="844"/>
      <c r="AF152" s="844"/>
      <c r="AG152" s="844"/>
      <c r="AH152" s="845"/>
      <c r="AI152" s="857">
        <f>AD133</f>
        <v>23</v>
      </c>
      <c r="AJ152" s="858"/>
      <c r="AK152" s="858"/>
      <c r="AL152" s="858"/>
      <c r="AM152" s="858"/>
      <c r="AN152" s="858"/>
      <c r="AO152" s="858"/>
      <c r="AP152" s="858"/>
      <c r="AQ152" s="858"/>
      <c r="AR152" s="858"/>
      <c r="AS152" s="858"/>
      <c r="AT152" s="858"/>
      <c r="AU152" s="858"/>
      <c r="AV152" s="858"/>
      <c r="AW152" s="858"/>
      <c r="AX152" s="858"/>
      <c r="AY152" s="858"/>
      <c r="AZ152" s="858"/>
      <c r="BA152" s="858"/>
      <c r="BB152" s="858"/>
      <c r="BC152" s="858"/>
      <c r="BD152" s="858"/>
      <c r="BE152" s="858"/>
      <c r="BF152" s="858"/>
      <c r="BG152" s="858"/>
      <c r="BH152" s="858"/>
      <c r="BI152" s="858"/>
      <c r="BJ152" s="858"/>
      <c r="BK152" s="858"/>
      <c r="BL152" s="858"/>
      <c r="BM152" s="858"/>
      <c r="BN152" s="858"/>
      <c r="BO152" s="858"/>
      <c r="BP152" s="858"/>
      <c r="BQ152" s="858"/>
      <c r="BR152" s="858"/>
      <c r="BS152" s="858"/>
      <c r="BT152" s="858"/>
      <c r="BU152" s="858"/>
      <c r="BV152" s="858"/>
      <c r="BW152" s="858"/>
      <c r="BX152" s="858"/>
      <c r="BY152" s="858"/>
      <c r="BZ152" s="858"/>
      <c r="CA152" s="858"/>
      <c r="CB152" s="858"/>
      <c r="CC152" s="858"/>
      <c r="CD152" s="859"/>
      <c r="CE152" s="121">
        <f>IF('Титул денна (дуальна)'!AX1="магістр",22.5,60)</f>
        <v>22.5</v>
      </c>
      <c r="CF152"/>
      <c r="CG152" s="91">
        <f t="shared" ref="CG152:CR152" si="449">FC82</f>
        <v>0</v>
      </c>
      <c r="CH152" s="91">
        <f t="shared" si="449"/>
        <v>1</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c r="A153" s="693"/>
      <c r="B153" s="873" t="s">
        <v>35</v>
      </c>
      <c r="C153" s="874"/>
      <c r="D153" s="874"/>
      <c r="E153" s="874"/>
      <c r="F153" s="875"/>
      <c r="G153" s="752">
        <f>SUM(G145:G152)</f>
        <v>4</v>
      </c>
      <c r="H153" s="753"/>
      <c r="I153" s="753"/>
      <c r="J153" s="753"/>
      <c r="K153" s="754">
        <f>SUM(K144:K152)</f>
        <v>7.2</v>
      </c>
      <c r="L153" s="755"/>
      <c r="M153" s="240"/>
      <c r="N153" s="240"/>
      <c r="O153" s="240"/>
      <c r="P153" s="240"/>
      <c r="Q153" s="240"/>
      <c r="R153" s="240"/>
      <c r="S153" s="240"/>
      <c r="T153" s="240"/>
      <c r="U153" s="240"/>
      <c r="V153" s="240"/>
      <c r="W153" s="240"/>
      <c r="X153" s="240"/>
      <c r="Y153" s="240"/>
      <c r="Z153" s="240"/>
      <c r="AA153" s="255"/>
      <c r="AB153" s="256"/>
      <c r="AC153" s="257"/>
      <c r="AD153" s="870" t="s">
        <v>291</v>
      </c>
      <c r="AE153" s="871"/>
      <c r="AF153" s="871"/>
      <c r="AG153" s="871"/>
      <c r="AH153" s="872"/>
      <c r="AI153" s="806">
        <f>AL108</f>
        <v>0</v>
      </c>
      <c r="AJ153" s="807"/>
      <c r="AK153" s="807"/>
      <c r="AL153" s="808"/>
      <c r="AM153" s="806">
        <f>AP108</f>
        <v>0</v>
      </c>
      <c r="AN153" s="807"/>
      <c r="AO153" s="807"/>
      <c r="AP153" s="808"/>
      <c r="AQ153" s="806">
        <f t="shared" ref="AQ153" si="450">AT108</f>
        <v>13.8</v>
      </c>
      <c r="AR153" s="807"/>
      <c r="AS153" s="807"/>
      <c r="AT153" s="808"/>
      <c r="AU153" s="806">
        <f t="shared" ref="AU153" si="451">AX108</f>
        <v>0</v>
      </c>
      <c r="AV153" s="807"/>
      <c r="AW153" s="807"/>
      <c r="AX153" s="808"/>
      <c r="AY153" s="806">
        <f t="shared" ref="AY153" si="452">BB108</f>
        <v>0</v>
      </c>
      <c r="AZ153" s="807"/>
      <c r="BA153" s="807"/>
      <c r="BB153" s="808"/>
      <c r="BC153" s="806">
        <f t="shared" ref="BC153" si="453">BF108</f>
        <v>0</v>
      </c>
      <c r="BD153" s="807"/>
      <c r="BE153" s="807"/>
      <c r="BF153" s="808"/>
      <c r="BG153" s="806">
        <f t="shared" ref="BG153" si="454">BJ108</f>
        <v>0</v>
      </c>
      <c r="BH153" s="807"/>
      <c r="BI153" s="807"/>
      <c r="BJ153" s="808"/>
      <c r="BK153" s="806">
        <f t="shared" ref="BK153" si="455">BN108</f>
        <v>0</v>
      </c>
      <c r="BL153" s="807"/>
      <c r="BM153" s="807"/>
      <c r="BN153" s="808"/>
      <c r="BO153" s="806">
        <f t="shared" ref="BO153" si="456">BR108</f>
        <v>0</v>
      </c>
      <c r="BP153" s="807"/>
      <c r="BQ153" s="807"/>
      <c r="BR153" s="808"/>
      <c r="BS153" s="806">
        <f t="shared" ref="BS153" si="457">BV108</f>
        <v>0</v>
      </c>
      <c r="BT153" s="807"/>
      <c r="BU153" s="807"/>
      <c r="BV153" s="808"/>
      <c r="BW153" s="806">
        <f t="shared" ref="BW153" si="458">BZ108</f>
        <v>0</v>
      </c>
      <c r="BX153" s="807"/>
      <c r="BY153" s="807"/>
      <c r="BZ153" s="808"/>
      <c r="CA153" s="806">
        <f t="shared" ref="CA153" si="459">CD108</f>
        <v>0</v>
      </c>
      <c r="CB153" s="807"/>
      <c r="CC153" s="807"/>
      <c r="CD153" s="808"/>
      <c r="CE153" s="24"/>
      <c r="CF153" s="33"/>
      <c r="CG153" s="866" t="s">
        <v>70</v>
      </c>
      <c r="CH153" s="866"/>
      <c r="CI153" s="866"/>
      <c r="CJ153" s="866"/>
      <c r="CK153" s="866"/>
      <c r="CL153" s="866"/>
      <c r="CM153" s="866"/>
      <c r="CN153" s="866"/>
      <c r="CO153" s="866"/>
      <c r="CP153" s="866"/>
      <c r="CQ153" s="866"/>
      <c r="CR153" s="866"/>
      <c r="CS153" s="19"/>
      <c r="CV153"/>
      <c r="CW153"/>
      <c r="CX153"/>
      <c r="CY153"/>
      <c r="CZ153"/>
      <c r="DA153"/>
      <c r="DB153"/>
      <c r="DC153"/>
      <c r="DD153"/>
      <c r="DE153"/>
      <c r="DF153"/>
      <c r="DG153"/>
      <c r="DH153" s="198"/>
      <c r="DI153" s="211"/>
    </row>
    <row r="154" spans="1:301" s="19" customFormat="1" ht="1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c r="A156" s="374"/>
      <c r="B156" s="372" t="s">
        <v>165</v>
      </c>
      <c r="C156" s="849" t="s">
        <v>317</v>
      </c>
      <c r="D156" s="850"/>
      <c r="E156" s="850"/>
      <c r="F156" s="850"/>
      <c r="G156" s="850"/>
      <c r="H156" s="850"/>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c r="AH156" s="850"/>
      <c r="AI156" s="850"/>
      <c r="AJ156" s="850"/>
      <c r="AK156" s="850"/>
      <c r="AL156" s="850"/>
      <c r="AM156" s="850"/>
      <c r="AN156" s="850"/>
      <c r="AO156" s="850"/>
      <c r="AP156" s="850"/>
      <c r="AQ156" s="850"/>
      <c r="AR156" s="850"/>
      <c r="AS156" s="850"/>
      <c r="AT156" s="850"/>
      <c r="AU156" s="850"/>
      <c r="AV156" s="850"/>
      <c r="AW156" s="850"/>
      <c r="AX156" s="850"/>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c r="A157" s="374"/>
      <c r="B157" s="387"/>
      <c r="C157" s="838" t="s">
        <v>166</v>
      </c>
      <c r="D157" s="838"/>
      <c r="E157" s="838"/>
      <c r="F157" s="838"/>
      <c r="G157" s="838"/>
      <c r="H157" s="838"/>
      <c r="I157" s="838"/>
      <c r="J157" s="838"/>
      <c r="K157" s="838"/>
      <c r="L157" s="838"/>
      <c r="M157" s="838"/>
      <c r="N157" s="838"/>
      <c r="O157" s="838"/>
      <c r="P157" s="838"/>
      <c r="Q157" s="838"/>
      <c r="R157" s="838"/>
      <c r="S157" s="838"/>
      <c r="T157" s="838"/>
      <c r="U157" s="838"/>
      <c r="V157" s="838"/>
      <c r="W157" s="838"/>
      <c r="X157" s="838"/>
      <c r="Y157" s="838"/>
      <c r="Z157" s="838"/>
      <c r="AA157" s="838"/>
      <c r="AB157" s="838"/>
      <c r="AC157" s="838"/>
      <c r="AD157" s="838"/>
      <c r="AE157" s="838"/>
      <c r="AF157" s="838"/>
      <c r="AG157" s="838"/>
      <c r="AH157" s="838"/>
      <c r="AI157" s="838"/>
      <c r="AJ157" s="838"/>
      <c r="AK157" s="838"/>
      <c r="AL157" s="838"/>
      <c r="AM157" s="838"/>
      <c r="AN157" s="838"/>
      <c r="AO157" s="838"/>
      <c r="AP157" s="838"/>
      <c r="AQ157" s="851"/>
      <c r="AR157" s="851"/>
      <c r="AS157" s="851"/>
      <c r="AT157" s="851"/>
      <c r="AU157" s="851"/>
      <c r="AV157" s="851"/>
      <c r="AW157" s="851"/>
      <c r="AX157" s="851"/>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c r="A158" s="374"/>
      <c r="B158" s="373" t="s">
        <v>167</v>
      </c>
      <c r="C158" s="849" t="s">
        <v>318</v>
      </c>
      <c r="D158" s="850"/>
      <c r="E158" s="850"/>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c r="AH158" s="850"/>
      <c r="AI158" s="850"/>
      <c r="AJ158" s="850"/>
      <c r="AK158" s="850"/>
      <c r="AL158" s="850"/>
      <c r="AM158" s="850"/>
      <c r="AN158" s="850"/>
      <c r="AO158" s="850"/>
      <c r="AP158" s="850"/>
      <c r="AQ158" s="850"/>
      <c r="AR158" s="850"/>
      <c r="AS158" s="850"/>
      <c r="AT158" s="850"/>
      <c r="AU158" s="850"/>
      <c r="AV158" s="850"/>
      <c r="AW158" s="850"/>
      <c r="AX158" s="850"/>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c r="A159" s="374"/>
      <c r="B159" s="441"/>
      <c r="C159" s="838" t="s">
        <v>168</v>
      </c>
      <c r="D159" s="838"/>
      <c r="E159" s="838"/>
      <c r="F159" s="838"/>
      <c r="G159" s="838"/>
      <c r="H159" s="838"/>
      <c r="I159" s="838"/>
      <c r="J159" s="838"/>
      <c r="K159" s="838"/>
      <c r="L159" s="838"/>
      <c r="M159" s="838"/>
      <c r="N159" s="838"/>
      <c r="O159" s="838"/>
      <c r="P159" s="838"/>
      <c r="Q159" s="838"/>
      <c r="R159" s="838"/>
      <c r="S159" s="838"/>
      <c r="T159" s="838"/>
      <c r="U159" s="838"/>
      <c r="V159" s="838"/>
      <c r="W159" s="838"/>
      <c r="X159" s="838"/>
      <c r="Y159" s="838"/>
      <c r="Z159" s="838"/>
      <c r="AA159" s="838"/>
      <c r="AB159" s="838"/>
      <c r="AC159" s="838"/>
      <c r="AD159" s="838"/>
      <c r="AE159" s="838"/>
      <c r="AF159" s="838"/>
      <c r="AG159" s="838"/>
      <c r="AH159" s="838"/>
      <c r="AI159" s="838"/>
      <c r="AJ159" s="838"/>
      <c r="AK159" s="838"/>
      <c r="AL159" s="838"/>
      <c r="AM159" s="838"/>
      <c r="AN159" s="838"/>
      <c r="AO159" s="838"/>
      <c r="AP159" s="838"/>
      <c r="AQ159" s="851"/>
      <c r="AR159" s="851"/>
      <c r="AS159" s="851"/>
      <c r="AT159" s="851"/>
      <c r="AU159" s="851"/>
      <c r="AV159" s="851"/>
      <c r="AW159" s="851"/>
      <c r="AX159" s="851"/>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c r="A160" s="374"/>
      <c r="B160" s="231" t="s">
        <v>258</v>
      </c>
      <c r="C160" s="853"/>
      <c r="D160" s="853"/>
      <c r="E160" s="853"/>
      <c r="F160" s="853"/>
      <c r="G160" s="853"/>
      <c r="H160" s="853"/>
      <c r="I160" s="443"/>
      <c r="J160" s="836" t="s">
        <v>319</v>
      </c>
      <c r="K160" s="836"/>
      <c r="L160" s="836"/>
      <c r="M160" s="836"/>
      <c r="N160" s="836"/>
      <c r="O160" s="836"/>
      <c r="P160" s="836"/>
      <c r="Q160" s="836"/>
      <c r="R160" s="836"/>
      <c r="S160" s="836"/>
      <c r="T160" s="836"/>
      <c r="U160" s="836"/>
      <c r="V160" s="836"/>
      <c r="W160" s="836"/>
      <c r="X160" s="836"/>
      <c r="Y160" s="836"/>
      <c r="Z160" s="836"/>
      <c r="AA160" s="836"/>
      <c r="AB160" s="836"/>
      <c r="AC160" s="837"/>
      <c r="AD160" s="837"/>
      <c r="AE160" s="837"/>
      <c r="AF160" s="837"/>
      <c r="AG160" s="443"/>
      <c r="AH160" s="443"/>
      <c r="AI160" s="446" t="s">
        <v>169</v>
      </c>
      <c r="AJ160" s="443"/>
      <c r="AK160" s="854" t="s">
        <v>320</v>
      </c>
      <c r="AL160" s="855"/>
      <c r="AM160" s="855"/>
      <c r="AN160" s="855"/>
      <c r="AO160" s="855"/>
      <c r="AP160" s="855"/>
      <c r="AQ160" s="855"/>
      <c r="AR160" s="855"/>
      <c r="AS160" s="855"/>
      <c r="AT160" s="855"/>
      <c r="AU160" s="855"/>
      <c r="AV160" s="856"/>
      <c r="AW160" s="856"/>
      <c r="AX160" s="856"/>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c r="A161" s="374"/>
      <c r="B161" s="245"/>
      <c r="C161" s="838" t="s">
        <v>212</v>
      </c>
      <c r="D161" s="838"/>
      <c r="E161" s="838"/>
      <c r="F161" s="838"/>
      <c r="G161" s="838"/>
      <c r="H161" s="839"/>
      <c r="I161" s="447"/>
      <c r="J161" s="838" t="s">
        <v>170</v>
      </c>
      <c r="K161" s="838"/>
      <c r="L161" s="838"/>
      <c r="M161" s="838"/>
      <c r="N161" s="838"/>
      <c r="O161" s="838"/>
      <c r="P161" s="838"/>
      <c r="Q161" s="838"/>
      <c r="R161" s="838"/>
      <c r="S161" s="838"/>
      <c r="T161" s="838"/>
      <c r="U161" s="838"/>
      <c r="V161" s="838"/>
      <c r="W161" s="838"/>
      <c r="X161" s="838"/>
      <c r="Y161" s="838"/>
      <c r="Z161" s="838"/>
      <c r="AA161" s="838"/>
      <c r="AB161" s="838"/>
      <c r="AC161" s="839"/>
      <c r="AD161" s="839"/>
      <c r="AE161" s="839"/>
      <c r="AF161" s="839"/>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c r="A162" s="387"/>
      <c r="B162" s="245" t="s">
        <v>171</v>
      </c>
      <c r="C162" s="852"/>
      <c r="D162" s="853"/>
      <c r="E162" s="853"/>
      <c r="F162" s="853"/>
      <c r="G162" s="853"/>
      <c r="H162" s="853"/>
      <c r="I162" s="398"/>
      <c r="J162" s="836" t="s">
        <v>321</v>
      </c>
      <c r="K162" s="836"/>
      <c r="L162" s="836"/>
      <c r="M162" s="836"/>
      <c r="N162" s="836"/>
      <c r="O162" s="836"/>
      <c r="P162" s="836"/>
      <c r="Q162" s="836"/>
      <c r="R162" s="836"/>
      <c r="S162" s="836"/>
      <c r="T162" s="836"/>
      <c r="U162" s="836"/>
      <c r="V162" s="836"/>
      <c r="W162" s="836"/>
      <c r="X162" s="836"/>
      <c r="Y162" s="836"/>
      <c r="Z162" s="836"/>
      <c r="AA162" s="836"/>
      <c r="AB162" s="836"/>
      <c r="AC162" s="837"/>
      <c r="AD162" s="837"/>
      <c r="AE162" s="837"/>
      <c r="AF162" s="837"/>
      <c r="AG162" s="398"/>
      <c r="AH162" s="398"/>
      <c r="AI162" s="860" t="s">
        <v>246</v>
      </c>
      <c r="AJ162" s="837"/>
      <c r="AK162" s="837"/>
      <c r="AL162" s="837"/>
      <c r="AM162" s="837"/>
      <c r="AN162" s="837"/>
      <c r="AO162" s="837"/>
      <c r="AP162" s="837"/>
      <c r="AQ162" s="837"/>
      <c r="AR162" s="837"/>
      <c r="AS162" s="837"/>
      <c r="AT162" s="837"/>
      <c r="AU162" s="837"/>
      <c r="AV162" s="837"/>
      <c r="AW162" s="837"/>
      <c r="AX162" s="732"/>
      <c r="AY162" s="732"/>
      <c r="AZ162" s="732"/>
      <c r="BA162" s="732"/>
      <c r="BB162" s="732"/>
      <c r="BC162" s="732"/>
      <c r="BD162" s="732"/>
      <c r="BE162" s="732"/>
      <c r="BF162" s="732"/>
      <c r="BG162" s="732"/>
      <c r="BH162" s="732"/>
      <c r="BI162" s="732"/>
      <c r="BJ162" s="732"/>
      <c r="BK162" s="732"/>
      <c r="BL162" s="732"/>
      <c r="BM162" s="732"/>
      <c r="BN162" s="732"/>
      <c r="BO162" s="732"/>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c r="A163" s="442"/>
      <c r="B163" s="245"/>
      <c r="C163" s="838" t="s">
        <v>212</v>
      </c>
      <c r="D163" s="838"/>
      <c r="E163" s="838"/>
      <c r="F163" s="838"/>
      <c r="G163" s="838"/>
      <c r="H163" s="839"/>
      <c r="I163" s="442"/>
      <c r="J163" s="838" t="s">
        <v>170</v>
      </c>
      <c r="K163" s="838"/>
      <c r="L163" s="838"/>
      <c r="M163" s="838"/>
      <c r="N163" s="838"/>
      <c r="O163" s="838"/>
      <c r="P163" s="838"/>
      <c r="Q163" s="838"/>
      <c r="R163" s="838"/>
      <c r="S163" s="838"/>
      <c r="T163" s="838"/>
      <c r="U163" s="838"/>
      <c r="V163" s="838"/>
      <c r="W163" s="838"/>
      <c r="X163" s="838"/>
      <c r="Y163" s="838"/>
      <c r="Z163" s="838"/>
      <c r="AA163" s="838"/>
      <c r="AB163" s="838"/>
      <c r="AC163" s="839"/>
      <c r="AD163" s="839"/>
      <c r="AE163" s="839"/>
      <c r="AF163" s="839"/>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c r="CV169"/>
      <c r="CW169"/>
      <c r="CX169"/>
      <c r="CY169"/>
      <c r="CZ169"/>
      <c r="DA169"/>
      <c r="DB169"/>
      <c r="DC169"/>
      <c r="DD169"/>
      <c r="DE169"/>
      <c r="DF169"/>
      <c r="DG169"/>
      <c r="EB169" s="19"/>
      <c r="EC169" s="19"/>
      <c r="ED169" s="19"/>
      <c r="EE169" s="19"/>
      <c r="EF169" s="19"/>
      <c r="FB169" s="19"/>
    </row>
    <row r="170" spans="1:170">
      <c r="CV170"/>
      <c r="CW170"/>
      <c r="CX170"/>
      <c r="CY170"/>
      <c r="CZ170"/>
      <c r="DA170"/>
      <c r="DB170"/>
      <c r="DC170"/>
      <c r="DD170"/>
      <c r="DE170"/>
      <c r="DF170"/>
      <c r="DG170"/>
      <c r="EB170" s="19"/>
      <c r="EC170" s="19"/>
      <c r="ED170" s="19"/>
      <c r="EE170" s="19"/>
      <c r="EF170" s="19"/>
      <c r="FB170" s="19"/>
    </row>
    <row r="171" spans="1:170">
      <c r="CV171"/>
      <c r="CW171"/>
      <c r="CX171"/>
      <c r="CY171"/>
      <c r="CZ171"/>
      <c r="DA171"/>
      <c r="DB171"/>
      <c r="DC171"/>
      <c r="DD171"/>
      <c r="DE171"/>
      <c r="DF171"/>
      <c r="DG171"/>
    </row>
    <row r="172" spans="1:170">
      <c r="CV172"/>
      <c r="CW172"/>
      <c r="CX172"/>
      <c r="CY172"/>
      <c r="CZ172"/>
      <c r="DA172"/>
      <c r="DB172"/>
      <c r="DC172"/>
      <c r="DD172"/>
      <c r="DE172"/>
      <c r="DF172"/>
      <c r="DG172"/>
    </row>
    <row r="173" spans="1:170">
      <c r="CV173"/>
      <c r="CW173"/>
      <c r="CX173"/>
      <c r="CY173"/>
      <c r="CZ173"/>
      <c r="DA173"/>
      <c r="DB173"/>
      <c r="DC173"/>
      <c r="DD173"/>
      <c r="DE173"/>
      <c r="DF173"/>
      <c r="DG173"/>
    </row>
    <row r="174" spans="1:170">
      <c r="CV174"/>
      <c r="CW174"/>
      <c r="CX174"/>
      <c r="CY174"/>
      <c r="CZ174"/>
      <c r="DA174"/>
      <c r="DB174"/>
      <c r="DC174"/>
      <c r="DD174"/>
      <c r="DE174"/>
      <c r="DF174"/>
      <c r="DG174"/>
    </row>
    <row r="175" spans="1:170">
      <c r="CV175"/>
      <c r="CW175"/>
      <c r="CX175"/>
      <c r="CY175"/>
      <c r="CZ175"/>
      <c r="DA175"/>
      <c r="DB175"/>
      <c r="DC175"/>
      <c r="DD175"/>
      <c r="DE175"/>
      <c r="DF175"/>
      <c r="DG175"/>
    </row>
    <row r="176" spans="1:170">
      <c r="CV176"/>
      <c r="CW176"/>
      <c r="CX176"/>
      <c r="CY176"/>
      <c r="CZ176"/>
      <c r="DA176"/>
      <c r="DB176"/>
      <c r="DC176"/>
      <c r="DD176"/>
      <c r="DE176"/>
      <c r="DF176"/>
      <c r="DG176"/>
    </row>
    <row r="177" spans="1:158">
      <c r="CV177"/>
      <c r="CW177"/>
      <c r="CX177"/>
      <c r="CY177"/>
      <c r="CZ177"/>
      <c r="DA177"/>
      <c r="DB177"/>
      <c r="DC177"/>
      <c r="DD177"/>
      <c r="DE177"/>
      <c r="DF177"/>
      <c r="DG177"/>
    </row>
    <row r="178" spans="1:158">
      <c r="CV178"/>
      <c r="CW178"/>
      <c r="CX178"/>
      <c r="CY178"/>
      <c r="CZ178"/>
      <c r="DA178"/>
      <c r="DB178"/>
      <c r="DC178"/>
      <c r="DD178"/>
      <c r="DE178"/>
      <c r="DF178"/>
      <c r="DG178"/>
    </row>
    <row r="179" spans="1:158">
      <c r="CV179"/>
      <c r="CW179"/>
      <c r="CX179"/>
      <c r="CY179"/>
      <c r="CZ179"/>
      <c r="DA179"/>
      <c r="DB179"/>
      <c r="DC179"/>
      <c r="DD179"/>
      <c r="DE179"/>
      <c r="DF179"/>
      <c r="DG179"/>
    </row>
    <row r="180" spans="1:158">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sheetData>
  <sheetProtection algorithmName="SHA-512" hashValue="aroj8s16wFkh55Hmqqm/I0+xXuy82IO6y73ZET223/u4IMx0zBqImKO5O3b1bPV/kYD7ZrrHYC+OutgSqsilhw==" saltValue="fB3Got99pXevuiLOFNss5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8" priority="127">
      <formula>$B15=0</formula>
    </cfRule>
  </conditionalFormatting>
  <conditionalFormatting sqref="B15:B17 B28:B63">
    <cfRule type="expression" dxfId="127" priority="129">
      <formula>AND($AC15&gt;0,$AH15/$AC15&lt;1/3)</formula>
    </cfRule>
  </conditionalFormatting>
  <conditionalFormatting sqref="B65:B67">
    <cfRule type="expression" dxfId="126" priority="172">
      <formula>AND($AC65&gt;0,$AH65/$AC65&lt;1/3)</formula>
    </cfRule>
  </conditionalFormatting>
  <conditionalFormatting sqref="AD136">
    <cfRule type="cellIs" dxfId="125" priority="137"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4" priority="114">
      <formula>MOD(AI15,2)&lt;&gt;0</formula>
    </cfRule>
  </conditionalFormatting>
  <conditionalFormatting sqref="AI149:AT149 AY149:CD149">
    <cfRule type="cellIs" dxfId="123" priority="130" operator="notEqual">
      <formula>30</formula>
    </cfRule>
  </conditionalFormatting>
  <conditionalFormatting sqref="B104">
    <cfRule type="expression" dxfId="122" priority="107">
      <formula>AND($AC104&gt;0,$AH104/$AC104&lt;1/3)</formula>
    </cfRule>
  </conditionalFormatting>
  <conditionalFormatting sqref="AI104:AK104">
    <cfRule type="expression" dxfId="121" priority="104">
      <formula>MOD(AI104,2)&lt;&gt;0</formula>
    </cfRule>
  </conditionalFormatting>
  <conditionalFormatting sqref="AM104:AO104">
    <cfRule type="expression" dxfId="120" priority="103">
      <formula>MOD(AM104,2)&lt;&gt;0</formula>
    </cfRule>
  </conditionalFormatting>
  <conditionalFormatting sqref="AQ104:AS104 AY104:BA104 BG104:BI104">
    <cfRule type="expression" dxfId="119" priority="102">
      <formula>MOD(AQ104,2)&lt;&gt;0</formula>
    </cfRule>
  </conditionalFormatting>
  <conditionalFormatting sqref="AU104:AW104 BC104:BE104 BK104:BM104">
    <cfRule type="expression" dxfId="118" priority="101">
      <formula>MOD(AU104,2)&lt;&gt;0</formula>
    </cfRule>
  </conditionalFormatting>
  <conditionalFormatting sqref="BO104:BQ104">
    <cfRule type="expression" dxfId="117" priority="100">
      <formula>MOD(BO104,2)&lt;&gt;0</formula>
    </cfRule>
  </conditionalFormatting>
  <conditionalFormatting sqref="BS104:BU104">
    <cfRule type="expression" dxfId="116" priority="105">
      <formula>MOD(BS104,2)&lt;&gt;0</formula>
    </cfRule>
  </conditionalFormatting>
  <conditionalFormatting sqref="BW104:BY104">
    <cfRule type="expression" dxfId="115" priority="99">
      <formula>MOD(BW104,2)&lt;&gt;0</formula>
    </cfRule>
  </conditionalFormatting>
  <conditionalFormatting sqref="CA104:CC104">
    <cfRule type="expression" dxfId="114" priority="98">
      <formula>MOD(CA104,2)&lt;&gt;0</formula>
    </cfRule>
  </conditionalFormatting>
  <conditionalFormatting sqref="B103">
    <cfRule type="expression" dxfId="113" priority="97">
      <formula>AND($AC103&gt;0,$AH103/$AC103&lt;1/3)</formula>
    </cfRule>
  </conditionalFormatting>
  <conditionalFormatting sqref="AI103:AK103">
    <cfRule type="expression" dxfId="112" priority="95">
      <formula>MOD(AI103,2)&lt;&gt;0</formula>
    </cfRule>
  </conditionalFormatting>
  <conditionalFormatting sqref="AM103:AO103">
    <cfRule type="expression" dxfId="111" priority="94">
      <formula>MOD(AM103,2)&lt;&gt;0</formula>
    </cfRule>
  </conditionalFormatting>
  <conditionalFormatting sqref="AQ103:AS103 AY103:BA103 BG103:BI103">
    <cfRule type="expression" dxfId="110" priority="93">
      <formula>MOD(AQ103,2)&lt;&gt;0</formula>
    </cfRule>
  </conditionalFormatting>
  <conditionalFormatting sqref="AU103:AW103 BC103:BE103 BK103:BM103">
    <cfRule type="expression" dxfId="109" priority="92">
      <formula>MOD(AU103,2)&lt;&gt;0</formula>
    </cfRule>
  </conditionalFormatting>
  <conditionalFormatting sqref="BO103:BQ103">
    <cfRule type="expression" dxfId="108" priority="91">
      <formula>MOD(BO103,2)&lt;&gt;0</formula>
    </cfRule>
  </conditionalFormatting>
  <conditionalFormatting sqref="BS103:BU103">
    <cfRule type="expression" dxfId="107" priority="96">
      <formula>MOD(BS103,2)&lt;&gt;0</formula>
    </cfRule>
  </conditionalFormatting>
  <conditionalFormatting sqref="BW103:BY103">
    <cfRule type="expression" dxfId="106" priority="90">
      <formula>MOD(BW103,2)&lt;&gt;0</formula>
    </cfRule>
  </conditionalFormatting>
  <conditionalFormatting sqref="CA103:CC103">
    <cfRule type="expression" dxfId="105" priority="89">
      <formula>MOD(CA103,2)&lt;&gt;0</formula>
    </cfRule>
  </conditionalFormatting>
  <conditionalFormatting sqref="B105">
    <cfRule type="expression" dxfId="104" priority="88">
      <formula>AND($AC105&gt;0,$AH105/$AC105&lt;1/3)</formula>
    </cfRule>
  </conditionalFormatting>
  <conditionalFormatting sqref="AI105:AK105">
    <cfRule type="expression" dxfId="103" priority="86">
      <formula>MOD(AI105,2)&lt;&gt;0</formula>
    </cfRule>
  </conditionalFormatting>
  <conditionalFormatting sqref="AM105:AO105">
    <cfRule type="expression" dxfId="102" priority="85">
      <formula>MOD(AM105,2)&lt;&gt;0</formula>
    </cfRule>
  </conditionalFormatting>
  <conditionalFormatting sqref="AQ105:AS105 AY105:BA105 BG105:BI105">
    <cfRule type="expression" dxfId="101" priority="84">
      <formula>MOD(AQ105,2)&lt;&gt;0</formula>
    </cfRule>
  </conditionalFormatting>
  <conditionalFormatting sqref="AU105:AW105 BC105:BE105 BK105:BM105">
    <cfRule type="expression" dxfId="100" priority="83">
      <formula>MOD(AU105,2)&lt;&gt;0</formula>
    </cfRule>
  </conditionalFormatting>
  <conditionalFormatting sqref="BO105:BQ105">
    <cfRule type="expression" dxfId="99" priority="82">
      <formula>MOD(BO105,2)&lt;&gt;0</formula>
    </cfRule>
  </conditionalFormatting>
  <conditionalFormatting sqref="BS105:BU105">
    <cfRule type="expression" dxfId="98" priority="87">
      <formula>MOD(BS105,2)&lt;&gt;0</formula>
    </cfRule>
  </conditionalFormatting>
  <conditionalFormatting sqref="BW105:BY105">
    <cfRule type="expression" dxfId="97" priority="81">
      <formula>MOD(BW105,2)&lt;&gt;0</formula>
    </cfRule>
  </conditionalFormatting>
  <conditionalFormatting sqref="CA105:CC105">
    <cfRule type="expression" dxfId="96" priority="80">
      <formula>MOD(CA105,2)&lt;&gt;0</formula>
    </cfRule>
  </conditionalFormatting>
  <conditionalFormatting sqref="B106">
    <cfRule type="expression" dxfId="95" priority="79">
      <formula>AND($AC106&gt;0,$AH106/$AC106&lt;1/3)</formula>
    </cfRule>
  </conditionalFormatting>
  <conditionalFormatting sqref="AI106:AK106">
    <cfRule type="expression" dxfId="94" priority="77">
      <formula>MOD(AI106,2)&lt;&gt;0</formula>
    </cfRule>
  </conditionalFormatting>
  <conditionalFormatting sqref="AM106:AO106">
    <cfRule type="expression" dxfId="93" priority="76">
      <formula>MOD(AM106,2)&lt;&gt;0</formula>
    </cfRule>
  </conditionalFormatting>
  <conditionalFormatting sqref="AQ106:AS106 AY106:BA106 BG106:BI106">
    <cfRule type="expression" dxfId="92" priority="75">
      <formula>MOD(AQ106,2)&lt;&gt;0</formula>
    </cfRule>
  </conditionalFormatting>
  <conditionalFormatting sqref="AU106:AW106 BC106:BE106 BK106:BM106">
    <cfRule type="expression" dxfId="91" priority="74">
      <formula>MOD(AU106,2)&lt;&gt;0</formula>
    </cfRule>
  </conditionalFormatting>
  <conditionalFormatting sqref="BO106:BQ106">
    <cfRule type="expression" dxfId="90" priority="73">
      <formula>MOD(BO106,2)&lt;&gt;0</formula>
    </cfRule>
  </conditionalFormatting>
  <conditionalFormatting sqref="BS106:BU106">
    <cfRule type="expression" dxfId="89" priority="78">
      <formula>MOD(BS106,2)&lt;&gt;0</formula>
    </cfRule>
  </conditionalFormatting>
  <conditionalFormatting sqref="BW106:BY106">
    <cfRule type="expression" dxfId="88" priority="72">
      <formula>MOD(BW106,2)&lt;&gt;0</formula>
    </cfRule>
  </conditionalFormatting>
  <conditionalFormatting sqref="CA106:CC106">
    <cfRule type="expression" dxfId="87" priority="71">
      <formula>MOD(CA106,2)&lt;&gt;0</formula>
    </cfRule>
  </conditionalFormatting>
  <conditionalFormatting sqref="B107">
    <cfRule type="expression" dxfId="86" priority="70">
      <formula>AND($AC107&gt;0,$AH107/$AC107&lt;1/3)</formula>
    </cfRule>
  </conditionalFormatting>
  <conditionalFormatting sqref="AI107:AK107">
    <cfRule type="expression" dxfId="85" priority="68">
      <formula>MOD(AI107,2)&lt;&gt;0</formula>
    </cfRule>
  </conditionalFormatting>
  <conditionalFormatting sqref="AM107:AO107">
    <cfRule type="expression" dxfId="84" priority="67">
      <formula>MOD(AM107,2)&lt;&gt;0</formula>
    </cfRule>
  </conditionalFormatting>
  <conditionalFormatting sqref="AQ107:AS107 AY107:BA107 BG107:BI107">
    <cfRule type="expression" dxfId="83" priority="66">
      <formula>MOD(AQ107,2)&lt;&gt;0</formula>
    </cfRule>
  </conditionalFormatting>
  <conditionalFormatting sqref="AU107:AW107 BC107:BE107 BK107:BM107">
    <cfRule type="expression" dxfId="82" priority="65">
      <formula>MOD(AU107,2)&lt;&gt;0</formula>
    </cfRule>
  </conditionalFormatting>
  <conditionalFormatting sqref="BO107:BQ107">
    <cfRule type="expression" dxfId="81" priority="64">
      <formula>MOD(BO107,2)&lt;&gt;0</formula>
    </cfRule>
  </conditionalFormatting>
  <conditionalFormatting sqref="BS107:BU107">
    <cfRule type="expression" dxfId="80" priority="69">
      <formula>MOD(BS107,2)&lt;&gt;0</formula>
    </cfRule>
  </conditionalFormatting>
  <conditionalFormatting sqref="BW107:BY107">
    <cfRule type="expression" dxfId="79" priority="63">
      <formula>MOD(BW107,2)&lt;&gt;0</formula>
    </cfRule>
  </conditionalFormatting>
  <conditionalFormatting sqref="CA107:CC107">
    <cfRule type="expression" dxfId="78" priority="62">
      <formula>MOD(CA107,2)&lt;&gt;0</formula>
    </cfRule>
  </conditionalFormatting>
  <conditionalFormatting sqref="BO147:CD147 AI147:AX147 AI148:CD148">
    <cfRule type="expression" dxfId="77" priority="618">
      <formula>AI$147+AI$148&gt;9</formula>
    </cfRule>
  </conditionalFormatting>
  <conditionalFormatting sqref="B18">
    <cfRule type="expression" dxfId="76" priority="4">
      <formula>AND($X18&gt;0,$AC18/$X18&lt;0.5)</formula>
    </cfRule>
  </conditionalFormatting>
  <conditionalFormatting sqref="B19:B21">
    <cfRule type="expression" dxfId="75" priority="3">
      <formula>AND($X19&gt;0,$AC19/$X19&lt;0.5)</formula>
    </cfRule>
  </conditionalFormatting>
  <conditionalFormatting sqref="B22">
    <cfRule type="expression" dxfId="74" priority="2">
      <formula>AND($X22&gt;0,$AC22/$X22&lt;0.5)</formula>
    </cfRule>
  </conditionalFormatting>
  <conditionalFormatting sqref="B23:B27">
    <cfRule type="expression" dxfId="73" priority="1">
      <formula>AND($X23&gt;0,$AC23/$X23&lt;0.5)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c r="A2" s="932" t="str">
        <f>'НП ДЕННА'!A2</f>
        <v>ПЛАН НАВЧАЛЬНОГО ПРОЦЕСУ</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21"/>
      <c r="CR2" s="265" t="s">
        <v>85</v>
      </c>
    </row>
    <row r="3" spans="1:100" s="19" customFormat="1" ht="13.8">
      <c r="A3" s="933" t="str">
        <f>'НП ДЕННА'!A3</f>
        <v>другий (магістерський) рівень вищої освіти</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5"/>
      <c r="CQ3" s="21"/>
    </row>
    <row r="4" spans="1:100" s="19" customFormat="1" ht="13.8">
      <c r="A4" s="936" t="s">
        <v>293</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8"/>
      <c r="CQ4" s="21"/>
      <c r="CR4">
        <v>0.5</v>
      </c>
    </row>
    <row r="5" spans="1:100" s="27" customFormat="1">
      <c r="A5" s="939" t="str">
        <f>'НП ДЕННА'!A5</f>
        <v>№</v>
      </c>
      <c r="B5" s="942" t="str">
        <f>'НП ДЕННА'!B5</f>
        <v>Назва дисциплін</v>
      </c>
      <c r="C5" s="945" t="str">
        <f>'НП ДЕННА'!C5</f>
        <v>Шифр кафедри</v>
      </c>
      <c r="D5" s="947" t="str">
        <f>'НП ДЕННА'!D5</f>
        <v>Розподіл за семестрами</v>
      </c>
      <c r="E5" s="948"/>
      <c r="F5" s="948"/>
      <c r="G5" s="948"/>
      <c r="H5" s="948"/>
      <c r="I5" s="948"/>
      <c r="J5" s="948"/>
      <c r="K5" s="948"/>
      <c r="L5" s="948"/>
      <c r="M5" s="948"/>
      <c r="N5" s="948"/>
      <c r="O5" s="948"/>
      <c r="P5" s="948"/>
      <c r="Q5" s="948"/>
      <c r="R5" s="948"/>
      <c r="S5" s="948"/>
      <c r="T5" s="948"/>
      <c r="U5" s="948"/>
      <c r="V5" s="948"/>
      <c r="W5" s="948"/>
      <c r="X5" s="948"/>
      <c r="Y5" s="948"/>
      <c r="Z5" s="948"/>
      <c r="AA5" s="948"/>
      <c r="AB5" s="949"/>
      <c r="AC5" s="926" t="str">
        <f>'НП ДЕННА'!AC5</f>
        <v>Обсяг годин</v>
      </c>
      <c r="AD5" s="927"/>
      <c r="AE5" s="927"/>
      <c r="AF5" s="927"/>
      <c r="AG5" s="927"/>
      <c r="AH5" s="928"/>
      <c r="AI5" s="926" t="str">
        <f>'НП ДЕННА'!AI5</f>
        <v>Розподіл за курсами і семестрами</v>
      </c>
      <c r="AJ5" s="927"/>
      <c r="AK5" s="927"/>
      <c r="AL5" s="927"/>
      <c r="AM5" s="927"/>
      <c r="AN5" s="927"/>
      <c r="AO5" s="927"/>
      <c r="AP5" s="927"/>
      <c r="AQ5" s="927"/>
      <c r="AR5" s="927"/>
      <c r="AS5" s="927"/>
      <c r="AT5" s="927"/>
      <c r="AU5" s="927"/>
      <c r="AV5" s="927"/>
      <c r="AW5" s="927"/>
      <c r="AX5" s="927"/>
      <c r="AY5" s="927"/>
      <c r="AZ5" s="927"/>
      <c r="BA5" s="927"/>
      <c r="BB5" s="927"/>
      <c r="BC5" s="927"/>
      <c r="BD5" s="927"/>
      <c r="BE5" s="927"/>
      <c r="BF5" s="927"/>
      <c r="BG5" s="927"/>
      <c r="BH5" s="927"/>
      <c r="BI5" s="927"/>
      <c r="BJ5" s="927"/>
      <c r="BK5" s="927"/>
      <c r="BL5" s="927"/>
      <c r="BM5" s="927"/>
      <c r="BN5" s="927"/>
      <c r="BO5" s="927"/>
      <c r="BP5" s="927"/>
      <c r="BQ5" s="927"/>
      <c r="BR5" s="927"/>
      <c r="BS5" s="927"/>
      <c r="BT5" s="927"/>
      <c r="BU5" s="927"/>
      <c r="BV5" s="927"/>
      <c r="BW5" s="927"/>
      <c r="BX5" s="927"/>
      <c r="BY5" s="927"/>
      <c r="BZ5" s="927"/>
      <c r="CA5" s="927"/>
      <c r="CB5" s="927"/>
      <c r="CC5" s="927"/>
      <c r="CD5" s="927"/>
      <c r="CE5" s="927"/>
      <c r="CF5" s="927"/>
      <c r="CG5" s="927"/>
      <c r="CH5" s="927"/>
      <c r="CI5" s="927"/>
      <c r="CJ5" s="927"/>
      <c r="CK5" s="927"/>
      <c r="CL5" s="927"/>
      <c r="CM5" s="927"/>
      <c r="CN5" s="927"/>
      <c r="CO5" s="927"/>
      <c r="CP5" s="928"/>
      <c r="CQ5" s="59"/>
    </row>
    <row r="6" spans="1:100" s="28" customFormat="1">
      <c r="A6" s="940"/>
      <c r="B6" s="943"/>
      <c r="C6" s="946"/>
      <c r="D6" s="950" t="str">
        <f>'НП ДЕННА'!D6</f>
        <v>Екзамени</v>
      </c>
      <c r="E6" s="951"/>
      <c r="F6" s="951"/>
      <c r="G6" s="952"/>
      <c r="H6" s="916" t="str">
        <f>'НП ДЕННА'!H6</f>
        <v>Заліки</v>
      </c>
      <c r="I6" s="916"/>
      <c r="J6" s="916"/>
      <c r="K6" s="916"/>
      <c r="L6" s="916"/>
      <c r="M6" s="916"/>
      <c r="N6" s="916"/>
      <c r="O6" s="916"/>
      <c r="P6" s="916"/>
      <c r="Q6" s="916"/>
      <c r="R6" s="916"/>
      <c r="S6" s="916"/>
      <c r="T6" s="917" t="str">
        <f>'НП ДЕННА'!T6</f>
        <v>Курс. проект</v>
      </c>
      <c r="U6" s="917" t="str">
        <f>'НП ДЕННА'!U6</f>
        <v>Курс. робота</v>
      </c>
      <c r="V6" s="916" t="str">
        <f>'НП ДЕННА'!V6</f>
        <v>Інд. завдання</v>
      </c>
      <c r="W6" s="916"/>
      <c r="X6" s="916"/>
      <c r="Y6" s="916"/>
      <c r="Z6" s="916"/>
      <c r="AA6" s="916"/>
      <c r="AB6" s="916"/>
      <c r="AC6" s="931" t="str">
        <f>'НП ДЕННА'!AC6</f>
        <v>Разом</v>
      </c>
      <c r="AD6" s="931"/>
      <c r="AE6" s="916" t="str">
        <f>'НП ДЕННА'!AE6</f>
        <v>Лекції</v>
      </c>
      <c r="AF6" s="916" t="str">
        <f>'НП ДЕННА'!AF6</f>
        <v>Лабораторні роботи</v>
      </c>
      <c r="AG6" s="916" t="str">
        <f>'НП ДЕННА'!AG6</f>
        <v>Практичні заняття(семінари)</v>
      </c>
      <c r="AH6" s="916" t="str">
        <f>'НП ДЕННА'!AH6</f>
        <v>Самостійна робота</v>
      </c>
      <c r="AI6" s="947" t="str">
        <f>'НП ДЕННА'!AI6</f>
        <v>I</v>
      </c>
      <c r="AJ6" s="948"/>
      <c r="AK6" s="948"/>
      <c r="AL6" s="948"/>
      <c r="AM6" s="948"/>
      <c r="AN6" s="948"/>
      <c r="AO6" s="948"/>
      <c r="AP6" s="948"/>
      <c r="AQ6" s="948"/>
      <c r="AR6" s="949"/>
      <c r="AS6" s="947" t="str">
        <f>'НП ДЕННА'!AQ6</f>
        <v>II</v>
      </c>
      <c r="AT6" s="948"/>
      <c r="AU6" s="948"/>
      <c r="AV6" s="948"/>
      <c r="AW6" s="948"/>
      <c r="AX6" s="948"/>
      <c r="AY6" s="948"/>
      <c r="AZ6" s="948"/>
      <c r="BA6" s="948"/>
      <c r="BB6" s="949"/>
      <c r="BC6" s="947" t="str">
        <f>'НП ДЕННА'!AY6</f>
        <v>III</v>
      </c>
      <c r="BD6" s="948"/>
      <c r="BE6" s="948"/>
      <c r="BF6" s="948"/>
      <c r="BG6" s="948"/>
      <c r="BH6" s="948"/>
      <c r="BI6" s="948"/>
      <c r="BJ6" s="948"/>
      <c r="BK6" s="948"/>
      <c r="BL6" s="949"/>
      <c r="BM6" s="947" t="str">
        <f>'НП ДЕННА'!BG6</f>
        <v>IV</v>
      </c>
      <c r="BN6" s="948"/>
      <c r="BO6" s="948"/>
      <c r="BP6" s="948"/>
      <c r="BQ6" s="948"/>
      <c r="BR6" s="948"/>
      <c r="BS6" s="948"/>
      <c r="BT6" s="948"/>
      <c r="BU6" s="948"/>
      <c r="BV6" s="949"/>
      <c r="BW6" s="947" t="str">
        <f>'НП ДЕННА'!BO6</f>
        <v>V</v>
      </c>
      <c r="BX6" s="948"/>
      <c r="BY6" s="948"/>
      <c r="BZ6" s="948"/>
      <c r="CA6" s="948"/>
      <c r="CB6" s="948"/>
      <c r="CC6" s="948"/>
      <c r="CD6" s="948"/>
      <c r="CE6" s="948"/>
      <c r="CF6" s="949"/>
      <c r="CG6" s="947" t="str">
        <f>'НП ДЕННА'!BW6</f>
        <v>VI</v>
      </c>
      <c r="CH6" s="948"/>
      <c r="CI6" s="948"/>
      <c r="CJ6" s="948"/>
      <c r="CK6" s="948"/>
      <c r="CL6" s="948"/>
      <c r="CM6" s="948"/>
      <c r="CN6" s="948"/>
      <c r="CO6" s="948"/>
      <c r="CP6" s="949"/>
      <c r="CQ6" s="60"/>
    </row>
    <row r="7" spans="1:100" s="28" customFormat="1">
      <c r="A7" s="940"/>
      <c r="B7" s="943"/>
      <c r="C7" s="946"/>
      <c r="D7" s="953"/>
      <c r="E7" s="954"/>
      <c r="F7" s="954"/>
      <c r="G7" s="955"/>
      <c r="H7" s="916"/>
      <c r="I7" s="916"/>
      <c r="J7" s="916"/>
      <c r="K7" s="916"/>
      <c r="L7" s="916"/>
      <c r="M7" s="916"/>
      <c r="N7" s="916"/>
      <c r="O7" s="916"/>
      <c r="P7" s="916"/>
      <c r="Q7" s="916"/>
      <c r="R7" s="916"/>
      <c r="S7" s="916"/>
      <c r="T7" s="917"/>
      <c r="U7" s="917"/>
      <c r="V7" s="916"/>
      <c r="W7" s="916"/>
      <c r="X7" s="916"/>
      <c r="Y7" s="916"/>
      <c r="Z7" s="916"/>
      <c r="AA7" s="916"/>
      <c r="AB7" s="916"/>
      <c r="AC7" s="916" t="str">
        <f>'НП ДЕННА'!AC7</f>
        <v>Годин</v>
      </c>
      <c r="AD7" s="916" t="str">
        <f>'НП ДЕННА'!AD7</f>
        <v>Кредити ECTS</v>
      </c>
      <c r="AE7" s="916"/>
      <c r="AF7" s="916"/>
      <c r="AG7" s="916"/>
      <c r="AH7" s="916"/>
      <c r="AI7" s="920">
        <f>'НП ДЕННА'!AI7</f>
        <v>1</v>
      </c>
      <c r="AJ7" s="921"/>
      <c r="AK7" s="921"/>
      <c r="AL7" s="921"/>
      <c r="AM7" s="922"/>
      <c r="AN7" s="920">
        <f>'НП ДЕННА'!AM7</f>
        <v>2</v>
      </c>
      <c r="AO7" s="921"/>
      <c r="AP7" s="921"/>
      <c r="AQ7" s="921"/>
      <c r="AR7" s="922"/>
      <c r="AS7" s="920">
        <f>'НП ДЕННА'!AQ7</f>
        <v>3</v>
      </c>
      <c r="AT7" s="921"/>
      <c r="AU7" s="921"/>
      <c r="AV7" s="921"/>
      <c r="AW7" s="922"/>
      <c r="AX7" s="920">
        <f>'НП ДЕННА'!AU7</f>
        <v>4</v>
      </c>
      <c r="AY7" s="921"/>
      <c r="AZ7" s="921"/>
      <c r="BA7" s="921"/>
      <c r="BB7" s="922"/>
      <c r="BC7" s="920">
        <f>'НП ДЕННА'!AY7</f>
        <v>5</v>
      </c>
      <c r="BD7" s="921"/>
      <c r="BE7" s="921"/>
      <c r="BF7" s="921"/>
      <c r="BG7" s="922"/>
      <c r="BH7" s="920">
        <f>'НП ДЕННА'!BC7</f>
        <v>6</v>
      </c>
      <c r="BI7" s="921"/>
      <c r="BJ7" s="921"/>
      <c r="BK7" s="921"/>
      <c r="BL7" s="922"/>
      <c r="BM7" s="920">
        <f>'НП ДЕННА'!BG7</f>
        <v>7</v>
      </c>
      <c r="BN7" s="921"/>
      <c r="BO7" s="921"/>
      <c r="BP7" s="921"/>
      <c r="BQ7" s="922"/>
      <c r="BR7" s="920">
        <f>'НП ДЕННА'!BK7</f>
        <v>8</v>
      </c>
      <c r="BS7" s="921"/>
      <c r="BT7" s="921"/>
      <c r="BU7" s="921"/>
      <c r="BV7" s="922"/>
      <c r="BW7" s="920">
        <f>'НП ДЕННА'!BO7</f>
        <v>9</v>
      </c>
      <c r="BX7" s="921"/>
      <c r="BY7" s="921"/>
      <c r="BZ7" s="921"/>
      <c r="CA7" s="922"/>
      <c r="CB7" s="920">
        <f>'НП ДЕННА'!BS7</f>
        <v>10</v>
      </c>
      <c r="CC7" s="921"/>
      <c r="CD7" s="921"/>
      <c r="CE7" s="921"/>
      <c r="CF7" s="922"/>
      <c r="CG7" s="920">
        <f>'НП ДЕННА'!BW7</f>
        <v>11</v>
      </c>
      <c r="CH7" s="921"/>
      <c r="CI7" s="921"/>
      <c r="CJ7" s="921"/>
      <c r="CK7" s="922"/>
      <c r="CL7" s="920">
        <f>'НП ДЕННА'!CA7</f>
        <v>12</v>
      </c>
      <c r="CM7" s="921"/>
      <c r="CN7" s="921"/>
      <c r="CO7" s="921"/>
      <c r="CP7" s="922"/>
      <c r="CQ7" s="60"/>
    </row>
    <row r="8" spans="1:100" s="28" customFormat="1">
      <c r="A8" s="940"/>
      <c r="B8" s="943"/>
      <c r="C8" s="946"/>
      <c r="D8" s="953"/>
      <c r="E8" s="954"/>
      <c r="F8" s="954"/>
      <c r="G8" s="955"/>
      <c r="H8" s="916"/>
      <c r="I8" s="916"/>
      <c r="J8" s="916"/>
      <c r="K8" s="916"/>
      <c r="L8" s="916"/>
      <c r="M8" s="916"/>
      <c r="N8" s="916"/>
      <c r="O8" s="916"/>
      <c r="P8" s="916"/>
      <c r="Q8" s="916"/>
      <c r="R8" s="916"/>
      <c r="S8" s="916"/>
      <c r="T8" s="917"/>
      <c r="U8" s="917"/>
      <c r="V8" s="916"/>
      <c r="W8" s="916"/>
      <c r="X8" s="916"/>
      <c r="Y8" s="916"/>
      <c r="Z8" s="916"/>
      <c r="AA8" s="916"/>
      <c r="AB8" s="916"/>
      <c r="AC8" s="916"/>
      <c r="AD8" s="916"/>
      <c r="AE8" s="916"/>
      <c r="AF8" s="916"/>
      <c r="AG8" s="916"/>
      <c r="AH8" s="916"/>
      <c r="AI8" s="926" t="str">
        <f>'НП ДЕННА'!AI8</f>
        <v>кількість тижнів теоретичного навчання у семестрі</v>
      </c>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8"/>
      <c r="CQ8" s="60"/>
    </row>
    <row r="9" spans="1:100" s="28" customFormat="1">
      <c r="A9" s="940"/>
      <c r="B9" s="943"/>
      <c r="C9" s="946"/>
      <c r="D9" s="953"/>
      <c r="E9" s="954"/>
      <c r="F9" s="954"/>
      <c r="G9" s="955"/>
      <c r="H9" s="916"/>
      <c r="I9" s="916"/>
      <c r="J9" s="916"/>
      <c r="K9" s="916"/>
      <c r="L9" s="916"/>
      <c r="M9" s="916"/>
      <c r="N9" s="916"/>
      <c r="O9" s="916"/>
      <c r="P9" s="916"/>
      <c r="Q9" s="916"/>
      <c r="R9" s="916"/>
      <c r="S9" s="916"/>
      <c r="T9" s="917"/>
      <c r="U9" s="917"/>
      <c r="V9" s="916"/>
      <c r="W9" s="916"/>
      <c r="X9" s="916"/>
      <c r="Y9" s="916"/>
      <c r="Z9" s="916"/>
      <c r="AA9" s="916"/>
      <c r="AB9" s="916"/>
      <c r="AC9" s="916"/>
      <c r="AD9" s="916"/>
      <c r="AE9" s="916"/>
      <c r="AF9" s="916"/>
      <c r="AG9" s="916"/>
      <c r="AH9" s="916"/>
      <c r="AI9" s="923">
        <f>'НП ДЕННА'!AI9</f>
        <v>17</v>
      </c>
      <c r="AJ9" s="924"/>
      <c r="AK9" s="924"/>
      <c r="AL9" s="924"/>
      <c r="AM9" s="925"/>
      <c r="AN9" s="923">
        <f>'НП ДЕННА'!AM9</f>
        <v>17</v>
      </c>
      <c r="AO9" s="924"/>
      <c r="AP9" s="924"/>
      <c r="AQ9" s="924"/>
      <c r="AR9" s="925"/>
      <c r="AS9" s="923">
        <f>'НП ДЕННА'!AQ9</f>
        <v>5</v>
      </c>
      <c r="AT9" s="924"/>
      <c r="AU9" s="924"/>
      <c r="AV9" s="924"/>
      <c r="AW9" s="925"/>
      <c r="AX9" s="923">
        <f>'НП ДЕННА'!AU9</f>
        <v>0</v>
      </c>
      <c r="AY9" s="924"/>
      <c r="AZ9" s="924"/>
      <c r="BA9" s="924"/>
      <c r="BB9" s="925"/>
      <c r="BC9" s="923">
        <f>'НП ДЕННА'!AY9</f>
        <v>17</v>
      </c>
      <c r="BD9" s="924"/>
      <c r="BE9" s="924"/>
      <c r="BF9" s="924"/>
      <c r="BG9" s="925"/>
      <c r="BH9" s="923">
        <f>'НП ДЕННА'!BC9</f>
        <v>17</v>
      </c>
      <c r="BI9" s="924"/>
      <c r="BJ9" s="924"/>
      <c r="BK9" s="924"/>
      <c r="BL9" s="925"/>
      <c r="BM9" s="923">
        <f>'НП ДЕННА'!BG9</f>
        <v>17</v>
      </c>
      <c r="BN9" s="924"/>
      <c r="BO9" s="924"/>
      <c r="BP9" s="924"/>
      <c r="BQ9" s="925"/>
      <c r="BR9" s="923">
        <f>'НП ДЕННА'!BK9</f>
        <v>17</v>
      </c>
      <c r="BS9" s="924"/>
      <c r="BT9" s="924"/>
      <c r="BU9" s="924"/>
      <c r="BV9" s="925"/>
      <c r="BW9" s="923">
        <f>'НП ДЕННА'!BO9</f>
        <v>17</v>
      </c>
      <c r="BX9" s="924"/>
      <c r="BY9" s="924"/>
      <c r="BZ9" s="924"/>
      <c r="CA9" s="925"/>
      <c r="CB9" s="923">
        <f>'НП ДЕННА'!BS9</f>
        <v>17</v>
      </c>
      <c r="CC9" s="924"/>
      <c r="CD9" s="924"/>
      <c r="CE9" s="924"/>
      <c r="CF9" s="925"/>
      <c r="CG9" s="923">
        <f>'НП ДЕННА'!BW9</f>
        <v>17</v>
      </c>
      <c r="CH9" s="924"/>
      <c r="CI9" s="924"/>
      <c r="CJ9" s="924"/>
      <c r="CK9" s="925"/>
      <c r="CL9" s="923">
        <f>'НП ДЕННА'!CA9</f>
        <v>17</v>
      </c>
      <c r="CM9" s="924"/>
      <c r="CN9" s="924"/>
      <c r="CO9" s="924"/>
      <c r="CP9" s="925"/>
      <c r="CQ9" s="61"/>
    </row>
    <row r="10" spans="1:100" s="28" customFormat="1">
      <c r="A10" s="941"/>
      <c r="B10" s="944"/>
      <c r="C10" s="946"/>
      <c r="D10" s="956"/>
      <c r="E10" s="957"/>
      <c r="F10" s="957"/>
      <c r="G10" s="958"/>
      <c r="H10" s="916"/>
      <c r="I10" s="916"/>
      <c r="J10" s="916"/>
      <c r="K10" s="916"/>
      <c r="L10" s="916"/>
      <c r="M10" s="916"/>
      <c r="N10" s="916"/>
      <c r="O10" s="916"/>
      <c r="P10" s="916"/>
      <c r="Q10" s="916"/>
      <c r="R10" s="916"/>
      <c r="S10" s="916"/>
      <c r="T10" s="917"/>
      <c r="U10" s="917"/>
      <c r="V10" s="916"/>
      <c r="W10" s="916"/>
      <c r="X10" s="916"/>
      <c r="Y10" s="916"/>
      <c r="Z10" s="916"/>
      <c r="AA10" s="916"/>
      <c r="AB10" s="916"/>
      <c r="AC10" s="916"/>
      <c r="AD10" s="916"/>
      <c r="AE10" s="916"/>
      <c r="AF10" s="916"/>
      <c r="AG10" s="916"/>
      <c r="AH10" s="916"/>
      <c r="AI10" s="926" t="str">
        <f>'НП ДЕННА'!AI10</f>
        <v>кільскість аудиторних годин і кредитів за семестр</v>
      </c>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7"/>
      <c r="BZ10" s="927"/>
      <c r="CA10" s="927"/>
      <c r="CB10" s="927"/>
      <c r="CC10" s="927"/>
      <c r="CD10" s="927"/>
      <c r="CE10" s="927"/>
      <c r="CF10" s="927"/>
      <c r="CG10" s="927"/>
      <c r="CH10" s="927"/>
      <c r="CI10" s="927"/>
      <c r="CJ10" s="927"/>
      <c r="CK10" s="927"/>
      <c r="CL10" s="927"/>
      <c r="CM10" s="927"/>
      <c r="CN10" s="927"/>
      <c r="CO10" s="927"/>
      <c r="CP10" s="928"/>
      <c r="CQ10" s="21"/>
    </row>
    <row r="11" spans="1:100" s="267" customFormat="1" ht="10.199999999999999">
      <c r="A11" s="22">
        <f>'НП ДЕННА'!A11</f>
        <v>1</v>
      </c>
      <c r="B11" s="22" t="str">
        <f>'НП ДЕННА'!B11</f>
        <v>2</v>
      </c>
      <c r="C11" s="22" t="str">
        <f>'НП ДЕННА'!C11</f>
        <v>3</v>
      </c>
      <c r="D11" s="929">
        <f>'НП ДЕННА'!D11</f>
        <v>4</v>
      </c>
      <c r="E11" s="929"/>
      <c r="F11" s="929"/>
      <c r="G11" s="929"/>
      <c r="H11" s="929">
        <f>'НП ДЕННА'!H11</f>
        <v>5</v>
      </c>
      <c r="I11" s="929"/>
      <c r="J11" s="929"/>
      <c r="K11" s="929"/>
      <c r="L11" s="929"/>
      <c r="M11" s="929"/>
      <c r="N11" s="929"/>
      <c r="O11" s="929"/>
      <c r="P11" s="929"/>
      <c r="Q11" s="929"/>
      <c r="R11" s="929"/>
      <c r="S11" s="929"/>
      <c r="T11" s="22">
        <f>'НП ДЕННА'!T11</f>
        <v>6</v>
      </c>
      <c r="U11" s="22">
        <f>'НП ДЕННА'!U11</f>
        <v>7</v>
      </c>
      <c r="V11" s="929">
        <f>'НП ДЕННА'!V11</f>
        <v>8</v>
      </c>
      <c r="W11" s="929"/>
      <c r="X11" s="929"/>
      <c r="Y11" s="929"/>
      <c r="Z11" s="929"/>
      <c r="AA11" s="929"/>
      <c r="AB11" s="929"/>
      <c r="AC11" s="22">
        <f>'НП ДЕННА'!AC11</f>
        <v>9</v>
      </c>
      <c r="AD11" s="22" t="str">
        <f>'НП ДЕННА'!AD11</f>
        <v>10</v>
      </c>
      <c r="AE11" s="22">
        <f>'НП ДЕННА'!AE11</f>
        <v>11</v>
      </c>
      <c r="AF11" s="22">
        <f>'НП ДЕННА'!AF11</f>
        <v>12</v>
      </c>
      <c r="AG11" s="22">
        <f>'НП ДЕННА'!AG11</f>
        <v>13</v>
      </c>
      <c r="AH11" s="22">
        <f>'НП ДЕННА'!AH11</f>
        <v>14</v>
      </c>
      <c r="AI11" s="930">
        <f>'НП ДЕННА'!AI11</f>
        <v>15</v>
      </c>
      <c r="AJ11" s="919"/>
      <c r="AK11" s="919"/>
      <c r="AL11" s="500"/>
      <c r="AM11" s="266" t="str">
        <f>'НП ДЕННА'!AL11</f>
        <v>кредити</v>
      </c>
      <c r="AN11" s="918">
        <f>'НП ДЕННА'!AM11</f>
        <v>16</v>
      </c>
      <c r="AO11" s="919"/>
      <c r="AP11" s="919"/>
      <c r="AQ11" s="500"/>
      <c r="AR11" s="266" t="str">
        <f>'НП ДЕННА'!AP11</f>
        <v>кредити</v>
      </c>
      <c r="AS11" s="918">
        <f>'НП ДЕННА'!AQ11</f>
        <v>17</v>
      </c>
      <c r="AT11" s="919"/>
      <c r="AU11" s="919"/>
      <c r="AV11" s="500"/>
      <c r="AW11" s="266" t="str">
        <f>'НП ДЕННА'!AT11</f>
        <v>кредити</v>
      </c>
      <c r="AX11" s="918">
        <f>'НП ДЕННА'!AU11</f>
        <v>18</v>
      </c>
      <c r="AY11" s="919"/>
      <c r="AZ11" s="919"/>
      <c r="BA11" s="500"/>
      <c r="BB11" s="266" t="str">
        <f>'НП ДЕННА'!AX11</f>
        <v>кредити</v>
      </c>
      <c r="BC11" s="918">
        <f>'НП ДЕННА'!AY11</f>
        <v>19</v>
      </c>
      <c r="BD11" s="919"/>
      <c r="BE11" s="919"/>
      <c r="BF11" s="500"/>
      <c r="BG11" s="266" t="str">
        <f>'НП ДЕННА'!BB11</f>
        <v>кредити</v>
      </c>
      <c r="BH11" s="918">
        <f>'НП ДЕННА'!BC11</f>
        <v>20</v>
      </c>
      <c r="BI11" s="919"/>
      <c r="BJ11" s="919"/>
      <c r="BK11" s="500"/>
      <c r="BL11" s="266" t="str">
        <f>'НП ДЕННА'!BF11</f>
        <v>кредити</v>
      </c>
      <c r="BM11" s="918">
        <f>'НП ДЕННА'!BG11</f>
        <v>21</v>
      </c>
      <c r="BN11" s="919"/>
      <c r="BO11" s="919"/>
      <c r="BP11" s="500"/>
      <c r="BQ11" s="266" t="str">
        <f>'НП ДЕННА'!BJ11</f>
        <v>кредити</v>
      </c>
      <c r="BR11" s="918">
        <f>'НП ДЕННА'!BK11</f>
        <v>22</v>
      </c>
      <c r="BS11" s="919"/>
      <c r="BT11" s="919"/>
      <c r="BU11" s="500"/>
      <c r="BV11" s="266" t="str">
        <f>'НП ДЕННА'!BN11</f>
        <v>кредити</v>
      </c>
      <c r="BW11" s="918">
        <f>'НП ДЕННА'!BO11</f>
        <v>23</v>
      </c>
      <c r="BX11" s="919"/>
      <c r="BY11" s="919"/>
      <c r="BZ11" s="500"/>
      <c r="CA11" s="266" t="str">
        <f>'НП ДЕННА'!BR11</f>
        <v>кредити</v>
      </c>
      <c r="CB11" s="918">
        <f>'НП ДЕННА'!BS11</f>
        <v>24</v>
      </c>
      <c r="CC11" s="919"/>
      <c r="CD11" s="919"/>
      <c r="CE11" s="500"/>
      <c r="CF11" s="266" t="str">
        <f>'НП ДЕННА'!BV11</f>
        <v>кредити</v>
      </c>
      <c r="CG11" s="918">
        <f>'НП ДЕННА'!BW11</f>
        <v>25</v>
      </c>
      <c r="CH11" s="919"/>
      <c r="CI11" s="919"/>
      <c r="CJ11" s="500"/>
      <c r="CK11" s="266" t="str">
        <f>'НП ДЕННА'!BZ11</f>
        <v>кредити</v>
      </c>
      <c r="CL11" s="918">
        <f>'НП ДЕННА'!CA11</f>
        <v>26</v>
      </c>
      <c r="CM11" s="919"/>
      <c r="CN11" s="919"/>
      <c r="CO11" s="500"/>
      <c r="CP11" s="266" t="str">
        <f>'НП ДЕННА'!CD11</f>
        <v>кредити</v>
      </c>
      <c r="CQ11" s="51" t="s">
        <v>31</v>
      </c>
    </row>
    <row r="12" spans="1:100" s="19" customFormat="1" ht="14.4">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c r="A17" s="22" t="str">
        <f>'НП ДЕННА'!A16</f>
        <v>1.1.02</v>
      </c>
      <c r="B17" s="608" t="str">
        <f>'НП ДЕННА'!B16</f>
        <v>Методологія та організація наукових досліджень</v>
      </c>
      <c r="C17" s="609" t="str">
        <f>'НП ДЕННА'!C16</f>
        <v>ЗАТПТМ</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c r="A21" s="22" t="str">
        <f>'НП ДЕННА'!A18</f>
        <v>1.1.04</v>
      </c>
      <c r="B21" s="608" t="str">
        <f>'НП ДЕННА'!B18</f>
        <v>Цивільний захист</v>
      </c>
      <c r="C21" s="609" t="str">
        <f>'НП ДЕННА'!C18</f>
        <v>ФВТ</v>
      </c>
      <c r="D21" s="610">
        <f>'НП ДЕННА'!D18</f>
        <v>0</v>
      </c>
      <c r="E21" s="610">
        <f>'НП ДЕННА'!E18</f>
        <v>0</v>
      </c>
      <c r="F21" s="610">
        <f>'НП ДЕННА'!F18</f>
        <v>0</v>
      </c>
      <c r="G21" s="610">
        <f>'НП ДЕННА'!G18</f>
        <v>0</v>
      </c>
      <c r="H21" s="610">
        <f>'НП ДЕННА'!H18</f>
        <v>1</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45</v>
      </c>
      <c r="AD21" s="624">
        <f>'НП ДЕННА'!AD18-AD22</f>
        <v>1.5</v>
      </c>
      <c r="AE21" s="9">
        <f t="shared" si="0"/>
        <v>6</v>
      </c>
      <c r="AF21" s="9">
        <f t="shared" si="1"/>
        <v>0</v>
      </c>
      <c r="AG21" s="9">
        <f t="shared" si="2"/>
        <v>6</v>
      </c>
      <c r="AH21" s="9">
        <f t="shared" si="3"/>
        <v>33</v>
      </c>
      <c r="AI21" s="549">
        <f>IF('НП ДЕННА'!AI18&gt;0,IF(ROUND('НП ДЕННА'!AI18*$CR$4,0)&gt;0,ROUND('НП ДЕННА'!AI18*$CR$4,0)*2,2),0)-AI22</f>
        <v>6</v>
      </c>
      <c r="AJ21" s="549">
        <f>IF('НП ДЕННА'!AJ18&gt;0,IF(ROUND('НП ДЕННА'!AJ18*$CR$4,0)&gt;0,ROUND('НП ДЕННА'!AJ18*$CR$4,0)*2,2),0)-AJ22</f>
        <v>0</v>
      </c>
      <c r="AK21" s="550">
        <f>IF('НП ДЕННА'!AK18&gt;0,IF(ROUND('НП ДЕННА'!AK18*$CR$4,0)&gt;0,ROUND('НП ДЕННА'!AK18*$CR$4,0)*2,2),0)-AK22</f>
        <v>6</v>
      </c>
      <c r="AL21" s="551">
        <f>'НП ДЕННА'!AL18*30-SUM(AI21:AK22)-AL22</f>
        <v>33</v>
      </c>
      <c r="AM21" s="522">
        <f>'НП ДЕННА'!AL18-AM22</f>
        <v>1.5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c r="A23" s="22" t="str">
        <f>'НП ДЕННА'!A19</f>
        <v>1.1.05</v>
      </c>
      <c r="B23" s="608" t="str">
        <f>'НП ДЕННА'!B19</f>
        <v>Охорона праці в галузі (на залізничному транспорті)</v>
      </c>
      <c r="C23" s="609" t="str">
        <f>'НП ДЕННА'!C19</f>
        <v>ФВТ</v>
      </c>
      <c r="D23" s="610">
        <f>'НП ДЕННА'!D19</f>
        <v>0</v>
      </c>
      <c r="E23" s="610">
        <f>'НП ДЕННА'!E19</f>
        <v>0</v>
      </c>
      <c r="F23" s="610">
        <f>'НП ДЕННА'!F19</f>
        <v>0</v>
      </c>
      <c r="G23" s="610">
        <f>'НП ДЕННА'!G19</f>
        <v>0</v>
      </c>
      <c r="H23" s="610">
        <f>'НП ДЕННА'!H19</f>
        <v>2</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45</v>
      </c>
      <c r="AD23" s="624">
        <f>'НП ДЕННА'!AD19-AD24</f>
        <v>1.5</v>
      </c>
      <c r="AE23" s="9">
        <f t="shared" si="0"/>
        <v>8</v>
      </c>
      <c r="AF23" s="9">
        <f t="shared" si="1"/>
        <v>0</v>
      </c>
      <c r="AG23" s="9">
        <f t="shared" si="2"/>
        <v>4</v>
      </c>
      <c r="AH23" s="9">
        <f t="shared" si="3"/>
        <v>33</v>
      </c>
      <c r="AI23" s="549">
        <f>IF('НП ДЕННА'!AI19&gt;0,IF(ROUND('НП ДЕННА'!AI19*$CR$4,0)&gt;0,ROUND('НП ДЕННА'!AI19*$CR$4,0)*2,2),0)-AI24</f>
        <v>0</v>
      </c>
      <c r="AJ23" s="549">
        <f>IF('НП ДЕННА'!AJ19&gt;0,IF(ROUND('НП ДЕННА'!AJ19*$CR$4,0)&gt;0,ROUND('НП ДЕННА'!AJ19*$CR$4,0)*2,2),0)-AJ24</f>
        <v>0</v>
      </c>
      <c r="AK23" s="550">
        <f>IF('НП ДЕННА'!AK19&gt;0,IF(ROUND('НП ДЕННА'!AK19*$CR$4,0)&gt;0,ROUND('НП ДЕННА'!AK19*$CR$4,0)*2,2),0)-AK24</f>
        <v>0</v>
      </c>
      <c r="AL23" s="551">
        <f>'НП ДЕННА'!AL19*30-SUM(AI23:AK24)-AL24</f>
        <v>0</v>
      </c>
      <c r="AM23" s="522">
        <f>'НП ДЕННА'!AL19-AM24</f>
        <v>0</v>
      </c>
      <c r="AN23" s="549">
        <f>IF('НП ДЕННА'!AM19&gt;0,IF(ROUND('НП ДЕННА'!AM19*$CR$4,0)&gt;0,ROUND('НП ДЕННА'!AM19*$CR$4,0)*2,2),0)-AN24</f>
        <v>8</v>
      </c>
      <c r="AO23" s="549">
        <f>IF('НП ДЕННА'!AN19&gt;0,IF(ROUND('НП ДЕННА'!AN19*$CR$4,0)&gt;0,ROUND('НП ДЕННА'!AN19*$CR$4,0)*2,2),0)-AO24</f>
        <v>0</v>
      </c>
      <c r="AP23" s="550">
        <f>IF('НП ДЕННА'!AO19&gt;0,IF(ROUND('НП ДЕННА'!AO19*$CR$4,0)&gt;0,ROUND('НП ДЕННА'!AO19*$CR$4,0)*2,2),0)-AP24</f>
        <v>4</v>
      </c>
      <c r="AQ23" s="551">
        <f>'НП ДЕННА'!AP19*30-SUM(AN23:AP24)-AQ24</f>
        <v>33</v>
      </c>
      <c r="AR23" s="522">
        <f>'НП ДЕННА'!AP19-AR24</f>
        <v>1.5</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20.399999999999999">
      <c r="A25" s="22" t="str">
        <f>'НП ДЕННА'!A20</f>
        <v>1.1.06</v>
      </c>
      <c r="B25" s="608" t="str">
        <f>'НП ДЕННА'!B20</f>
        <v>Основи об'єктно-орієнтованого підходу при розробці технічних систем</v>
      </c>
      <c r="C25" s="609" t="str">
        <f>'НП ДЕННА'!C20</f>
        <v>ЗАТПТМ</v>
      </c>
      <c r="D25" s="610">
        <f>'НП ДЕННА'!D20</f>
        <v>2</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20</v>
      </c>
      <c r="AF25" s="9">
        <f t="shared" si="1"/>
        <v>0</v>
      </c>
      <c r="AG25" s="9">
        <f t="shared" si="2"/>
        <v>14</v>
      </c>
      <c r="AH25" s="9">
        <f t="shared" si="3"/>
        <v>86</v>
      </c>
      <c r="AI25" s="549">
        <f>IF('НП ДЕННА'!AI20&gt;0,IF(ROUND('НП ДЕННА'!AI20*$CR$4,0)&gt;0,ROUND('НП ДЕННА'!AI20*$CR$4,0)*2,2),0)-AI26</f>
        <v>0</v>
      </c>
      <c r="AJ25" s="549">
        <f>IF('НП ДЕННА'!AJ20&gt;0,IF(ROUND('НП ДЕННА'!AJ20*$CR$4,0)&gt;0,ROUND('НП ДЕННА'!AJ20*$CR$4,0)*2,2),0)-AJ26</f>
        <v>0</v>
      </c>
      <c r="AK25" s="550">
        <f>IF('НП ДЕННА'!AK20&gt;0,IF(ROUND('НП ДЕННА'!AK20*$CR$4,0)&gt;0,ROUND('НП ДЕННА'!AK20*$CR$4,0)*2,2),0)-AK26</f>
        <v>0</v>
      </c>
      <c r="AL25" s="551">
        <f>'НП ДЕННА'!AL20*30-SUM(AI25:AK26)-AL26</f>
        <v>0</v>
      </c>
      <c r="AM25" s="522">
        <f>'НП ДЕННА'!AL20-AM26</f>
        <v>0</v>
      </c>
      <c r="AN25" s="549">
        <f>IF('НП ДЕННА'!AM20&gt;0,IF(ROUND('НП ДЕННА'!AM20*$CR$4,0)&gt;0,ROUND('НП ДЕННА'!AM20*$CR$4,0)*2,2),0)-AN26</f>
        <v>20</v>
      </c>
      <c r="AO25" s="549">
        <f>IF('НП ДЕННА'!AN20&gt;0,IF(ROUND('НП ДЕННА'!AN20*$CR$4,0)&gt;0,ROUND('НП ДЕННА'!AN20*$CR$4,0)*2,2),0)-AO26</f>
        <v>0</v>
      </c>
      <c r="AP25" s="550">
        <f>IF('НП ДЕННА'!AO20&gt;0,IF(ROUND('НП ДЕННА'!AO20*$CR$4,0)&gt;0,ROUND('НП ДЕННА'!AO20*$CR$4,0)*2,2),0)-AP26</f>
        <v>14</v>
      </c>
      <c r="AQ25" s="551">
        <f>'НП ДЕННА'!AP20*30-SUM(AN25:AP26)-AQ26</f>
        <v>86</v>
      </c>
      <c r="AR25" s="522">
        <f>'НП ДЕННА'!AP20-AR26</f>
        <v>4</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0.71666666666666667</v>
      </c>
      <c r="CS25" s="547">
        <f t="shared" si="4"/>
        <v>1</v>
      </c>
    </row>
    <row r="26" spans="1:98" s="19" customFormat="1" ht="10.199999999999999">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c r="A27" s="22" t="str">
        <f>'НП ДЕННА'!A21</f>
        <v>1.1.07</v>
      </c>
      <c r="B27" s="608" t="str">
        <f>'НП ДЕННА'!B21</f>
        <v>Нормативно-правова база залізничного транспорту</v>
      </c>
      <c r="C27" s="609" t="str">
        <f>'НП ДЕННА'!C21</f>
        <v>ЗАТПТМ</v>
      </c>
      <c r="D27" s="610">
        <f>'НП ДЕННА'!D21</f>
        <v>3</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90</v>
      </c>
      <c r="AD27" s="624">
        <f>'НП ДЕННА'!AD21-AD28</f>
        <v>3</v>
      </c>
      <c r="AE27" s="9">
        <f t="shared" si="0"/>
        <v>12</v>
      </c>
      <c r="AF27" s="9">
        <f t="shared" si="1"/>
        <v>0</v>
      </c>
      <c r="AG27" s="9">
        <f t="shared" si="2"/>
        <v>12</v>
      </c>
      <c r="AH27" s="9">
        <f t="shared" si="3"/>
        <v>66</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0</v>
      </c>
      <c r="AL27" s="551">
        <f>'НП ДЕННА'!AL21*30-SUM(AI27:AK28)-AL28</f>
        <v>0</v>
      </c>
      <c r="AM27" s="522">
        <f>'НП ДЕННА'!AL21-AM28</f>
        <v>0</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12</v>
      </c>
      <c r="AT27" s="549">
        <f>IF('НП ДЕННА'!AR21&gt;0,IF(ROUND('НП ДЕННА'!AR21*$CR$4,0)&gt;0,ROUND('НП ДЕННА'!AR21*$CR$4,0)*2,2),0)-AT28</f>
        <v>0</v>
      </c>
      <c r="AU27" s="550">
        <f>IF('НП ДЕННА'!AS21&gt;0,IF(ROUND('НП ДЕННА'!AS21*$CR$4,0)&gt;0,ROUND('НП ДЕННА'!AS21*$CR$4,0)*2,2),0)-AU28</f>
        <v>12</v>
      </c>
      <c r="AV27" s="551">
        <f>'НП ДЕННА'!AT21*30-SUM(AS27:AU28)-AV28</f>
        <v>66</v>
      </c>
      <c r="AW27" s="522">
        <f>'НП ДЕННА'!AT21-AW28</f>
        <v>3</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c r="A29" s="22" t="str">
        <f>'НП ДЕННА'!A22</f>
        <v>1.1.08</v>
      </c>
      <c r="B29" s="608" t="str">
        <f>'НП ДЕННА'!B22</f>
        <v>Системи діагностування локомотивів</v>
      </c>
      <c r="C29" s="609" t="str">
        <f>'НП ДЕННА'!C22</f>
        <v>ЗАТПТМ</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135</v>
      </c>
      <c r="AD29" s="624">
        <f>'НП ДЕННА'!AD22-AD30</f>
        <v>4.5</v>
      </c>
      <c r="AE29" s="9">
        <f t="shared" si="0"/>
        <v>20</v>
      </c>
      <c r="AF29" s="9">
        <f t="shared" si="1"/>
        <v>0</v>
      </c>
      <c r="AG29" s="9">
        <f t="shared" si="2"/>
        <v>18</v>
      </c>
      <c r="AH29" s="9">
        <f t="shared" si="3"/>
        <v>97</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20</v>
      </c>
      <c r="AO29" s="549">
        <f>IF('НП ДЕННА'!AN22&gt;0,IF(ROUND('НП ДЕННА'!AN22*$CR$4,0)&gt;0,ROUND('НП ДЕННА'!AN22*$CR$4,0)*2,2),0)-AO30</f>
        <v>0</v>
      </c>
      <c r="AP29" s="550">
        <f>IF('НП ДЕННА'!AO22&gt;0,IF(ROUND('НП ДЕННА'!AO22*$CR$4,0)&gt;0,ROUND('НП ДЕННА'!AO22*$CR$4,0)*2,2),0)-AP30</f>
        <v>18</v>
      </c>
      <c r="AQ29" s="551">
        <f>'НП ДЕННА'!AP22*30-SUM(AN29:AP30)-AQ30</f>
        <v>97</v>
      </c>
      <c r="AR29" s="522">
        <f>'НП ДЕННА'!AP22-AR30</f>
        <v>4.5</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0.71851851851851856</v>
      </c>
      <c r="CS29" s="547">
        <f t="shared" si="4"/>
        <v>1</v>
      </c>
    </row>
    <row r="30" spans="1:98" s="19" customFormat="1" ht="10.199999999999999">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0.399999999999999">
      <c r="A31" s="22" t="str">
        <f>'НП ДЕННА'!A23</f>
        <v>1.1.09</v>
      </c>
      <c r="B31" s="608" t="str">
        <f>'НП ДЕННА'!B23</f>
        <v>Логістичні процеси в експлуатації та ремонті локомотивів</v>
      </c>
      <c r="C31" s="609" t="str">
        <f>'НП ДЕННА'!C23</f>
        <v>ЗАТПТМ</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135</v>
      </c>
      <c r="AD31" s="624">
        <f>'НП ДЕННА'!AD23-AD32</f>
        <v>4.5</v>
      </c>
      <c r="AE31" s="9">
        <f t="shared" si="0"/>
        <v>20</v>
      </c>
      <c r="AF31" s="9">
        <f t="shared" si="1"/>
        <v>0</v>
      </c>
      <c r="AG31" s="9">
        <f t="shared" si="2"/>
        <v>18</v>
      </c>
      <c r="AH31" s="9">
        <f t="shared" si="3"/>
        <v>97</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20</v>
      </c>
      <c r="AO31" s="549">
        <f>IF('НП ДЕННА'!AN23&gt;0,IF(ROUND('НП ДЕННА'!AN23*$CR$4,0)&gt;0,ROUND('НП ДЕННА'!AN23*$CR$4,0)*2,2),0)-AO32</f>
        <v>0</v>
      </c>
      <c r="AP31" s="550">
        <f>IF('НП ДЕННА'!AO23&gt;0,IF(ROUND('НП ДЕННА'!AO23*$CR$4,0)&gt;0,ROUND('НП ДЕННА'!AO23*$CR$4,0)*2,2),0)-AP32</f>
        <v>18</v>
      </c>
      <c r="AQ31" s="551">
        <f>'НП ДЕННА'!AP23*30-SUM(AN31:AP32)-AQ32</f>
        <v>97</v>
      </c>
      <c r="AR31" s="522">
        <f>'НП ДЕННА'!AP23-AR32</f>
        <v>4.5</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0.71851851851851856</v>
      </c>
      <c r="CS31" s="547">
        <f t="shared" si="4"/>
        <v>1</v>
      </c>
    </row>
    <row r="32" spans="1:98" s="19" customFormat="1" ht="10.199999999999999">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20.399999999999999">
      <c r="A33" s="22" t="str">
        <f>'НП ДЕННА'!A24</f>
        <v>1.1.10</v>
      </c>
      <c r="B33" s="608" t="str">
        <f>'НП ДЕННА'!B24</f>
        <v>Експлуатація локомотивів та локомотивне господарство</v>
      </c>
      <c r="C33" s="609" t="str">
        <f>'НП ДЕННА'!C24</f>
        <v>ЗАТПТМ</v>
      </c>
      <c r="D33" s="610">
        <f>'НП ДЕННА'!D24</f>
        <v>1</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135</v>
      </c>
      <c r="AD33" s="624">
        <f>'НП ДЕННА'!AD24-AD34</f>
        <v>4.5</v>
      </c>
      <c r="AE33" s="9">
        <f t="shared" si="0"/>
        <v>20</v>
      </c>
      <c r="AF33" s="9">
        <f t="shared" si="1"/>
        <v>0</v>
      </c>
      <c r="AG33" s="9">
        <f t="shared" si="2"/>
        <v>18</v>
      </c>
      <c r="AH33" s="9">
        <f t="shared" si="3"/>
        <v>97</v>
      </c>
      <c r="AI33" s="549">
        <f>IF('НП ДЕННА'!AI24&gt;0,IF(ROUND('НП ДЕННА'!AI24*$CR$4,0)&gt;0,ROUND('НП ДЕННА'!AI24*$CR$4,0)*2,2),0)-AI34</f>
        <v>20</v>
      </c>
      <c r="AJ33" s="549">
        <f>IF('НП ДЕННА'!AJ24&gt;0,IF(ROUND('НП ДЕННА'!AJ24*$CR$4,0)&gt;0,ROUND('НП ДЕННА'!AJ24*$CR$4,0)*2,2),0)-AJ34</f>
        <v>0</v>
      </c>
      <c r="AK33" s="550">
        <f>IF('НП ДЕННА'!AK24&gt;0,IF(ROUND('НП ДЕННА'!AK24*$CR$4,0)&gt;0,ROUND('НП ДЕННА'!AK24*$CR$4,0)*2,2),0)-AK34</f>
        <v>18</v>
      </c>
      <c r="AL33" s="551">
        <f>'НП ДЕННА'!AL24*30-SUM(AI33:AK34)-AL34</f>
        <v>97</v>
      </c>
      <c r="AM33" s="522">
        <f>'НП ДЕННА'!AL24-AM34</f>
        <v>4.5</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0.71851851851851856</v>
      </c>
      <c r="CS33" s="547">
        <f t="shared" si="4"/>
        <v>1</v>
      </c>
    </row>
    <row r="34" spans="1:98" s="19" customFormat="1" ht="10.199999999999999">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0.399999999999999">
      <c r="A35" s="22" t="str">
        <f>'НП ДЕННА'!A25</f>
        <v>1.1.11</v>
      </c>
      <c r="B35" s="608" t="str">
        <f>'НП ДЕННА'!B25</f>
        <v>Ресурсозбереження та екологічна безпека в локомотивному господарстві</v>
      </c>
      <c r="C35" s="609" t="str">
        <f>'НП ДЕННА'!C25</f>
        <v>ЗАТПТМ</v>
      </c>
      <c r="D35" s="610">
        <f>'НП ДЕННА'!D25</f>
        <v>1</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120</v>
      </c>
      <c r="AD35" s="624">
        <f>'НП ДЕННА'!AD25-AD36</f>
        <v>4</v>
      </c>
      <c r="AE35" s="9">
        <f t="shared" si="0"/>
        <v>20</v>
      </c>
      <c r="AF35" s="9">
        <f t="shared" si="1"/>
        <v>0</v>
      </c>
      <c r="AG35" s="9">
        <f t="shared" si="2"/>
        <v>14</v>
      </c>
      <c r="AH35" s="9">
        <f t="shared" si="3"/>
        <v>86</v>
      </c>
      <c r="AI35" s="549">
        <f>IF('НП ДЕННА'!AI25&gt;0,IF(ROUND('НП ДЕННА'!AI25*$CR$4,0)&gt;0,ROUND('НП ДЕННА'!AI25*$CR$4,0)*2,2),0)-AI36</f>
        <v>20</v>
      </c>
      <c r="AJ35" s="549">
        <f>IF('НП ДЕННА'!AJ25&gt;0,IF(ROUND('НП ДЕННА'!AJ25*$CR$4,0)&gt;0,ROUND('НП ДЕННА'!AJ25*$CR$4,0)*2,2),0)-AJ36</f>
        <v>0</v>
      </c>
      <c r="AK35" s="550">
        <f>IF('НП ДЕННА'!AK25&gt;0,IF(ROUND('НП ДЕННА'!AK25*$CR$4,0)&gt;0,ROUND('НП ДЕННА'!AK25*$CR$4,0)*2,2),0)-AK36</f>
        <v>14</v>
      </c>
      <c r="AL35" s="551">
        <f>'НП ДЕННА'!AL25*30-SUM(AI35:AK36)-AL36</f>
        <v>86</v>
      </c>
      <c r="AM35" s="522">
        <f>'НП ДЕННА'!AL25-AM36</f>
        <v>4</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0.71666666666666667</v>
      </c>
      <c r="CS35" s="547">
        <f t="shared" si="4"/>
        <v>1</v>
      </c>
    </row>
    <row r="36" spans="1:98" s="19" customFormat="1" ht="10.199999999999999">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20.399999999999999">
      <c r="A37" s="22" t="str">
        <f>'НП ДЕННА'!A26</f>
        <v>1.1.12</v>
      </c>
      <c r="B37" s="608" t="str">
        <f>'НП ДЕННА'!B26</f>
        <v>Технологія ремонту локомотивів та вагонів</v>
      </c>
      <c r="C37" s="609" t="str">
        <f>'НП ДЕННА'!C26</f>
        <v>ЗАТПТМ</v>
      </c>
      <c r="D37" s="610">
        <f>'НП ДЕННА'!D26</f>
        <v>1</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120</v>
      </c>
      <c r="AD37" s="624">
        <f>'НП ДЕННА'!AD26-AD38</f>
        <v>4</v>
      </c>
      <c r="AE37" s="9">
        <f t="shared" si="0"/>
        <v>20</v>
      </c>
      <c r="AF37" s="9">
        <f t="shared" si="1"/>
        <v>0</v>
      </c>
      <c r="AG37" s="9">
        <f t="shared" si="2"/>
        <v>14</v>
      </c>
      <c r="AH37" s="9">
        <f t="shared" si="3"/>
        <v>86</v>
      </c>
      <c r="AI37" s="549">
        <f>IF('НП ДЕННА'!AI26&gt;0,IF(ROUND('НП ДЕННА'!AI26*$CR$4,0)&gt;0,ROUND('НП ДЕННА'!AI26*$CR$4,0)*2,2),0)-AI38</f>
        <v>20</v>
      </c>
      <c r="AJ37" s="549">
        <f>IF('НП ДЕННА'!AJ26&gt;0,IF(ROUND('НП ДЕННА'!AJ26*$CR$4,0)&gt;0,ROUND('НП ДЕННА'!AJ26*$CR$4,0)*2,2),0)-AJ38</f>
        <v>0</v>
      </c>
      <c r="AK37" s="550">
        <f>IF('НП ДЕННА'!AK26&gt;0,IF(ROUND('НП ДЕННА'!AK26*$CR$4,0)&gt;0,ROUND('НП ДЕННА'!AK26*$CR$4,0)*2,2),0)-AK38</f>
        <v>14</v>
      </c>
      <c r="AL37" s="551">
        <f>'НП ДЕННА'!AL26*30-SUM(AI37:AK38)-AL38</f>
        <v>86</v>
      </c>
      <c r="AM37" s="522">
        <f>'НП ДЕННА'!AL26-AM38</f>
        <v>4</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0.71666666666666667</v>
      </c>
      <c r="CS37" s="547">
        <f t="shared" si="4"/>
        <v>1</v>
      </c>
    </row>
    <row r="38" spans="1:98" s="19" customFormat="1" ht="10.199999999999999">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20.399999999999999">
      <c r="A39" s="22" t="str">
        <f>'НП ДЕННА'!A27</f>
        <v>1.1.13</v>
      </c>
      <c r="B39" s="608" t="str">
        <f>'НП ДЕННА'!B27</f>
        <v>Компьютерні методи дослідження та опрацювання результатів</v>
      </c>
      <c r="C39" s="609" t="str">
        <f>'НП ДЕННА'!C27</f>
        <v>ЗАТПТМ</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90</v>
      </c>
      <c r="AD39" s="624">
        <f>'НП ДЕННА'!AD27-AD40</f>
        <v>3</v>
      </c>
      <c r="AE39" s="9">
        <f t="shared" si="0"/>
        <v>12</v>
      </c>
      <c r="AF39" s="9">
        <f t="shared" si="1"/>
        <v>0</v>
      </c>
      <c r="AG39" s="9">
        <f t="shared" si="2"/>
        <v>12</v>
      </c>
      <c r="AH39" s="9">
        <f t="shared" si="3"/>
        <v>66</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66</v>
      </c>
      <c r="AW39" s="522">
        <f>'НП ДЕННА'!AT27-AW40</f>
        <v>3</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0.73333333333333328</v>
      </c>
      <c r="CS39" s="547">
        <f t="shared" si="4"/>
        <v>1</v>
      </c>
    </row>
    <row r="40" spans="1:98" s="19" customFormat="1" ht="10.199999999999999">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1305</v>
      </c>
      <c r="AD123" s="562">
        <f t="shared" si="666"/>
        <v>43.5</v>
      </c>
      <c r="AE123" s="561">
        <f t="shared" si="666"/>
        <v>182</v>
      </c>
      <c r="AF123" s="561">
        <f t="shared" si="666"/>
        <v>0</v>
      </c>
      <c r="AG123" s="561">
        <f t="shared" si="666"/>
        <v>178</v>
      </c>
      <c r="AH123" s="561">
        <f t="shared" si="666"/>
        <v>945</v>
      </c>
      <c r="AI123" s="561">
        <f t="shared" si="666"/>
        <v>78</v>
      </c>
      <c r="AJ123" s="561">
        <f t="shared" si="666"/>
        <v>0</v>
      </c>
      <c r="AK123" s="561">
        <f t="shared" si="666"/>
        <v>76</v>
      </c>
      <c r="AL123" s="561">
        <f t="shared" si="666"/>
        <v>401</v>
      </c>
      <c r="AM123" s="563">
        <f t="shared" ref="AM123:BV123" si="667">SUMIF($CQ$15:$CQ$122,"&gt;0",AM15:AM122)</f>
        <v>18.5</v>
      </c>
      <c r="AN123" s="561">
        <f t="shared" si="667"/>
        <v>80</v>
      </c>
      <c r="AO123" s="561">
        <f t="shared" si="667"/>
        <v>0</v>
      </c>
      <c r="AP123" s="561">
        <f t="shared" si="667"/>
        <v>78</v>
      </c>
      <c r="AQ123" s="561">
        <f t="shared" si="667"/>
        <v>412</v>
      </c>
      <c r="AR123" s="563">
        <f t="shared" si="667"/>
        <v>19</v>
      </c>
      <c r="AS123" s="561">
        <f t="shared" si="667"/>
        <v>24</v>
      </c>
      <c r="AT123" s="561">
        <f t="shared" si="667"/>
        <v>0</v>
      </c>
      <c r="AU123" s="561">
        <f t="shared" si="667"/>
        <v>24</v>
      </c>
      <c r="AV123" s="561">
        <f t="shared" si="667"/>
        <v>132</v>
      </c>
      <c r="AW123" s="563">
        <f t="shared" si="667"/>
        <v>6</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0.72413793103448276</v>
      </c>
      <c r="CS123" s="548"/>
    </row>
    <row r="124" spans="1:98" s="20" customFormat="1" ht="10.199999999999999">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1305</v>
      </c>
      <c r="AD125" s="568">
        <f>AD123+AD124</f>
        <v>43.5</v>
      </c>
      <c r="AE125" s="567">
        <f t="shared" ref="AE125:AM125" si="687">AE123+AE124</f>
        <v>182</v>
      </c>
      <c r="AF125" s="567">
        <f t="shared" si="687"/>
        <v>0</v>
      </c>
      <c r="AG125" s="567">
        <f t="shared" si="687"/>
        <v>178</v>
      </c>
      <c r="AH125" s="567">
        <f t="shared" si="687"/>
        <v>945</v>
      </c>
      <c r="AI125" s="567">
        <f t="shared" si="687"/>
        <v>78</v>
      </c>
      <c r="AJ125" s="567">
        <f t="shared" si="687"/>
        <v>0</v>
      </c>
      <c r="AK125" s="567">
        <f t="shared" si="687"/>
        <v>76</v>
      </c>
      <c r="AL125" s="567">
        <f t="shared" si="687"/>
        <v>401</v>
      </c>
      <c r="AM125" s="569">
        <f t="shared" si="687"/>
        <v>18.5</v>
      </c>
      <c r="AN125" s="567">
        <f t="shared" ref="AN125" si="688">AN123+AN124</f>
        <v>80</v>
      </c>
      <c r="AO125" s="567">
        <f t="shared" ref="AO125" si="689">AO123+AO124</f>
        <v>0</v>
      </c>
      <c r="AP125" s="567">
        <f t="shared" ref="AP125" si="690">AP123+AP124</f>
        <v>78</v>
      </c>
      <c r="AQ125" s="567">
        <f t="shared" ref="AQ125" si="691">AQ123+AQ124</f>
        <v>412</v>
      </c>
      <c r="AR125" s="569">
        <f t="shared" ref="AR125" si="692">AR123+AR124</f>
        <v>19</v>
      </c>
      <c r="AS125" s="567">
        <f t="shared" ref="AS125" si="693">AS123+AS124</f>
        <v>24</v>
      </c>
      <c r="AT125" s="567">
        <f t="shared" ref="AT125" si="694">AT123+AT124</f>
        <v>0</v>
      </c>
      <c r="AU125" s="567">
        <f t="shared" ref="AU125" si="695">AU123+AU124</f>
        <v>24</v>
      </c>
      <c r="AV125" s="567">
        <f t="shared" ref="AV125" si="696">AV123+AV124</f>
        <v>132</v>
      </c>
      <c r="AW125" s="569">
        <f t="shared" ref="AW125" si="697">AW123+AW124</f>
        <v>6</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20.399999999999999">
      <c r="A128" s="22" t="str">
        <f>'НП ДЕННА'!A74</f>
        <v>1.2.01</v>
      </c>
      <c r="B128" s="367" t="str">
        <f>'НП ДЕННА'!B74</f>
        <v>Експлуатація локомотивів та локомотивне господарство</v>
      </c>
      <c r="C128" s="368" t="str">
        <f>'НП ДЕННА'!C74</f>
        <v>ЗАТПТМ</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1</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45</v>
      </c>
      <c r="AD128" s="624">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45</v>
      </c>
      <c r="AM128" s="522">
        <f>'НП ДЕННА'!AL74-AM129</f>
        <v>1.5</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20.399999999999999">
      <c r="A130" s="22" t="str">
        <f>'НП ДЕННА'!A75</f>
        <v>1.2.02</v>
      </c>
      <c r="B130" s="367" t="str">
        <f>'НП ДЕННА'!B75</f>
        <v>Логістичні процеси в експлуатації та ремонті локомотивів</v>
      </c>
      <c r="C130" s="368" t="str">
        <f>'НП ДЕННА'!C75</f>
        <v>ЗАТПТМ</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2</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30</v>
      </c>
      <c r="AD130" s="624">
        <f>'НП ДЕННА'!AD75-AD131</f>
        <v>1</v>
      </c>
      <c r="AE130" s="9">
        <f t="shared" si="744"/>
        <v>0</v>
      </c>
      <c r="AF130" s="9">
        <f t="shared" si="745"/>
        <v>0</v>
      </c>
      <c r="AG130" s="9">
        <f t="shared" si="746"/>
        <v>0</v>
      </c>
      <c r="AH130" s="9">
        <f t="shared" si="747"/>
        <v>30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30</v>
      </c>
      <c r="AR130" s="522">
        <f>'НП ДЕННА'!AP75-AR131</f>
        <v>1</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75</v>
      </c>
      <c r="AD144" s="622">
        <f t="shared" si="847"/>
        <v>2.5</v>
      </c>
      <c r="AE144" s="617">
        <f t="shared" si="847"/>
        <v>0</v>
      </c>
      <c r="AF144" s="617">
        <f t="shared" si="847"/>
        <v>0</v>
      </c>
      <c r="AG144" s="617">
        <f t="shared" si="847"/>
        <v>0</v>
      </c>
      <c r="AH144" s="617">
        <f t="shared" si="847"/>
        <v>75</v>
      </c>
      <c r="AI144" s="617">
        <f t="shared" si="847"/>
        <v>0</v>
      </c>
      <c r="AJ144" s="617">
        <f t="shared" si="847"/>
        <v>0</v>
      </c>
      <c r="AK144" s="617">
        <f t="shared" si="847"/>
        <v>0</v>
      </c>
      <c r="AL144" s="617">
        <f t="shared" si="847"/>
        <v>45</v>
      </c>
      <c r="AM144" s="569">
        <f t="shared" si="847"/>
        <v>1.5</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75</v>
      </c>
      <c r="AD146" s="568">
        <f>AD144+AD145</f>
        <v>2.5</v>
      </c>
      <c r="AE146" s="567">
        <f t="shared" ref="AE146" si="866">AE144+AE145</f>
        <v>0</v>
      </c>
      <c r="AF146" s="567">
        <f t="shared" ref="AF146" si="867">AF144+AF145</f>
        <v>0</v>
      </c>
      <c r="AG146" s="567">
        <f t="shared" ref="AG146" si="868">AG144+AG145</f>
        <v>0</v>
      </c>
      <c r="AH146" s="567">
        <f t="shared" ref="AH146" si="869">AH144+AH145</f>
        <v>75</v>
      </c>
      <c r="AI146" s="567">
        <f t="shared" ref="AI146" si="870">AI144+AI145</f>
        <v>0</v>
      </c>
      <c r="AJ146" s="567">
        <f t="shared" ref="AJ146" si="871">AJ144+AJ145</f>
        <v>0</v>
      </c>
      <c r="AK146" s="567">
        <f t="shared" ref="AK146" si="872">AK144+AK145</f>
        <v>0</v>
      </c>
      <c r="AL146" s="567">
        <f t="shared" ref="AL146" si="873">AL144+AL145</f>
        <v>45</v>
      </c>
      <c r="AM146" s="569">
        <f t="shared" ref="AM146" si="874">AM144+AM145</f>
        <v>1.5</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20.399999999999999">
      <c r="A149" s="22" t="str">
        <f>'НП ДЕННА'!A87</f>
        <v>1.3.01</v>
      </c>
      <c r="B149" s="367" t="str">
        <f>'НП ДЕННА'!B87</f>
        <v>Переддипломна практика</v>
      </c>
      <c r="C149" s="368" t="str">
        <f>'НП ДЕННА'!C87</f>
        <v>ЗАТПТМ</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414</v>
      </c>
      <c r="AD173" s="624">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414</v>
      </c>
      <c r="AW173" s="522">
        <f>'НП ДЕННА'!AT103-AW174</f>
        <v>13.8</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414</v>
      </c>
      <c r="AD183" s="622">
        <f t="shared" si="1184"/>
        <v>13.8</v>
      </c>
      <c r="AE183" s="622">
        <f t="shared" si="1184"/>
        <v>0</v>
      </c>
      <c r="AF183" s="622">
        <f t="shared" si="1184"/>
        <v>0</v>
      </c>
      <c r="AG183" s="622">
        <f t="shared" si="1184"/>
        <v>0</v>
      </c>
      <c r="AH183" s="617">
        <f t="shared" si="1184"/>
        <v>414</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414</v>
      </c>
      <c r="AW183" s="569">
        <f t="shared" si="1184"/>
        <v>13.8</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414</v>
      </c>
      <c r="AD185" s="568">
        <f>AD183+AD184</f>
        <v>13.8</v>
      </c>
      <c r="AE185" s="567">
        <f t="shared" ref="AE185:CP185" si="1200">AE183+AE184</f>
        <v>0</v>
      </c>
      <c r="AF185" s="567">
        <f t="shared" si="1200"/>
        <v>0</v>
      </c>
      <c r="AG185" s="567">
        <f t="shared" si="1200"/>
        <v>0</v>
      </c>
      <c r="AH185" s="567">
        <f t="shared" si="1200"/>
        <v>414</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414</v>
      </c>
      <c r="AW185" s="569">
        <f t="shared" si="1200"/>
        <v>13.8</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1596</v>
      </c>
      <c r="AD187" s="161">
        <f t="shared" ref="AD187:CO187" si="1201">AD$167+AD$146+AD$125</f>
        <v>53.2</v>
      </c>
      <c r="AE187" s="161">
        <f t="shared" si="1201"/>
        <v>182</v>
      </c>
      <c r="AF187" s="161">
        <f t="shared" si="1201"/>
        <v>0</v>
      </c>
      <c r="AG187" s="161">
        <f t="shared" si="1201"/>
        <v>178</v>
      </c>
      <c r="AH187" s="161">
        <f t="shared" si="1201"/>
        <v>1236</v>
      </c>
      <c r="AI187" s="161">
        <f t="shared" si="1201"/>
        <v>78</v>
      </c>
      <c r="AJ187" s="161">
        <f t="shared" si="1201"/>
        <v>0</v>
      </c>
      <c r="AK187" s="161">
        <f t="shared" si="1201"/>
        <v>76</v>
      </c>
      <c r="AL187" s="161">
        <f t="shared" si="1201"/>
        <v>446</v>
      </c>
      <c r="AM187" s="162">
        <f>AM$167+AM$146+AM$125</f>
        <v>20</v>
      </c>
      <c r="AN187" s="161">
        <f t="shared" si="1201"/>
        <v>80</v>
      </c>
      <c r="AO187" s="161">
        <f t="shared" si="1201"/>
        <v>0</v>
      </c>
      <c r="AP187" s="161">
        <f t="shared" si="1201"/>
        <v>78</v>
      </c>
      <c r="AQ187" s="161">
        <f t="shared" si="1201"/>
        <v>442</v>
      </c>
      <c r="AR187" s="162">
        <f t="shared" si="1201"/>
        <v>20</v>
      </c>
      <c r="AS187" s="161">
        <f t="shared" si="1201"/>
        <v>24</v>
      </c>
      <c r="AT187" s="161">
        <f t="shared" si="1201"/>
        <v>0</v>
      </c>
      <c r="AU187" s="161">
        <f t="shared" si="1201"/>
        <v>24</v>
      </c>
      <c r="AV187" s="161">
        <f t="shared" si="1201"/>
        <v>348</v>
      </c>
      <c r="AW187" s="162">
        <f t="shared" si="1201"/>
        <v>13.2</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2286</v>
      </c>
      <c r="AD233" s="161">
        <f>AD$230+AD$187</f>
        <v>76.2</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16.2</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c r="A239" s="310"/>
      <c r="B239" s="311"/>
      <c r="C239" s="912" t="str">
        <f>'НП ДЕННА'!C142:AU142</f>
        <v>ІНФОРМАЦІЙНА ЧАСТИНА</v>
      </c>
      <c r="D239" s="912"/>
      <c r="E239" s="912"/>
      <c r="F239" s="912"/>
      <c r="G239" s="912"/>
      <c r="H239" s="912"/>
      <c r="I239" s="912"/>
      <c r="J239" s="912"/>
      <c r="K239" s="912"/>
      <c r="L239" s="912"/>
      <c r="M239" s="912"/>
      <c r="N239" s="912"/>
      <c r="O239" s="912"/>
      <c r="P239" s="912"/>
      <c r="Q239" s="912"/>
      <c r="R239" s="912"/>
      <c r="S239" s="912"/>
      <c r="T239" s="912"/>
      <c r="U239" s="912"/>
      <c r="V239" s="912"/>
      <c r="W239" s="912"/>
      <c r="X239" s="912"/>
      <c r="Y239" s="912"/>
      <c r="Z239" s="912"/>
      <c r="AA239" s="912"/>
      <c r="AB239" s="912"/>
      <c r="AC239" s="912"/>
      <c r="AD239" s="912"/>
      <c r="AE239" s="912"/>
      <c r="AF239" s="912"/>
      <c r="AG239" s="912"/>
      <c r="AH239" s="912"/>
      <c r="AI239" s="912"/>
      <c r="AJ239" s="912"/>
      <c r="AK239" s="912"/>
      <c r="AL239" s="912"/>
      <c r="AM239" s="912"/>
      <c r="AN239" s="912"/>
      <c r="AO239" s="912"/>
      <c r="AP239" s="912"/>
      <c r="AQ239" s="912"/>
      <c r="AR239" s="912"/>
      <c r="AS239" s="912"/>
      <c r="AT239" s="912"/>
      <c r="AU239" s="912"/>
      <c r="AV239" s="912"/>
      <c r="AW239" s="912"/>
      <c r="AX239" s="912"/>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6" t="str">
        <f>'НП ДЕННА'!AA143</f>
        <v>Обов'язкові дисципліни (в середньому год./тижд.)</v>
      </c>
      <c r="AB240" s="776"/>
      <c r="AC240" s="776"/>
      <c r="AD240" s="776"/>
      <c r="AE240" s="776"/>
      <c r="AF240" s="776"/>
      <c r="AG240" s="776"/>
      <c r="AH240" s="776"/>
      <c r="AI240" s="762">
        <f>(AI187+AJ187+AK187)/AI9</f>
        <v>9.0588235294117645</v>
      </c>
      <c r="AJ240" s="762"/>
      <c r="AK240" s="762"/>
      <c r="AL240" s="762"/>
      <c r="AM240" s="763"/>
      <c r="AN240" s="762">
        <f>(AN187+AO187+AP187)/AN9</f>
        <v>9.2941176470588243</v>
      </c>
      <c r="AO240" s="762"/>
      <c r="AP240" s="762"/>
      <c r="AQ240" s="762"/>
      <c r="AR240" s="763"/>
      <c r="AS240" s="762">
        <f>(AS187+AT187+AU187)/AS9</f>
        <v>9.6</v>
      </c>
      <c r="AT240" s="762"/>
      <c r="AU240" s="762"/>
      <c r="AV240" s="762"/>
      <c r="AW240" s="763"/>
      <c r="AX240" s="762" t="e">
        <f>(AX187+AY187+AZ187)/AX9</f>
        <v>#DIV/0!</v>
      </c>
      <c r="AY240" s="762"/>
      <c r="AZ240" s="762"/>
      <c r="BA240" s="762"/>
      <c r="BB240" s="763"/>
      <c r="BC240" s="762">
        <f>(BC187+BD187+BE187)/BC9</f>
        <v>0</v>
      </c>
      <c r="BD240" s="762"/>
      <c r="BE240" s="762"/>
      <c r="BF240" s="762"/>
      <c r="BG240" s="763"/>
      <c r="BH240" s="762">
        <f>(BH187+BI187+BJ187)/BH9</f>
        <v>0</v>
      </c>
      <c r="BI240" s="762"/>
      <c r="BJ240" s="762"/>
      <c r="BK240" s="762"/>
      <c r="BL240" s="763"/>
      <c r="BM240" s="762">
        <f>(BM187+BN187+BO187)/BM9</f>
        <v>0</v>
      </c>
      <c r="BN240" s="762"/>
      <c r="BO240" s="762"/>
      <c r="BP240" s="762"/>
      <c r="BQ240" s="763"/>
      <c r="BR240" s="762">
        <f>(BR187+BS187+BT187)/BR9</f>
        <v>0</v>
      </c>
      <c r="BS240" s="762"/>
      <c r="BT240" s="762"/>
      <c r="BU240" s="762"/>
      <c r="BV240" s="763"/>
      <c r="BW240" s="963">
        <f>(BW187+BX187+BY187)/BW9</f>
        <v>0</v>
      </c>
      <c r="BX240" s="964"/>
      <c r="BY240" s="964"/>
      <c r="BZ240" s="964"/>
      <c r="CA240" s="965"/>
      <c r="CB240" s="963">
        <f>(CB187+CC187+CD187)/CB9</f>
        <v>0</v>
      </c>
      <c r="CC240" s="964"/>
      <c r="CD240" s="964"/>
      <c r="CE240" s="964"/>
      <c r="CF240" s="965"/>
      <c r="CG240" s="963">
        <f>(CG187+CH187+CI187)/CG9</f>
        <v>0</v>
      </c>
      <c r="CH240" s="964"/>
      <c r="CI240" s="964"/>
      <c r="CJ240" s="964"/>
      <c r="CK240" s="965"/>
      <c r="CL240" s="963">
        <f>(CL187+CM187+CN187)/CL9</f>
        <v>0</v>
      </c>
      <c r="CM240" s="964"/>
      <c r="CN240" s="964"/>
      <c r="CO240" s="964"/>
      <c r="CP240" s="965"/>
      <c r="CQ240" s="21"/>
    </row>
    <row r="241" spans="1:210" s="19" customFormat="1">
      <c r="A241" s="692" t="str">
        <f>'НП ДЕННА'!A144</f>
        <v>№</v>
      </c>
      <c r="B241" s="915" t="str">
        <f>_xlfn.SINGLE('НП ДЕННА'!B144)</f>
        <v>Назва</v>
      </c>
      <c r="C241" s="915"/>
      <c r="D241" s="913" t="str">
        <f>_xlfn.SINGLE('НП ДЕННА'!D144)</f>
        <v>Семестр</v>
      </c>
      <c r="E241" s="914"/>
      <c r="F241" s="914"/>
      <c r="G241" s="913" t="str">
        <f>_xlfn.SINGLE('НП ДЕННА'!G144)</f>
        <v>Кіль. Тижн.</v>
      </c>
      <c r="H241" s="914"/>
      <c r="I241" s="914"/>
      <c r="J241" s="914"/>
      <c r="K241" s="913" t="str">
        <f>_xlfn.SINGLE('НП ДЕННА'!K144)</f>
        <v>Кред.</v>
      </c>
      <c r="L241" s="914"/>
      <c r="Y241" s="167"/>
      <c r="Z241" s="167"/>
      <c r="AA241" s="814" t="str">
        <f>'НП ДЕННА'!AA144</f>
        <v xml:space="preserve">  Кількість:</v>
      </c>
      <c r="AB241" s="815"/>
      <c r="AC241" s="823"/>
      <c r="AD241" s="820" t="str">
        <f>'НП ДЕННА'!AD144</f>
        <v xml:space="preserve">  - курсових проектів</v>
      </c>
      <c r="AE241" s="821"/>
      <c r="AF241" s="821"/>
      <c r="AG241" s="822"/>
      <c r="AH241" s="165">
        <f>SUM(AI241:CL241)</f>
        <v>1</v>
      </c>
      <c r="AI241" s="759">
        <f>'НП ДЕННА'!AI144</f>
        <v>1</v>
      </c>
      <c r="AJ241" s="760"/>
      <c r="AK241" s="760"/>
      <c r="AL241" s="760"/>
      <c r="AM241" s="761"/>
      <c r="AN241" s="759">
        <f>'НП ДЕННА'!AM144</f>
        <v>0</v>
      </c>
      <c r="AO241" s="760"/>
      <c r="AP241" s="760"/>
      <c r="AQ241" s="760"/>
      <c r="AR241" s="761"/>
      <c r="AS241" s="759">
        <f>'НП ДЕННА'!AQ144</f>
        <v>0</v>
      </c>
      <c r="AT241" s="760"/>
      <c r="AU241" s="760"/>
      <c r="AV241" s="760"/>
      <c r="AW241" s="761"/>
      <c r="AX241" s="759">
        <f>'НП ДЕННА'!AU144</f>
        <v>0</v>
      </c>
      <c r="AY241" s="760"/>
      <c r="AZ241" s="760"/>
      <c r="BA241" s="760"/>
      <c r="BB241" s="761"/>
      <c r="BC241" s="759">
        <f>'НП ДЕННА'!AY144</f>
        <v>0</v>
      </c>
      <c r="BD241" s="760"/>
      <c r="BE241" s="760"/>
      <c r="BF241" s="760"/>
      <c r="BG241" s="761"/>
      <c r="BH241" s="759">
        <f>'НП ДЕННА'!BC144</f>
        <v>0</v>
      </c>
      <c r="BI241" s="760"/>
      <c r="BJ241" s="760"/>
      <c r="BK241" s="760"/>
      <c r="BL241" s="761"/>
      <c r="BM241" s="759">
        <f>'НП ДЕННА'!BG144</f>
        <v>0</v>
      </c>
      <c r="BN241" s="760"/>
      <c r="BO241" s="760"/>
      <c r="BP241" s="760"/>
      <c r="BQ241" s="761"/>
      <c r="BR241" s="759">
        <f>'НП ДЕННА'!BK144</f>
        <v>0</v>
      </c>
      <c r="BS241" s="760"/>
      <c r="BT241" s="760"/>
      <c r="BU241" s="760"/>
      <c r="BV241" s="761"/>
      <c r="BW241" s="759">
        <f>'НП ДЕННА'!BO144</f>
        <v>0</v>
      </c>
      <c r="BX241" s="760"/>
      <c r="BY241" s="760"/>
      <c r="BZ241" s="760"/>
      <c r="CA241" s="761"/>
      <c r="CB241" s="759">
        <f>'НП ДЕННА'!BS144</f>
        <v>0</v>
      </c>
      <c r="CC241" s="760"/>
      <c r="CD241" s="760"/>
      <c r="CE241" s="760"/>
      <c r="CF241" s="761"/>
      <c r="CG241" s="759">
        <f>'НП ДЕННА'!BW144</f>
        <v>0</v>
      </c>
      <c r="CH241" s="760"/>
      <c r="CI241" s="760"/>
      <c r="CJ241" s="760"/>
      <c r="CK241" s="761"/>
      <c r="CL241" s="759">
        <f>'НП ДЕННА'!CA144</f>
        <v>0</v>
      </c>
      <c r="CM241" s="760"/>
      <c r="CN241" s="760"/>
      <c r="CO241" s="760"/>
      <c r="CP241" s="761"/>
      <c r="CQ241" s="21"/>
    </row>
    <row r="242" spans="1:210" s="19" customFormat="1">
      <c r="A242" s="692">
        <f>'НП ДЕННА'!A145</f>
        <v>1</v>
      </c>
      <c r="B242" s="902" t="str">
        <f>_xlfn.SINGLE('НП ДЕННА'!B145)</f>
        <v>Переддипломна практика</v>
      </c>
      <c r="C242" s="902"/>
      <c r="D242" s="876">
        <f>'НП ДЕННА'!D145</f>
        <v>3</v>
      </c>
      <c r="E242" s="877"/>
      <c r="F242" s="877"/>
      <c r="G242" s="878">
        <f>'НП ДЕННА'!G145</f>
        <v>4</v>
      </c>
      <c r="H242" s="877"/>
      <c r="I242" s="877"/>
      <c r="J242" s="877"/>
      <c r="K242" s="879">
        <f>_xlfn.SINGLE('НП ДЕННА'!K145)</f>
        <v>7.2</v>
      </c>
      <c r="L242" s="880"/>
      <c r="Y242" s="167"/>
      <c r="Z242" s="167"/>
      <c r="AA242" s="244"/>
      <c r="AB242" s="245"/>
      <c r="AC242" s="246"/>
      <c r="AD242" s="820" t="str">
        <f>'НП ДЕННА'!AD145</f>
        <v xml:space="preserve">  - курсових робіт</v>
      </c>
      <c r="AE242" s="821"/>
      <c r="AF242" s="821"/>
      <c r="AG242" s="822"/>
      <c r="AH242" s="165">
        <f>SUM(AI242:CL242)</f>
        <v>1</v>
      </c>
      <c r="AI242" s="759">
        <f>'НП ДЕННА'!AI145</f>
        <v>0</v>
      </c>
      <c r="AJ242" s="760"/>
      <c r="AK242" s="760"/>
      <c r="AL242" s="760"/>
      <c r="AM242" s="761"/>
      <c r="AN242" s="759">
        <f>'НП ДЕННА'!AM145</f>
        <v>1</v>
      </c>
      <c r="AO242" s="760"/>
      <c r="AP242" s="760"/>
      <c r="AQ242" s="760"/>
      <c r="AR242" s="761"/>
      <c r="AS242" s="759">
        <f>'НП ДЕННА'!AQ145</f>
        <v>0</v>
      </c>
      <c r="AT242" s="760"/>
      <c r="AU242" s="760"/>
      <c r="AV242" s="760"/>
      <c r="AW242" s="761"/>
      <c r="AX242" s="759">
        <f>'НП ДЕННА'!AU145</f>
        <v>0</v>
      </c>
      <c r="AY242" s="760"/>
      <c r="AZ242" s="760"/>
      <c r="BA242" s="760"/>
      <c r="BB242" s="761"/>
      <c r="BC242" s="759">
        <f>'НП ДЕННА'!AY145</f>
        <v>0</v>
      </c>
      <c r="BD242" s="760"/>
      <c r="BE242" s="760"/>
      <c r="BF242" s="760"/>
      <c r="BG242" s="761"/>
      <c r="BH242" s="759">
        <f>'НП ДЕННА'!BC145</f>
        <v>0</v>
      </c>
      <c r="BI242" s="760"/>
      <c r="BJ242" s="760"/>
      <c r="BK242" s="760"/>
      <c r="BL242" s="761"/>
      <c r="BM242" s="759">
        <f>'НП ДЕННА'!BG145</f>
        <v>0</v>
      </c>
      <c r="BN242" s="760"/>
      <c r="BO242" s="760"/>
      <c r="BP242" s="760"/>
      <c r="BQ242" s="761"/>
      <c r="BR242" s="759">
        <f>'НП ДЕННА'!BK145</f>
        <v>0</v>
      </c>
      <c r="BS242" s="760"/>
      <c r="BT242" s="760"/>
      <c r="BU242" s="760"/>
      <c r="BV242" s="761"/>
      <c r="BW242" s="759">
        <f>'НП ДЕННА'!BO145</f>
        <v>0</v>
      </c>
      <c r="BX242" s="760"/>
      <c r="BY242" s="760"/>
      <c r="BZ242" s="760"/>
      <c r="CA242" s="761"/>
      <c r="CB242" s="759">
        <f>'НП ДЕННА'!BS145</f>
        <v>0</v>
      </c>
      <c r="CC242" s="760"/>
      <c r="CD242" s="760"/>
      <c r="CE242" s="760"/>
      <c r="CF242" s="761"/>
      <c r="CG242" s="759">
        <f>'НП ДЕННА'!BW145</f>
        <v>0</v>
      </c>
      <c r="CH242" s="760"/>
      <c r="CI242" s="760"/>
      <c r="CJ242" s="760"/>
      <c r="CK242" s="761"/>
      <c r="CL242" s="759">
        <f>'НП ДЕННА'!CA145</f>
        <v>0</v>
      </c>
      <c r="CM242" s="760"/>
      <c r="CN242" s="760"/>
      <c r="CO242" s="760"/>
      <c r="CP242" s="761"/>
      <c r="CQ242" s="21"/>
    </row>
    <row r="243" spans="1:210" s="19" customFormat="1">
      <c r="A243" s="692">
        <f>'НП ДЕННА'!A146</f>
        <v>2</v>
      </c>
      <c r="B243" s="902">
        <f>_xlfn.SINGLE('НП ДЕННА'!B146)</f>
        <v>0</v>
      </c>
      <c r="C243" s="902"/>
      <c r="D243" s="876">
        <f>'НП ДЕННА'!D146</f>
        <v>0</v>
      </c>
      <c r="E243" s="877"/>
      <c r="F243" s="877"/>
      <c r="G243" s="878">
        <f>'НП ДЕННА'!G146</f>
        <v>0</v>
      </c>
      <c r="H243" s="877"/>
      <c r="I243" s="877"/>
      <c r="J243" s="877"/>
      <c r="K243" s="879">
        <f>_xlfn.SINGLE('НП ДЕННА'!K146)</f>
        <v>0</v>
      </c>
      <c r="L243" s="880"/>
      <c r="Y243" s="167"/>
      <c r="Z243" s="167"/>
      <c r="AA243" s="244"/>
      <c r="AB243" s="245"/>
      <c r="AC243" s="246"/>
      <c r="AD243" s="820" t="str">
        <f>'НП ДЕННА'!AD146</f>
        <v xml:space="preserve">  - інд. завдань</v>
      </c>
      <c r="AE243" s="821"/>
      <c r="AF243" s="821"/>
      <c r="AG243" s="822"/>
      <c r="AH243" s="165">
        <f>SUM(AI243:CL243)</f>
        <v>0</v>
      </c>
      <c r="AI243" s="759">
        <f>'НП ДЕННА'!AI146</f>
        <v>0</v>
      </c>
      <c r="AJ243" s="760"/>
      <c r="AK243" s="760"/>
      <c r="AL243" s="760"/>
      <c r="AM243" s="761"/>
      <c r="AN243" s="759">
        <f>'НП ДЕННА'!AM146</f>
        <v>0</v>
      </c>
      <c r="AO243" s="760"/>
      <c r="AP243" s="760"/>
      <c r="AQ243" s="760"/>
      <c r="AR243" s="761"/>
      <c r="AS243" s="759">
        <f>'НП ДЕННА'!AQ146</f>
        <v>0</v>
      </c>
      <c r="AT243" s="760"/>
      <c r="AU243" s="760"/>
      <c r="AV243" s="760"/>
      <c r="AW243" s="761"/>
      <c r="AX243" s="759">
        <f>'НП ДЕННА'!AU146</f>
        <v>0</v>
      </c>
      <c r="AY243" s="760"/>
      <c r="AZ243" s="760"/>
      <c r="BA243" s="760"/>
      <c r="BB243" s="761"/>
      <c r="BC243" s="759">
        <f>'НП ДЕННА'!AY146</f>
        <v>0</v>
      </c>
      <c r="BD243" s="760"/>
      <c r="BE243" s="760"/>
      <c r="BF243" s="760"/>
      <c r="BG243" s="761"/>
      <c r="BH243" s="759">
        <f>'НП ДЕННА'!BC146</f>
        <v>0</v>
      </c>
      <c r="BI243" s="760"/>
      <c r="BJ243" s="760"/>
      <c r="BK243" s="760"/>
      <c r="BL243" s="761"/>
      <c r="BM243" s="759">
        <f>'НП ДЕННА'!BG146</f>
        <v>0</v>
      </c>
      <c r="BN243" s="760"/>
      <c r="BO243" s="760"/>
      <c r="BP243" s="760"/>
      <c r="BQ243" s="761"/>
      <c r="BR243" s="759">
        <f>'НП ДЕННА'!BK146</f>
        <v>0</v>
      </c>
      <c r="BS243" s="760"/>
      <c r="BT243" s="760"/>
      <c r="BU243" s="760"/>
      <c r="BV243" s="761"/>
      <c r="BW243" s="759">
        <f>'НП ДЕННА'!BO146</f>
        <v>0</v>
      </c>
      <c r="BX243" s="760"/>
      <c r="BY243" s="760"/>
      <c r="BZ243" s="760"/>
      <c r="CA243" s="761"/>
      <c r="CB243" s="759">
        <f>'НП ДЕННА'!BS146</f>
        <v>0</v>
      </c>
      <c r="CC243" s="760"/>
      <c r="CD243" s="760"/>
      <c r="CE243" s="760"/>
      <c r="CF243" s="761"/>
      <c r="CG243" s="759">
        <f>'НП ДЕННА'!BW146</f>
        <v>0</v>
      </c>
      <c r="CH243" s="760"/>
      <c r="CI243" s="760"/>
      <c r="CJ243" s="760"/>
      <c r="CK243" s="761"/>
      <c r="CL243" s="759">
        <f>'НП ДЕННА'!CA146</f>
        <v>0</v>
      </c>
      <c r="CM243" s="760"/>
      <c r="CN243" s="760"/>
      <c r="CO243" s="760"/>
      <c r="CP243" s="761"/>
      <c r="CQ243" s="21"/>
    </row>
    <row r="244" spans="1:210" s="19" customFormat="1">
      <c r="A244" s="692">
        <f>'НП ДЕННА'!A147</f>
        <v>3</v>
      </c>
      <c r="B244" s="902">
        <f>_xlfn.SINGLE('НП ДЕННА'!B147)</f>
        <v>0</v>
      </c>
      <c r="C244" s="902"/>
      <c r="D244" s="876">
        <f>'НП ДЕННА'!D147</f>
        <v>0</v>
      </c>
      <c r="E244" s="877"/>
      <c r="F244" s="877"/>
      <c r="G244" s="878">
        <f>'НП ДЕННА'!G147</f>
        <v>0</v>
      </c>
      <c r="H244" s="877"/>
      <c r="I244" s="877"/>
      <c r="J244" s="877"/>
      <c r="K244" s="879">
        <f>_xlfn.SINGLE('НП ДЕННА'!K147)</f>
        <v>0</v>
      </c>
      <c r="L244" s="880"/>
      <c r="Y244" s="167"/>
      <c r="Z244" s="167"/>
      <c r="AA244" s="244"/>
      <c r="AB244" s="245"/>
      <c r="AC244" s="246"/>
      <c r="AD244" s="820" t="str">
        <f>'НП ДЕННА'!AD147</f>
        <v xml:space="preserve">  - екзаменіів</v>
      </c>
      <c r="AE244" s="821"/>
      <c r="AF244" s="821"/>
      <c r="AG244" s="822"/>
      <c r="AH244" s="165">
        <f>SUM(AI244:CL244)</f>
        <v>8</v>
      </c>
      <c r="AI244" s="828">
        <f>'НП ДЕННА'!AI147</f>
        <v>3</v>
      </c>
      <c r="AJ244" s="829"/>
      <c r="AK244" s="829"/>
      <c r="AL244" s="829"/>
      <c r="AM244" s="830"/>
      <c r="AN244" s="828">
        <f>'НП ДЕННА'!AM147</f>
        <v>3</v>
      </c>
      <c r="AO244" s="829"/>
      <c r="AP244" s="829"/>
      <c r="AQ244" s="829"/>
      <c r="AR244" s="830"/>
      <c r="AS244" s="828">
        <f>'НП ДЕННА'!AQ147</f>
        <v>2</v>
      </c>
      <c r="AT244" s="829"/>
      <c r="AU244" s="829"/>
      <c r="AV244" s="829"/>
      <c r="AW244" s="830"/>
      <c r="AX244" s="828">
        <f>'НП ДЕННА'!AU147</f>
        <v>0</v>
      </c>
      <c r="AY244" s="829"/>
      <c r="AZ244" s="829"/>
      <c r="BA244" s="829"/>
      <c r="BB244" s="830"/>
      <c r="BC244" s="828">
        <f>'НП ДЕННА'!AY147</f>
        <v>0</v>
      </c>
      <c r="BD244" s="829"/>
      <c r="BE244" s="829"/>
      <c r="BF244" s="829"/>
      <c r="BG244" s="830"/>
      <c r="BH244" s="828">
        <f>'НП ДЕННА'!BC147</f>
        <v>0</v>
      </c>
      <c r="BI244" s="829"/>
      <c r="BJ244" s="829"/>
      <c r="BK244" s="829"/>
      <c r="BL244" s="830"/>
      <c r="BM244" s="828">
        <f>'НП ДЕННА'!BG147</f>
        <v>0</v>
      </c>
      <c r="BN244" s="829"/>
      <c r="BO244" s="829"/>
      <c r="BP244" s="829"/>
      <c r="BQ244" s="830"/>
      <c r="BR244" s="828">
        <f>'НП ДЕННА'!BK147</f>
        <v>0</v>
      </c>
      <c r="BS244" s="829"/>
      <c r="BT244" s="829"/>
      <c r="BU244" s="829"/>
      <c r="BV244" s="830"/>
      <c r="BW244" s="960">
        <f>'НП ДЕННА'!BO147</f>
        <v>0</v>
      </c>
      <c r="BX244" s="961"/>
      <c r="BY244" s="961"/>
      <c r="BZ244" s="961"/>
      <c r="CA244" s="962"/>
      <c r="CB244" s="960">
        <f>'НП ДЕННА'!BS147</f>
        <v>0</v>
      </c>
      <c r="CC244" s="961"/>
      <c r="CD244" s="961"/>
      <c r="CE244" s="961"/>
      <c r="CF244" s="962"/>
      <c r="CG244" s="960">
        <f>'НП ДЕННА'!BW147</f>
        <v>0</v>
      </c>
      <c r="CH244" s="961"/>
      <c r="CI244" s="961"/>
      <c r="CJ244" s="961"/>
      <c r="CK244" s="962"/>
      <c r="CL244" s="960">
        <f>'НП ДЕННА'!CA147</f>
        <v>0</v>
      </c>
      <c r="CM244" s="961"/>
      <c r="CN244" s="961"/>
      <c r="CO244" s="961"/>
      <c r="CP244" s="962"/>
      <c r="CQ244" s="21"/>
    </row>
    <row r="245" spans="1:210" s="19" customFormat="1">
      <c r="A245" s="692">
        <f>'НП ДЕННА'!A148</f>
        <v>4</v>
      </c>
      <c r="B245" s="902">
        <f>_xlfn.SINGLE('НП ДЕННА'!B148)</f>
        <v>0</v>
      </c>
      <c r="C245" s="902"/>
      <c r="D245" s="876">
        <f>'НП ДЕННА'!D148</f>
        <v>0</v>
      </c>
      <c r="E245" s="877"/>
      <c r="F245" s="877"/>
      <c r="G245" s="878">
        <f>'НП ДЕННА'!G148</f>
        <v>0</v>
      </c>
      <c r="H245" s="877"/>
      <c r="I245" s="877"/>
      <c r="J245" s="877"/>
      <c r="K245" s="879">
        <f>_xlfn.SINGLE('НП ДЕННА'!K148)</f>
        <v>0</v>
      </c>
      <c r="L245" s="880"/>
      <c r="Y245" s="167"/>
      <c r="Z245" s="167"/>
      <c r="AA245" s="247"/>
      <c r="AB245" s="248"/>
      <c r="AC245" s="249"/>
      <c r="AD245" s="820" t="str">
        <f>'НП ДЕННА'!AD148</f>
        <v xml:space="preserve">  - заліків</v>
      </c>
      <c r="AE245" s="821"/>
      <c r="AF245" s="821"/>
      <c r="AG245" s="822"/>
      <c r="AH245" s="165">
        <f>SUM(AI245:CL245)</f>
        <v>11</v>
      </c>
      <c r="AI245" s="828">
        <f>'НП ДЕННА'!AI148</f>
        <v>5</v>
      </c>
      <c r="AJ245" s="829"/>
      <c r="AK245" s="829"/>
      <c r="AL245" s="829"/>
      <c r="AM245" s="830"/>
      <c r="AN245" s="828">
        <f>'НП ДЕННА'!AM148</f>
        <v>5</v>
      </c>
      <c r="AO245" s="829"/>
      <c r="AP245" s="829"/>
      <c r="AQ245" s="829"/>
      <c r="AR245" s="830"/>
      <c r="AS245" s="828">
        <f>'НП ДЕННА'!AQ148</f>
        <v>1</v>
      </c>
      <c r="AT245" s="829"/>
      <c r="AU245" s="829"/>
      <c r="AV245" s="829"/>
      <c r="AW245" s="830"/>
      <c r="AX245" s="828">
        <f>'НП ДЕННА'!AU148</f>
        <v>0</v>
      </c>
      <c r="AY245" s="829"/>
      <c r="AZ245" s="829"/>
      <c r="BA245" s="829"/>
      <c r="BB245" s="830"/>
      <c r="BC245" s="828">
        <f>'НП ДЕННА'!AY148</f>
        <v>0</v>
      </c>
      <c r="BD245" s="829"/>
      <c r="BE245" s="829"/>
      <c r="BF245" s="829"/>
      <c r="BG245" s="830"/>
      <c r="BH245" s="828">
        <f>'НП ДЕННА'!BC148</f>
        <v>0</v>
      </c>
      <c r="BI245" s="829"/>
      <c r="BJ245" s="829"/>
      <c r="BK245" s="829"/>
      <c r="BL245" s="830"/>
      <c r="BM245" s="828">
        <f>'НП ДЕННА'!BG148</f>
        <v>0</v>
      </c>
      <c r="BN245" s="829"/>
      <c r="BO245" s="829"/>
      <c r="BP245" s="829"/>
      <c r="BQ245" s="830"/>
      <c r="BR245" s="828">
        <f>'НП ДЕННА'!BK148</f>
        <v>0</v>
      </c>
      <c r="BS245" s="829"/>
      <c r="BT245" s="829"/>
      <c r="BU245" s="829"/>
      <c r="BV245" s="830"/>
      <c r="BW245" s="828">
        <f>'НП ДЕННА'!BO148</f>
        <v>0</v>
      </c>
      <c r="BX245" s="829"/>
      <c r="BY245" s="829"/>
      <c r="BZ245" s="829"/>
      <c r="CA245" s="830"/>
      <c r="CB245" s="828">
        <f>'НП ДЕННА'!BS148</f>
        <v>0</v>
      </c>
      <c r="CC245" s="829"/>
      <c r="CD245" s="829"/>
      <c r="CE245" s="829"/>
      <c r="CF245" s="830"/>
      <c r="CG245" s="828">
        <f>'НП ДЕННА'!BW148</f>
        <v>0</v>
      </c>
      <c r="CH245" s="829"/>
      <c r="CI245" s="829"/>
      <c r="CJ245" s="829"/>
      <c r="CK245" s="830"/>
      <c r="CL245" s="828">
        <f>'НП ДЕННА'!CA148</f>
        <v>0</v>
      </c>
      <c r="CM245" s="829"/>
      <c r="CN245" s="829"/>
      <c r="CO245" s="829"/>
      <c r="CP245" s="830"/>
      <c r="CQ245" s="21"/>
    </row>
    <row r="246" spans="1:210" s="19" customFormat="1">
      <c r="A246" s="692">
        <f>'НП ДЕННА'!A149</f>
        <v>5</v>
      </c>
      <c r="B246" s="902">
        <f>_xlfn.SINGLE('НП ДЕННА'!B149)</f>
        <v>0</v>
      </c>
      <c r="C246" s="902"/>
      <c r="D246" s="876">
        <f>'НП ДЕННА'!D149</f>
        <v>0</v>
      </c>
      <c r="E246" s="877"/>
      <c r="F246" s="877"/>
      <c r="G246" s="878">
        <f>'НП ДЕННА'!G149</f>
        <v>0</v>
      </c>
      <c r="H246" s="877"/>
      <c r="I246" s="877"/>
      <c r="J246" s="877"/>
      <c r="K246" s="879">
        <f>_xlfn.SINGLE('НП ДЕННА'!K149)</f>
        <v>0</v>
      </c>
      <c r="L246" s="880"/>
      <c r="Y246" s="167"/>
      <c r="Z246" s="167"/>
      <c r="AA246" s="814" t="str">
        <f>'НП ДЕННА'!AA149</f>
        <v>Обсяг кредитів ECTS:</v>
      </c>
      <c r="AB246" s="815"/>
      <c r="AC246" s="815"/>
      <c r="AD246" s="815"/>
      <c r="AE246" s="820" t="str">
        <f>'НП ДЕННА'!AE149</f>
        <v xml:space="preserve">  - за семестр</v>
      </c>
      <c r="AF246" s="868"/>
      <c r="AG246" s="868"/>
      <c r="AH246" s="869"/>
      <c r="AI246" s="806">
        <f>AM233</f>
        <v>30</v>
      </c>
      <c r="AJ246" s="807"/>
      <c r="AK246" s="807"/>
      <c r="AL246" s="807"/>
      <c r="AM246" s="808"/>
      <c r="AN246" s="806">
        <f>AR233</f>
        <v>30</v>
      </c>
      <c r="AO246" s="807"/>
      <c r="AP246" s="807"/>
      <c r="AQ246" s="807"/>
      <c r="AR246" s="808"/>
      <c r="AS246" s="806">
        <f>AW233</f>
        <v>16.2</v>
      </c>
      <c r="AT246" s="807"/>
      <c r="AU246" s="807"/>
      <c r="AV246" s="807"/>
      <c r="AW246" s="808"/>
      <c r="AX246" s="806">
        <f>BB233</f>
        <v>0</v>
      </c>
      <c r="AY246" s="807"/>
      <c r="AZ246" s="807"/>
      <c r="BA246" s="807"/>
      <c r="BB246" s="808"/>
      <c r="BC246" s="806">
        <f>BG233</f>
        <v>0</v>
      </c>
      <c r="BD246" s="807"/>
      <c r="BE246" s="807"/>
      <c r="BF246" s="807"/>
      <c r="BG246" s="808"/>
      <c r="BH246" s="806">
        <f>BL233</f>
        <v>0</v>
      </c>
      <c r="BI246" s="807"/>
      <c r="BJ246" s="807"/>
      <c r="BK246" s="807"/>
      <c r="BL246" s="808"/>
      <c r="BM246" s="806">
        <f t="shared" ref="BM246" si="1449">BQ233</f>
        <v>0</v>
      </c>
      <c r="BN246" s="807"/>
      <c r="BO246" s="807"/>
      <c r="BP246" s="807"/>
      <c r="BQ246" s="808"/>
      <c r="BR246" s="806">
        <f t="shared" ref="BR246" si="1450">BV233</f>
        <v>0</v>
      </c>
      <c r="BS246" s="807"/>
      <c r="BT246" s="807"/>
      <c r="BU246" s="807"/>
      <c r="BV246" s="808"/>
      <c r="BW246" s="806">
        <f t="shared" ref="BW246" si="1451">CA233</f>
        <v>0</v>
      </c>
      <c r="BX246" s="807"/>
      <c r="BY246" s="807"/>
      <c r="BZ246" s="807"/>
      <c r="CA246" s="959"/>
      <c r="CB246" s="806">
        <f t="shared" ref="CB246" si="1452">CF233</f>
        <v>0</v>
      </c>
      <c r="CC246" s="807"/>
      <c r="CD246" s="807"/>
      <c r="CE246" s="807"/>
      <c r="CF246" s="959"/>
      <c r="CG246" s="806">
        <f t="shared" ref="CG246" si="1453">CK233</f>
        <v>0</v>
      </c>
      <c r="CH246" s="807"/>
      <c r="CI246" s="807"/>
      <c r="CJ246" s="807"/>
      <c r="CK246" s="959"/>
      <c r="CL246" s="806">
        <f t="shared" ref="CL246" si="1454">CP233</f>
        <v>0</v>
      </c>
      <c r="CM246" s="807"/>
      <c r="CN246" s="807"/>
      <c r="CO246" s="807"/>
      <c r="CP246" s="959"/>
      <c r="CQ246" s="21"/>
    </row>
    <row r="247" spans="1:210" s="19" customFormat="1">
      <c r="A247" s="692">
        <f>'НП ДЕННА'!A150</f>
        <v>6</v>
      </c>
      <c r="B247" s="902">
        <f>_xlfn.SINGLE('НП ДЕННА'!B150)</f>
        <v>0</v>
      </c>
      <c r="C247" s="902"/>
      <c r="D247" s="876">
        <f>'НП ДЕННА'!D150</f>
        <v>0</v>
      </c>
      <c r="E247" s="877"/>
      <c r="F247" s="877"/>
      <c r="G247" s="878">
        <f>'НП ДЕННА'!G150</f>
        <v>0</v>
      </c>
      <c r="H247" s="877"/>
      <c r="I247" s="877"/>
      <c r="J247" s="877"/>
      <c r="K247" s="879">
        <f>_xlfn.SINGLE('НП ДЕННА'!K150)</f>
        <v>0</v>
      </c>
      <c r="L247" s="880"/>
      <c r="Y247" s="167"/>
      <c r="Z247" s="167"/>
      <c r="AA247" s="250"/>
      <c r="AB247" s="251"/>
      <c r="AC247" s="251"/>
      <c r="AD247" s="251"/>
      <c r="AE247" s="820" t="str">
        <f>'НП ДЕННА'!AE150</f>
        <v xml:space="preserve">  - за рік</v>
      </c>
      <c r="AF247" s="868"/>
      <c r="AG247" s="868"/>
      <c r="AH247" s="869"/>
      <c r="AI247" s="816">
        <f>AI246+AN246</f>
        <v>60</v>
      </c>
      <c r="AJ247" s="817"/>
      <c r="AK247" s="817"/>
      <c r="AL247" s="817"/>
      <c r="AM247" s="817"/>
      <c r="AN247" s="817"/>
      <c r="AO247" s="817"/>
      <c r="AP247" s="817"/>
      <c r="AQ247" s="817"/>
      <c r="AR247" s="818"/>
      <c r="AS247" s="816">
        <f>AS246+AX246</f>
        <v>16.2</v>
      </c>
      <c r="AT247" s="817"/>
      <c r="AU247" s="817"/>
      <c r="AV247" s="817"/>
      <c r="AW247" s="817"/>
      <c r="AX247" s="817"/>
      <c r="AY247" s="817"/>
      <c r="AZ247" s="817"/>
      <c r="BA247" s="817"/>
      <c r="BB247" s="818"/>
      <c r="BC247" s="816">
        <f>BC246+BH246</f>
        <v>0</v>
      </c>
      <c r="BD247" s="817"/>
      <c r="BE247" s="817"/>
      <c r="BF247" s="817"/>
      <c r="BG247" s="817"/>
      <c r="BH247" s="817"/>
      <c r="BI247" s="817"/>
      <c r="BJ247" s="817"/>
      <c r="BK247" s="817"/>
      <c r="BL247" s="818"/>
      <c r="BM247" s="816">
        <f>BM246+BR246</f>
        <v>0</v>
      </c>
      <c r="BN247" s="817"/>
      <c r="BO247" s="817"/>
      <c r="BP247" s="817"/>
      <c r="BQ247" s="817"/>
      <c r="BR247" s="817"/>
      <c r="BS247" s="817"/>
      <c r="BT247" s="817"/>
      <c r="BU247" s="817"/>
      <c r="BV247" s="818"/>
      <c r="BW247" s="816">
        <f>BW246+CB246</f>
        <v>0</v>
      </c>
      <c r="BX247" s="817"/>
      <c r="BY247" s="817"/>
      <c r="BZ247" s="817"/>
      <c r="CA247" s="817"/>
      <c r="CB247" s="817"/>
      <c r="CC247" s="817"/>
      <c r="CD247" s="817"/>
      <c r="CE247" s="817"/>
      <c r="CF247" s="818"/>
      <c r="CG247" s="816">
        <f>CG246+CL246</f>
        <v>0</v>
      </c>
      <c r="CH247" s="817"/>
      <c r="CI247" s="817"/>
      <c r="CJ247" s="817"/>
      <c r="CK247" s="817"/>
      <c r="CL247" s="817"/>
      <c r="CM247" s="817"/>
      <c r="CN247" s="817"/>
      <c r="CO247" s="817"/>
      <c r="CP247" s="818"/>
      <c r="CQ247" s="21"/>
    </row>
    <row r="248" spans="1:210" s="19" customFormat="1">
      <c r="A248" s="692">
        <f>'НП ДЕННА'!A151</f>
        <v>7</v>
      </c>
      <c r="B248" s="902">
        <f>_xlfn.SINGLE('НП ДЕННА'!B151)</f>
        <v>0</v>
      </c>
      <c r="C248" s="902"/>
      <c r="D248" s="876">
        <f>'НП ДЕННА'!D151</f>
        <v>0</v>
      </c>
      <c r="E248" s="877"/>
      <c r="F248" s="877"/>
      <c r="G248" s="878">
        <f>'НП ДЕННА'!G151</f>
        <v>0</v>
      </c>
      <c r="H248" s="877"/>
      <c r="I248" s="877"/>
      <c r="J248" s="877"/>
      <c r="K248" s="879">
        <f>_xlfn.SINGLE('НП ДЕННА'!K151)</f>
        <v>0</v>
      </c>
      <c r="L248" s="880"/>
      <c r="Y248" s="167"/>
      <c r="Z248" s="167"/>
      <c r="AA248" s="846" t="str">
        <f>'НП ДЕННА'!AA151</f>
        <v>у тому числі:</v>
      </c>
      <c r="AB248" s="905"/>
      <c r="AC248" s="906"/>
      <c r="AD248" s="840" t="str">
        <f>'НП ДЕННА'!AD151</f>
        <v xml:space="preserve">  - вибіркова частина плану</v>
      </c>
      <c r="AE248" s="907"/>
      <c r="AF248" s="907"/>
      <c r="AG248" s="907"/>
      <c r="AH248" s="908"/>
      <c r="AI248" s="895">
        <f>AM230</f>
        <v>10</v>
      </c>
      <c r="AJ248" s="896"/>
      <c r="AK248" s="896"/>
      <c r="AL248" s="896"/>
      <c r="AM248" s="897"/>
      <c r="AN248" s="895">
        <f>AR230</f>
        <v>10</v>
      </c>
      <c r="AO248" s="896"/>
      <c r="AP248" s="896"/>
      <c r="AQ248" s="896"/>
      <c r="AR248" s="897"/>
      <c r="AS248" s="895">
        <f>AW230</f>
        <v>3</v>
      </c>
      <c r="AT248" s="896"/>
      <c r="AU248" s="896"/>
      <c r="AV248" s="896"/>
      <c r="AW248" s="897"/>
      <c r="AX248" s="895">
        <f>BB230</f>
        <v>0</v>
      </c>
      <c r="AY248" s="896"/>
      <c r="AZ248" s="896"/>
      <c r="BA248" s="896"/>
      <c r="BB248" s="897"/>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5">
        <f>CA230</f>
        <v>0</v>
      </c>
      <c r="BX248" s="896"/>
      <c r="BY248" s="896"/>
      <c r="BZ248" s="896"/>
      <c r="CA248" s="897"/>
      <c r="CB248" s="895">
        <f>CF230</f>
        <v>0</v>
      </c>
      <c r="CC248" s="896"/>
      <c r="CD248" s="896"/>
      <c r="CE248" s="896"/>
      <c r="CF248" s="897"/>
      <c r="CG248" s="895">
        <f>CK230</f>
        <v>0</v>
      </c>
      <c r="CH248" s="896"/>
      <c r="CI248" s="896"/>
      <c r="CJ248" s="896"/>
      <c r="CK248" s="897"/>
      <c r="CL248" s="895">
        <f>CP230</f>
        <v>0</v>
      </c>
      <c r="CM248" s="896"/>
      <c r="CN248" s="896"/>
      <c r="CO248" s="896"/>
      <c r="CP248" s="897"/>
      <c r="CQ248" s="21"/>
    </row>
    <row r="249" spans="1:210" s="19" customFormat="1">
      <c r="A249" s="692">
        <f>'НП ДЕННА'!A152</f>
        <v>8</v>
      </c>
      <c r="B249" s="902">
        <f>_xlfn.SINGLE('НП ДЕННА'!B152)</f>
        <v>0</v>
      </c>
      <c r="C249" s="902"/>
      <c r="D249" s="876">
        <f>'НП ДЕННА'!D152</f>
        <v>0</v>
      </c>
      <c r="E249" s="877"/>
      <c r="F249" s="877"/>
      <c r="G249" s="878">
        <f>'НП ДЕННА'!G152</f>
        <v>0</v>
      </c>
      <c r="H249" s="877"/>
      <c r="I249" s="877"/>
      <c r="J249" s="877"/>
      <c r="K249" s="879">
        <f>_xlfn.SINGLE('НП ДЕННА'!K152)</f>
        <v>0</v>
      </c>
      <c r="L249" s="880"/>
      <c r="Y249" s="167"/>
      <c r="Z249" s="167"/>
      <c r="AA249" s="252"/>
      <c r="AB249" s="253"/>
      <c r="AC249" s="254"/>
      <c r="AD249" s="909"/>
      <c r="AE249" s="910"/>
      <c r="AF249" s="910"/>
      <c r="AG249" s="910"/>
      <c r="AH249" s="911"/>
      <c r="AI249" s="857">
        <f>AD230</f>
        <v>23</v>
      </c>
      <c r="AJ249" s="858"/>
      <c r="AK249" s="858"/>
      <c r="AL249" s="858"/>
      <c r="AM249" s="858"/>
      <c r="AN249" s="858"/>
      <c r="AO249" s="858"/>
      <c r="AP249" s="858"/>
      <c r="AQ249" s="858"/>
      <c r="AR249" s="858"/>
      <c r="AS249" s="858"/>
      <c r="AT249" s="858"/>
      <c r="AU249" s="858"/>
      <c r="AV249" s="858"/>
      <c r="AW249" s="858"/>
      <c r="AX249" s="858"/>
      <c r="AY249" s="858"/>
      <c r="AZ249" s="858"/>
      <c r="BA249" s="858"/>
      <c r="BB249" s="858"/>
      <c r="BC249" s="858"/>
      <c r="BD249" s="858"/>
      <c r="BE249" s="858"/>
      <c r="BF249" s="858"/>
      <c r="BG249" s="858"/>
      <c r="BH249" s="858"/>
      <c r="BI249" s="858"/>
      <c r="BJ249" s="858"/>
      <c r="BK249" s="858"/>
      <c r="BL249" s="858"/>
      <c r="BM249" s="858"/>
      <c r="BN249" s="858"/>
      <c r="BO249" s="858"/>
      <c r="BP249" s="858"/>
      <c r="BQ249" s="858"/>
      <c r="BR249" s="858"/>
      <c r="BS249" s="858"/>
      <c r="BT249" s="858"/>
      <c r="BU249" s="858"/>
      <c r="BV249" s="858"/>
      <c r="BW249" s="858"/>
      <c r="BX249" s="858"/>
      <c r="BY249" s="858"/>
      <c r="BZ249" s="858"/>
      <c r="CA249" s="858"/>
      <c r="CB249" s="858"/>
      <c r="CC249" s="858"/>
      <c r="CD249" s="858"/>
      <c r="CE249" s="858"/>
      <c r="CF249" s="858"/>
      <c r="CG249" s="858"/>
      <c r="CH249" s="858"/>
      <c r="CI249" s="858"/>
      <c r="CJ249" s="858"/>
      <c r="CK249" s="858"/>
      <c r="CL249" s="858"/>
      <c r="CM249" s="858"/>
      <c r="CN249" s="858"/>
      <c r="CO249" s="858"/>
      <c r="CP249" s="859"/>
      <c r="CQ249" s="121">
        <f>IF('Титул денна (дуальна)'!AX1="магістр",22.5,60)</f>
        <v>22.5</v>
      </c>
    </row>
    <row r="250" spans="1:210" s="19" customFormat="1" ht="13.8">
      <c r="A250" s="693"/>
      <c r="B250" s="900" t="str">
        <f>'НП ДЕННА'!B153</f>
        <v xml:space="preserve">Разом: </v>
      </c>
      <c r="C250" s="901"/>
      <c r="D250" s="901"/>
      <c r="E250" s="901"/>
      <c r="F250" s="901"/>
      <c r="G250" s="878">
        <f>SUM(G242:G249)</f>
        <v>4</v>
      </c>
      <c r="H250" s="877"/>
      <c r="I250" s="877"/>
      <c r="J250" s="877"/>
      <c r="K250" s="879">
        <f>SUM(K241:K249)</f>
        <v>7.2</v>
      </c>
      <c r="L250" s="880"/>
      <c r="Y250" s="240"/>
      <c r="Z250" s="240"/>
      <c r="AA250" s="255"/>
      <c r="AB250" s="256"/>
      <c r="AC250" s="257"/>
      <c r="AD250" s="870" t="str">
        <f>'НП ДЕННА'!AD153</f>
        <v xml:space="preserve">  - підготовка та проведення атестації</v>
      </c>
      <c r="AE250" s="903"/>
      <c r="AF250" s="903"/>
      <c r="AG250" s="903"/>
      <c r="AH250" s="904"/>
      <c r="AI250" s="895">
        <f>'НП ДЕННА'!AI153</f>
        <v>0</v>
      </c>
      <c r="AJ250" s="896"/>
      <c r="AK250" s="896"/>
      <c r="AL250" s="896"/>
      <c r="AM250" s="897"/>
      <c r="AN250" s="895">
        <f>'НП ДЕННА'!AM153</f>
        <v>0</v>
      </c>
      <c r="AO250" s="896"/>
      <c r="AP250" s="896"/>
      <c r="AQ250" s="896"/>
      <c r="AR250" s="897"/>
      <c r="AS250" s="895">
        <f>'НП ДЕННА'!AQ153</f>
        <v>13.8</v>
      </c>
      <c r="AT250" s="896"/>
      <c r="AU250" s="896"/>
      <c r="AV250" s="896"/>
      <c r="AW250" s="897"/>
      <c r="AX250" s="895">
        <f>'НП ДЕННА'!AU153</f>
        <v>0</v>
      </c>
      <c r="AY250" s="896"/>
      <c r="AZ250" s="896"/>
      <c r="BA250" s="896"/>
      <c r="BB250" s="897"/>
      <c r="BC250" s="895">
        <f>'НП ДЕННА'!AY153</f>
        <v>0</v>
      </c>
      <c r="BD250" s="896"/>
      <c r="BE250" s="896"/>
      <c r="BF250" s="896"/>
      <c r="BG250" s="897"/>
      <c r="BH250" s="895">
        <f>'НП ДЕННА'!BC153</f>
        <v>0</v>
      </c>
      <c r="BI250" s="896"/>
      <c r="BJ250" s="896"/>
      <c r="BK250" s="896"/>
      <c r="BL250" s="897"/>
      <c r="BM250" s="895">
        <f>'НП ДЕННА'!BG153</f>
        <v>0</v>
      </c>
      <c r="BN250" s="896"/>
      <c r="BO250" s="896"/>
      <c r="BP250" s="896"/>
      <c r="BQ250" s="897"/>
      <c r="BR250" s="895">
        <f>'НП ДЕННА'!BK153</f>
        <v>0</v>
      </c>
      <c r="BS250" s="896"/>
      <c r="BT250" s="896"/>
      <c r="BU250" s="896"/>
      <c r="BV250" s="897"/>
      <c r="BW250" s="895">
        <f>'НП ДЕННА'!BO153</f>
        <v>0</v>
      </c>
      <c r="BX250" s="896"/>
      <c r="BY250" s="896"/>
      <c r="BZ250" s="896"/>
      <c r="CA250" s="897"/>
      <c r="CB250" s="895">
        <f>'НП ДЕННА'!BS153</f>
        <v>0</v>
      </c>
      <c r="CC250" s="896"/>
      <c r="CD250" s="896"/>
      <c r="CE250" s="896"/>
      <c r="CF250" s="897"/>
      <c r="CG250" s="895">
        <f>'НП ДЕННА'!BW153</f>
        <v>0</v>
      </c>
      <c r="CH250" s="896"/>
      <c r="CI250" s="896"/>
      <c r="CJ250" s="896"/>
      <c r="CK250" s="897"/>
      <c r="CL250" s="895">
        <f>'НП ДЕННА'!CA153</f>
        <v>0</v>
      </c>
      <c r="CM250" s="896"/>
      <c r="CN250" s="896"/>
      <c r="CO250" s="896"/>
      <c r="CP250" s="897"/>
      <c r="CQ250" s="24"/>
    </row>
    <row r="251" spans="1:210" s="19" customFormat="1">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c r="A253" s="167"/>
      <c r="B253" s="372" t="str">
        <f>'НП ДЕННА'!B156</f>
        <v>План складено у відповідності до</v>
      </c>
      <c r="C253" s="885" t="str">
        <f>'НП ДЕННА'!C156</f>
        <v>Освітньої програми спеціальності 273 -"Залізничний транспорт" для другого (магістерського ) рівня</v>
      </c>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6"/>
      <c r="AY253" s="886"/>
      <c r="AZ253" s="886"/>
      <c r="BA253" s="886"/>
      <c r="BB253" s="886"/>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c r="A254" s="167"/>
      <c r="B254" s="372"/>
      <c r="C254" s="887" t="str">
        <f>'НП ДЕННА'!C157:AX157</f>
        <v xml:space="preserve"> (назва освітньої програми)</v>
      </c>
      <c r="D254" s="883"/>
      <c r="E254" s="883"/>
      <c r="F254" s="883"/>
      <c r="G254" s="883"/>
      <c r="H254" s="883"/>
      <c r="I254" s="883"/>
      <c r="J254" s="883"/>
      <c r="K254" s="883"/>
      <c r="L254" s="883"/>
      <c r="M254" s="883"/>
      <c r="N254" s="883"/>
      <c r="O254" s="883"/>
      <c r="P254" s="883"/>
      <c r="Q254" s="883"/>
      <c r="R254" s="883"/>
      <c r="S254" s="883"/>
      <c r="T254" s="883"/>
      <c r="U254" s="883"/>
      <c r="V254" s="883"/>
      <c r="W254" s="883"/>
      <c r="X254" s="883"/>
      <c r="Y254" s="883"/>
      <c r="Z254" s="883"/>
      <c r="AA254" s="883"/>
      <c r="AB254" s="883"/>
      <c r="AC254" s="883"/>
      <c r="AD254" s="883"/>
      <c r="AE254" s="883"/>
      <c r="AF254" s="883"/>
      <c r="AG254" s="883"/>
      <c r="AH254" s="883"/>
      <c r="AI254" s="883"/>
      <c r="AJ254" s="883"/>
      <c r="AK254" s="883"/>
      <c r="AL254" s="883"/>
      <c r="AM254" s="883"/>
      <c r="AN254" s="883"/>
      <c r="AO254" s="883"/>
      <c r="AP254" s="883"/>
      <c r="AQ254" s="883"/>
      <c r="AR254" s="883"/>
      <c r="AS254" s="888"/>
      <c r="AT254" s="888"/>
      <c r="AU254" s="888"/>
      <c r="AV254" s="888"/>
      <c r="AW254" s="888"/>
      <c r="AX254" s="888"/>
      <c r="AY254" s="888"/>
      <c r="AZ254" s="888"/>
      <c r="BA254" s="888"/>
      <c r="BB254" s="888"/>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c r="A255" s="167"/>
      <c r="B255" s="373" t="str">
        <f>'НП ДЕННА'!B158</f>
        <v>а також згідно вимог</v>
      </c>
      <c r="C255" s="885" t="str">
        <f>'НП ДЕННА'!C158</f>
        <v>Стандарту вищої освіти за спеціальністю 273 -"Залізничний транспорт" для другого (магістерського ) рівня</v>
      </c>
      <c r="D255" s="886"/>
      <c r="E255" s="886"/>
      <c r="F255" s="886"/>
      <c r="G255" s="886"/>
      <c r="H255" s="886"/>
      <c r="I255" s="886"/>
      <c r="J255" s="886"/>
      <c r="K255" s="886"/>
      <c r="L255" s="886"/>
      <c r="M255" s="886"/>
      <c r="N255" s="886"/>
      <c r="O255" s="886"/>
      <c r="P255" s="886"/>
      <c r="Q255" s="886"/>
      <c r="R255" s="886"/>
      <c r="S255" s="886"/>
      <c r="T255" s="886"/>
      <c r="U255" s="886"/>
      <c r="V255" s="886"/>
      <c r="W255" s="886"/>
      <c r="X255" s="886"/>
      <c r="Y255" s="886"/>
      <c r="Z255" s="886"/>
      <c r="AA255" s="886"/>
      <c r="AB255" s="886"/>
      <c r="AC255" s="886"/>
      <c r="AD255" s="886"/>
      <c r="AE255" s="886"/>
      <c r="AF255" s="886"/>
      <c r="AG255" s="886"/>
      <c r="AH255" s="886"/>
      <c r="AI255" s="886"/>
      <c r="AJ255" s="886"/>
      <c r="AK255" s="886"/>
      <c r="AL255" s="886"/>
      <c r="AM255" s="886"/>
      <c r="AN255" s="886"/>
      <c r="AO255" s="886"/>
      <c r="AP255" s="886"/>
      <c r="AQ255" s="886"/>
      <c r="AR255" s="886"/>
      <c r="AS255" s="886"/>
      <c r="AT255" s="886"/>
      <c r="AU255" s="886"/>
      <c r="AV255" s="886"/>
      <c r="AW255" s="886"/>
      <c r="AX255" s="886"/>
      <c r="AY255" s="886"/>
      <c r="AZ255" s="886"/>
      <c r="BA255" s="886"/>
      <c r="BB255" s="886"/>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c r="A256" s="167"/>
      <c r="B256" s="318"/>
      <c r="C256" s="887" t="str">
        <f>'НП ДЕННА'!C159:AX159</f>
        <v xml:space="preserve"> (назва професійного стандарту, за наявності)</v>
      </c>
      <c r="D256" s="883"/>
      <c r="E256" s="883"/>
      <c r="F256" s="883"/>
      <c r="G256" s="883"/>
      <c r="H256" s="883"/>
      <c r="I256" s="883"/>
      <c r="J256" s="883"/>
      <c r="K256" s="883"/>
      <c r="L256" s="883"/>
      <c r="M256" s="883"/>
      <c r="N256" s="883"/>
      <c r="O256" s="883"/>
      <c r="P256" s="883"/>
      <c r="Q256" s="883"/>
      <c r="R256" s="883"/>
      <c r="S256" s="883"/>
      <c r="T256" s="883"/>
      <c r="U256" s="883"/>
      <c r="V256" s="883"/>
      <c r="W256" s="883"/>
      <c r="X256" s="883"/>
      <c r="Y256" s="883"/>
      <c r="Z256" s="883"/>
      <c r="AA256" s="883"/>
      <c r="AB256" s="883"/>
      <c r="AC256" s="883"/>
      <c r="AD256" s="883"/>
      <c r="AE256" s="883"/>
      <c r="AF256" s="883"/>
      <c r="AG256" s="883"/>
      <c r="AH256" s="883"/>
      <c r="AI256" s="883"/>
      <c r="AJ256" s="883"/>
      <c r="AK256" s="883"/>
      <c r="AL256" s="883"/>
      <c r="AM256" s="883"/>
      <c r="AN256" s="883"/>
      <c r="AO256" s="883"/>
      <c r="AP256" s="883"/>
      <c r="AQ256" s="883"/>
      <c r="AR256" s="883"/>
      <c r="AS256" s="888"/>
      <c r="AT256" s="888"/>
      <c r="AU256" s="888"/>
      <c r="AV256" s="888"/>
      <c r="AW256" s="888"/>
      <c r="AX256" s="888"/>
      <c r="AY256" s="888"/>
      <c r="AZ256" s="888"/>
      <c r="BA256" s="888"/>
      <c r="BB256" s="888"/>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c r="A257"/>
      <c r="B257" s="319" t="str">
        <f>'НП ДЕННА'!B160</f>
        <v>Гарант освітньої програми</v>
      </c>
      <c r="C257" s="889"/>
      <c r="D257" s="889"/>
      <c r="E257" s="889"/>
      <c r="F257" s="889"/>
      <c r="G257" s="889"/>
      <c r="H257" s="889"/>
      <c r="J257" s="890" t="str">
        <f>'НП ДЕННА'!J160:AB160</f>
        <v>к.т.н., доц. Кузьменко С.В.</v>
      </c>
      <c r="K257" s="890"/>
      <c r="L257" s="890"/>
      <c r="M257" s="890"/>
      <c r="N257" s="890"/>
      <c r="O257" s="890"/>
      <c r="P257" s="890"/>
      <c r="Q257" s="890"/>
      <c r="R257" s="890"/>
      <c r="S257" s="890"/>
      <c r="T257" s="890"/>
      <c r="U257" s="890"/>
      <c r="V257" s="890"/>
      <c r="W257" s="890"/>
      <c r="X257" s="890"/>
      <c r="Y257" s="890"/>
      <c r="Z257" s="890"/>
      <c r="AA257" s="890"/>
      <c r="AB257" s="890"/>
      <c r="AC257" s="891"/>
      <c r="AD257" s="891"/>
      <c r="AE257" s="891"/>
      <c r="AF257" s="891"/>
      <c r="AG257" s="167"/>
      <c r="AH257" s="167"/>
      <c r="AI257" s="321" t="str">
        <f>'НП ДЕННА'!AI160</f>
        <v>Кафедра</v>
      </c>
      <c r="AK257" s="892" t="str">
        <f>_xlfn.SINGLE('НП ДЕННА'!AK160)</f>
        <v>залізничного, автомобільного транспорту та ПТМ</v>
      </c>
      <c r="AL257" s="892"/>
      <c r="AM257" s="893"/>
      <c r="AN257" s="893"/>
      <c r="AO257" s="893"/>
      <c r="AP257" s="893"/>
      <c r="AQ257" s="893"/>
      <c r="AR257" s="893"/>
      <c r="AS257" s="893"/>
      <c r="AT257" s="893"/>
      <c r="AU257" s="893"/>
      <c r="AV257" s="893"/>
      <c r="AW257" s="893"/>
      <c r="AX257" s="893"/>
      <c r="AY257" s="894"/>
      <c r="AZ257" s="894"/>
      <c r="BA257" s="894"/>
      <c r="BB257" s="894"/>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c r="B258" s="322"/>
      <c r="C258" s="883" t="str">
        <f>'НП ДЕННА'!C161:H161</f>
        <v>(підпис)</v>
      </c>
      <c r="D258" s="883"/>
      <c r="E258" s="883"/>
      <c r="F258" s="883"/>
      <c r="G258" s="883"/>
      <c r="H258" s="884"/>
      <c r="J258" s="883" t="str">
        <f>'НП ДЕННА'!J161:AF161</f>
        <v>(вчений ступінь, вчене звання, прізвище та ініціали)</v>
      </c>
      <c r="K258" s="883"/>
      <c r="L258" s="883"/>
      <c r="M258" s="883"/>
      <c r="N258" s="883"/>
      <c r="O258" s="883"/>
      <c r="P258" s="883"/>
      <c r="Q258" s="883"/>
      <c r="R258" s="883"/>
      <c r="S258" s="883"/>
      <c r="T258" s="883"/>
      <c r="U258" s="883"/>
      <c r="V258" s="883"/>
      <c r="W258" s="883"/>
      <c r="X258" s="883"/>
      <c r="Y258" s="883"/>
      <c r="Z258" s="883"/>
      <c r="AA258" s="883"/>
      <c r="AB258" s="883"/>
      <c r="AC258" s="884"/>
      <c r="AD258" s="884"/>
      <c r="AE258" s="884"/>
      <c r="AF258" s="884"/>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c r="B259" s="319" t="str">
        <f>'НП ДЕННА'!B162</f>
        <v xml:space="preserve">Завідувач кафедри </v>
      </c>
      <c r="C259" s="898"/>
      <c r="D259" s="899"/>
      <c r="E259" s="899"/>
      <c r="F259" s="899"/>
      <c r="G259" s="899"/>
      <c r="H259" s="899"/>
      <c r="I259" s="318"/>
      <c r="J259" s="890" t="str">
        <f>'НП ДЕННА'!J162:AB162</f>
        <v>к.т.н., доц. Климаш А.О.</v>
      </c>
      <c r="K259" s="890"/>
      <c r="L259" s="890"/>
      <c r="M259" s="890"/>
      <c r="N259" s="890"/>
      <c r="O259" s="890"/>
      <c r="P259" s="890"/>
      <c r="Q259" s="890"/>
      <c r="R259" s="890"/>
      <c r="S259" s="890"/>
      <c r="T259" s="890"/>
      <c r="U259" s="890"/>
      <c r="V259" s="890"/>
      <c r="W259" s="890"/>
      <c r="X259" s="890"/>
      <c r="Y259" s="890"/>
      <c r="Z259" s="890"/>
      <c r="AA259" s="890"/>
      <c r="AB259" s="890"/>
      <c r="AC259" s="891"/>
      <c r="AD259" s="891"/>
      <c r="AE259" s="891"/>
      <c r="AF259" s="891"/>
      <c r="AI259" s="319" t="str">
        <f>'НП ДЕННА'!AI162</f>
        <v>Декан факультету транспорту і будівництва __________   Кузьменко С.В.</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c r="C260" s="881" t="str">
        <f>'НП ДЕННА'!C163:H163</f>
        <v>(підпис)</v>
      </c>
      <c r="D260" s="881"/>
      <c r="E260" s="881"/>
      <c r="F260" s="881"/>
      <c r="G260" s="881"/>
      <c r="H260" s="882"/>
      <c r="J260" s="883" t="str">
        <f>'НП ДЕННА'!J163:AF163</f>
        <v>(вчений ступінь, вчене звання, прізвище та ініціали)</v>
      </c>
      <c r="K260" s="883"/>
      <c r="L260" s="883"/>
      <c r="M260" s="883"/>
      <c r="N260" s="883"/>
      <c r="O260" s="883"/>
      <c r="P260" s="883"/>
      <c r="Q260" s="883"/>
      <c r="R260" s="883"/>
      <c r="S260" s="883"/>
      <c r="T260" s="883"/>
      <c r="U260" s="883"/>
      <c r="V260" s="883"/>
      <c r="W260" s="883"/>
      <c r="X260" s="883"/>
      <c r="Y260" s="883"/>
      <c r="Z260" s="883"/>
      <c r="AA260" s="883"/>
      <c r="AB260" s="883"/>
      <c r="AC260" s="884"/>
      <c r="AD260" s="884"/>
      <c r="AE260" s="884"/>
      <c r="AF260" s="884"/>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c r="AC263" s="167"/>
      <c r="AK263" s="168"/>
      <c r="AL263" s="168"/>
      <c r="AM263" s="168"/>
      <c r="AN263" s="168"/>
    </row>
    <row r="264" spans="1:210">
      <c r="B264" s="325" t="str">
        <f>'НП ДЕННА'!B167</f>
        <v>Схвалено:</v>
      </c>
      <c r="AC264" s="326"/>
      <c r="AD264" s="326"/>
      <c r="AK264" s="168"/>
      <c r="AL264" s="168"/>
      <c r="AM264" s="168"/>
      <c r="AN264" s="168"/>
    </row>
    <row r="265" spans="1:210">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c r="B266" s="309"/>
      <c r="C266" s="309"/>
      <c r="D266" s="309"/>
      <c r="E266" s="309"/>
      <c r="F266" s="309"/>
      <c r="G266" s="309"/>
      <c r="H266" s="309"/>
    </row>
    <row r="269" spans="1:210">
      <c r="C269" s="320"/>
    </row>
    <row r="270" spans="1:210">
      <c r="C270" s="320"/>
    </row>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11" s="33" customFormat="1"/>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6" zoomScaleNormal="100" zoomScaleSheetLayoutView="100" workbookViewId="0">
      <selection activeCell="BG28" sqref="BG28"/>
    </sheetView>
  </sheetViews>
  <sheetFormatPr defaultColWidth="7" defaultRowHeight="13.8"/>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c r="A1" s="42"/>
      <c r="B1" s="328"/>
      <c r="C1" s="328"/>
      <c r="D1" s="328"/>
      <c r="E1" s="328"/>
      <c r="F1" s="328"/>
      <c r="G1" s="328"/>
      <c r="H1" s="740" t="s">
        <v>38</v>
      </c>
      <c r="I1" s="740"/>
      <c r="J1" s="740"/>
      <c r="K1" s="740"/>
      <c r="L1" s="740"/>
      <c r="M1" s="740"/>
      <c r="N1" s="740"/>
      <c r="O1" s="740"/>
      <c r="P1" s="328"/>
      <c r="Q1" s="328"/>
      <c r="R1" s="328"/>
      <c r="S1" s="328"/>
      <c r="T1" s="328"/>
      <c r="U1" s="328"/>
      <c r="V1" s="328"/>
      <c r="W1" s="328"/>
      <c r="X1" s="328"/>
      <c r="AF1" s="329"/>
      <c r="AQ1" s="328" t="s">
        <v>105</v>
      </c>
      <c r="AR1" s="328"/>
      <c r="AS1" s="328"/>
      <c r="AT1" s="328"/>
      <c r="AU1" s="328"/>
      <c r="AV1" s="328"/>
      <c r="AW1" s="328"/>
      <c r="AX1" s="742" t="str">
        <f>'Титул денна (дуальна)'!AX1:BB1</f>
        <v>магістр</v>
      </c>
      <c r="AY1" s="742"/>
      <c r="AZ1" s="742"/>
      <c r="BA1" s="742"/>
      <c r="BB1" s="742"/>
      <c r="BC1" s="328"/>
      <c r="BD1" s="330"/>
      <c r="BE1" s="330"/>
      <c r="BF1" s="330"/>
      <c r="BG1" s="330"/>
      <c r="BH1" s="330"/>
      <c r="BI1" s="330"/>
    </row>
    <row r="2" spans="1:61" s="43" customFormat="1" ht="20.25" customHeight="1">
      <c r="A2" s="42"/>
      <c r="B2" s="740" t="s">
        <v>39</v>
      </c>
      <c r="C2" s="740"/>
      <c r="D2" s="740"/>
      <c r="E2" s="740"/>
      <c r="F2" s="740"/>
      <c r="G2" s="740"/>
      <c r="H2" s="740"/>
      <c r="I2" s="740"/>
      <c r="J2" s="740"/>
      <c r="K2" s="740"/>
      <c r="L2" s="740"/>
      <c r="M2" s="740"/>
      <c r="N2" s="740"/>
      <c r="O2" s="740"/>
      <c r="P2" s="740"/>
      <c r="Q2" s="740"/>
      <c r="R2" s="740"/>
      <c r="S2" s="740"/>
      <c r="T2" s="740"/>
      <c r="U2" s="740"/>
      <c r="V2" s="740"/>
      <c r="W2" s="740"/>
      <c r="X2" s="740"/>
      <c r="AQ2"/>
      <c r="AR2"/>
      <c r="AS2"/>
      <c r="AT2"/>
      <c r="AU2"/>
      <c r="AV2"/>
      <c r="AW2"/>
      <c r="AX2" s="330"/>
    </row>
    <row r="3" spans="1:61" s="43" customFormat="1" ht="21.75" customHeight="1">
      <c r="A3" s="42"/>
      <c r="B3" s="744" t="s">
        <v>77</v>
      </c>
      <c r="C3" s="744"/>
      <c r="D3" s="744"/>
      <c r="E3" s="744"/>
      <c r="F3" s="744"/>
      <c r="G3" s="744"/>
      <c r="H3" s="744"/>
      <c r="I3" s="744"/>
      <c r="J3" s="744"/>
      <c r="K3" s="744"/>
      <c r="L3" s="744"/>
      <c r="M3" s="744"/>
      <c r="N3" s="744"/>
      <c r="O3" s="744"/>
      <c r="P3" s="744"/>
      <c r="Q3" s="744"/>
      <c r="R3" s="744"/>
      <c r="S3" s="744"/>
      <c r="T3" s="744"/>
      <c r="U3" s="744"/>
      <c r="V3" s="222"/>
      <c r="W3" s="222"/>
      <c r="X3" s="222"/>
      <c r="AQ3" s="331"/>
      <c r="AR3" s="332"/>
      <c r="AS3" s="332"/>
      <c r="AT3" s="332"/>
      <c r="AU3" s="332"/>
      <c r="AV3" s="332"/>
      <c r="AW3" s="333"/>
      <c r="AX3" s="333"/>
    </row>
    <row r="4" spans="1:61" s="43" customFormat="1" ht="23.25" customHeight="1">
      <c r="A4" s="334"/>
      <c r="B4" s="438"/>
      <c r="C4" s="438" t="s">
        <v>242</v>
      </c>
      <c r="D4" s="439"/>
      <c r="E4" s="439"/>
      <c r="F4" s="331" t="s">
        <v>242</v>
      </c>
      <c r="G4" s="439"/>
      <c r="H4" s="439"/>
      <c r="I4" s="439"/>
      <c r="J4" s="439"/>
      <c r="K4" s="439"/>
      <c r="L4" s="439"/>
      <c r="M4" s="439"/>
      <c r="N4" s="439"/>
      <c r="O4" s="439"/>
      <c r="P4" s="439"/>
      <c r="Q4" s="438"/>
      <c r="R4" s="744">
        <f>'Титул денна (дуальна)'!R4</f>
        <v>2024</v>
      </c>
      <c r="S4" s="745"/>
      <c r="T4" s="438" t="s">
        <v>243</v>
      </c>
      <c r="U4" s="328"/>
      <c r="V4" s="328"/>
      <c r="W4" s="328"/>
      <c r="X4" s="328"/>
      <c r="AM4" s="335"/>
      <c r="AQ4" s="328"/>
      <c r="AR4" s="328"/>
      <c r="AS4" s="332"/>
      <c r="AT4" s="332"/>
      <c r="AU4" s="332"/>
      <c r="AV4" s="332"/>
      <c r="AW4" s="332"/>
      <c r="AX4" s="332"/>
    </row>
    <row r="5" spans="1:61" s="43" customFormat="1" ht="20.25" customHeight="1">
      <c r="A5" s="42"/>
      <c r="AM5" s="335"/>
      <c r="AR5" s="331"/>
      <c r="AS5" s="331"/>
      <c r="AT5" s="331"/>
      <c r="AU5" s="331"/>
      <c r="AV5" s="331"/>
      <c r="AW5" s="331"/>
      <c r="AX5" s="331"/>
    </row>
    <row r="6" spans="1:61" s="43" customFormat="1" ht="20.25" customHeight="1">
      <c r="A6" s="42"/>
      <c r="AR6" s="328"/>
      <c r="AS6" s="328"/>
      <c r="AT6" s="328"/>
      <c r="AU6" s="328"/>
      <c r="AV6" s="328"/>
      <c r="AW6" s="328"/>
      <c r="BI6" s="328"/>
    </row>
    <row r="7" spans="1:61" s="43" customFormat="1" ht="24" customHeight="1">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c r="C8" s="337"/>
      <c r="F8" s="337"/>
      <c r="AP8" s="336"/>
    </row>
    <row r="9" spans="1:61" s="44" customFormat="1" ht="16.2">
      <c r="C9" s="338"/>
      <c r="F9" s="338"/>
      <c r="AZ9" s="339"/>
    </row>
    <row r="10" spans="1:61" s="44" customFormat="1" ht="18">
      <c r="C10" s="338"/>
      <c r="F10" s="338"/>
      <c r="M10" s="746" t="s">
        <v>40</v>
      </c>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46"/>
    </row>
    <row r="11" spans="1:61" s="43" customFormat="1" ht="24.9" customHeight="1">
      <c r="M11" s="747" t="s">
        <v>110</v>
      </c>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row>
    <row r="12" spans="1:61" s="43" customFormat="1" ht="27" customHeight="1">
      <c r="Y12" s="748" t="s">
        <v>160</v>
      </c>
      <c r="Z12" s="748"/>
      <c r="AA12" s="748"/>
      <c r="AB12" s="748"/>
      <c r="AC12" s="748"/>
      <c r="AD12" s="748"/>
      <c r="AE12" s="748"/>
      <c r="AF12" s="748"/>
      <c r="AG12" s="748"/>
      <c r="AH12" s="748"/>
      <c r="AI12" s="748"/>
      <c r="AJ12" s="748"/>
      <c r="AK12" s="748"/>
      <c r="AL12" s="748"/>
      <c r="AM12" s="748"/>
      <c r="AN12" s="748"/>
      <c r="AO12" s="748"/>
      <c r="AP12" s="748"/>
      <c r="AQ12" s="748"/>
      <c r="AR12" s="748"/>
      <c r="AS12" s="748"/>
      <c r="AT12" s="748"/>
    </row>
    <row r="13" spans="1:61" s="43" customFormat="1" ht="21">
      <c r="M13" s="747" t="s">
        <v>109</v>
      </c>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7"/>
      <c r="AY13" s="747"/>
      <c r="AZ13" s="747"/>
      <c r="BA13" s="747"/>
      <c r="BB13" s="747"/>
    </row>
    <row r="14" spans="1:61" s="43" customFormat="1" ht="21">
      <c r="G14" s="340" t="s">
        <v>79</v>
      </c>
      <c r="H14" s="340"/>
      <c r="I14" s="340"/>
      <c r="J14" s="340"/>
      <c r="K14" s="340"/>
      <c r="L14" s="340"/>
      <c r="M14" s="340"/>
      <c r="N14" s="340"/>
      <c r="O14" s="743" t="str">
        <f>'Титул денна (дуальна)'!O14:P14</f>
        <v>шифр</v>
      </c>
      <c r="P14" s="708"/>
      <c r="Q14" s="981" t="str">
        <f>'Титул денна (дуальна)'!Q14</f>
        <v>27</v>
      </c>
      <c r="R14" s="982"/>
      <c r="S14" s="982"/>
      <c r="T14" s="982"/>
      <c r="U14" s="982"/>
      <c r="V14" s="982"/>
      <c r="W14" s="983"/>
      <c r="X14" s="340"/>
      <c r="AB14" s="341" t="s">
        <v>5</v>
      </c>
      <c r="AC14" s="341"/>
      <c r="AD14" s="975" t="str">
        <f>'Титул денна (дуальна)'!AD14</f>
        <v>Транспорт</v>
      </c>
      <c r="AE14" s="976"/>
      <c r="AF14" s="976"/>
      <c r="AG14" s="976"/>
      <c r="AH14" s="976"/>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7"/>
    </row>
    <row r="15" spans="1:61" s="43" customFormat="1" ht="21">
      <c r="G15" s="340" t="s">
        <v>80</v>
      </c>
      <c r="H15" s="340"/>
      <c r="I15" s="340"/>
      <c r="J15" s="340"/>
      <c r="K15" s="340"/>
      <c r="L15" s="340"/>
      <c r="M15" s="340"/>
      <c r="N15" s="340"/>
      <c r="O15" s="743" t="str">
        <f>'Титул денна (дуальна)'!O15:P15</f>
        <v>шифр</v>
      </c>
      <c r="P15" s="708"/>
      <c r="Q15" s="981" t="str">
        <f>'Титул денна (дуальна)'!Q15</f>
        <v>273</v>
      </c>
      <c r="R15" s="982"/>
      <c r="S15" s="982"/>
      <c r="T15" s="982"/>
      <c r="U15" s="982"/>
      <c r="V15" s="982"/>
      <c r="W15" s="983"/>
      <c r="X15" s="342"/>
      <c r="Y15" s="343"/>
      <c r="Z15" s="343"/>
      <c r="AA15" s="343"/>
      <c r="AB15" s="341" t="s">
        <v>5</v>
      </c>
      <c r="AC15" s="341"/>
      <c r="AD15" s="975" t="str">
        <f>'Титул денна (дуальна)'!AD15</f>
        <v>Залізничний транспорт</v>
      </c>
      <c r="AE15" s="976"/>
      <c r="AF15" s="976"/>
      <c r="AG15" s="976"/>
      <c r="AH15" s="976"/>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7"/>
    </row>
    <row r="16" spans="1:61" s="43" customFormat="1" ht="21">
      <c r="G16" s="118" t="s">
        <v>37</v>
      </c>
      <c r="H16" s="118"/>
      <c r="I16" s="118"/>
      <c r="J16" s="118"/>
      <c r="K16" s="118"/>
      <c r="L16" s="118"/>
      <c r="M16" s="118"/>
      <c r="N16" s="118"/>
      <c r="O16" s="743" t="str">
        <f>'Титул денна (дуальна)'!O16:P16</f>
        <v xml:space="preserve"> </v>
      </c>
      <c r="P16" s="708"/>
      <c r="Q16" s="981">
        <f>'Титул денна (дуальна)'!Q16</f>
        <v>0</v>
      </c>
      <c r="R16" s="982"/>
      <c r="S16" s="982"/>
      <c r="T16" s="982"/>
      <c r="U16" s="982"/>
      <c r="V16" s="982"/>
      <c r="W16" s="983"/>
      <c r="X16" s="344"/>
      <c r="Y16" s="345"/>
      <c r="Z16" s="345"/>
      <c r="AA16" s="345"/>
      <c r="AB16" s="346" t="s">
        <v>5</v>
      </c>
      <c r="AC16" s="346"/>
      <c r="AD16" s="975">
        <f>'Титул денна (дуальна)'!AD16</f>
        <v>0</v>
      </c>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6"/>
      <c r="BF16" s="977"/>
    </row>
    <row r="17" spans="1:61" s="43" customFormat="1" ht="21">
      <c r="G17" s="118" t="s">
        <v>117</v>
      </c>
      <c r="H17" s="118"/>
      <c r="I17" s="118"/>
      <c r="J17" s="118"/>
      <c r="K17" s="118"/>
      <c r="L17" s="118"/>
      <c r="M17" s="118"/>
      <c r="N17" s="118"/>
      <c r="O17" s="713"/>
      <c r="P17" s="713"/>
      <c r="Q17"/>
      <c r="R17"/>
      <c r="S17"/>
      <c r="T17"/>
      <c r="U17"/>
      <c r="V17"/>
      <c r="W17"/>
      <c r="X17" s="344"/>
      <c r="Y17" s="345"/>
      <c r="Z17" s="345"/>
      <c r="AA17" s="345"/>
      <c r="AB17" s="346" t="s">
        <v>5</v>
      </c>
      <c r="AC17" s="346"/>
      <c r="AD17" s="978">
        <f>'Титул денна (дуальна)'!AD17</f>
        <v>0</v>
      </c>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979"/>
      <c r="BD17" s="979"/>
      <c r="BE17" s="979"/>
      <c r="BF17" s="980"/>
    </row>
    <row r="18" spans="1:61" s="43" customFormat="1" ht="21">
      <c r="G18" s="347" t="s">
        <v>103</v>
      </c>
      <c r="H18" s="347"/>
      <c r="I18" s="347"/>
      <c r="J18" s="347"/>
      <c r="K18" s="347"/>
      <c r="L18" s="347"/>
      <c r="M18" s="347"/>
      <c r="N18" s="347"/>
      <c r="O18" s="347"/>
      <c r="P18" s="348"/>
      <c r="Q18" s="969" t="s">
        <v>164</v>
      </c>
      <c r="R18" s="970"/>
      <c r="S18" s="970"/>
      <c r="T18" s="970"/>
      <c r="U18" s="970"/>
      <c r="V18" s="970"/>
      <c r="W18" s="970"/>
      <c r="X18" s="970"/>
      <c r="Y18" s="970"/>
      <c r="Z18" s="970"/>
      <c r="AA18" s="971"/>
      <c r="AB18" s="347" t="s">
        <v>78</v>
      </c>
      <c r="AC18" s="347"/>
      <c r="AD18" s="347"/>
      <c r="AE18" s="347"/>
      <c r="AF18" s="347"/>
      <c r="AG18" s="347"/>
      <c r="AH18" s="349"/>
      <c r="AI18" s="972">
        <f>'Титул денна (дуальна)'!AI18:AN18</f>
        <v>2024</v>
      </c>
      <c r="AJ18" s="973"/>
      <c r="AK18" s="973"/>
      <c r="AL18" s="973"/>
      <c r="AM18" s="973"/>
      <c r="AN18" s="974"/>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c r="A19" s="350" t="s">
        <v>161</v>
      </c>
      <c r="BB19" s="724" t="s">
        <v>41</v>
      </c>
      <c r="BC19" s="724"/>
      <c r="BD19" s="724"/>
      <c r="BE19" s="724"/>
      <c r="BF19" s="724"/>
      <c r="BG19" s="724"/>
      <c r="BH19" s="724"/>
      <c r="BI19" s="724"/>
    </row>
    <row r="20" spans="1:61" s="222" customFormat="1" ht="42" customHeight="1">
      <c r="A20" s="733" t="s">
        <v>42</v>
      </c>
      <c r="B20" s="719" t="s">
        <v>43</v>
      </c>
      <c r="C20" s="720"/>
      <c r="D20" s="720"/>
      <c r="E20" s="721"/>
      <c r="F20" s="736" t="s">
        <v>44</v>
      </c>
      <c r="G20" s="737"/>
      <c r="H20" s="737"/>
      <c r="I20" s="737"/>
      <c r="J20" s="461"/>
      <c r="K20" s="719" t="s">
        <v>45</v>
      </c>
      <c r="L20" s="720"/>
      <c r="M20" s="720"/>
      <c r="N20" s="721"/>
      <c r="O20" s="736" t="s">
        <v>46</v>
      </c>
      <c r="P20" s="737"/>
      <c r="Q20" s="737"/>
      <c r="R20" s="737"/>
      <c r="S20" s="719" t="s">
        <v>47</v>
      </c>
      <c r="T20" s="738"/>
      <c r="U20" s="738"/>
      <c r="V20" s="739"/>
      <c r="W20" s="460"/>
      <c r="X20" s="719" t="s">
        <v>48</v>
      </c>
      <c r="Y20" s="720"/>
      <c r="Z20" s="720"/>
      <c r="AA20" s="735"/>
      <c r="AB20" s="736" t="s">
        <v>49</v>
      </c>
      <c r="AC20" s="737"/>
      <c r="AD20" s="737"/>
      <c r="AE20" s="737"/>
      <c r="AF20" s="736" t="s">
        <v>50</v>
      </c>
      <c r="AG20" s="737"/>
      <c r="AH20" s="737"/>
      <c r="AI20" s="737"/>
      <c r="AJ20" s="461"/>
      <c r="AK20" s="719" t="s">
        <v>51</v>
      </c>
      <c r="AL20" s="720"/>
      <c r="AM20" s="720"/>
      <c r="AN20" s="721"/>
      <c r="AO20" s="736" t="s">
        <v>52</v>
      </c>
      <c r="AP20" s="737"/>
      <c r="AQ20" s="737"/>
      <c r="AR20" s="737"/>
      <c r="AS20" s="719" t="s">
        <v>53</v>
      </c>
      <c r="AT20" s="738"/>
      <c r="AU20" s="738"/>
      <c r="AV20" s="739"/>
      <c r="AW20" s="460"/>
      <c r="AX20" s="719" t="s">
        <v>54</v>
      </c>
      <c r="AY20" s="720"/>
      <c r="AZ20" s="720"/>
      <c r="BA20" s="721"/>
      <c r="BB20" s="717" t="str">
        <f>'Титул денна (дуальна)'!BB20:BB21</f>
        <v>Теоретичне навчання</v>
      </c>
      <c r="BC20" s="717" t="str">
        <f>'Титул денна (дуальна)'!BC20:BC21</f>
        <v>Екзаменацій- на сесія</v>
      </c>
      <c r="BD20" s="717" t="str">
        <f>'Титул денна (дуальна)'!BD20:BD21</f>
        <v>Настановні заняття</v>
      </c>
      <c r="BE20" s="717" t="str">
        <f>'Титул денна (дуальна)'!BE20:BE21</f>
        <v>Практика</v>
      </c>
      <c r="BF20" s="717" t="str">
        <f>'Титул денна (дуальна)'!BF20:BF21</f>
        <v>Виконання та захист кваліф. роботи</v>
      </c>
      <c r="BG20" s="717" t="str">
        <f>'Титул денна (дуальна)'!BG20:BG21</f>
        <v>Атестація</v>
      </c>
      <c r="BH20" s="717" t="str">
        <f>'Титул денна (дуальна)'!BH20:BH21</f>
        <v>Канікули</v>
      </c>
      <c r="BI20" s="717" t="str">
        <f>'Титул денна (дуальна)'!BI20:BI21</f>
        <v>Всього</v>
      </c>
    </row>
    <row r="21" spans="1:61" s="45" customFormat="1" ht="24" customHeight="1">
      <c r="A21" s="734"/>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6"/>
      <c r="BC21" s="966"/>
      <c r="BD21" s="966"/>
      <c r="BE21" s="966"/>
      <c r="BF21" s="966"/>
      <c r="BG21" s="966"/>
      <c r="BH21" s="966"/>
      <c r="BI21" s="966"/>
    </row>
    <row r="22" spans="1:61" s="46" customFormat="1" ht="21">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32</v>
      </c>
      <c r="BC22" s="94">
        <v>5</v>
      </c>
      <c r="BD22" s="94">
        <v>2</v>
      </c>
      <c r="BE22" s="94"/>
      <c r="BF22" s="94"/>
      <c r="BG22" s="94"/>
      <c r="BH22" s="94">
        <v>13</v>
      </c>
      <c r="BI22" s="366">
        <f t="shared" ref="BI22:BI24" si="0">SUM(BB22:BH22)</f>
        <v>52</v>
      </c>
    </row>
    <row r="23" spans="1:61" s="46" customFormat="1" ht="21">
      <c r="A23" s="352" t="s">
        <v>60</v>
      </c>
      <c r="B23" s="420" t="s">
        <v>219</v>
      </c>
      <c r="C23" s="115"/>
      <c r="D23" s="115"/>
      <c r="E23" s="115"/>
      <c r="F23" s="420"/>
      <c r="G23" s="95" t="s">
        <v>62</v>
      </c>
      <c r="H23" s="115" t="s">
        <v>305</v>
      </c>
      <c r="I23" s="115" t="s">
        <v>305</v>
      </c>
      <c r="J23" s="420" t="s">
        <v>305</v>
      </c>
      <c r="K23" s="420" t="s">
        <v>305</v>
      </c>
      <c r="L23" s="420" t="s">
        <v>65</v>
      </c>
      <c r="M23" s="420" t="s">
        <v>65</v>
      </c>
      <c r="N23" s="420" t="s">
        <v>65</v>
      </c>
      <c r="O23" s="420" t="s">
        <v>65</v>
      </c>
      <c r="P23" s="420" t="s">
        <v>65</v>
      </c>
      <c r="Q23" s="420" t="s">
        <v>65</v>
      </c>
      <c r="R23" s="122" t="s">
        <v>306</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6</v>
      </c>
      <c r="BG23" s="94">
        <v>1</v>
      </c>
      <c r="BH23" s="94"/>
      <c r="BI23" s="366">
        <f t="shared" si="0"/>
        <v>17</v>
      </c>
    </row>
    <row r="24" spans="1:61" s="46" customFormat="1" ht="21">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36</v>
      </c>
      <c r="BC24" s="365">
        <f t="shared" si="1"/>
        <v>6</v>
      </c>
      <c r="BD24" s="365">
        <f t="shared" si="1"/>
        <v>3</v>
      </c>
      <c r="BE24" s="365">
        <f t="shared" si="1"/>
        <v>4</v>
      </c>
      <c r="BF24" s="365">
        <f t="shared" si="1"/>
        <v>6</v>
      </c>
      <c r="BG24" s="365">
        <f t="shared" si="1"/>
        <v>1</v>
      </c>
      <c r="BH24" s="365">
        <f t="shared" si="1"/>
        <v>13</v>
      </c>
      <c r="BI24" s="366">
        <f t="shared" si="0"/>
        <v>69</v>
      </c>
    </row>
    <row r="25" spans="1:6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c r="A29" s="967" t="str">
        <f>'Титул денна (дуальна)'!A29:BI29</f>
        <v>ПРАКТИКИ:  В - виробнича;  П - переддипломна</v>
      </c>
      <c r="B29" s="968"/>
      <c r="C29" s="968"/>
      <c r="D29" s="968"/>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row>
    <row r="30" spans="1:61" ht="33" customHeight="1">
      <c r="A30" s="361" t="s">
        <v>107</v>
      </c>
      <c r="AC30" s="712" t="s">
        <v>113</v>
      </c>
      <c r="AD30" s="712"/>
      <c r="AE30" s="712"/>
      <c r="AF30" s="712"/>
      <c r="AG30" s="712"/>
      <c r="AH30" s="712"/>
      <c r="AI30" s="712"/>
      <c r="AJ30" s="712"/>
      <c r="AK30" s="712"/>
      <c r="AL30" s="712"/>
      <c r="AM30" s="712"/>
      <c r="AN30" s="712"/>
      <c r="AO30" s="712"/>
      <c r="AP30" s="712"/>
      <c r="AQ30" s="712"/>
      <c r="AR30" s="712"/>
      <c r="AS30" s="712"/>
      <c r="AT30" s="712"/>
      <c r="AU30" s="712"/>
      <c r="AV30" s="712"/>
      <c r="AW30" s="712"/>
      <c r="AX30" s="712"/>
      <c r="AY30" s="712"/>
      <c r="AZ30" s="712"/>
      <c r="BA30" s="712"/>
      <c r="BB30" s="712"/>
      <c r="BC30" s="712"/>
      <c r="BD30" s="712"/>
      <c r="BE30" s="712"/>
      <c r="BF30" s="712"/>
      <c r="BG30" s="712"/>
      <c r="BH30" s="712"/>
      <c r="BI30" s="712"/>
    </row>
    <row r="31" spans="1:61" ht="15.6">
      <c r="A31" s="362" t="s">
        <v>108</v>
      </c>
    </row>
    <row r="32" spans="1:61" ht="15.6">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0" zoomScaleNormal="100" zoomScaleSheetLayoutView="100" workbookViewId="0">
      <selection activeCell="C132" sqref="C132"/>
    </sheetView>
  </sheetViews>
  <sheetFormatPr defaultColWidth="9.109375" defaultRowHeight="13.2"/>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c r="A2" s="932" t="str">
        <f>'НП ДЕННА'!A2</f>
        <v>ПЛАН НАВЧАЛЬНОГО ПРОЦЕСУ</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21"/>
      <c r="CF2" s="265" t="s">
        <v>85</v>
      </c>
    </row>
    <row r="3" spans="1:84" s="19" customFormat="1" ht="13.8">
      <c r="A3" s="933" t="str">
        <f>'НП ДЕННА'!A3</f>
        <v>другий (магістерський) рівень вищої освіти</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5"/>
      <c r="CE3" s="21"/>
    </row>
    <row r="4" spans="1:84" s="19" customFormat="1" ht="13.8">
      <c r="A4" s="936" t="s">
        <v>294</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8"/>
      <c r="CE4" s="21"/>
      <c r="CF4">
        <v>7.0000000000000007E-2</v>
      </c>
    </row>
    <row r="5" spans="1:84" s="27" customFormat="1">
      <c r="A5" s="939" t="str">
        <f>'НП ДЕННА'!A5</f>
        <v>№</v>
      </c>
      <c r="B5" s="942" t="str">
        <f>'НП ДЕННА'!B5</f>
        <v>Назва дисциплін</v>
      </c>
      <c r="C5" s="945" t="str">
        <f>'НП ДЕННА'!C5</f>
        <v>Шифр кафедри</v>
      </c>
      <c r="D5" s="947" t="str">
        <f>'НП ДЕННА'!D5</f>
        <v>Розподіл за семестрами</v>
      </c>
      <c r="E5" s="948"/>
      <c r="F5" s="948"/>
      <c r="G5" s="948"/>
      <c r="H5" s="948"/>
      <c r="I5" s="948"/>
      <c r="J5" s="948"/>
      <c r="K5" s="948"/>
      <c r="L5" s="948"/>
      <c r="M5" s="948"/>
      <c r="N5" s="948"/>
      <c r="O5" s="948"/>
      <c r="P5" s="948"/>
      <c r="Q5" s="948"/>
      <c r="R5" s="948"/>
      <c r="S5" s="948"/>
      <c r="T5" s="948"/>
      <c r="U5" s="948"/>
      <c r="V5" s="948"/>
      <c r="W5" s="948"/>
      <c r="X5" s="948"/>
      <c r="Y5" s="948"/>
      <c r="Z5" s="948"/>
      <c r="AA5" s="948"/>
      <c r="AB5" s="949"/>
      <c r="AC5" s="926" t="str">
        <f>'НП ДЕННА'!AC5</f>
        <v>Обсяг годин</v>
      </c>
      <c r="AD5" s="927"/>
      <c r="AE5" s="927"/>
      <c r="AF5" s="927"/>
      <c r="AG5" s="927"/>
      <c r="AH5" s="928"/>
      <c r="AI5" s="926" t="str">
        <f>'НП ДЕННА'!AI5</f>
        <v>Розподіл за курсами і семестрами</v>
      </c>
      <c r="AJ5" s="927"/>
      <c r="AK5" s="927"/>
      <c r="AL5" s="927"/>
      <c r="AM5" s="927"/>
      <c r="AN5" s="927"/>
      <c r="AO5" s="927"/>
      <c r="AP5" s="927"/>
      <c r="AQ5" s="927"/>
      <c r="AR5" s="927"/>
      <c r="AS5" s="927"/>
      <c r="AT5" s="927"/>
      <c r="AU5" s="927"/>
      <c r="AV5" s="927"/>
      <c r="AW5" s="927"/>
      <c r="AX5" s="927"/>
      <c r="AY5" s="927"/>
      <c r="AZ5" s="927"/>
      <c r="BA5" s="927"/>
      <c r="BB5" s="927"/>
      <c r="BC5" s="927"/>
      <c r="BD5" s="927"/>
      <c r="BE5" s="927"/>
      <c r="BF5" s="927"/>
      <c r="BG5" s="927"/>
      <c r="BH5" s="927"/>
      <c r="BI5" s="927"/>
      <c r="BJ5" s="927"/>
      <c r="BK5" s="927"/>
      <c r="BL5" s="927"/>
      <c r="BM5" s="927"/>
      <c r="BN5" s="927"/>
      <c r="BO5" s="927"/>
      <c r="BP5" s="927"/>
      <c r="BQ5" s="927"/>
      <c r="BR5" s="927"/>
      <c r="BS5" s="927"/>
      <c r="BT5" s="927"/>
      <c r="BU5" s="927"/>
      <c r="BV5" s="927"/>
      <c r="BW5" s="927"/>
      <c r="BX5" s="927"/>
      <c r="BY5" s="927"/>
      <c r="BZ5" s="927"/>
      <c r="CA5" s="927"/>
      <c r="CB5" s="927"/>
      <c r="CC5" s="927"/>
      <c r="CD5" s="928"/>
      <c r="CE5" s="59"/>
    </row>
    <row r="6" spans="1:84" s="28" customFormat="1" ht="13.2" customHeight="1">
      <c r="A6" s="940"/>
      <c r="B6" s="943"/>
      <c r="C6" s="946"/>
      <c r="D6" s="950" t="str">
        <f>'НП ДЕННА'!D6</f>
        <v>Екзамени</v>
      </c>
      <c r="E6" s="951"/>
      <c r="F6" s="951"/>
      <c r="G6" s="952"/>
      <c r="H6" s="916" t="str">
        <f>'НП ДЕННА'!H6</f>
        <v>Заліки</v>
      </c>
      <c r="I6" s="916"/>
      <c r="J6" s="916"/>
      <c r="K6" s="916"/>
      <c r="L6" s="916"/>
      <c r="M6" s="916"/>
      <c r="N6" s="916"/>
      <c r="O6" s="916"/>
      <c r="P6" s="916"/>
      <c r="Q6" s="916"/>
      <c r="R6" s="916"/>
      <c r="S6" s="916"/>
      <c r="T6" s="917" t="str">
        <f>'НП ДЕННА'!T6</f>
        <v>Курс. проект</v>
      </c>
      <c r="U6" s="917" t="str">
        <f>'НП ДЕННА'!U6</f>
        <v>Курс. робота</v>
      </c>
      <c r="V6" s="916" t="str">
        <f>'НП ДЕННА'!V6</f>
        <v>Інд. завдання</v>
      </c>
      <c r="W6" s="916"/>
      <c r="X6" s="916"/>
      <c r="Y6" s="916"/>
      <c r="Z6" s="916"/>
      <c r="AA6" s="916"/>
      <c r="AB6" s="916"/>
      <c r="AC6" s="931" t="str">
        <f>'НП ДЕННА'!AC6</f>
        <v>Разом</v>
      </c>
      <c r="AD6" s="931"/>
      <c r="AE6" s="916" t="str">
        <f>'НП ДЕННА'!AE6</f>
        <v>Лекції</v>
      </c>
      <c r="AF6" s="916" t="str">
        <f>'НП ДЕННА'!AF6</f>
        <v>Лабораторні роботи</v>
      </c>
      <c r="AG6" s="916" t="str">
        <f>'НП ДЕННА'!AG6</f>
        <v>Практичні заняття(семінари)</v>
      </c>
      <c r="AH6" s="916" t="str">
        <f>'НП ДЕННА'!AH6</f>
        <v>Самостійна робота</v>
      </c>
      <c r="AI6" s="947" t="str">
        <f>'НП ДЕННА'!AI6</f>
        <v>I</v>
      </c>
      <c r="AJ6" s="948"/>
      <c r="AK6" s="948"/>
      <c r="AL6" s="948"/>
      <c r="AM6" s="948"/>
      <c r="AN6" s="948"/>
      <c r="AO6" s="948"/>
      <c r="AP6" s="949"/>
      <c r="AQ6" s="947" t="str">
        <f>'НП ДЕННА'!AQ6</f>
        <v>II</v>
      </c>
      <c r="AR6" s="948"/>
      <c r="AS6" s="948"/>
      <c r="AT6" s="948"/>
      <c r="AU6" s="948"/>
      <c r="AV6" s="948"/>
      <c r="AW6" s="948"/>
      <c r="AX6" s="949"/>
      <c r="AY6" s="947" t="str">
        <f>'НП ДЕННА'!AY6</f>
        <v>III</v>
      </c>
      <c r="AZ6" s="948"/>
      <c r="BA6" s="948"/>
      <c r="BB6" s="948"/>
      <c r="BC6" s="948"/>
      <c r="BD6" s="948"/>
      <c r="BE6" s="948"/>
      <c r="BF6" s="949"/>
      <c r="BG6" s="947" t="str">
        <f>'НП ДЕННА'!BG6</f>
        <v>IV</v>
      </c>
      <c r="BH6" s="948"/>
      <c r="BI6" s="948"/>
      <c r="BJ6" s="948"/>
      <c r="BK6" s="948"/>
      <c r="BL6" s="948"/>
      <c r="BM6" s="948"/>
      <c r="BN6" s="949"/>
      <c r="BO6" s="947" t="str">
        <f>'НП ДЕННА'!BO6</f>
        <v>V</v>
      </c>
      <c r="BP6" s="948"/>
      <c r="BQ6" s="948"/>
      <c r="BR6" s="948"/>
      <c r="BS6" s="948"/>
      <c r="BT6" s="948"/>
      <c r="BU6" s="948"/>
      <c r="BV6" s="949"/>
      <c r="BW6" s="947" t="str">
        <f>'НП ДЕННА'!BW6</f>
        <v>VI</v>
      </c>
      <c r="BX6" s="948"/>
      <c r="BY6" s="948"/>
      <c r="BZ6" s="948"/>
      <c r="CA6" s="948"/>
      <c r="CB6" s="948"/>
      <c r="CC6" s="948"/>
      <c r="CD6" s="949"/>
      <c r="CE6" s="60"/>
    </row>
    <row r="7" spans="1:84" s="28" customFormat="1">
      <c r="A7" s="940"/>
      <c r="B7" s="943"/>
      <c r="C7" s="946"/>
      <c r="D7" s="953"/>
      <c r="E7" s="954"/>
      <c r="F7" s="954"/>
      <c r="G7" s="955"/>
      <c r="H7" s="916"/>
      <c r="I7" s="916"/>
      <c r="J7" s="916"/>
      <c r="K7" s="916"/>
      <c r="L7" s="916"/>
      <c r="M7" s="916"/>
      <c r="N7" s="916"/>
      <c r="O7" s="916"/>
      <c r="P7" s="916"/>
      <c r="Q7" s="916"/>
      <c r="R7" s="916"/>
      <c r="S7" s="916"/>
      <c r="T7" s="917"/>
      <c r="U7" s="917"/>
      <c r="V7" s="916"/>
      <c r="W7" s="916"/>
      <c r="X7" s="916"/>
      <c r="Y7" s="916"/>
      <c r="Z7" s="916"/>
      <c r="AA7" s="916"/>
      <c r="AB7" s="916"/>
      <c r="AC7" s="916" t="str">
        <f>'НП ДЕННА'!AC7</f>
        <v>Годин</v>
      </c>
      <c r="AD7" s="916" t="str">
        <f>'НП ДЕННА'!AD7</f>
        <v>Кредити ECTS</v>
      </c>
      <c r="AE7" s="916"/>
      <c r="AF7" s="916"/>
      <c r="AG7" s="916"/>
      <c r="AH7" s="916"/>
      <c r="AI7" s="920">
        <f>'НП ДЕННА'!AI7</f>
        <v>1</v>
      </c>
      <c r="AJ7" s="921"/>
      <c r="AK7" s="921"/>
      <c r="AL7" s="922"/>
      <c r="AM7" s="920">
        <f>'НП ДЕННА'!AM7</f>
        <v>2</v>
      </c>
      <c r="AN7" s="921"/>
      <c r="AO7" s="921"/>
      <c r="AP7" s="922"/>
      <c r="AQ7" s="920">
        <f>'НП ДЕННА'!AQ7</f>
        <v>3</v>
      </c>
      <c r="AR7" s="921"/>
      <c r="AS7" s="921"/>
      <c r="AT7" s="922"/>
      <c r="AU7" s="920">
        <f>'НП ДЕННА'!AU7</f>
        <v>4</v>
      </c>
      <c r="AV7" s="921"/>
      <c r="AW7" s="921"/>
      <c r="AX7" s="922"/>
      <c r="AY7" s="920">
        <f>'НП ДЕННА'!AY7</f>
        <v>5</v>
      </c>
      <c r="AZ7" s="921"/>
      <c r="BA7" s="921"/>
      <c r="BB7" s="922"/>
      <c r="BC7" s="920">
        <f>'НП ДЕННА'!BC7</f>
        <v>6</v>
      </c>
      <c r="BD7" s="921"/>
      <c r="BE7" s="921"/>
      <c r="BF7" s="922"/>
      <c r="BG7" s="920">
        <f>'НП ДЕННА'!BG7</f>
        <v>7</v>
      </c>
      <c r="BH7" s="921"/>
      <c r="BI7" s="921"/>
      <c r="BJ7" s="922"/>
      <c r="BK7" s="920">
        <f>'НП ДЕННА'!BK7</f>
        <v>8</v>
      </c>
      <c r="BL7" s="921"/>
      <c r="BM7" s="921"/>
      <c r="BN7" s="922"/>
      <c r="BO7" s="920">
        <f>'НП ДЕННА'!BO7</f>
        <v>9</v>
      </c>
      <c r="BP7" s="921"/>
      <c r="BQ7" s="921"/>
      <c r="BR7" s="922"/>
      <c r="BS7" s="920">
        <f>'НП ДЕННА'!BS7</f>
        <v>10</v>
      </c>
      <c r="BT7" s="921"/>
      <c r="BU7" s="921"/>
      <c r="BV7" s="922"/>
      <c r="BW7" s="920">
        <f>'НП ДЕННА'!BW7</f>
        <v>11</v>
      </c>
      <c r="BX7" s="921"/>
      <c r="BY7" s="921"/>
      <c r="BZ7" s="922"/>
      <c r="CA7" s="920">
        <f>'НП ДЕННА'!CA7</f>
        <v>12</v>
      </c>
      <c r="CB7" s="921"/>
      <c r="CC7" s="921"/>
      <c r="CD7" s="922"/>
      <c r="CE7" s="60"/>
    </row>
    <row r="8" spans="1:84" s="28" customFormat="1">
      <c r="A8" s="940"/>
      <c r="B8" s="943"/>
      <c r="C8" s="946"/>
      <c r="D8" s="953"/>
      <c r="E8" s="954"/>
      <c r="F8" s="954"/>
      <c r="G8" s="955"/>
      <c r="H8" s="916"/>
      <c r="I8" s="916"/>
      <c r="J8" s="916"/>
      <c r="K8" s="916"/>
      <c r="L8" s="916"/>
      <c r="M8" s="916"/>
      <c r="N8" s="916"/>
      <c r="O8" s="916"/>
      <c r="P8" s="916"/>
      <c r="Q8" s="916"/>
      <c r="R8" s="916"/>
      <c r="S8" s="916"/>
      <c r="T8" s="917"/>
      <c r="U8" s="917"/>
      <c r="V8" s="916"/>
      <c r="W8" s="916"/>
      <c r="X8" s="916"/>
      <c r="Y8" s="916"/>
      <c r="Z8" s="916"/>
      <c r="AA8" s="916"/>
      <c r="AB8" s="916"/>
      <c r="AC8" s="916"/>
      <c r="AD8" s="916"/>
      <c r="AE8" s="916"/>
      <c r="AF8" s="916"/>
      <c r="AG8" s="916"/>
      <c r="AH8" s="916"/>
      <c r="AI8" s="926" t="str">
        <f>'НП ДЕННА'!AI8</f>
        <v>кількість тижнів теоретичного навчання у семестрі</v>
      </c>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8"/>
      <c r="CE8" s="60"/>
    </row>
    <row r="9" spans="1:84" s="28" customFormat="1">
      <c r="A9" s="940"/>
      <c r="B9" s="943"/>
      <c r="C9" s="946"/>
      <c r="D9" s="953"/>
      <c r="E9" s="954"/>
      <c r="F9" s="954"/>
      <c r="G9" s="955"/>
      <c r="H9" s="916"/>
      <c r="I9" s="916"/>
      <c r="J9" s="916"/>
      <c r="K9" s="916"/>
      <c r="L9" s="916"/>
      <c r="M9" s="916"/>
      <c r="N9" s="916"/>
      <c r="O9" s="916"/>
      <c r="P9" s="916"/>
      <c r="Q9" s="916"/>
      <c r="R9" s="916"/>
      <c r="S9" s="916"/>
      <c r="T9" s="917"/>
      <c r="U9" s="917"/>
      <c r="V9" s="916"/>
      <c r="W9" s="916"/>
      <c r="X9" s="916"/>
      <c r="Y9" s="916"/>
      <c r="Z9" s="916"/>
      <c r="AA9" s="916"/>
      <c r="AB9" s="916"/>
      <c r="AC9" s="916"/>
      <c r="AD9" s="916"/>
      <c r="AE9" s="916"/>
      <c r="AF9" s="916"/>
      <c r="AG9" s="916"/>
      <c r="AH9" s="916"/>
      <c r="AI9" s="778">
        <v>1</v>
      </c>
      <c r="AJ9" s="779"/>
      <c r="AK9" s="779"/>
      <c r="AL9" s="780"/>
      <c r="AM9" s="778">
        <v>1</v>
      </c>
      <c r="AN9" s="779"/>
      <c r="AO9" s="779"/>
      <c r="AP9" s="780"/>
      <c r="AQ9" s="778">
        <v>1</v>
      </c>
      <c r="AR9" s="779"/>
      <c r="AS9" s="779"/>
      <c r="AT9" s="780"/>
      <c r="AU9" s="778">
        <v>1</v>
      </c>
      <c r="AV9" s="779"/>
      <c r="AW9" s="779"/>
      <c r="AX9" s="780"/>
      <c r="AY9" s="778">
        <v>1</v>
      </c>
      <c r="AZ9" s="779"/>
      <c r="BA9" s="779"/>
      <c r="BB9" s="780"/>
      <c r="BC9" s="778">
        <v>1</v>
      </c>
      <c r="BD9" s="779"/>
      <c r="BE9" s="779"/>
      <c r="BF9" s="780"/>
      <c r="BG9" s="778">
        <v>1</v>
      </c>
      <c r="BH9" s="779"/>
      <c r="BI9" s="779"/>
      <c r="BJ9" s="780"/>
      <c r="BK9" s="778">
        <v>1</v>
      </c>
      <c r="BL9" s="779"/>
      <c r="BM9" s="779"/>
      <c r="BN9" s="780"/>
      <c r="BO9" s="778">
        <v>1</v>
      </c>
      <c r="BP9" s="779"/>
      <c r="BQ9" s="779"/>
      <c r="BR9" s="780"/>
      <c r="BS9" s="778">
        <v>1</v>
      </c>
      <c r="BT9" s="779"/>
      <c r="BU9" s="779"/>
      <c r="BV9" s="780"/>
      <c r="BW9" s="778">
        <v>1</v>
      </c>
      <c r="BX9" s="779"/>
      <c r="BY9" s="779"/>
      <c r="BZ9" s="780"/>
      <c r="CA9" s="778">
        <v>1</v>
      </c>
      <c r="CB9" s="779"/>
      <c r="CC9" s="779"/>
      <c r="CD9" s="780"/>
      <c r="CE9" s="61"/>
    </row>
    <row r="10" spans="1:84" s="28" customFormat="1">
      <c r="A10" s="941"/>
      <c r="B10" s="944"/>
      <c r="C10" s="946"/>
      <c r="D10" s="956"/>
      <c r="E10" s="957"/>
      <c r="F10" s="957"/>
      <c r="G10" s="958"/>
      <c r="H10" s="916"/>
      <c r="I10" s="916"/>
      <c r="J10" s="916"/>
      <c r="K10" s="916"/>
      <c r="L10" s="916"/>
      <c r="M10" s="916"/>
      <c r="N10" s="916"/>
      <c r="O10" s="916"/>
      <c r="P10" s="916"/>
      <c r="Q10" s="916"/>
      <c r="R10" s="916"/>
      <c r="S10" s="916"/>
      <c r="T10" s="917"/>
      <c r="U10" s="917"/>
      <c r="V10" s="916"/>
      <c r="W10" s="916"/>
      <c r="X10" s="916"/>
      <c r="Y10" s="916"/>
      <c r="Z10" s="916"/>
      <c r="AA10" s="916"/>
      <c r="AB10" s="916"/>
      <c r="AC10" s="916"/>
      <c r="AD10" s="916"/>
      <c r="AE10" s="916"/>
      <c r="AF10" s="916"/>
      <c r="AG10" s="916"/>
      <c r="AH10" s="916"/>
      <c r="AI10" s="926" t="str">
        <f>'НП ДЕННА'!AI10</f>
        <v>кільскість аудиторних годин і кредитів за семестр</v>
      </c>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7"/>
      <c r="BZ10" s="927"/>
      <c r="CA10" s="927"/>
      <c r="CB10" s="927"/>
      <c r="CC10" s="927"/>
      <c r="CD10" s="928"/>
      <c r="CE10" s="21"/>
    </row>
    <row r="11" spans="1:84" s="267" customFormat="1" ht="10.199999999999999">
      <c r="A11" s="22">
        <f>'НП ДЕННА'!A11</f>
        <v>1</v>
      </c>
      <c r="B11" s="22" t="str">
        <f>'НП ДЕННА'!B11</f>
        <v>2</v>
      </c>
      <c r="C11" s="22" t="str">
        <f>'НП ДЕННА'!C11</f>
        <v>3</v>
      </c>
      <c r="D11" s="929">
        <f>'НП ДЕННА'!D11</f>
        <v>4</v>
      </c>
      <c r="E11" s="929"/>
      <c r="F11" s="929"/>
      <c r="G11" s="929"/>
      <c r="H11" s="929">
        <f>'НП ДЕННА'!H11</f>
        <v>5</v>
      </c>
      <c r="I11" s="929"/>
      <c r="J11" s="929"/>
      <c r="K11" s="929"/>
      <c r="L11" s="929"/>
      <c r="M11" s="929"/>
      <c r="N11" s="929"/>
      <c r="O11" s="929"/>
      <c r="P11" s="929"/>
      <c r="Q11" s="929"/>
      <c r="R11" s="929"/>
      <c r="S11" s="929"/>
      <c r="T11" s="22">
        <f>'НП ДЕННА'!T11</f>
        <v>6</v>
      </c>
      <c r="U11" s="22">
        <f>'НП ДЕННА'!U11</f>
        <v>7</v>
      </c>
      <c r="V11" s="929">
        <f>'НП ДЕННА'!V11</f>
        <v>8</v>
      </c>
      <c r="W11" s="929"/>
      <c r="X11" s="929"/>
      <c r="Y11" s="929"/>
      <c r="Z11" s="929"/>
      <c r="AA11" s="929"/>
      <c r="AB11" s="929"/>
      <c r="AC11" s="22">
        <f>'НП ДЕННА'!AC11</f>
        <v>9</v>
      </c>
      <c r="AD11" s="22" t="str">
        <f>'НП ДЕННА'!AD11</f>
        <v>10</v>
      </c>
      <c r="AE11" s="22">
        <f>'НП ДЕННА'!AE11</f>
        <v>11</v>
      </c>
      <c r="AF11" s="22">
        <f>'НП ДЕННА'!AF11</f>
        <v>12</v>
      </c>
      <c r="AG11" s="22">
        <f>'НП ДЕННА'!AG11</f>
        <v>13</v>
      </c>
      <c r="AH11" s="22">
        <f>'НП ДЕННА'!AH11</f>
        <v>14</v>
      </c>
      <c r="AI11" s="930">
        <f>'НП ДЕННА'!AI11</f>
        <v>15</v>
      </c>
      <c r="AJ11" s="919"/>
      <c r="AK11" s="919"/>
      <c r="AL11" s="266" t="str">
        <f>'НП ДЕННА'!AL11</f>
        <v>кредити</v>
      </c>
      <c r="AM11" s="918">
        <f>'НП ДЕННА'!AM11</f>
        <v>16</v>
      </c>
      <c r="AN11" s="919"/>
      <c r="AO11" s="919"/>
      <c r="AP11" s="266" t="str">
        <f>'НП ДЕННА'!AP11</f>
        <v>кредити</v>
      </c>
      <c r="AQ11" s="918">
        <f>'НП ДЕННА'!AQ11</f>
        <v>17</v>
      </c>
      <c r="AR11" s="919"/>
      <c r="AS11" s="919"/>
      <c r="AT11" s="266" t="str">
        <f>'НП ДЕННА'!AT11</f>
        <v>кредити</v>
      </c>
      <c r="AU11" s="918">
        <f>'НП ДЕННА'!AU11</f>
        <v>18</v>
      </c>
      <c r="AV11" s="919"/>
      <c r="AW11" s="919"/>
      <c r="AX11" s="266" t="str">
        <f>'НП ДЕННА'!AX11</f>
        <v>кредити</v>
      </c>
      <c r="AY11" s="918">
        <f>'НП ДЕННА'!AY11</f>
        <v>19</v>
      </c>
      <c r="AZ11" s="919"/>
      <c r="BA11" s="919"/>
      <c r="BB11" s="266" t="str">
        <f>'НП ДЕННА'!BB11</f>
        <v>кредити</v>
      </c>
      <c r="BC11" s="918">
        <f>'НП ДЕННА'!BC11</f>
        <v>20</v>
      </c>
      <c r="BD11" s="919"/>
      <c r="BE11" s="919"/>
      <c r="BF11" s="266" t="str">
        <f>'НП ДЕННА'!BF11</f>
        <v>кредити</v>
      </c>
      <c r="BG11" s="918">
        <f>'НП ДЕННА'!BG11</f>
        <v>21</v>
      </c>
      <c r="BH11" s="919"/>
      <c r="BI11" s="919"/>
      <c r="BJ11" s="266" t="str">
        <f>'НП ДЕННА'!BJ11</f>
        <v>кредити</v>
      </c>
      <c r="BK11" s="918">
        <f>'НП ДЕННА'!BK11</f>
        <v>22</v>
      </c>
      <c r="BL11" s="919"/>
      <c r="BM11" s="919"/>
      <c r="BN11" s="266" t="str">
        <f>'НП ДЕННА'!BN11</f>
        <v>кредити</v>
      </c>
      <c r="BO11" s="918">
        <f>'НП ДЕННА'!BO11</f>
        <v>23</v>
      </c>
      <c r="BP11" s="919"/>
      <c r="BQ11" s="919"/>
      <c r="BR11" s="266" t="str">
        <f>'НП ДЕННА'!BR11</f>
        <v>кредити</v>
      </c>
      <c r="BS11" s="918">
        <f>'НП ДЕННА'!BS11</f>
        <v>24</v>
      </c>
      <c r="BT11" s="919"/>
      <c r="BU11" s="919"/>
      <c r="BV11" s="266" t="str">
        <f>'НП ДЕННА'!BV11</f>
        <v>кредити</v>
      </c>
      <c r="BW11" s="918">
        <f>'НП ДЕННА'!BW11</f>
        <v>25</v>
      </c>
      <c r="BX11" s="919"/>
      <c r="BY11" s="919"/>
      <c r="BZ11" s="266" t="str">
        <f>'НП ДЕННА'!BZ11</f>
        <v>кредити</v>
      </c>
      <c r="CA11" s="918">
        <f>'НП ДЕННА'!CA11</f>
        <v>26</v>
      </c>
      <c r="CB11" s="919"/>
      <c r="CC11" s="919"/>
      <c r="CD11" s="266" t="str">
        <f>'НП ДЕННА'!CD11</f>
        <v>кредити</v>
      </c>
      <c r="CE11" s="51" t="s">
        <v>31</v>
      </c>
    </row>
    <row r="12" spans="1:84" s="19" customFormat="1" ht="14.4">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c r="A16" s="22" t="str">
        <f>'НП ДЕННА'!A16</f>
        <v>1.1.02</v>
      </c>
      <c r="B16" s="367" t="str">
        <f>'НП ДЕННА'!B16</f>
        <v>Методологія та організація наукових досліджень</v>
      </c>
      <c r="C16" s="429" t="str">
        <f>'НП ДЕННА'!C16</f>
        <v>ЗАТПТМ</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c r="A18" s="22" t="str">
        <f>'НП ДЕННА'!A18</f>
        <v>1.1.04</v>
      </c>
      <c r="B18" s="367" t="str">
        <f>'НП ДЕННА'!B18</f>
        <v>Цивільний захист</v>
      </c>
      <c r="C18" s="429" t="str">
        <f>'НП ДЕННА'!C18</f>
        <v>ФВТ</v>
      </c>
      <c r="D18" s="276">
        <f>'НП ДЕННА'!D18</f>
        <v>0</v>
      </c>
      <c r="E18" s="277">
        <f>'НП ДЕННА'!E18</f>
        <v>0</v>
      </c>
      <c r="F18" s="277">
        <f>'НП ДЕННА'!F18</f>
        <v>0</v>
      </c>
      <c r="G18" s="278">
        <f>'НП ДЕННА'!G18</f>
        <v>0</v>
      </c>
      <c r="H18" s="276">
        <f>'НП ДЕННА'!H18</f>
        <v>1</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45</v>
      </c>
      <c r="AD18" s="138">
        <f>'НП ДЕННА'!AD18</f>
        <v>1.5</v>
      </c>
      <c r="AE18" s="9">
        <f t="shared" si="0"/>
        <v>2</v>
      </c>
      <c r="AF18" s="9">
        <f t="shared" si="1"/>
        <v>0</v>
      </c>
      <c r="AG18" s="9">
        <f t="shared" si="2"/>
        <v>2</v>
      </c>
      <c r="AH18" s="9">
        <f t="shared" si="4"/>
        <v>41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1.5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0.91111111111111109</v>
      </c>
    </row>
    <row r="19" spans="1:83" s="19" customFormat="1" ht="20.399999999999999">
      <c r="A19" s="22" t="str">
        <f>'НП ДЕННА'!A19</f>
        <v>1.1.05</v>
      </c>
      <c r="B19" s="367" t="str">
        <f>'НП ДЕННА'!B19</f>
        <v>Охорона праці в галузі (на залізничному транспорті)</v>
      </c>
      <c r="C19" s="429" t="str">
        <f>'НП ДЕННА'!C19</f>
        <v>ФВТ</v>
      </c>
      <c r="D19" s="276">
        <f>'НП ДЕННА'!D19</f>
        <v>0</v>
      </c>
      <c r="E19" s="277">
        <f>'НП ДЕННА'!E19</f>
        <v>0</v>
      </c>
      <c r="F19" s="277">
        <f>'НП ДЕННА'!F19</f>
        <v>0</v>
      </c>
      <c r="G19" s="278">
        <f>'НП ДЕННА'!G19</f>
        <v>0</v>
      </c>
      <c r="H19" s="276">
        <f>'НП ДЕННА'!H19</f>
        <v>2</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45</v>
      </c>
      <c r="AD19" s="138">
        <f>'НП ДЕННА'!AD19</f>
        <v>1.5</v>
      </c>
      <c r="AE19" s="9">
        <f t="shared" si="0"/>
        <v>2</v>
      </c>
      <c r="AF19" s="9">
        <f t="shared" si="1"/>
        <v>0</v>
      </c>
      <c r="AG19" s="9">
        <f t="shared" si="2"/>
        <v>2</v>
      </c>
      <c r="AH19" s="9">
        <f t="shared" si="4"/>
        <v>41</v>
      </c>
      <c r="AI19" s="327">
        <f>IF('НП ДЕННА'!AI19&gt;0,IF(ROUND('НП ДЕННА'!AI19*$CF$4,0)&gt;0,ROUND('НП ДЕННА'!AI19*$CF$4,0)*2,2),0)</f>
        <v>0</v>
      </c>
      <c r="AJ19" s="327">
        <f>IF('НП ДЕННА'!AJ19&gt;0,IF(ROUND('НП ДЕННА'!AJ19*$CF$4,0)&gt;0,ROUND('НП ДЕННА'!AJ19*$CF$4,0)*2,2),0)</f>
        <v>0</v>
      </c>
      <c r="AK19" s="327">
        <f>IF('НП ДЕННА'!AK19&gt;0,IF(ROUND('НП ДЕННА'!AK19*$CF$4,0)&gt;0,ROUND('НП ДЕННА'!AK19*$CF$4,0)*2,2),0)</f>
        <v>0</v>
      </c>
      <c r="AL19" s="69">
        <f>'НП ДЕННА'!AL19</f>
        <v>0</v>
      </c>
      <c r="AM19" s="327">
        <f>IF('НП ДЕННА'!AM19&gt;0,IF(ROUND('НП ДЕННА'!AM19*$CF$4,0)&gt;0,ROUND('НП ДЕННА'!AM19*$CF$4,0)*2,2),0)</f>
        <v>2</v>
      </c>
      <c r="AN19" s="327">
        <f>IF('НП ДЕННА'!AN19&gt;0,IF(ROUND('НП ДЕННА'!AN19*$CF$4,0)&gt;0,ROUND('НП ДЕННА'!AN19*$CF$4,0)*2,2),0)</f>
        <v>0</v>
      </c>
      <c r="AO19" s="327">
        <f>IF('НП ДЕННА'!AO19&gt;0,IF(ROUND('НП ДЕННА'!AO19*$CF$4,0)&gt;0,ROUND('НП ДЕННА'!AO19*$CF$4,0)*2,2),0)</f>
        <v>2</v>
      </c>
      <c r="AP19" s="69">
        <f>'НП ДЕННА'!AP19</f>
        <v>1.5</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0.91111111111111109</v>
      </c>
    </row>
    <row r="20" spans="1:83" s="19" customFormat="1" ht="20.399999999999999">
      <c r="A20" s="22" t="str">
        <f>'НП ДЕННА'!A20</f>
        <v>1.1.06</v>
      </c>
      <c r="B20" s="367" t="str">
        <f>'НП ДЕННА'!B20</f>
        <v>Основи об'єктно-орієнтованого підходу при розробці технічних систем</v>
      </c>
      <c r="C20" s="429" t="str">
        <f>'НП ДЕННА'!C20</f>
        <v>ЗАТПТМ</v>
      </c>
      <c r="D20" s="276">
        <f>'НП ДЕННА'!D20</f>
        <v>2</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0</v>
      </c>
      <c r="AJ20" s="327">
        <f>IF('НП ДЕННА'!AJ20&gt;0,IF(ROUND('НП ДЕННА'!AJ20*$CF$4,0)&gt;0,ROUND('НП ДЕННА'!AJ20*$CF$4,0)*2,2),0)</f>
        <v>0</v>
      </c>
      <c r="AK20" s="327">
        <f>IF('НП ДЕННА'!AK20&gt;0,IF(ROUND('НП ДЕННА'!AK20*$CF$4,0)&gt;0,ROUND('НП ДЕННА'!AK20*$CF$4,0)*2,2),0)</f>
        <v>0</v>
      </c>
      <c r="AL20" s="69">
        <f>'НП ДЕННА'!AL20</f>
        <v>0</v>
      </c>
      <c r="AM20" s="327">
        <f>IF('НП ДЕННА'!AM20&gt;0,IF(ROUND('НП ДЕННА'!AM20*$CF$4,0)&gt;0,ROUND('НП ДЕННА'!AM20*$CF$4,0)*2,2),0)</f>
        <v>2</v>
      </c>
      <c r="AN20" s="327">
        <f>IF('НП ДЕННА'!AN20&gt;0,IF(ROUND('НП ДЕННА'!AN20*$CF$4,0)&gt;0,ROUND('НП ДЕННА'!AN20*$CF$4,0)*2,2),0)</f>
        <v>0</v>
      </c>
      <c r="AO20" s="327">
        <f>IF('НП ДЕННА'!AO20&gt;0,IF(ROUND('НП ДЕННА'!AO20*$CF$4,0)&gt;0,ROUND('НП ДЕННА'!AO20*$CF$4,0)*2,2),0)</f>
        <v>2</v>
      </c>
      <c r="AP20" s="69">
        <f>'НП ДЕННА'!AP20</f>
        <v>4</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2" customHeight="1">
      <c r="A21" s="22" t="str">
        <f>'НП ДЕННА'!A21</f>
        <v>1.1.07</v>
      </c>
      <c r="B21" s="367" t="str">
        <f>'НП ДЕННА'!B21</f>
        <v>Нормативно-правова база залізничного транспорту</v>
      </c>
      <c r="C21" s="429" t="str">
        <f>'НП ДЕННА'!C21</f>
        <v>ЗАТПТМ</v>
      </c>
      <c r="D21" s="276">
        <f>'НП ДЕННА'!D21</f>
        <v>3</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90</v>
      </c>
      <c r="AD21" s="138">
        <f>'НП ДЕННА'!AD21</f>
        <v>3</v>
      </c>
      <c r="AE21" s="9">
        <f t="shared" si="0"/>
        <v>2</v>
      </c>
      <c r="AF21" s="9">
        <f t="shared" si="1"/>
        <v>0</v>
      </c>
      <c r="AG21" s="9">
        <f t="shared" si="2"/>
        <v>2</v>
      </c>
      <c r="AH21" s="9">
        <f t="shared" si="4"/>
        <v>86</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2</v>
      </c>
      <c r="AR21" s="327">
        <f>IF('НП ДЕННА'!AR21&gt;0,IF(ROUND('НП ДЕННА'!AR21*$CF$4,0)&gt;0,ROUND('НП ДЕННА'!AR21*$CF$4,0)*2,2),0)</f>
        <v>0</v>
      </c>
      <c r="AS21" s="327">
        <f>IF('НП ДЕННА'!AS21&gt;0,IF(ROUND('НП ДЕННА'!AS21*$CF$4,0)&gt;0,ROUND('НП ДЕННА'!AS21*$CF$4,0)*2,2),0)</f>
        <v>2</v>
      </c>
      <c r="AT21" s="69">
        <f>'НП ДЕННА'!AT21</f>
        <v>3</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0.9555555555555556</v>
      </c>
    </row>
    <row r="22" spans="1:83" s="19" customFormat="1" ht="20.399999999999999">
      <c r="A22" s="22" t="str">
        <f>'НП ДЕННА'!A22</f>
        <v>1.1.08</v>
      </c>
      <c r="B22" s="367" t="str">
        <f>'НП ДЕННА'!B22</f>
        <v>Системи діагностування локомотивів</v>
      </c>
      <c r="C22" s="429" t="str">
        <f>'НП ДЕННА'!C22</f>
        <v>ЗАТПТМ</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135</v>
      </c>
      <c r="AD22" s="138">
        <f>'НП ДЕННА'!AD22</f>
        <v>4.5</v>
      </c>
      <c r="AE22" s="9">
        <f t="shared" si="0"/>
        <v>2</v>
      </c>
      <c r="AF22" s="9">
        <f t="shared" si="1"/>
        <v>0</v>
      </c>
      <c r="AG22" s="9">
        <f t="shared" si="2"/>
        <v>2</v>
      </c>
      <c r="AH22" s="9">
        <f t="shared" si="4"/>
        <v>131</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2</v>
      </c>
      <c r="AN22" s="327">
        <f>IF('НП ДЕННА'!AN22&gt;0,IF(ROUND('НП ДЕННА'!AN22*$CF$4,0)&gt;0,ROUND('НП ДЕННА'!AN22*$CF$4,0)*2,2),0)</f>
        <v>0</v>
      </c>
      <c r="AO22" s="327">
        <f>IF('НП ДЕННА'!AO22&gt;0,IF(ROUND('НП ДЕННА'!AO22*$CF$4,0)&gt;0,ROUND('НП ДЕННА'!AO22*$CF$4,0)*2,2),0)</f>
        <v>2</v>
      </c>
      <c r="AP22" s="69">
        <f>'НП ДЕННА'!AP22</f>
        <v>4.5</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0.97037037037037033</v>
      </c>
    </row>
    <row r="23" spans="1:83" s="19" customFormat="1" ht="20.399999999999999">
      <c r="A23" s="22" t="str">
        <f>'НП ДЕННА'!A23</f>
        <v>1.1.09</v>
      </c>
      <c r="B23" s="367" t="str">
        <f>'НП ДЕННА'!B23</f>
        <v>Логістичні процеси в експлуатації та ремонті локомотивів</v>
      </c>
      <c r="C23" s="429" t="str">
        <f>'НП ДЕННА'!C23</f>
        <v>ЗАТПТМ</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135</v>
      </c>
      <c r="AD23" s="138">
        <f>'НП ДЕННА'!AD23</f>
        <v>4.5</v>
      </c>
      <c r="AE23" s="9">
        <f t="shared" si="0"/>
        <v>2</v>
      </c>
      <c r="AF23" s="9">
        <f t="shared" si="1"/>
        <v>0</v>
      </c>
      <c r="AG23" s="9">
        <f t="shared" si="2"/>
        <v>2</v>
      </c>
      <c r="AH23" s="9">
        <f t="shared" si="4"/>
        <v>131</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2</v>
      </c>
      <c r="AN23" s="327">
        <f>IF('НП ДЕННА'!AN23&gt;0,IF(ROUND('НП ДЕННА'!AN23*$CF$4,0)&gt;0,ROUND('НП ДЕННА'!AN23*$CF$4,0)*2,2),0)</f>
        <v>0</v>
      </c>
      <c r="AO23" s="327">
        <f>IF('НП ДЕННА'!AO23&gt;0,IF(ROUND('НП ДЕННА'!AO23*$CF$4,0)&gt;0,ROUND('НП ДЕННА'!AO23*$CF$4,0)*2,2),0)</f>
        <v>2</v>
      </c>
      <c r="AP23" s="69">
        <f>'НП ДЕННА'!AP23</f>
        <v>4.5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0.97037037037037033</v>
      </c>
    </row>
    <row r="24" spans="1:83" s="19" customFormat="1" ht="20.399999999999999">
      <c r="A24" s="22" t="str">
        <f>'НП ДЕННА'!A24</f>
        <v>1.1.10</v>
      </c>
      <c r="B24" s="367" t="str">
        <f>'НП ДЕННА'!B24</f>
        <v>Експлуатація локомотивів та локомотивне господарство</v>
      </c>
      <c r="C24" s="368" t="str">
        <f>'НП ДЕННА'!C24</f>
        <v>ЗАТПТМ</v>
      </c>
      <c r="D24" s="276">
        <f>'НП ДЕННА'!D24</f>
        <v>1</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135</v>
      </c>
      <c r="AD24" s="138">
        <f>'НП ДЕННА'!AD24</f>
        <v>4.5</v>
      </c>
      <c r="AE24" s="9">
        <f t="shared" si="0"/>
        <v>2</v>
      </c>
      <c r="AF24" s="9">
        <f t="shared" si="1"/>
        <v>0</v>
      </c>
      <c r="AG24" s="9">
        <f t="shared" si="2"/>
        <v>2</v>
      </c>
      <c r="AH24" s="9">
        <f t="shared" si="4"/>
        <v>131</v>
      </c>
      <c r="AI24" s="327">
        <f>IF('НП ДЕННА'!AI24&gt;0,IF(ROUND('НП ДЕННА'!AI24*$CF$4,0)&gt;0,ROUND('НП ДЕННА'!AI24*$CF$4,0)*2,2),0)</f>
        <v>2</v>
      </c>
      <c r="AJ24" s="327">
        <f>IF('НП ДЕННА'!AJ24&gt;0,IF(ROUND('НП ДЕННА'!AJ24*$CF$4,0)&gt;0,ROUND('НП ДЕННА'!AJ24*$CF$4,0)*2,2),0)</f>
        <v>0</v>
      </c>
      <c r="AK24" s="327">
        <f>IF('НП ДЕННА'!AK24&gt;0,IF(ROUND('НП ДЕННА'!AK24*$CF$4,0)&gt;0,ROUND('НП ДЕННА'!AK24*$CF$4,0)*2,2),0)</f>
        <v>2</v>
      </c>
      <c r="AL24" s="69">
        <f>'НП ДЕННА'!AL24</f>
        <v>4.5</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0.97037037037037033</v>
      </c>
    </row>
    <row r="25" spans="1:83" s="19" customFormat="1" ht="20.399999999999999">
      <c r="A25" s="22" t="str">
        <f>'НП ДЕННА'!A25</f>
        <v>1.1.11</v>
      </c>
      <c r="B25" s="367" t="str">
        <f>'НП ДЕННА'!B25</f>
        <v>Ресурсозбереження та екологічна безпека в локомотивному господарстві</v>
      </c>
      <c r="C25" s="368" t="str">
        <f>'НП ДЕННА'!C25</f>
        <v>ЗАТПТМ</v>
      </c>
      <c r="D25" s="276">
        <f>'НП ДЕННА'!D25</f>
        <v>1</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120</v>
      </c>
      <c r="AD25" s="138">
        <f>'НП ДЕННА'!AD25</f>
        <v>4</v>
      </c>
      <c r="AE25" s="9">
        <f t="shared" si="0"/>
        <v>2</v>
      </c>
      <c r="AF25" s="9">
        <f t="shared" si="1"/>
        <v>0</v>
      </c>
      <c r="AG25" s="9">
        <f t="shared" si="2"/>
        <v>2</v>
      </c>
      <c r="AH25" s="9">
        <f t="shared" si="4"/>
        <v>116</v>
      </c>
      <c r="AI25" s="327">
        <f>IF('НП ДЕННА'!AI25&gt;0,IF(ROUND('НП ДЕННА'!AI25*$CF$4,0)&gt;0,ROUND('НП ДЕННА'!AI25*$CF$4,0)*2,2),0)</f>
        <v>2</v>
      </c>
      <c r="AJ25" s="327">
        <f>IF('НП ДЕННА'!AJ25&gt;0,IF(ROUND('НП ДЕННА'!AJ25*$CF$4,0)&gt;0,ROUND('НП ДЕННА'!AJ25*$CF$4,0)*2,2),0)</f>
        <v>0</v>
      </c>
      <c r="AK25" s="327">
        <f>IF('НП ДЕННА'!AK25&gt;0,IF(ROUND('НП ДЕННА'!AK25*$CF$4,0)&gt;0,ROUND('НП ДЕННА'!AK25*$CF$4,0)*2,2),0)</f>
        <v>2</v>
      </c>
      <c r="AL25" s="69">
        <f>'НП ДЕННА'!AL25</f>
        <v>4</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0.96666666666666667</v>
      </c>
    </row>
    <row r="26" spans="1:83" s="19" customFormat="1" ht="20.399999999999999">
      <c r="A26" s="22" t="str">
        <f>'НП ДЕННА'!A26</f>
        <v>1.1.12</v>
      </c>
      <c r="B26" s="367" t="str">
        <f>'НП ДЕННА'!B26</f>
        <v>Технологія ремонту локомотивів та вагонів</v>
      </c>
      <c r="C26" s="368" t="str">
        <f>'НП ДЕННА'!C26</f>
        <v>ЗАТПТМ</v>
      </c>
      <c r="D26" s="276">
        <f>'НП ДЕННА'!D26</f>
        <v>1</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120</v>
      </c>
      <c r="AD26" s="138">
        <f>'НП ДЕННА'!AD26</f>
        <v>4</v>
      </c>
      <c r="AE26" s="9">
        <f t="shared" si="0"/>
        <v>2</v>
      </c>
      <c r="AF26" s="9">
        <f t="shared" si="1"/>
        <v>0</v>
      </c>
      <c r="AG26" s="9">
        <f t="shared" si="2"/>
        <v>2</v>
      </c>
      <c r="AH26" s="9">
        <f t="shared" si="4"/>
        <v>116</v>
      </c>
      <c r="AI26" s="327">
        <f>IF('НП ДЕННА'!AI26&gt;0,IF(ROUND('НП ДЕННА'!AI26*$CF$4,0)&gt;0,ROUND('НП ДЕННА'!AI26*$CF$4,0)*2,2),0)</f>
        <v>2</v>
      </c>
      <c r="AJ26" s="327">
        <f>IF('НП ДЕННА'!AJ26&gt;0,IF(ROUND('НП ДЕННА'!AJ26*$CF$4,0)&gt;0,ROUND('НП ДЕННА'!AJ26*$CF$4,0)*2,2),0)</f>
        <v>0</v>
      </c>
      <c r="AK26" s="327">
        <f>IF('НП ДЕННА'!AK26&gt;0,IF(ROUND('НП ДЕННА'!AK26*$CF$4,0)&gt;0,ROUND('НП ДЕННА'!AK26*$CF$4,0)*2,2),0)</f>
        <v>2</v>
      </c>
      <c r="AL26" s="69">
        <f>'НП ДЕННА'!AL26</f>
        <v>4</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0.96666666666666667</v>
      </c>
    </row>
    <row r="27" spans="1:83" s="19" customFormat="1" ht="20.399999999999999">
      <c r="A27" s="22" t="str">
        <f>'НП ДЕННА'!A27</f>
        <v>1.1.13</v>
      </c>
      <c r="B27" s="367" t="str">
        <f>'НП ДЕННА'!B27</f>
        <v>Компьютерні методи дослідження та опрацювання результатів</v>
      </c>
      <c r="C27" s="368" t="str">
        <f>'НП ДЕННА'!C27</f>
        <v>ЗАТПТМ</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90</v>
      </c>
      <c r="AD27" s="138">
        <f>'НП ДЕННА'!AD27</f>
        <v>3</v>
      </c>
      <c r="AE27" s="9">
        <f t="shared" si="0"/>
        <v>2</v>
      </c>
      <c r="AF27" s="9">
        <f t="shared" si="1"/>
        <v>0</v>
      </c>
      <c r="AG27" s="9">
        <f t="shared" si="2"/>
        <v>2</v>
      </c>
      <c r="AH27" s="9">
        <f t="shared" si="4"/>
        <v>86</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3</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0.9555555555555556</v>
      </c>
    </row>
    <row r="28" spans="1:83" s="19" customFormat="1" ht="10.199999999999999" hidden="1">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1305</v>
      </c>
      <c r="AD69" s="660">
        <f t="shared" si="9"/>
        <v>43.5</v>
      </c>
      <c r="AE69" s="238">
        <f t="shared" si="9"/>
        <v>24</v>
      </c>
      <c r="AF69" s="238">
        <f t="shared" si="9"/>
        <v>0</v>
      </c>
      <c r="AG69" s="238">
        <f t="shared" si="9"/>
        <v>28</v>
      </c>
      <c r="AH69" s="238">
        <f t="shared" si="9"/>
        <v>1253</v>
      </c>
      <c r="AI69" s="661">
        <f>SUM(AI15:AI64)</f>
        <v>10</v>
      </c>
      <c r="AJ69" s="661">
        <f>SUM(AJ15:AJ64)</f>
        <v>0</v>
      </c>
      <c r="AK69" s="661">
        <f>SUM(AK15:AK64)</f>
        <v>12</v>
      </c>
      <c r="AL69" s="221">
        <f t="shared" ref="AL69:CD69" si="10">SUM(AL15:AL64)</f>
        <v>18.5</v>
      </c>
      <c r="AM69" s="661">
        <f t="shared" si="10"/>
        <v>10</v>
      </c>
      <c r="AN69" s="661">
        <f t="shared" si="10"/>
        <v>0</v>
      </c>
      <c r="AO69" s="661">
        <f t="shared" si="10"/>
        <v>12</v>
      </c>
      <c r="AP69" s="221">
        <f t="shared" si="10"/>
        <v>19</v>
      </c>
      <c r="AQ69" s="661">
        <f t="shared" si="10"/>
        <v>4</v>
      </c>
      <c r="AR69" s="661">
        <f t="shared" si="10"/>
        <v>0</v>
      </c>
      <c r="AS69" s="661">
        <f t="shared" si="10"/>
        <v>4</v>
      </c>
      <c r="AT69" s="221">
        <f t="shared" si="10"/>
        <v>6</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0.96015325670498086</v>
      </c>
    </row>
    <row r="70" spans="1:83" s="19" customFormat="1" ht="10.199999999999999">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20.399999999999999">
      <c r="A72" s="22" t="str">
        <f>'НП ДЕННА'!A74</f>
        <v>1.2.01</v>
      </c>
      <c r="B72" s="367" t="str">
        <f>'НП ДЕННА'!B74</f>
        <v>Експлуатація локомотивів та локомотивне господарство</v>
      </c>
      <c r="C72" s="368" t="str">
        <f>'НП ДЕННА'!C74</f>
        <v>ЗАТПТМ</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1</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45</v>
      </c>
      <c r="AD72" s="138">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1.5</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20.399999999999999">
      <c r="A73" s="22" t="str">
        <f>'НП ДЕННА'!A75</f>
        <v>1.2.02</v>
      </c>
      <c r="B73" s="367" t="str">
        <f>'НП ДЕННА'!B75</f>
        <v>Логістичні процеси в експлуатації та ремонті локомотивів</v>
      </c>
      <c r="C73" s="368" t="str">
        <f>'НП ДЕННА'!C75</f>
        <v>ЗАТПТМ</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2</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30</v>
      </c>
      <c r="AD73" s="138">
        <f t="shared" ref="AD73:AD79" si="14">AL73+AP73+AT73+AX73+BB73+BF73+BJ73+BN73+BR73+BV73+BZ73+CD73</f>
        <v>1</v>
      </c>
      <c r="AE73" s="9">
        <f t="shared" si="11"/>
        <v>0</v>
      </c>
      <c r="AF73" s="9">
        <f t="shared" si="11"/>
        <v>0</v>
      </c>
      <c r="AG73" s="9">
        <f t="shared" si="11"/>
        <v>0</v>
      </c>
      <c r="AH73" s="9">
        <f t="shared" si="12"/>
        <v>30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1</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1</v>
      </c>
    </row>
    <row r="74" spans="1:83" s="19" customFormat="1" ht="10.199999999999999" hidden="1">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75</v>
      </c>
      <c r="AD80" s="126">
        <f t="shared" si="15"/>
        <v>2.5</v>
      </c>
      <c r="AE80" s="126">
        <f t="shared" si="15"/>
        <v>0</v>
      </c>
      <c r="AF80" s="126">
        <f t="shared" si="15"/>
        <v>0</v>
      </c>
      <c r="AG80" s="126">
        <f t="shared" si="15"/>
        <v>0</v>
      </c>
      <c r="AH80" s="126">
        <f t="shared" si="15"/>
        <v>75</v>
      </c>
      <c r="AI80" s="228"/>
      <c r="AJ80" s="228"/>
      <c r="AK80" s="228"/>
      <c r="AL80" s="69">
        <f>SUM(AL72:AL79)</f>
        <v>1.5</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20.399999999999999">
      <c r="A83" s="22" t="str">
        <f>'НП ДЕННА'!A87</f>
        <v>1.3.01</v>
      </c>
      <c r="B83" s="367" t="str">
        <f>'НП ДЕННА'!B87</f>
        <v>Переддипломна практика</v>
      </c>
      <c r="C83" s="368" t="str">
        <f>'НП ДЕННА'!C87</f>
        <v>ЗАТПТМ</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414</v>
      </c>
      <c r="AD99" s="138">
        <f>'НП ДЕННА'!AD103</f>
        <v>13.8</v>
      </c>
      <c r="AE99" s="138">
        <f>'НП ДЕННА'!AE103</f>
        <v>0</v>
      </c>
      <c r="AF99" s="138">
        <f>'НП ДЕННА'!AF103</f>
        <v>0</v>
      </c>
      <c r="AG99" s="138">
        <f>'НП ДЕННА'!AG103</f>
        <v>0</v>
      </c>
      <c r="AH99" s="138">
        <f>'НП ДЕННА'!AH103</f>
        <v>414</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13.8</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414</v>
      </c>
      <c r="AD104" s="138">
        <f t="shared" ref="AD104:AH104" si="21">SUM(AD99:AD103)</f>
        <v>13.8</v>
      </c>
      <c r="AE104" s="138">
        <f t="shared" si="21"/>
        <v>0</v>
      </c>
      <c r="AF104" s="138">
        <f t="shared" si="21"/>
        <v>0</v>
      </c>
      <c r="AG104" s="138">
        <f t="shared" si="21"/>
        <v>0</v>
      </c>
      <c r="AH104" s="138">
        <f t="shared" si="21"/>
        <v>414</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13.8</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10</v>
      </c>
      <c r="AJ106" s="161">
        <f t="shared" si="46"/>
        <v>0</v>
      </c>
      <c r="AK106" s="161">
        <f t="shared" si="46"/>
        <v>12</v>
      </c>
      <c r="AL106" s="162">
        <f>AL$91+AL$80+AL$69+AL104</f>
        <v>20</v>
      </c>
      <c r="AM106" s="161">
        <f t="shared" si="46"/>
        <v>10</v>
      </c>
      <c r="AN106" s="161">
        <f t="shared" si="46"/>
        <v>0</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c r="A138" s="310"/>
      <c r="B138" s="311"/>
      <c r="C138" s="912" t="str">
        <f>'НП ДЕННА'!C142:AU142</f>
        <v>ІНФОРМАЦІЙНА ЧАСТИНА</v>
      </c>
      <c r="D138" s="912"/>
      <c r="E138" s="912"/>
      <c r="F138" s="912"/>
      <c r="G138" s="912"/>
      <c r="H138" s="912"/>
      <c r="I138" s="912"/>
      <c r="J138" s="912"/>
      <c r="K138" s="912"/>
      <c r="L138" s="912"/>
      <c r="M138" s="912"/>
      <c r="N138" s="912"/>
      <c r="O138" s="912"/>
      <c r="P138" s="912"/>
      <c r="Q138" s="912"/>
      <c r="R138" s="912"/>
      <c r="S138" s="912"/>
      <c r="T138" s="912"/>
      <c r="U138" s="912"/>
      <c r="V138" s="912"/>
      <c r="W138" s="912"/>
      <c r="X138" s="912"/>
      <c r="Y138" s="912"/>
      <c r="Z138" s="912"/>
      <c r="AA138" s="912"/>
      <c r="AB138" s="912"/>
      <c r="AC138" s="912"/>
      <c r="AD138" s="912"/>
      <c r="AE138" s="912"/>
      <c r="AF138" s="912"/>
      <c r="AG138" s="912"/>
      <c r="AH138" s="912"/>
      <c r="AI138" s="912"/>
      <c r="AJ138" s="912"/>
      <c r="AK138" s="912"/>
      <c r="AL138" s="912"/>
      <c r="AM138" s="912"/>
      <c r="AN138" s="912"/>
      <c r="AO138" s="912"/>
      <c r="AP138" s="912"/>
      <c r="AQ138" s="912"/>
      <c r="AR138" s="912"/>
      <c r="AS138" s="912"/>
      <c r="AT138" s="912"/>
      <c r="AU138" s="912"/>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6" t="str">
        <f>'НП ДЕННА'!AA143</f>
        <v>Обов'язкові дисципліни (в середньому год./тижд.)</v>
      </c>
      <c r="AB139" s="776"/>
      <c r="AC139" s="776"/>
      <c r="AD139" s="776"/>
      <c r="AE139" s="776"/>
      <c r="AF139" s="776"/>
      <c r="AG139" s="776"/>
      <c r="AH139" s="776"/>
      <c r="AI139" s="762">
        <f>AI106+AJ106+AK106</f>
        <v>22</v>
      </c>
      <c r="AJ139" s="762"/>
      <c r="AK139" s="762"/>
      <c r="AL139" s="763"/>
      <c r="AM139" s="762">
        <f>AM106+AN106+AO106</f>
        <v>22</v>
      </c>
      <c r="AN139" s="762"/>
      <c r="AO139" s="762"/>
      <c r="AP139" s="763"/>
      <c r="AQ139" s="762">
        <f>AQ106+AR106+AS106</f>
        <v>8</v>
      </c>
      <c r="AR139" s="762"/>
      <c r="AS139" s="762"/>
      <c r="AT139" s="763"/>
      <c r="AU139" s="762">
        <f>AU106+AV106+AW106</f>
        <v>0</v>
      </c>
      <c r="AV139" s="762"/>
      <c r="AW139" s="762"/>
      <c r="AX139" s="763"/>
      <c r="AY139" s="762">
        <f>AY106+AZ106+BA106</f>
        <v>0</v>
      </c>
      <c r="AZ139" s="762"/>
      <c r="BA139" s="762"/>
      <c r="BB139" s="763"/>
      <c r="BC139" s="762">
        <f>BC106+BD106+BE106</f>
        <v>0</v>
      </c>
      <c r="BD139" s="762"/>
      <c r="BE139" s="762"/>
      <c r="BF139" s="763"/>
      <c r="BG139" s="762">
        <f>BG106+BH106+BI106</f>
        <v>0</v>
      </c>
      <c r="BH139" s="762"/>
      <c r="BI139" s="762"/>
      <c r="BJ139" s="763"/>
      <c r="BK139" s="762">
        <f>BK106+BL106+BM106</f>
        <v>0</v>
      </c>
      <c r="BL139" s="762"/>
      <c r="BM139" s="762"/>
      <c r="BN139" s="763"/>
      <c r="BO139" s="762">
        <f>BO106+BP106+BQ106</f>
        <v>0</v>
      </c>
      <c r="BP139" s="762"/>
      <c r="BQ139" s="762"/>
      <c r="BR139" s="763"/>
      <c r="BS139" s="762">
        <f>BS106+BT106+BU106</f>
        <v>0</v>
      </c>
      <c r="BT139" s="762"/>
      <c r="BU139" s="762"/>
      <c r="BV139" s="763"/>
      <c r="BW139" s="762">
        <f>BW106+BX106+BY106</f>
        <v>0</v>
      </c>
      <c r="BX139" s="762"/>
      <c r="BY139" s="762"/>
      <c r="BZ139" s="763"/>
      <c r="CA139" s="762">
        <f>CA106+CB106+CC106</f>
        <v>0</v>
      </c>
      <c r="CB139" s="762"/>
      <c r="CC139" s="762"/>
      <c r="CD139" s="763"/>
      <c r="CE139" s="21"/>
    </row>
    <row r="140" spans="1:83" s="19" customFormat="1">
      <c r="A140" s="692" t="str">
        <f>'НП ДЕННА'!A144</f>
        <v>№</v>
      </c>
      <c r="B140" s="915" t="str">
        <f>'НП ДЕННА'!B144:C144</f>
        <v>Назва</v>
      </c>
      <c r="C140" s="915"/>
      <c r="D140" s="913" t="str">
        <f>'НП ДЕННА'!D144:K144</f>
        <v>Семестр</v>
      </c>
      <c r="E140" s="914"/>
      <c r="F140" s="914"/>
      <c r="G140" s="913" t="str">
        <f>'НП ДЕННА'!G144:T144</f>
        <v>Кіль. Тижн.</v>
      </c>
      <c r="H140" s="914"/>
      <c r="I140" s="914"/>
      <c r="J140" s="914"/>
      <c r="K140" s="913" t="str">
        <f>'НП ДЕННА'!K144:X144</f>
        <v>Кред.</v>
      </c>
      <c r="L140" s="914"/>
      <c r="Y140" s="167"/>
      <c r="Z140" s="167"/>
      <c r="AA140" s="814" t="str">
        <f>'НП ДЕННА'!AA144</f>
        <v xml:space="preserve">  Кількість:</v>
      </c>
      <c r="AB140" s="815"/>
      <c r="AC140" s="823"/>
      <c r="AD140" s="820" t="str">
        <f>'НП ДЕННА'!AD144</f>
        <v xml:space="preserve">  - курсових проектів</v>
      </c>
      <c r="AE140" s="821"/>
      <c r="AF140" s="821"/>
      <c r="AG140" s="822"/>
      <c r="AH140" s="165">
        <f>SUM(AI140:CA140)</f>
        <v>1</v>
      </c>
      <c r="AI140" s="759">
        <f>'НП ДЕННА'!AI144</f>
        <v>1</v>
      </c>
      <c r="AJ140" s="760"/>
      <c r="AK140" s="760"/>
      <c r="AL140" s="761"/>
      <c r="AM140" s="759">
        <f>'НП ДЕННА'!AM144</f>
        <v>0</v>
      </c>
      <c r="AN140" s="760"/>
      <c r="AO140" s="760"/>
      <c r="AP140" s="761"/>
      <c r="AQ140" s="759">
        <f>'НП ДЕННА'!AQ144</f>
        <v>0</v>
      </c>
      <c r="AR140" s="760"/>
      <c r="AS140" s="760"/>
      <c r="AT140" s="761"/>
      <c r="AU140" s="759">
        <f>'НП ДЕННА'!AU144</f>
        <v>0</v>
      </c>
      <c r="AV140" s="760"/>
      <c r="AW140" s="760"/>
      <c r="AX140" s="761"/>
      <c r="AY140" s="759">
        <f>'НП ДЕННА'!AY144</f>
        <v>0</v>
      </c>
      <c r="AZ140" s="760"/>
      <c r="BA140" s="760"/>
      <c r="BB140" s="761"/>
      <c r="BC140" s="759">
        <f>'НП ДЕННА'!BC144</f>
        <v>0</v>
      </c>
      <c r="BD140" s="760"/>
      <c r="BE140" s="760"/>
      <c r="BF140" s="761"/>
      <c r="BG140" s="759">
        <f>'НП ДЕННА'!BG144</f>
        <v>0</v>
      </c>
      <c r="BH140" s="760"/>
      <c r="BI140" s="760"/>
      <c r="BJ140" s="761"/>
      <c r="BK140" s="759">
        <f>'НП ДЕННА'!BK144</f>
        <v>0</v>
      </c>
      <c r="BL140" s="760"/>
      <c r="BM140" s="760"/>
      <c r="BN140" s="761"/>
      <c r="BO140" s="759">
        <f>'НП ДЕННА'!BO144</f>
        <v>0</v>
      </c>
      <c r="BP140" s="760"/>
      <c r="BQ140" s="760"/>
      <c r="BR140" s="761"/>
      <c r="BS140" s="759">
        <f>'НП ДЕННА'!BS144</f>
        <v>0</v>
      </c>
      <c r="BT140" s="760"/>
      <c r="BU140" s="760"/>
      <c r="BV140" s="761"/>
      <c r="BW140" s="759">
        <f>'НП ДЕННА'!BW144</f>
        <v>0</v>
      </c>
      <c r="BX140" s="760"/>
      <c r="BY140" s="760"/>
      <c r="BZ140" s="761"/>
      <c r="CA140" s="759">
        <f>'НП ДЕННА'!CA144</f>
        <v>0</v>
      </c>
      <c r="CB140" s="760"/>
      <c r="CC140" s="760"/>
      <c r="CD140" s="761"/>
      <c r="CE140" s="21"/>
    </row>
    <row r="141" spans="1:83" s="19" customFormat="1">
      <c r="A141" s="690">
        <f>'НП ДЕННА'!A145</f>
        <v>1</v>
      </c>
      <c r="B141" s="805" t="str">
        <f>_xlfn.SINGLE('НП ДЕННА'!B145)</f>
        <v>Переддипломна практика</v>
      </c>
      <c r="C141" s="805"/>
      <c r="D141" s="751">
        <f>'НП ДЕННА'!D145</f>
        <v>3</v>
      </c>
      <c r="E141" s="750"/>
      <c r="F141" s="750"/>
      <c r="G141" s="752">
        <f>'НП ДЕННА'!G145</f>
        <v>4</v>
      </c>
      <c r="H141" s="750"/>
      <c r="I141" s="750"/>
      <c r="J141" s="750"/>
      <c r="K141" s="986">
        <f>_xlfn.SINGLE('НП ДЕННА'!K145)</f>
        <v>7.2</v>
      </c>
      <c r="L141" s="987"/>
      <c r="Y141" s="167"/>
      <c r="Z141" s="167"/>
      <c r="AA141" s="244"/>
      <c r="AB141" s="245"/>
      <c r="AC141" s="246"/>
      <c r="AD141" s="820" t="str">
        <f>'НП ДЕННА'!AD145</f>
        <v xml:space="preserve">  - курсових робіт</v>
      </c>
      <c r="AE141" s="821"/>
      <c r="AF141" s="821"/>
      <c r="AG141" s="822"/>
      <c r="AH141" s="165">
        <f>SUM(AI141:CA141)</f>
        <v>1</v>
      </c>
      <c r="AI141" s="759">
        <f>'НП ДЕННА'!AI145</f>
        <v>0</v>
      </c>
      <c r="AJ141" s="760"/>
      <c r="AK141" s="760"/>
      <c r="AL141" s="761"/>
      <c r="AM141" s="759">
        <f>'НП ДЕННА'!AM145</f>
        <v>1</v>
      </c>
      <c r="AN141" s="760"/>
      <c r="AO141" s="760"/>
      <c r="AP141" s="761"/>
      <c r="AQ141" s="759">
        <f>'НП ДЕННА'!AQ145</f>
        <v>0</v>
      </c>
      <c r="AR141" s="760"/>
      <c r="AS141" s="760"/>
      <c r="AT141" s="761"/>
      <c r="AU141" s="759">
        <f>'НП ДЕННА'!AU145</f>
        <v>0</v>
      </c>
      <c r="AV141" s="760"/>
      <c r="AW141" s="760"/>
      <c r="AX141" s="761"/>
      <c r="AY141" s="759">
        <f>'НП ДЕННА'!AY145</f>
        <v>0</v>
      </c>
      <c r="AZ141" s="760"/>
      <c r="BA141" s="760"/>
      <c r="BB141" s="761"/>
      <c r="BC141" s="759">
        <f>'НП ДЕННА'!BC145</f>
        <v>0</v>
      </c>
      <c r="BD141" s="760"/>
      <c r="BE141" s="760"/>
      <c r="BF141" s="761"/>
      <c r="BG141" s="759">
        <f>'НП ДЕННА'!BG145</f>
        <v>0</v>
      </c>
      <c r="BH141" s="760"/>
      <c r="BI141" s="760"/>
      <c r="BJ141" s="761"/>
      <c r="BK141" s="759">
        <f>'НП ДЕННА'!BK145</f>
        <v>0</v>
      </c>
      <c r="BL141" s="760"/>
      <c r="BM141" s="760"/>
      <c r="BN141" s="761"/>
      <c r="BO141" s="759">
        <f>'НП ДЕННА'!BO145</f>
        <v>0</v>
      </c>
      <c r="BP141" s="760"/>
      <c r="BQ141" s="760"/>
      <c r="BR141" s="761"/>
      <c r="BS141" s="759">
        <f>'НП ДЕННА'!BS145</f>
        <v>0</v>
      </c>
      <c r="BT141" s="760"/>
      <c r="BU141" s="760"/>
      <c r="BV141" s="761"/>
      <c r="BW141" s="759">
        <f>'НП ДЕННА'!BW145</f>
        <v>0</v>
      </c>
      <c r="BX141" s="760"/>
      <c r="BY141" s="760"/>
      <c r="BZ141" s="761"/>
      <c r="CA141" s="759">
        <f>'НП ДЕННА'!CA145</f>
        <v>0</v>
      </c>
      <c r="CB141" s="760"/>
      <c r="CC141" s="760"/>
      <c r="CD141" s="761"/>
      <c r="CE141" s="21"/>
    </row>
    <row r="142" spans="1:83" s="19" customFormat="1">
      <c r="A142" s="690">
        <f>'НП ДЕННА'!A146</f>
        <v>2</v>
      </c>
      <c r="B142" s="805">
        <f>'НП ДЕННА'!B146:C146</f>
        <v>0</v>
      </c>
      <c r="C142" s="805"/>
      <c r="D142" s="751">
        <f>'НП ДЕННА'!D146</f>
        <v>0</v>
      </c>
      <c r="E142" s="750"/>
      <c r="F142" s="750"/>
      <c r="G142" s="752">
        <f>'НП ДЕННА'!G146</f>
        <v>0</v>
      </c>
      <c r="H142" s="750"/>
      <c r="I142" s="750"/>
      <c r="J142" s="750"/>
      <c r="K142" s="986">
        <f>_xlfn.SINGLE('НП ДЕННА'!K146)</f>
        <v>0</v>
      </c>
      <c r="L142" s="987"/>
      <c r="Y142" s="167"/>
      <c r="Z142" s="167"/>
      <c r="AA142" s="244"/>
      <c r="AB142" s="245"/>
      <c r="AC142" s="246"/>
      <c r="AD142" s="820" t="str">
        <f>'НП ДЕННА'!AD146</f>
        <v xml:space="preserve">  - інд. завдань</v>
      </c>
      <c r="AE142" s="821"/>
      <c r="AF142" s="821"/>
      <c r="AG142" s="822"/>
      <c r="AH142" s="165">
        <f>SUM(AI142:CA142)</f>
        <v>0</v>
      </c>
      <c r="AI142" s="759">
        <f>'НП ДЕННА'!AI146</f>
        <v>0</v>
      </c>
      <c r="AJ142" s="760"/>
      <c r="AK142" s="760"/>
      <c r="AL142" s="761"/>
      <c r="AM142" s="759">
        <f>'НП ДЕННА'!AM146</f>
        <v>0</v>
      </c>
      <c r="AN142" s="760"/>
      <c r="AO142" s="760"/>
      <c r="AP142" s="761"/>
      <c r="AQ142" s="759">
        <f>'НП ДЕННА'!AQ146</f>
        <v>0</v>
      </c>
      <c r="AR142" s="760"/>
      <c r="AS142" s="760"/>
      <c r="AT142" s="761"/>
      <c r="AU142" s="759">
        <f>'НП ДЕННА'!AU146</f>
        <v>0</v>
      </c>
      <c r="AV142" s="760"/>
      <c r="AW142" s="760"/>
      <c r="AX142" s="761"/>
      <c r="AY142" s="759">
        <f>'НП ДЕННА'!AY146</f>
        <v>0</v>
      </c>
      <c r="AZ142" s="760"/>
      <c r="BA142" s="760"/>
      <c r="BB142" s="761"/>
      <c r="BC142" s="759">
        <f>'НП ДЕННА'!BC146</f>
        <v>0</v>
      </c>
      <c r="BD142" s="760"/>
      <c r="BE142" s="760"/>
      <c r="BF142" s="761"/>
      <c r="BG142" s="759">
        <f>'НП ДЕННА'!BG146</f>
        <v>0</v>
      </c>
      <c r="BH142" s="760"/>
      <c r="BI142" s="760"/>
      <c r="BJ142" s="761"/>
      <c r="BK142" s="759">
        <f>'НП ДЕННА'!BK146</f>
        <v>0</v>
      </c>
      <c r="BL142" s="760"/>
      <c r="BM142" s="760"/>
      <c r="BN142" s="761"/>
      <c r="BO142" s="759">
        <f>'НП ДЕННА'!BO146</f>
        <v>0</v>
      </c>
      <c r="BP142" s="760"/>
      <c r="BQ142" s="760"/>
      <c r="BR142" s="761"/>
      <c r="BS142" s="759">
        <f>'НП ДЕННА'!BS146</f>
        <v>0</v>
      </c>
      <c r="BT142" s="760"/>
      <c r="BU142" s="760"/>
      <c r="BV142" s="761"/>
      <c r="BW142" s="759">
        <f>'НП ДЕННА'!BW146</f>
        <v>0</v>
      </c>
      <c r="BX142" s="760"/>
      <c r="BY142" s="760"/>
      <c r="BZ142" s="761"/>
      <c r="CA142" s="759">
        <f>'НП ДЕННА'!CA146</f>
        <v>0</v>
      </c>
      <c r="CB142" s="760"/>
      <c r="CC142" s="760"/>
      <c r="CD142" s="761"/>
      <c r="CE142" s="21"/>
    </row>
    <row r="143" spans="1:83" s="19" customFormat="1">
      <c r="A143" s="690">
        <f>'НП ДЕННА'!A147</f>
        <v>3</v>
      </c>
      <c r="B143" s="805">
        <f>'НП ДЕННА'!B147:C147</f>
        <v>0</v>
      </c>
      <c r="C143" s="805"/>
      <c r="D143" s="751">
        <f>_xlfn.SINGLE('НП ДЕННА'!D147)</f>
        <v>0</v>
      </c>
      <c r="E143" s="750"/>
      <c r="F143" s="750"/>
      <c r="G143" s="752">
        <f>'НП ДЕННА'!G147</f>
        <v>0</v>
      </c>
      <c r="H143" s="750"/>
      <c r="I143" s="750"/>
      <c r="J143" s="750"/>
      <c r="K143" s="986">
        <f>_xlfn.SINGLE('НП ДЕННА'!K147)</f>
        <v>0</v>
      </c>
      <c r="L143" s="987"/>
      <c r="Y143" s="167"/>
      <c r="Z143" s="167"/>
      <c r="AA143" s="244"/>
      <c r="AB143" s="245"/>
      <c r="AC143" s="246"/>
      <c r="AD143" s="820" t="str">
        <f>'НП ДЕННА'!AD147</f>
        <v xml:space="preserve">  - екзаменіів</v>
      </c>
      <c r="AE143" s="821"/>
      <c r="AF143" s="821"/>
      <c r="AG143" s="822"/>
      <c r="AH143" s="165">
        <f>SUM(AI143:CA143)</f>
        <v>8</v>
      </c>
      <c r="AI143" s="828">
        <f>'НП ДЕННА'!AI147</f>
        <v>3</v>
      </c>
      <c r="AJ143" s="829"/>
      <c r="AK143" s="829"/>
      <c r="AL143" s="830"/>
      <c r="AM143" s="828">
        <f>'НП ДЕННА'!AM147</f>
        <v>3</v>
      </c>
      <c r="AN143" s="829"/>
      <c r="AO143" s="829"/>
      <c r="AP143" s="830"/>
      <c r="AQ143" s="828">
        <f>'НП ДЕННА'!AQ147</f>
        <v>2</v>
      </c>
      <c r="AR143" s="829"/>
      <c r="AS143" s="829"/>
      <c r="AT143" s="830"/>
      <c r="AU143" s="828">
        <f>'НП ДЕННА'!AU147</f>
        <v>0</v>
      </c>
      <c r="AV143" s="829"/>
      <c r="AW143" s="829"/>
      <c r="AX143" s="830"/>
      <c r="AY143" s="828">
        <f>'НП ДЕННА'!AY147</f>
        <v>0</v>
      </c>
      <c r="AZ143" s="829"/>
      <c r="BA143" s="829"/>
      <c r="BB143" s="830"/>
      <c r="BC143" s="828">
        <f>'НП ДЕННА'!BC147</f>
        <v>0</v>
      </c>
      <c r="BD143" s="829"/>
      <c r="BE143" s="829"/>
      <c r="BF143" s="830"/>
      <c r="BG143" s="828">
        <f>'НП ДЕННА'!BG147</f>
        <v>0</v>
      </c>
      <c r="BH143" s="829"/>
      <c r="BI143" s="829"/>
      <c r="BJ143" s="830"/>
      <c r="BK143" s="828">
        <f>'НП ДЕННА'!BK147</f>
        <v>0</v>
      </c>
      <c r="BL143" s="829"/>
      <c r="BM143" s="829"/>
      <c r="BN143" s="830"/>
      <c r="BO143" s="828">
        <f>'НП ДЕННА'!BO147</f>
        <v>0</v>
      </c>
      <c r="BP143" s="829"/>
      <c r="BQ143" s="829"/>
      <c r="BR143" s="830"/>
      <c r="BS143" s="828">
        <f>'НП ДЕННА'!BS147</f>
        <v>0</v>
      </c>
      <c r="BT143" s="829"/>
      <c r="BU143" s="829"/>
      <c r="BV143" s="830"/>
      <c r="BW143" s="828">
        <f>'НП ДЕННА'!BW147</f>
        <v>0</v>
      </c>
      <c r="BX143" s="829"/>
      <c r="BY143" s="829"/>
      <c r="BZ143" s="830"/>
      <c r="CA143" s="828">
        <f>'НП ДЕННА'!CA147</f>
        <v>0</v>
      </c>
      <c r="CB143" s="829"/>
      <c r="CC143" s="829"/>
      <c r="CD143" s="830"/>
      <c r="CE143" s="21"/>
    </row>
    <row r="144" spans="1:83" s="19" customFormat="1">
      <c r="A144" s="690">
        <f>'НП ДЕННА'!A148</f>
        <v>4</v>
      </c>
      <c r="B144" s="805">
        <f>'НП ДЕННА'!B148:C148</f>
        <v>0</v>
      </c>
      <c r="C144" s="805"/>
      <c r="D144" s="751">
        <f>_xlfn.SINGLE('НП ДЕННА'!D148)</f>
        <v>0</v>
      </c>
      <c r="E144" s="750"/>
      <c r="F144" s="750"/>
      <c r="G144" s="752">
        <f>'НП ДЕННА'!G148</f>
        <v>0</v>
      </c>
      <c r="H144" s="750"/>
      <c r="I144" s="750"/>
      <c r="J144" s="750"/>
      <c r="K144" s="986">
        <f>_xlfn.SINGLE('НП ДЕННА'!K148)</f>
        <v>0</v>
      </c>
      <c r="L144" s="987"/>
      <c r="Y144" s="167"/>
      <c r="Z144" s="167"/>
      <c r="AA144" s="247"/>
      <c r="AB144" s="248"/>
      <c r="AC144" s="249"/>
      <c r="AD144" s="820" t="str">
        <f>'НП ДЕННА'!AD148</f>
        <v xml:space="preserve">  - заліків</v>
      </c>
      <c r="AE144" s="821"/>
      <c r="AF144" s="821"/>
      <c r="AG144" s="822"/>
      <c r="AH144" s="165">
        <f>SUM(AI144:CA144)</f>
        <v>11</v>
      </c>
      <c r="AI144" s="828">
        <f>'НП ДЕННА'!AI148</f>
        <v>5</v>
      </c>
      <c r="AJ144" s="829"/>
      <c r="AK144" s="829"/>
      <c r="AL144" s="830"/>
      <c r="AM144" s="828">
        <f>'НП ДЕННА'!AM148</f>
        <v>5</v>
      </c>
      <c r="AN144" s="829"/>
      <c r="AO144" s="829"/>
      <c r="AP144" s="830"/>
      <c r="AQ144" s="828">
        <f>'НП ДЕННА'!AQ148</f>
        <v>1</v>
      </c>
      <c r="AR144" s="829"/>
      <c r="AS144" s="829"/>
      <c r="AT144" s="830"/>
      <c r="AU144" s="828">
        <f>'НП ДЕННА'!AU148</f>
        <v>0</v>
      </c>
      <c r="AV144" s="829"/>
      <c r="AW144" s="829"/>
      <c r="AX144" s="830"/>
      <c r="AY144" s="828">
        <f>'НП ДЕННА'!AY148</f>
        <v>0</v>
      </c>
      <c r="AZ144" s="829"/>
      <c r="BA144" s="829"/>
      <c r="BB144" s="830"/>
      <c r="BC144" s="828">
        <f>'НП ДЕННА'!BC148</f>
        <v>0</v>
      </c>
      <c r="BD144" s="829"/>
      <c r="BE144" s="829"/>
      <c r="BF144" s="830"/>
      <c r="BG144" s="828">
        <f>'НП ДЕННА'!BG148</f>
        <v>0</v>
      </c>
      <c r="BH144" s="829"/>
      <c r="BI144" s="829"/>
      <c r="BJ144" s="830"/>
      <c r="BK144" s="828">
        <f>'НП ДЕННА'!BK148</f>
        <v>0</v>
      </c>
      <c r="BL144" s="829"/>
      <c r="BM144" s="829"/>
      <c r="BN144" s="830"/>
      <c r="BO144" s="828">
        <f>'НП ДЕННА'!BO148</f>
        <v>0</v>
      </c>
      <c r="BP144" s="829"/>
      <c r="BQ144" s="829"/>
      <c r="BR144" s="830"/>
      <c r="BS144" s="828">
        <f>'НП ДЕННА'!BS148</f>
        <v>0</v>
      </c>
      <c r="BT144" s="829"/>
      <c r="BU144" s="829"/>
      <c r="BV144" s="830"/>
      <c r="BW144" s="828">
        <f>'НП ДЕННА'!BW148</f>
        <v>0</v>
      </c>
      <c r="BX144" s="829"/>
      <c r="BY144" s="829"/>
      <c r="BZ144" s="830"/>
      <c r="CA144" s="828">
        <f>'НП ДЕННА'!CA148</f>
        <v>0</v>
      </c>
      <c r="CB144" s="829"/>
      <c r="CC144" s="829"/>
      <c r="CD144" s="830"/>
      <c r="CE144" s="21"/>
    </row>
    <row r="145" spans="1:198" s="19" customFormat="1">
      <c r="A145" s="690">
        <f>'НП ДЕННА'!A149</f>
        <v>5</v>
      </c>
      <c r="B145" s="805">
        <f>'НП ДЕННА'!B149:C149</f>
        <v>0</v>
      </c>
      <c r="C145" s="805"/>
      <c r="D145" s="751">
        <f>_xlfn.SINGLE('НП ДЕННА'!D149)</f>
        <v>0</v>
      </c>
      <c r="E145" s="750"/>
      <c r="F145" s="750"/>
      <c r="G145" s="752">
        <f>'НП ДЕННА'!G149</f>
        <v>0</v>
      </c>
      <c r="H145" s="750"/>
      <c r="I145" s="750"/>
      <c r="J145" s="750"/>
      <c r="K145" s="986">
        <f>_xlfn.SINGLE('НП ДЕННА'!K149)</f>
        <v>0</v>
      </c>
      <c r="L145" s="987"/>
      <c r="Y145" s="167"/>
      <c r="Z145" s="167"/>
      <c r="AA145" s="814" t="str">
        <f>'НП ДЕННА'!AA149</f>
        <v>Обсяг кредитів ECTS:</v>
      </c>
      <c r="AB145" s="815"/>
      <c r="AC145" s="815"/>
      <c r="AD145" s="815"/>
      <c r="AE145" s="820" t="str">
        <f>'НП ДЕННА'!AE149</f>
        <v xml:space="preserve">  - за семестр</v>
      </c>
      <c r="AF145" s="868"/>
      <c r="AG145" s="868"/>
      <c r="AH145" s="869"/>
      <c r="AI145" s="806">
        <f>AL132</f>
        <v>30</v>
      </c>
      <c r="AJ145" s="807"/>
      <c r="AK145" s="807"/>
      <c r="AL145" s="808"/>
      <c r="AM145" s="806">
        <f>AP132</f>
        <v>30</v>
      </c>
      <c r="AN145" s="807"/>
      <c r="AO145" s="807"/>
      <c r="AP145" s="808"/>
      <c r="AQ145" s="806">
        <f>AT132</f>
        <v>30</v>
      </c>
      <c r="AR145" s="807"/>
      <c r="AS145" s="807"/>
      <c r="AT145" s="808"/>
      <c r="AU145" s="806">
        <f>AX132</f>
        <v>0</v>
      </c>
      <c r="AV145" s="807"/>
      <c r="AW145" s="807"/>
      <c r="AX145" s="808"/>
      <c r="AY145" s="806">
        <f>BB132</f>
        <v>0</v>
      </c>
      <c r="AZ145" s="807"/>
      <c r="BA145" s="807"/>
      <c r="BB145" s="808"/>
      <c r="BC145" s="806">
        <f>BF132</f>
        <v>0</v>
      </c>
      <c r="BD145" s="807"/>
      <c r="BE145" s="807"/>
      <c r="BF145" s="808"/>
      <c r="BG145" s="806">
        <f t="shared" ref="BG145" si="48">BJ132</f>
        <v>0</v>
      </c>
      <c r="BH145" s="807"/>
      <c r="BI145" s="807"/>
      <c r="BJ145" s="808"/>
      <c r="BK145" s="806">
        <f t="shared" ref="BK145" si="49">BN132</f>
        <v>0</v>
      </c>
      <c r="BL145" s="807"/>
      <c r="BM145" s="807"/>
      <c r="BN145" s="808"/>
      <c r="BO145" s="806">
        <f t="shared" ref="BO145" si="50">BR132</f>
        <v>0</v>
      </c>
      <c r="BP145" s="807"/>
      <c r="BQ145" s="807"/>
      <c r="BR145" s="808"/>
      <c r="BS145" s="806">
        <f t="shared" ref="BS145" si="51">BV132</f>
        <v>0</v>
      </c>
      <c r="BT145" s="807"/>
      <c r="BU145" s="807"/>
      <c r="BV145" s="808"/>
      <c r="BW145" s="806">
        <f t="shared" ref="BW145" si="52">BZ132</f>
        <v>0</v>
      </c>
      <c r="BX145" s="807"/>
      <c r="BY145" s="807"/>
      <c r="BZ145" s="808"/>
      <c r="CA145" s="806">
        <f t="shared" ref="CA145" si="53">CD132</f>
        <v>0</v>
      </c>
      <c r="CB145" s="807"/>
      <c r="CC145" s="807"/>
      <c r="CD145" s="808"/>
      <c r="CE145" s="21"/>
    </row>
    <row r="146" spans="1:198" s="19" customFormat="1">
      <c r="A146" s="690">
        <f>'НП ДЕННА'!A150</f>
        <v>6</v>
      </c>
      <c r="B146" s="805">
        <f>'НП ДЕННА'!B150:C150</f>
        <v>0</v>
      </c>
      <c r="C146" s="805"/>
      <c r="D146" s="751">
        <f>_xlfn.SINGLE('НП ДЕННА'!D150)</f>
        <v>0</v>
      </c>
      <c r="E146" s="750"/>
      <c r="F146" s="750"/>
      <c r="G146" s="752">
        <f>'НП ДЕННА'!G150</f>
        <v>0</v>
      </c>
      <c r="H146" s="750"/>
      <c r="I146" s="750"/>
      <c r="J146" s="750"/>
      <c r="K146" s="986">
        <f>_xlfn.SINGLE('НП ДЕННА'!K150)</f>
        <v>0</v>
      </c>
      <c r="L146" s="987"/>
      <c r="Y146" s="167"/>
      <c r="Z146" s="167"/>
      <c r="AA146" s="250"/>
      <c r="AB146" s="251"/>
      <c r="AC146" s="251"/>
      <c r="AD146" s="251"/>
      <c r="AE146" s="820" t="str">
        <f>'НП ДЕННА'!AE150</f>
        <v xml:space="preserve">  - за рік</v>
      </c>
      <c r="AF146" s="868"/>
      <c r="AG146" s="868"/>
      <c r="AH146" s="869"/>
      <c r="AI146" s="816">
        <f>AI145+AM145</f>
        <v>60</v>
      </c>
      <c r="AJ146" s="817"/>
      <c r="AK146" s="817"/>
      <c r="AL146" s="817"/>
      <c r="AM146" s="817"/>
      <c r="AN146" s="817"/>
      <c r="AO146" s="817"/>
      <c r="AP146" s="818"/>
      <c r="AQ146" s="816">
        <f>AQ145+AU145</f>
        <v>30</v>
      </c>
      <c r="AR146" s="817"/>
      <c r="AS146" s="817"/>
      <c r="AT146" s="817"/>
      <c r="AU146" s="817"/>
      <c r="AV146" s="817"/>
      <c r="AW146" s="817"/>
      <c r="AX146" s="818"/>
      <c r="AY146" s="816">
        <f>AY145+BC145</f>
        <v>0</v>
      </c>
      <c r="AZ146" s="817"/>
      <c r="BA146" s="817"/>
      <c r="BB146" s="817"/>
      <c r="BC146" s="817"/>
      <c r="BD146" s="817"/>
      <c r="BE146" s="817"/>
      <c r="BF146" s="818"/>
      <c r="BG146" s="816">
        <f>BG145+BK145</f>
        <v>0</v>
      </c>
      <c r="BH146" s="817"/>
      <c r="BI146" s="817"/>
      <c r="BJ146" s="817"/>
      <c r="BK146" s="817"/>
      <c r="BL146" s="817"/>
      <c r="BM146" s="817"/>
      <c r="BN146" s="818"/>
      <c r="BO146" s="816">
        <f>BO145+BS145</f>
        <v>0</v>
      </c>
      <c r="BP146" s="817"/>
      <c r="BQ146" s="817"/>
      <c r="BR146" s="817"/>
      <c r="BS146" s="817"/>
      <c r="BT146" s="817"/>
      <c r="BU146" s="817"/>
      <c r="BV146" s="818"/>
      <c r="BW146" s="816">
        <f>BW145+CA145</f>
        <v>0</v>
      </c>
      <c r="BX146" s="817"/>
      <c r="BY146" s="817"/>
      <c r="BZ146" s="817"/>
      <c r="CA146" s="817"/>
      <c r="CB146" s="817"/>
      <c r="CC146" s="817"/>
      <c r="CD146" s="818"/>
      <c r="CE146" s="21"/>
    </row>
    <row r="147" spans="1:198" s="19" customFormat="1">
      <c r="A147" s="690">
        <f>'НП ДЕННА'!A151</f>
        <v>7</v>
      </c>
      <c r="B147" s="805">
        <f>'НП ДЕННА'!B151:C151</f>
        <v>0</v>
      </c>
      <c r="C147" s="805"/>
      <c r="D147" s="751">
        <f>_xlfn.SINGLE('НП ДЕННА'!D151)</f>
        <v>0</v>
      </c>
      <c r="E147" s="750"/>
      <c r="F147" s="750"/>
      <c r="G147" s="752">
        <f>'НП ДЕННА'!G151</f>
        <v>0</v>
      </c>
      <c r="H147" s="750"/>
      <c r="I147" s="750"/>
      <c r="J147" s="750"/>
      <c r="K147" s="986">
        <f>_xlfn.SINGLE('НП ДЕННА'!K151)</f>
        <v>0</v>
      </c>
      <c r="L147" s="987"/>
      <c r="Y147" s="167"/>
      <c r="Z147" s="167"/>
      <c r="AA147" s="846" t="str">
        <f>'НП ДЕННА'!AA151</f>
        <v>у тому числі:</v>
      </c>
      <c r="AB147" s="847"/>
      <c r="AC147" s="848"/>
      <c r="AD147" s="840" t="str">
        <f>'НП ДЕННА'!AD151</f>
        <v xml:space="preserve">  - вибіркова частина плану</v>
      </c>
      <c r="AE147" s="841"/>
      <c r="AF147" s="841"/>
      <c r="AG147" s="841"/>
      <c r="AH147" s="842"/>
      <c r="AI147" s="806">
        <f>AL129</f>
        <v>10</v>
      </c>
      <c r="AJ147" s="807"/>
      <c r="AK147" s="807"/>
      <c r="AL147" s="808"/>
      <c r="AM147" s="806">
        <f>AP129</f>
        <v>10</v>
      </c>
      <c r="AN147" s="807"/>
      <c r="AO147" s="807"/>
      <c r="AP147" s="808"/>
      <c r="AQ147" s="806">
        <f>AT129</f>
        <v>3</v>
      </c>
      <c r="AR147" s="807"/>
      <c r="AS147" s="807"/>
      <c r="AT147" s="808"/>
      <c r="AU147" s="806">
        <f>AX129</f>
        <v>0</v>
      </c>
      <c r="AV147" s="807"/>
      <c r="AW147" s="807"/>
      <c r="AX147" s="808"/>
      <c r="AY147" s="496"/>
      <c r="AZ147" s="496"/>
      <c r="BA147" s="496"/>
      <c r="BB147" s="496"/>
      <c r="BC147" s="496"/>
      <c r="BD147" s="496"/>
      <c r="BE147" s="496"/>
      <c r="BF147" s="496"/>
      <c r="BG147" s="496"/>
      <c r="BH147" s="496"/>
      <c r="BI147" s="496"/>
      <c r="BJ147" s="496"/>
      <c r="BK147" s="496"/>
      <c r="BL147" s="496"/>
      <c r="BM147" s="496"/>
      <c r="BN147" s="496"/>
      <c r="BO147" s="806">
        <f>BR129</f>
        <v>0</v>
      </c>
      <c r="BP147" s="807"/>
      <c r="BQ147" s="807"/>
      <c r="BR147" s="808"/>
      <c r="BS147" s="806">
        <f>BV129</f>
        <v>0</v>
      </c>
      <c r="BT147" s="807"/>
      <c r="BU147" s="807"/>
      <c r="BV147" s="808"/>
      <c r="BW147" s="806">
        <f>BZ129</f>
        <v>0</v>
      </c>
      <c r="BX147" s="807"/>
      <c r="BY147" s="807"/>
      <c r="BZ147" s="808"/>
      <c r="CA147" s="806">
        <f>CD129</f>
        <v>0</v>
      </c>
      <c r="CB147" s="807"/>
      <c r="CC147" s="807"/>
      <c r="CD147" s="808"/>
      <c r="CE147" s="21"/>
    </row>
    <row r="148" spans="1:198" s="19" customFormat="1">
      <c r="A148" s="690">
        <f>'НП ДЕННА'!A152</f>
        <v>8</v>
      </c>
      <c r="B148" s="805">
        <f>'НП ДЕННА'!B152:C152</f>
        <v>0</v>
      </c>
      <c r="C148" s="805"/>
      <c r="D148" s="751">
        <f>_xlfn.SINGLE('НП ДЕННА'!D152)</f>
        <v>0</v>
      </c>
      <c r="E148" s="750"/>
      <c r="F148" s="750"/>
      <c r="G148" s="752">
        <f>'НП ДЕННА'!G152</f>
        <v>0</v>
      </c>
      <c r="H148" s="750"/>
      <c r="I148" s="750"/>
      <c r="J148" s="750"/>
      <c r="K148" s="986">
        <f>_xlfn.SINGLE('НП ДЕННА'!K152)</f>
        <v>0</v>
      </c>
      <c r="L148" s="987"/>
      <c r="Y148" s="167"/>
      <c r="Z148" s="167"/>
      <c r="AA148" s="252"/>
      <c r="AB148" s="253"/>
      <c r="AC148" s="254"/>
      <c r="AD148" s="843"/>
      <c r="AE148" s="844"/>
      <c r="AF148" s="844"/>
      <c r="AG148" s="844"/>
      <c r="AH148" s="845"/>
      <c r="AI148" s="857">
        <f>AD129</f>
        <v>23</v>
      </c>
      <c r="AJ148" s="858"/>
      <c r="AK148" s="858"/>
      <c r="AL148" s="858"/>
      <c r="AM148" s="858"/>
      <c r="AN148" s="858"/>
      <c r="AO148" s="858"/>
      <c r="AP148" s="858"/>
      <c r="AQ148" s="858"/>
      <c r="AR148" s="858"/>
      <c r="AS148" s="858"/>
      <c r="AT148" s="858"/>
      <c r="AU148" s="858"/>
      <c r="AV148" s="858"/>
      <c r="AW148" s="858"/>
      <c r="AX148" s="858"/>
      <c r="AY148" s="858"/>
      <c r="AZ148" s="858"/>
      <c r="BA148" s="858"/>
      <c r="BB148" s="858"/>
      <c r="BC148" s="858"/>
      <c r="BD148" s="858"/>
      <c r="BE148" s="858"/>
      <c r="BF148" s="858"/>
      <c r="BG148" s="858"/>
      <c r="BH148" s="858"/>
      <c r="BI148" s="858"/>
      <c r="BJ148" s="858"/>
      <c r="BK148" s="858"/>
      <c r="BL148" s="858"/>
      <c r="BM148" s="858"/>
      <c r="BN148" s="858"/>
      <c r="BO148" s="858"/>
      <c r="BP148" s="858"/>
      <c r="BQ148" s="858"/>
      <c r="BR148" s="858"/>
      <c r="BS148" s="858"/>
      <c r="BT148" s="858"/>
      <c r="BU148" s="858"/>
      <c r="BV148" s="858"/>
      <c r="BW148" s="858"/>
      <c r="BX148" s="858"/>
      <c r="BY148" s="858"/>
      <c r="BZ148" s="858"/>
      <c r="CA148" s="858"/>
      <c r="CB148" s="858"/>
      <c r="CC148" s="858"/>
      <c r="CD148" s="859"/>
      <c r="CE148" s="121">
        <f>IF('Титул денна (дуальна)'!AX1="магістр",22.5,60)</f>
        <v>22.5</v>
      </c>
    </row>
    <row r="149" spans="1:198" s="19" customFormat="1" ht="22.2" customHeight="1">
      <c r="A149" s="693"/>
      <c r="B149" s="984" t="str">
        <f>'НП ДЕННА'!B153:K153</f>
        <v xml:space="preserve">Разом: </v>
      </c>
      <c r="C149" s="985"/>
      <c r="D149" s="985"/>
      <c r="E149" s="985"/>
      <c r="F149" s="985"/>
      <c r="G149" s="752">
        <f>SUM(G141:G148)</f>
        <v>4</v>
      </c>
      <c r="H149" s="750"/>
      <c r="I149" s="750"/>
      <c r="J149" s="750"/>
      <c r="K149" s="986">
        <f>SUM(K140:K148)</f>
        <v>7.2</v>
      </c>
      <c r="L149" s="987"/>
      <c r="Y149" s="167"/>
      <c r="Z149" s="240"/>
      <c r="AA149" s="255"/>
      <c r="AB149" s="256"/>
      <c r="AC149" s="257"/>
      <c r="AD149" s="870" t="str">
        <f>'НП ДЕННА'!AD153</f>
        <v xml:space="preserve">  - підготовка та проведення атестації</v>
      </c>
      <c r="AE149" s="871"/>
      <c r="AF149" s="871"/>
      <c r="AG149" s="871"/>
      <c r="AH149" s="872"/>
      <c r="AI149" s="806">
        <f>'НП ДЕННА'!AI153</f>
        <v>0</v>
      </c>
      <c r="AJ149" s="807"/>
      <c r="AK149" s="807"/>
      <c r="AL149" s="808"/>
      <c r="AM149" s="806">
        <f>'НП ДЕННА'!AM153</f>
        <v>0</v>
      </c>
      <c r="AN149" s="807"/>
      <c r="AO149" s="807"/>
      <c r="AP149" s="808"/>
      <c r="AQ149" s="806">
        <f>'НП ДЕННА'!AQ153</f>
        <v>13.8</v>
      </c>
      <c r="AR149" s="807"/>
      <c r="AS149" s="807"/>
      <c r="AT149" s="808"/>
      <c r="AU149" s="806">
        <f>'НП ДЕННА'!AU153</f>
        <v>0</v>
      </c>
      <c r="AV149" s="807"/>
      <c r="AW149" s="807"/>
      <c r="AX149" s="808"/>
      <c r="AY149" s="806">
        <f>'НП ДЕННА'!AY153</f>
        <v>0</v>
      </c>
      <c r="AZ149" s="807"/>
      <c r="BA149" s="807"/>
      <c r="BB149" s="808"/>
      <c r="BC149" s="806">
        <f>'НП ДЕННА'!BC153</f>
        <v>0</v>
      </c>
      <c r="BD149" s="807"/>
      <c r="BE149" s="807"/>
      <c r="BF149" s="808"/>
      <c r="BG149" s="806">
        <f>'НП ДЕННА'!BG153</f>
        <v>0</v>
      </c>
      <c r="BH149" s="807"/>
      <c r="BI149" s="807"/>
      <c r="BJ149" s="808"/>
      <c r="BK149" s="806">
        <f>'НП ДЕННА'!BK153</f>
        <v>0</v>
      </c>
      <c r="BL149" s="807"/>
      <c r="BM149" s="807"/>
      <c r="BN149" s="808"/>
      <c r="BO149" s="806">
        <f>'НП ДЕННА'!BO153</f>
        <v>0</v>
      </c>
      <c r="BP149" s="807"/>
      <c r="BQ149" s="807"/>
      <c r="BR149" s="808"/>
      <c r="BS149" s="806">
        <f>'НП ДЕННА'!BS153</f>
        <v>0</v>
      </c>
      <c r="BT149" s="807"/>
      <c r="BU149" s="807"/>
      <c r="BV149" s="808"/>
      <c r="BW149" s="806">
        <f>'НП ДЕННА'!BW153</f>
        <v>0</v>
      </c>
      <c r="BX149" s="807"/>
      <c r="BY149" s="807"/>
      <c r="BZ149" s="808"/>
      <c r="CA149" s="806">
        <f>'НП ДЕННА'!CA153</f>
        <v>0</v>
      </c>
      <c r="CB149" s="807"/>
      <c r="CC149" s="807"/>
      <c r="CD149" s="808"/>
      <c r="CE149" s="24"/>
    </row>
    <row r="150" spans="1:198" s="19" customFormat="1">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c r="A152" s="167"/>
      <c r="B152" s="372" t="str">
        <f>'НП ДЕННА'!B156</f>
        <v>План складено у відповідності до</v>
      </c>
      <c r="C152" s="885" t="str">
        <f>'НП ДЕННА'!C156</f>
        <v>Освітньої програми спеціальності 273 -"Залізничний транспорт" для другого (магістерського ) рівня</v>
      </c>
      <c r="D152" s="886"/>
      <c r="E152" s="886"/>
      <c r="F152" s="886"/>
      <c r="G152" s="886"/>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886"/>
      <c r="AL152" s="886"/>
      <c r="AM152" s="886"/>
      <c r="AN152" s="886"/>
      <c r="AO152" s="886"/>
      <c r="AP152" s="886"/>
      <c r="AQ152" s="886"/>
      <c r="AR152" s="886"/>
      <c r="AS152" s="886"/>
      <c r="AT152" s="886"/>
      <c r="AU152" s="886"/>
      <c r="AV152" s="886"/>
      <c r="AW152" s="886"/>
      <c r="AX152" s="886"/>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c r="A153" s="167"/>
      <c r="B153" s="372"/>
      <c r="C153" s="887" t="str">
        <f>'НП ДЕННА'!C157:AX157</f>
        <v xml:space="preserve"> (назва освітньої програми)</v>
      </c>
      <c r="D153" s="883"/>
      <c r="E153" s="883"/>
      <c r="F153" s="883"/>
      <c r="G153" s="883"/>
      <c r="H153" s="883"/>
      <c r="I153" s="883"/>
      <c r="J153" s="883"/>
      <c r="K153" s="883"/>
      <c r="L153" s="883"/>
      <c r="M153" s="883"/>
      <c r="N153" s="883"/>
      <c r="O153" s="883"/>
      <c r="P153" s="883"/>
      <c r="Q153" s="883"/>
      <c r="R153" s="883"/>
      <c r="S153" s="883"/>
      <c r="T153" s="883"/>
      <c r="U153" s="883"/>
      <c r="V153" s="883"/>
      <c r="W153" s="883"/>
      <c r="X153" s="883"/>
      <c r="Y153" s="883"/>
      <c r="Z153" s="883"/>
      <c r="AA153" s="883"/>
      <c r="AB153" s="883"/>
      <c r="AC153" s="883"/>
      <c r="AD153" s="883"/>
      <c r="AE153" s="883"/>
      <c r="AF153" s="883"/>
      <c r="AG153" s="883"/>
      <c r="AH153" s="883"/>
      <c r="AI153" s="883"/>
      <c r="AJ153" s="883"/>
      <c r="AK153" s="883"/>
      <c r="AL153" s="883"/>
      <c r="AM153" s="883"/>
      <c r="AN153" s="883"/>
      <c r="AO153" s="883"/>
      <c r="AP153" s="883"/>
      <c r="AQ153" s="888"/>
      <c r="AR153" s="888"/>
      <c r="AS153" s="888"/>
      <c r="AT153" s="888"/>
      <c r="AU153" s="888"/>
      <c r="AV153" s="888"/>
      <c r="AW153" s="888"/>
      <c r="AX153" s="888"/>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c r="A154" s="167"/>
      <c r="B154" s="373" t="str">
        <f>'НП ДЕННА'!B158</f>
        <v>а також згідно вимог</v>
      </c>
      <c r="C154" s="885" t="str">
        <f>'НП ДЕННА'!C158</f>
        <v>Стандарту вищої освіти за спеціальністю 273 -"Залізничний транспорт" для другого (магістерського ) рівня</v>
      </c>
      <c r="D154" s="886"/>
      <c r="E154" s="886"/>
      <c r="F154" s="886"/>
      <c r="G154" s="886"/>
      <c r="H154" s="886"/>
      <c r="I154" s="886"/>
      <c r="J154" s="886"/>
      <c r="K154" s="886"/>
      <c r="L154" s="886"/>
      <c r="M154" s="886"/>
      <c r="N154" s="886"/>
      <c r="O154" s="886"/>
      <c r="P154" s="886"/>
      <c r="Q154" s="886"/>
      <c r="R154" s="886"/>
      <c r="S154" s="886"/>
      <c r="T154" s="886"/>
      <c r="U154" s="886"/>
      <c r="V154" s="886"/>
      <c r="W154" s="886"/>
      <c r="X154" s="886"/>
      <c r="Y154" s="886"/>
      <c r="Z154" s="886"/>
      <c r="AA154" s="886"/>
      <c r="AB154" s="886"/>
      <c r="AC154" s="886"/>
      <c r="AD154" s="886"/>
      <c r="AE154" s="886"/>
      <c r="AF154" s="886"/>
      <c r="AG154" s="886"/>
      <c r="AH154" s="886"/>
      <c r="AI154" s="886"/>
      <c r="AJ154" s="886"/>
      <c r="AK154" s="886"/>
      <c r="AL154" s="886"/>
      <c r="AM154" s="886"/>
      <c r="AN154" s="886"/>
      <c r="AO154" s="886"/>
      <c r="AP154" s="886"/>
      <c r="AQ154" s="886"/>
      <c r="AR154" s="886"/>
      <c r="AS154" s="886"/>
      <c r="AT154" s="886"/>
      <c r="AU154" s="886"/>
      <c r="AV154" s="886"/>
      <c r="AW154" s="886"/>
      <c r="AX154" s="886"/>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c r="A155" s="167"/>
      <c r="B155" s="318"/>
      <c r="C155" s="887" t="str">
        <f>'НП ДЕННА'!C159:AX159</f>
        <v xml:space="preserve"> (назва професійного стандарту, за наявності)</v>
      </c>
      <c r="D155" s="883"/>
      <c r="E155" s="883"/>
      <c r="F155" s="883"/>
      <c r="G155" s="883"/>
      <c r="H155" s="883"/>
      <c r="I155" s="883"/>
      <c r="J155" s="883"/>
      <c r="K155" s="883"/>
      <c r="L155" s="883"/>
      <c r="M155" s="883"/>
      <c r="N155" s="883"/>
      <c r="O155" s="883"/>
      <c r="P155" s="883"/>
      <c r="Q155" s="883"/>
      <c r="R155" s="883"/>
      <c r="S155" s="883"/>
      <c r="T155" s="883"/>
      <c r="U155" s="883"/>
      <c r="V155" s="883"/>
      <c r="W155" s="883"/>
      <c r="X155" s="883"/>
      <c r="Y155" s="883"/>
      <c r="Z155" s="883"/>
      <c r="AA155" s="883"/>
      <c r="AB155" s="883"/>
      <c r="AC155" s="883"/>
      <c r="AD155" s="883"/>
      <c r="AE155" s="883"/>
      <c r="AF155" s="883"/>
      <c r="AG155" s="883"/>
      <c r="AH155" s="883"/>
      <c r="AI155" s="883"/>
      <c r="AJ155" s="883"/>
      <c r="AK155" s="883"/>
      <c r="AL155" s="883"/>
      <c r="AM155" s="883"/>
      <c r="AN155" s="883"/>
      <c r="AO155" s="883"/>
      <c r="AP155" s="883"/>
      <c r="AQ155" s="888"/>
      <c r="AR155" s="888"/>
      <c r="AS155" s="888"/>
      <c r="AT155" s="888"/>
      <c r="AU155" s="888"/>
      <c r="AV155" s="888"/>
      <c r="AW155" s="888"/>
      <c r="AX155" s="888"/>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c r="A156"/>
      <c r="B156" s="319" t="str">
        <f>'НП ДЕННА'!B160</f>
        <v>Гарант освітньої програми</v>
      </c>
      <c r="C156" s="889"/>
      <c r="D156" s="889"/>
      <c r="E156" s="889"/>
      <c r="F156" s="889"/>
      <c r="G156" s="889"/>
      <c r="H156" s="889"/>
      <c r="J156" s="890" t="str">
        <f>'НП ДЕННА'!J160:AB160</f>
        <v>к.т.н., доц. Кузьменко С.В.</v>
      </c>
      <c r="K156" s="890"/>
      <c r="L156" s="890"/>
      <c r="M156" s="890"/>
      <c r="N156" s="890"/>
      <c r="O156" s="890"/>
      <c r="P156" s="890"/>
      <c r="Q156" s="890"/>
      <c r="R156" s="890"/>
      <c r="S156" s="890"/>
      <c r="T156" s="890"/>
      <c r="U156" s="890"/>
      <c r="V156" s="890"/>
      <c r="W156" s="890"/>
      <c r="X156" s="890"/>
      <c r="Y156" s="890"/>
      <c r="Z156" s="890"/>
      <c r="AA156" s="890"/>
      <c r="AB156" s="890"/>
      <c r="AC156" s="891"/>
      <c r="AD156" s="891"/>
      <c r="AE156" s="891"/>
      <c r="AF156" s="891"/>
      <c r="AG156" s="167"/>
      <c r="AH156" s="167"/>
      <c r="AI156" s="321" t="str">
        <f>'НП ДЕННА'!AI160</f>
        <v>Кафедра</v>
      </c>
      <c r="AK156" s="892" t="str">
        <f>_xlfn.SINGLE('НП ДЕННА'!AK160)</f>
        <v>залізничного, автомобільного транспорту та ПТМ</v>
      </c>
      <c r="AL156" s="893"/>
      <c r="AM156" s="893"/>
      <c r="AN156" s="893"/>
      <c r="AO156" s="893"/>
      <c r="AP156" s="893"/>
      <c r="AQ156" s="893"/>
      <c r="AR156" s="893"/>
      <c r="AS156" s="893"/>
      <c r="AT156" s="893"/>
      <c r="AU156" s="893"/>
      <c r="AV156" s="894"/>
      <c r="AW156" s="894"/>
      <c r="AX156" s="894"/>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c r="B157" s="322"/>
      <c r="C157" s="883" t="str">
        <f>'НП ДЕННА'!C161:H161</f>
        <v>(підпис)</v>
      </c>
      <c r="D157" s="883"/>
      <c r="E157" s="883"/>
      <c r="F157" s="883"/>
      <c r="G157" s="883"/>
      <c r="H157" s="884"/>
      <c r="J157" s="883" t="str">
        <f>'НП ДЕННА'!J161:AF161</f>
        <v>(вчений ступінь, вчене звання, прізвище та ініціали)</v>
      </c>
      <c r="K157" s="883"/>
      <c r="L157" s="883"/>
      <c r="M157" s="883"/>
      <c r="N157" s="883"/>
      <c r="O157" s="883"/>
      <c r="P157" s="883"/>
      <c r="Q157" s="883"/>
      <c r="R157" s="883"/>
      <c r="S157" s="883"/>
      <c r="T157" s="883"/>
      <c r="U157" s="883"/>
      <c r="V157" s="883"/>
      <c r="W157" s="883"/>
      <c r="X157" s="883"/>
      <c r="Y157" s="883"/>
      <c r="Z157" s="883"/>
      <c r="AA157" s="883"/>
      <c r="AB157" s="883"/>
      <c r="AC157" s="884"/>
      <c r="AD157" s="884"/>
      <c r="AE157" s="884"/>
      <c r="AF157" s="884"/>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c r="B158" s="319" t="str">
        <f>'НП ДЕННА'!B162</f>
        <v xml:space="preserve">Завідувач кафедри </v>
      </c>
      <c r="C158" s="898"/>
      <c r="D158" s="899"/>
      <c r="E158" s="899"/>
      <c r="F158" s="899"/>
      <c r="G158" s="899"/>
      <c r="H158" s="899"/>
      <c r="I158" s="318"/>
      <c r="J158" s="890" t="str">
        <f>'НП ДЕННА'!J162:AB162</f>
        <v>к.т.н., доц. Климаш А.О.</v>
      </c>
      <c r="K158" s="890"/>
      <c r="L158" s="890"/>
      <c r="M158" s="890"/>
      <c r="N158" s="890"/>
      <c r="O158" s="890"/>
      <c r="P158" s="890"/>
      <c r="Q158" s="890"/>
      <c r="R158" s="890"/>
      <c r="S158" s="890"/>
      <c r="T158" s="890"/>
      <c r="U158" s="890"/>
      <c r="V158" s="890"/>
      <c r="W158" s="890"/>
      <c r="X158" s="890"/>
      <c r="Y158" s="890"/>
      <c r="Z158" s="890"/>
      <c r="AA158" s="890"/>
      <c r="AB158" s="890"/>
      <c r="AC158" s="891"/>
      <c r="AD158" s="891"/>
      <c r="AE158" s="891"/>
      <c r="AF158" s="891"/>
      <c r="AI158" s="319" t="str">
        <f>'НП ДЕННА'!AI162</f>
        <v>Декан факультету транспорту і будівництва __________   Кузьменко С.В.</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c r="C159" s="881" t="str">
        <f>'НП ДЕННА'!C163:H163</f>
        <v>(підпис)</v>
      </c>
      <c r="D159" s="881"/>
      <c r="E159" s="881"/>
      <c r="F159" s="881"/>
      <c r="G159" s="881"/>
      <c r="H159" s="882"/>
      <c r="J159" s="883" t="str">
        <f>'НП ДЕННА'!J163:AF163</f>
        <v>(вчений ступінь, вчене звання, прізвище та ініціали)</v>
      </c>
      <c r="K159" s="883"/>
      <c r="L159" s="883"/>
      <c r="M159" s="883"/>
      <c r="N159" s="883"/>
      <c r="O159" s="883"/>
      <c r="P159" s="883"/>
      <c r="Q159" s="883"/>
      <c r="R159" s="883"/>
      <c r="S159" s="883"/>
      <c r="T159" s="883"/>
      <c r="U159" s="883"/>
      <c r="V159" s="883"/>
      <c r="W159" s="883"/>
      <c r="X159" s="883"/>
      <c r="Y159" s="883"/>
      <c r="Z159" s="883"/>
      <c r="AA159" s="883"/>
      <c r="AB159" s="883"/>
      <c r="AC159" s="884"/>
      <c r="AD159" s="884"/>
      <c r="AE159" s="884"/>
      <c r="AF159" s="884"/>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c r="AC162" s="167"/>
      <c r="AK162" s="168"/>
      <c r="AL162" s="168"/>
      <c r="AM162" s="168"/>
    </row>
    <row r="163" spans="1:83">
      <c r="B163" s="325" t="str">
        <f>'НП ДЕННА'!B167</f>
        <v>Схвалено:</v>
      </c>
      <c r="AC163" s="326"/>
      <c r="AD163" s="326"/>
      <c r="AK163" s="168"/>
      <c r="AL163" s="168"/>
      <c r="AM163" s="168"/>
    </row>
    <row r="164" spans="1:83">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c r="B165" s="309"/>
      <c r="C165" s="309"/>
      <c r="D165" s="309"/>
      <c r="E165" s="309"/>
      <c r="F165" s="309"/>
      <c r="G165" s="309"/>
      <c r="H165" s="309"/>
    </row>
    <row r="168" spans="1:83">
      <c r="C168" s="320"/>
    </row>
    <row r="169" spans="1:83">
      <c r="C169" s="320"/>
    </row>
    <row r="176" spans="1:8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10" s="33" customFormat="1"/>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42" max="81"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2024-06-24T20:09:50Z</dcterms:modified>
</cp:coreProperties>
</file>