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\Флешка_30_04_2013\Планы\2022\"/>
    </mc:Choice>
  </mc:AlternateContent>
  <xr:revisionPtr revIDLastSave="0" documentId="13_ncr:1_{4479A793-C343-40FB-B078-FF98F7BAFBC9}" xr6:coauthVersionLast="45" xr6:coauthVersionMax="45" xr10:uidLastSave="{00000000-0000-0000-0000-000000000000}"/>
  <bookViews>
    <workbookView xWindow="-120" yWindow="-120" windowWidth="20730" windowHeight="11160" tabRatio="592" firstSheet="3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6" i="4" s="1"/>
  <c r="Y87" i="3"/>
  <c r="Y87" i="4" s="1"/>
  <c r="Y83" i="3"/>
  <c r="Y83" i="4" s="1"/>
  <c r="Y84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BF51" i="4" l="1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I25" i="4"/>
  <c r="AI24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E19" i="4"/>
  <c r="AE20" i="4"/>
  <c r="AE21" i="4"/>
  <c r="AE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DG77" i="3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BA76" i="3" s="1"/>
  <c r="DH76" i="3"/>
  <c r="DG76" i="3"/>
  <c r="AS76" i="3" s="1"/>
  <c r="AS76" i="4" s="1"/>
  <c r="DF76" i="3"/>
  <c r="DE76" i="3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BA75" i="3" s="1"/>
  <c r="DH75" i="3"/>
  <c r="AW75" i="3" s="1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DJ74" i="3"/>
  <c r="DI74" i="3"/>
  <c r="DH74" i="3"/>
  <c r="DG74" i="3"/>
  <c r="AS74" i="3" s="1"/>
  <c r="AS74" i="4" s="1"/>
  <c r="DF74" i="3"/>
  <c r="DE74" i="3"/>
  <c r="AK74" i="3" s="1"/>
  <c r="AK74" i="4" s="1"/>
  <c r="DD74" i="3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AW73" i="3" s="1"/>
  <c r="DG73" i="3"/>
  <c r="AS73" i="3" s="1"/>
  <c r="AS73" i="4" s="1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I74" i="3" l="1"/>
  <c r="BA73" i="3"/>
  <c r="BI76" i="3"/>
  <c r="BI78" i="3"/>
  <c r="AS77" i="3"/>
  <c r="AS77" i="4" s="1"/>
  <c r="AG79" i="3"/>
  <c r="AG79" i="4" s="1"/>
  <c r="BI73" i="3"/>
  <c r="AG74" i="3"/>
  <c r="AG74" i="4" s="1"/>
  <c r="AW77" i="3"/>
  <c r="AW80" i="3" s="1"/>
  <c r="AK79" i="3"/>
  <c r="AK79" i="4" s="1"/>
  <c r="AK76" i="3"/>
  <c r="AK76" i="4" s="1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D154" i="4"/>
  <c r="BX154" i="4"/>
  <c r="BZ154" i="4"/>
  <c r="CC154" i="4"/>
  <c r="CA154" i="4"/>
  <c r="BW154" i="4"/>
  <c r="BY154" i="4"/>
  <c r="CB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S16" i="4"/>
  <c r="T16" i="4"/>
  <c r="U16" i="4"/>
  <c r="V16" i="4"/>
  <c r="W16" i="4"/>
  <c r="R17" i="4"/>
  <c r="S17" i="4"/>
  <c r="T17" i="4"/>
  <c r="U17" i="4"/>
  <c r="V17" i="4"/>
  <c r="W17" i="4"/>
  <c r="R18" i="4"/>
  <c r="S18" i="4"/>
  <c r="U18" i="4"/>
  <c r="V18" i="4"/>
  <c r="W18" i="4"/>
  <c r="R19" i="4"/>
  <c r="S19" i="4"/>
  <c r="T19" i="4"/>
  <c r="U19" i="4"/>
  <c r="V19" i="4"/>
  <c r="W19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R23" i="4"/>
  <c r="S23" i="4"/>
  <c r="T23" i="4"/>
  <c r="U23" i="4"/>
  <c r="V23" i="4"/>
  <c r="W23" i="4"/>
  <c r="R24" i="4"/>
  <c r="S24" i="4"/>
  <c r="T24" i="4"/>
  <c r="U24" i="4"/>
  <c r="V24" i="4"/>
  <c r="W24" i="4"/>
  <c r="R25" i="4"/>
  <c r="S25" i="4"/>
  <c r="T25" i="4"/>
  <c r="U25" i="4"/>
  <c r="V25" i="4"/>
  <c r="W25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DJ78" i="4"/>
  <c r="DI78" i="4"/>
  <c r="BA78" i="4" s="1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I78" i="4" l="1"/>
  <c r="BE74" i="4"/>
  <c r="BE79" i="4"/>
  <c r="BI74" i="4"/>
  <c r="BE75" i="4"/>
  <c r="BI75" i="4"/>
  <c r="BA76" i="4"/>
  <c r="BE76" i="4"/>
  <c r="BA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C154" i="3"/>
  <c r="CD154" i="3"/>
  <c r="BY154" i="3"/>
  <c r="CA154" i="3"/>
  <c r="BZ154" i="3"/>
  <c r="BW154" i="3"/>
  <c r="CB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<sst xmlns="http://schemas.openxmlformats.org/spreadsheetml/2006/main" count="690" uniqueCount="371">
  <si>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</si>
  <si>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</si>
  <si>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</si>
  <si>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</si>
  <si>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</si>
  <si>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</si>
  <si>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</si>
  <si>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</si>
  <si>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</si>
  <si>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</si>
  <si>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</si>
  <si>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</si>
  <si>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</si>
  <si>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</si>
  <si>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</si>
  <si>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</si>
  <si>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</si>
  <si>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</si>
  <si>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</si>
  <si>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</si>
  <si>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</si>
  <si>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</si>
  <si>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</si>
  <si>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</si>
  <si>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</si>
  <si>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</si>
  <si>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</si>
  <si>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</si>
  <si>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</si>
  <si>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</si>
  <si>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</si>
  <si>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</si>
  <si>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</si>
  <si>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</si>
  <si>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</si>
  <si>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</si>
  <si>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</si>
  <si>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</si>
  <si>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</si>
  <si>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</si>
  <si>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</si>
  <si>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</si>
  <si>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</si>
  <si>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</si>
  <si>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</si>
  <si>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</si>
  <si>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</si>
  <si>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</si>
  <si>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</si>
  <si>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</si>
  <si>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</si>
  <si>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</si>
  <si>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</si>
  <si>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</si>
  <si>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</si>
  <si>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</si>
  <si>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</si>
  <si>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</si>
  <si>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</si>
  <si>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</si>
  <si>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</si>
  <si>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</si>
  <si>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</si>
  <si>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</si>
  <si>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</si>
  <si>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</si>
  <si>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</si>
  <si>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</si>
  <si>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</si>
  <si>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</si>
  <si>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</si>
  <si>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</si>
  <si>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</si>
  <si>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</si>
  <si>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</si>
  <si>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</si>
  <si>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</si>
  <si>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</si>
  <si>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</si>
  <si>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</si>
  <si>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</si>
  <si>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</si>
  <si>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</si>
  <si>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</si>
  <si>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</si>
  <si>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</si>
  <si>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</si>
  <si>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</si>
  <si>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</si>
  <si>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</si>
  <si>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</si>
  <si>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</si>
  <si>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</si>
  <si>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</si>
  <si>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</si>
  <si>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</si>
  <si>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</si>
  <si>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</si>
  <si>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</si>
  <si>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</si>
  <si>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</si>
  <si>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</si>
  <si>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</si>
  <si>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</si>
  <si>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</si>
  <si>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</si>
  <si>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</si>
  <si>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</si>
  <si>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</si>
  <si>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</si>
  <si>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</si>
  <si>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</si>
  <si>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</si>
  <si>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</si>
  <si>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</si>
  <si>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</si>
  <si>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</si>
  <si>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</si>
  <si>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</si>
  <si>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</si>
  <si>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</si>
  <si>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</si>
  <si>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</si>
  <si>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</si>
  <si>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</si>
  <si>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</si>
  <si>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</si>
  <si>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</si>
  <si>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</si>
  <si>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</si>
  <si>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</si>
  <si>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</si>
  <si>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</si>
  <si>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</si>
  <si>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</si>
  <si>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</si>
  <si>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</si>
  <si>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</si>
  <si>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</si>
  <si>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</si>
  <si>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</si>
  <si>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</si>
  <si>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</si>
  <si>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</si>
  <si>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</si>
  <si>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</si>
  <si>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</si>
  <si>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</si>
  <si>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</si>
  <si>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</si>
  <si>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</si>
  <si>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</si>
  <si>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</si>
  <si>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</si>
  <si>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</si>
  <si>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</si>
  <si>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</si>
  <si>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</si>
  <si>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</si>
  <si>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</si>
  <si>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</si>
  <si>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</si>
  <si>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</si>
  <si>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</si>
  <si>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</si>
  <si>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</si>
  <si>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</si>
  <si>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</si>
  <si>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</si>
  <si>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</si>
  <si>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</si>
  <si>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</si>
  <si>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</si>
  <si>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</si>
  <si>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</si>
  <si>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</si>
  <si>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</si>
  <si>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</si>
  <si>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</si>
  <si>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</si>
  <si>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</si>
  <si>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</si>
  <si>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</si>
  <si>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</si>
  <si>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</si>
  <si>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</si>
  <si>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</si>
  <si>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</si>
  <si>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</si>
  <si>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</si>
  <si>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</si>
  <si>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</si>
  <si>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</si>
  <si>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</si>
  <si>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</si>
  <si>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</si>
  <si>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</si>
  <si>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</si>
  <si>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</si>
  <si>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</si>
  <si>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</si>
  <si>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</si>
  <si>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</si>
  <si>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</si>
  <si>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</si>
  <si>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</si>
  <si>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</si>
  <si>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</si>
  <si>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</si>
  <si>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</si>
  <si>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</si>
  <si>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</si>
  <si>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</si>
  <si>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</si>
  <si>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</si>
  <si>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</si>
  <si>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</si>
  <si>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</si>
  <si>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</si>
  <si>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</si>
  <si>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</si>
  <si>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</si>
  <si>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</si>
  <si>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</si>
  <si>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</si>
  <si>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</si>
  <si>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</si>
  <si>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</si>
  <si>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</si>
  <si>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</si>
  <si>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</si>
  <si>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</si>
  <si>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</si>
  <si>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</si>
  <si>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</si>
  <si>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</si>
  <si>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</si>
  <si>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</si>
  <si>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</si>
  <si>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</si>
  <si>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</si>
  <si>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</si>
  <si>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</si>
  <si>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</si>
  <si>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</si>
  <si>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</si>
  <si>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</si>
  <si>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</si>
  <si>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</si>
  <si>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</si>
  <si>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</si>
  <si>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</si>
  <si>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</si>
  <si>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</si>
  <si>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</si>
  <si>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</si>
  <si>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</si>
  <si>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</si>
  <si>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</si>
  <si>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</si>
  <si>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</si>
  <si>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</si>
  <si>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</si>
  <si>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</si>
  <si>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</si>
  <si>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</si>
  <si>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</si>
  <si>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</si>
  <si>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</si>
  <si>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</si>
  <si>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</si>
  <si>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</si>
  <si>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</si>
  <si>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</si>
  <si>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</si>
  <si>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</si>
  <si>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</si>
  <si>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</si>
  <si>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</si>
  <si>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</si>
  <si>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</si>
  <si>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</si>
  <si>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</si>
  <si>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</si>
  <si>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</si>
  <si>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</si>
  <si>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</si>
  <si>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</si>
  <si>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</si>
  <si>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</si>
  <si>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</si>
  <si>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</si>
  <si>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</si>
  <si>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</si>
  <si>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</si>
  <si>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</si>
  <si>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</si>
  <si>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</si>
  <si>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</si>
  <si>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</si>
  <si>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</si>
  <si>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</si>
  <si>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</si>
  <si>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</si>
  <si>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</si>
  <si>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</si>
  <si>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</si>
  <si>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</si>
  <si>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</si>
  <si>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</si>
  <si>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</si>
  <si>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</si>
  <si>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</si>
  <si>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</si>
  <si>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</si>
  <si>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</si>
  <si>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</si>
  <si>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</si>
  <si>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</si>
  <si>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</si>
  <si>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</si>
  <si>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</si>
  <si>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</si>
  <si>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</si>
  <si>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</si>
  <si>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</si>
  <si>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</si>
  <si>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</si>
  <si>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</si>
  <si>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</si>
  <si>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</si>
  <si>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</si>
  <si>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</si>
  <si>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</si>
  <si>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</si>
  <si>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</si>
  <si>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</si>
  <si>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</si>
  <si>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</si>
  <si>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</si>
  <si>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</si>
  <si>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</si>
  <si>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</si>
  <si>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</si>
  <si>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</si>
  <si>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</si>
  <si>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</si>
  <si>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</si>
  <si>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Гарант освітньої програми</t>
  </si>
  <si>
    <t>072</t>
  </si>
  <si>
    <t>Управління та адміністрування</t>
  </si>
  <si>
    <t>Фінанси, банківська справа та страхування</t>
  </si>
  <si>
    <t>Фінанси і кредит</t>
  </si>
  <si>
    <t>Публічні закупівлі</t>
  </si>
  <si>
    <t xml:space="preserve">Фінансовий менеджмент </t>
  </si>
  <si>
    <t>Ринок фінансових послуг</t>
  </si>
  <si>
    <t>Макрофінансове планування</t>
  </si>
  <si>
    <t xml:space="preserve">Фінансовий менеджмент у малому бізнесі </t>
  </si>
  <si>
    <t>Страховий менеджмент</t>
  </si>
  <si>
    <t>Вартісно-орієнтоване управління фінансами</t>
  </si>
  <si>
    <t>Управління фінансовою санацією підприємства</t>
  </si>
  <si>
    <t>Стратегічний фінансовий менеджмент</t>
  </si>
  <si>
    <t>Інновації у фінансовому менеджменті</t>
  </si>
  <si>
    <t>Фінансовий менеджмент</t>
  </si>
  <si>
    <t>Переддипломна</t>
  </si>
  <si>
    <t>Кваліфікаційна робота магістра</t>
  </si>
  <si>
    <t>Захист кваліфікаційної роботи магістра</t>
  </si>
  <si>
    <t>освітньої програми 072.01 "Фінанси і кредит"</t>
  </si>
  <si>
    <t>професійного стандарту спеціальності 072 "Фінанси, банківська справа та страхування"</t>
  </si>
  <si>
    <t>д.е.н., проф. Костирко Л.А.</t>
  </si>
  <si>
    <t>фінансів та банківської справи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</si>
</sst>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00">
    <xf numFmtId="0" fontId="0" fillId="0" borderId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71" fillId="28" borderId="40" applyNumberFormat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3" fillId="0" borderId="0"/>
    <xf numFmtId="0" fontId="7" fillId="0" borderId="0"/>
    <xf numFmtId="0" fontId="45" fillId="0" borderId="45" applyNumberFormat="0" applyFill="0" applyAlignment="0" applyProtection="0"/>
    <xf numFmtId="0" fontId="46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" fillId="0" borderId="0"/>
    <xf numFmtId="0" fontId="6" fillId="0" borderId="0"/>
    <xf numFmtId="0" fontId="7" fillId="0" borderId="0">
      <alignment wrapText="1"/>
      <protection locked="0"/>
    </xf>
    <xf numFmtId="0" fontId="43" fillId="0" borderId="0"/>
    <xf numFmtId="0" fontId="13" fillId="0" borderId="0"/>
    <xf numFmtId="0" fontId="13" fillId="0" borderId="0"/>
    <xf numFmtId="0" fontId="7" fillId="0" borderId="0"/>
    <xf numFmtId="0" fontId="8" fillId="0" borderId="0">
      <protection locked="0"/>
    </xf>
    <xf numFmtId="0" fontId="8" fillId="0" borderId="0"/>
    <xf numFmtId="0" fontId="79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3" borderId="47" applyNumberFormat="0" applyFont="0" applyAlignment="0" applyProtection="0"/>
    <xf numFmtId="9" fontId="2" fillId="0" borderId="0" applyFill="0" applyBorder="0" applyAlignment="0" applyProtection="0"/>
    <xf numFmtId="0" fontId="80" fillId="0" borderId="48" applyNumberFormat="0" applyFill="0" applyAlignment="0" applyProtection="0"/>
    <xf numFmtId="0" fontId="48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8" fillId="0" borderId="0"/>
    <xf numFmtId="0" fontId="8" fillId="0" borderId="0"/>
    <xf numFmtId="9" fontId="2" fillId="0" borderId="0" applyFill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</cellStyleXfs>
  <cellXfs count="748">
    <xf numFmtId="0" fontId="0" fillId="0" borderId="0" xfId="0"/>
    <xf numFmtId="0" fontId="9" fillId="0" borderId="0" xfId="49" applyFont="1">
      <protection locked="0"/>
    </xf>
    <xf numFmtId="0" fontId="12" fillId="0" borderId="0" xfId="49" applyFont="1">
      <protection locked="0"/>
    </xf>
    <xf numFmtId="0" fontId="4" fillId="0" borderId="0" xfId="49" applyFont="1" applyAlignment="1">
      <alignment vertical="center"/>
      <protection locked="0"/>
    </xf>
    <xf numFmtId="0" fontId="4" fillId="0" borderId="0" xfId="49" applyFont="1">
      <protection locked="0"/>
    </xf>
    <xf numFmtId="49" fontId="5" fillId="0" borderId="1" xfId="49" quotePrefix="1" applyNumberFormat="1" applyFont="1" applyBorder="1" applyAlignment="1">
      <alignment horizontal="center" vertical="center"/>
      <protection locked="0"/>
    </xf>
    <xf numFmtId="0" fontId="5" fillId="0" borderId="1" xfId="49" applyFont="1" applyBorder="1" applyAlignment="1">
      <alignment horizontal="center" vertical="center"/>
      <protection locked="0"/>
    </xf>
    <xf numFmtId="0" fontId="10" fillId="0" borderId="0" xfId="49" applyFont="1" applyAlignment="1">
      <alignment horizontal="center" vertical="center"/>
      <protection locked="0"/>
    </xf>
    <xf numFmtId="0" fontId="10" fillId="0" borderId="1" xfId="49" applyFont="1" applyBorder="1" applyAlignment="1">
      <alignment horizontal="center" vertical="center"/>
      <protection locked="0"/>
    </xf>
    <xf numFmtId="167" fontId="10" fillId="2" borderId="1" xfId="49" applyNumberFormat="1" applyFont="1" applyFill="1" applyBorder="1" applyAlignment="1" applyProtection="1">
      <alignment horizontal="center" vertical="center"/>
    </xf>
    <xf numFmtId="167" fontId="10" fillId="0" borderId="1" xfId="49" applyNumberFormat="1" applyFont="1" applyBorder="1" applyAlignment="1">
      <alignment horizontal="center" vertical="center"/>
      <protection locked="0"/>
    </xf>
    <xf numFmtId="0" fontId="10" fillId="0" borderId="5" xfId="49" applyFont="1" applyBorder="1" applyAlignment="1">
      <alignment horizontal="center" vertical="center"/>
      <protection locked="0"/>
    </xf>
    <xf numFmtId="0" fontId="8" fillId="0" borderId="0" xfId="49">
      <protection locked="0"/>
    </xf>
    <xf numFmtId="0" fontId="15" fillId="0" borderId="8" xfId="49" applyFont="1" applyBorder="1" applyAlignment="1">
      <alignment horizontal="center" vertical="center"/>
      <protection locked="0"/>
    </xf>
    <xf numFmtId="168" fontId="5" fillId="35" borderId="1" xfId="49" applyNumberFormat="1" applyFont="1" applyFill="1" applyBorder="1" applyAlignment="1" applyProtection="1">
      <alignment horizontal="center"/>
    </xf>
    <xf numFmtId="0" fontId="4" fillId="0" borderId="0" xfId="49" applyFont="1" applyAlignment="1">
      <alignment horizontal="center" vertical="center"/>
      <protection locked="0"/>
    </xf>
    <xf numFmtId="0" fontId="15" fillId="0" borderId="9" xfId="49" applyFont="1" applyBorder="1" applyAlignment="1">
      <alignment horizontal="center" vertical="center" wrapText="1"/>
      <protection locked="0"/>
    </xf>
    <xf numFmtId="0" fontId="5" fillId="0" borderId="1" xfId="49" quotePrefix="1" applyFont="1" applyBorder="1" applyAlignment="1">
      <alignment horizontal="center" vertical="center"/>
      <protection locked="0"/>
    </xf>
    <xf numFmtId="0" fontId="10" fillId="0" borderId="10" xfId="49" applyFont="1" applyBorder="1" applyAlignment="1" applyProtection="1">
      <alignment horizontal="center" vertical="center"/>
    </xf>
    <xf numFmtId="0" fontId="12" fillId="0" borderId="0" xfId="49" applyFont="1" applyProtection="1"/>
    <xf numFmtId="0" fontId="12" fillId="0" borderId="0" xfId="49" applyFont="1" applyAlignment="1" applyProtection="1">
      <alignment horizontal="center" vertical="center" wrapText="1"/>
    </xf>
    <xf numFmtId="0" fontId="12" fillId="36" borderId="0" xfId="49" applyFont="1" applyFill="1" applyProtection="1"/>
    <xf numFmtId="0" fontId="5" fillId="0" borderId="1" xfId="49" applyFont="1" applyBorder="1" applyAlignment="1" applyProtection="1">
      <alignment horizontal="center" vertical="center"/>
    </xf>
    <xf numFmtId="0" fontId="21" fillId="37" borderId="12" xfId="49" applyFont="1" applyFill="1" applyBorder="1" applyAlignment="1" applyProtection="1">
      <alignment horizontal="right"/>
    </xf>
    <xf numFmtId="0" fontId="12" fillId="38" borderId="0" xfId="49" applyFont="1" applyFill="1" applyProtection="1"/>
    <xf numFmtId="0" fontId="49" fillId="0" borderId="0" xfId="49" applyFont="1" applyProtection="1"/>
    <xf numFmtId="0" fontId="13" fillId="0" borderId="0" xfId="49" applyFont="1" applyProtection="1"/>
    <xf numFmtId="0" fontId="4" fillId="0" borderId="0" xfId="49" applyFont="1" applyAlignment="1" applyProtection="1">
      <alignment vertical="center"/>
    </xf>
    <xf numFmtId="0" fontId="4" fillId="0" borderId="0" xfId="49" applyFont="1" applyProtection="1"/>
    <xf numFmtId="0" fontId="4" fillId="0" borderId="0" xfId="49" applyFont="1" applyAlignment="1" applyProtection="1">
      <alignment horizontal="center" vertical="center"/>
    </xf>
    <xf numFmtId="0" fontId="4" fillId="0" borderId="0" xfId="49" applyFont="1" applyAlignment="1" applyProtection="1">
      <alignment horizontal="left"/>
    </xf>
    <xf numFmtId="0" fontId="4" fillId="37" borderId="13" xfId="49" applyFont="1" applyFill="1" applyBorder="1" applyAlignment="1" applyProtection="1">
      <alignment horizontal="center"/>
    </xf>
    <xf numFmtId="0" fontId="12" fillId="37" borderId="0" xfId="49" applyFont="1" applyFill="1" applyProtection="1"/>
    <xf numFmtId="0" fontId="8" fillId="0" borderId="0" xfId="49" applyProtection="1"/>
    <xf numFmtId="0" fontId="10" fillId="35" borderId="1" xfId="49" applyFont="1" applyFill="1" applyBorder="1" applyAlignment="1" applyProtection="1">
      <alignment horizontal="center" vertical="center" wrapText="1"/>
    </xf>
    <xf numFmtId="167" fontId="10" fillId="35" borderId="1" xfId="49" applyNumberFormat="1" applyFont="1" applyFill="1" applyBorder="1" applyAlignment="1" applyProtection="1">
      <alignment horizontal="center" vertical="center" wrapText="1"/>
    </xf>
    <xf numFmtId="167" fontId="10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8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8" fontId="82" fillId="0" borderId="1" xfId="49" applyNumberFormat="1" applyFont="1" applyBorder="1" applyAlignment="1" applyProtection="1">
      <alignment horizontal="center" vertical="center"/>
    </xf>
    <xf numFmtId="0" fontId="50" fillId="0" borderId="0" xfId="46" applyFont="1"/>
    <xf numFmtId="0" fontId="52" fillId="0" borderId="0" xfId="46" applyFont="1"/>
    <xf numFmtId="0" fontId="57" fillId="0" borderId="0" xfId="46" applyFont="1"/>
    <xf numFmtId="0" fontId="50" fillId="0" borderId="0" xfId="46" applyFont="1" applyAlignment="1">
      <alignment horizontal="center"/>
    </xf>
    <xf numFmtId="0" fontId="52" fillId="0" borderId="0" xfId="46" applyFont="1" applyAlignment="1">
      <alignment horizontal="center" vertical="center"/>
    </xf>
    <xf numFmtId="0" fontId="55" fillId="0" borderId="0" xfId="46" applyFont="1" applyAlignment="1">
      <alignment horizontal="center" vertical="center"/>
    </xf>
    <xf numFmtId="0" fontId="50" fillId="0" borderId="0" xfId="46" applyFont="1" applyAlignment="1">
      <alignment horizontal="center" vertical="center"/>
    </xf>
    <xf numFmtId="168" fontId="5" fillId="38" borderId="1" xfId="49" applyNumberFormat="1" applyFont="1" applyFill="1" applyBorder="1" applyAlignment="1" applyProtection="1">
      <alignment horizontal="center"/>
    </xf>
    <xf numFmtId="0" fontId="12" fillId="38" borderId="0" xfId="49" applyFont="1" applyFill="1">
      <protection locked="0"/>
    </xf>
    <xf numFmtId="167" fontId="10" fillId="38" borderId="1" xfId="49" applyNumberFormat="1" applyFont="1" applyFill="1" applyBorder="1" applyAlignment="1" applyProtection="1">
      <alignment horizontal="center" vertical="center"/>
    </xf>
    <xf numFmtId="0" fontId="12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5" fillId="0" borderId="9" xfId="49" applyFont="1" applyBorder="1" applyAlignment="1">
      <alignment horizontal="center" vertical="center"/>
      <protection locked="0"/>
    </xf>
    <xf numFmtId="0" fontId="14" fillId="0" borderId="0" xfId="49" applyFont="1" applyProtection="1"/>
    <xf numFmtId="0" fontId="39" fillId="36" borderId="1" xfId="49" applyFont="1" applyFill="1" applyBorder="1" applyAlignment="1" applyProtection="1">
      <alignment horizontal="center"/>
    </xf>
    <xf numFmtId="0" fontId="4" fillId="37" borderId="16" xfId="49" applyFont="1" applyFill="1" applyBorder="1" applyAlignment="1" applyProtection="1">
      <alignment horizontal="center"/>
    </xf>
    <xf numFmtId="0" fontId="38" fillId="0" borderId="1" xfId="49" applyFont="1" applyBorder="1" applyAlignment="1">
      <alignment horizontal="center" vertical="center"/>
      <protection locked="0"/>
    </xf>
    <xf numFmtId="0" fontId="5" fillId="36" borderId="0" xfId="49" applyFont="1" applyFill="1" applyAlignment="1" applyProtection="1">
      <alignment vertical="center"/>
    </xf>
    <xf numFmtId="0" fontId="5" fillId="36" borderId="17" xfId="49" applyFont="1" applyFill="1" applyBorder="1" applyAlignment="1" applyProtection="1">
      <alignment vertical="center"/>
    </xf>
    <xf numFmtId="0" fontId="5" fillId="36" borderId="0" xfId="49" applyFont="1" applyFill="1" applyProtection="1"/>
    <xf numFmtId="9" fontId="18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9" fillId="36" borderId="0" xfId="49" applyFont="1" applyFill="1" applyProtection="1"/>
    <xf numFmtId="0" fontId="12" fillId="0" borderId="13" xfId="49" applyFont="1" applyBorder="1">
      <protection locked="0"/>
    </xf>
    <xf numFmtId="0" fontId="12" fillId="37" borderId="13" xfId="49" applyFont="1" applyFill="1" applyBorder="1">
      <protection locked="0"/>
    </xf>
    <xf numFmtId="49" fontId="10" fillId="0" borderId="7" xfId="49" applyNumberFormat="1" applyFont="1" applyBorder="1" applyAlignment="1">
      <alignment horizontal="center" vertical="center"/>
      <protection locked="0"/>
    </xf>
    <xf numFmtId="49" fontId="8" fillId="0" borderId="0" xfId="49" applyNumberFormat="1" applyAlignment="1">
      <alignment horizontal="center" vertical="center"/>
      <protection locked="0"/>
    </xf>
    <xf numFmtId="168" fontId="10" fillId="40" borderId="5" xfId="49" applyNumberFormat="1" applyFont="1" applyFill="1" applyBorder="1" applyAlignment="1" applyProtection="1">
      <alignment horizontal="center" vertical="center"/>
    </xf>
    <xf numFmtId="9" fontId="18" fillId="38" borderId="0" xfId="54" applyFont="1" applyFill="1" applyAlignment="1" applyProtection="1">
      <alignment horizontal="center" vertical="center"/>
    </xf>
    <xf numFmtId="0" fontId="14" fillId="38" borderId="0" xfId="49" applyFont="1" applyFill="1" applyProtection="1"/>
    <xf numFmtId="49" fontId="14" fillId="0" borderId="4" xfId="49" applyNumberFormat="1" applyFont="1" applyBorder="1" applyProtection="1"/>
    <xf numFmtId="0" fontId="0" fillId="0" borderId="0" xfId="0" applyProtection="1">
      <protection locked="0"/>
    </xf>
    <xf numFmtId="0" fontId="12" fillId="0" borderId="19" xfId="49" applyFont="1" applyBorder="1" applyAlignment="1">
      <alignment horizontal="center" vertical="center"/>
      <protection locked="0"/>
    </xf>
    <xf numFmtId="0" fontId="12" fillId="0" borderId="20" xfId="49" applyFont="1" applyBorder="1" applyAlignment="1">
      <alignment horizontal="center" vertical="center"/>
      <protection locked="0"/>
    </xf>
    <xf numFmtId="0" fontId="12" fillId="36" borderId="19" xfId="49" applyFont="1" applyFill="1" applyBorder="1" applyAlignment="1">
      <alignment horizontal="center" vertical="center"/>
      <protection locked="0"/>
    </xf>
    <xf numFmtId="0" fontId="12" fillId="36" borderId="19" xfId="49" applyFont="1" applyFill="1" applyBorder="1" applyAlignment="1" applyProtection="1">
      <alignment horizontal="center" vertical="center" wrapText="1"/>
    </xf>
    <xf numFmtId="0" fontId="12" fillId="36" borderId="19" xfId="49" applyFont="1" applyFill="1" applyBorder="1" applyAlignment="1" applyProtection="1">
      <alignment horizontal="center" vertical="center"/>
    </xf>
    <xf numFmtId="0" fontId="13" fillId="35" borderId="19" xfId="49" applyFont="1" applyFill="1" applyBorder="1" applyAlignment="1" applyProtection="1">
      <alignment horizontal="center" vertical="center"/>
    </xf>
    <xf numFmtId="168" fontId="5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10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2" fillId="42" borderId="19" xfId="49" applyFont="1" applyFill="1" applyBorder="1" applyAlignment="1" applyProtection="1">
      <alignment horizontal="center" vertical="center"/>
    </xf>
    <xf numFmtId="0" fontId="12" fillId="42" borderId="0" xfId="49" applyFont="1" applyFill="1" applyAlignment="1">
      <alignment horizontal="center" vertical="center"/>
      <protection locked="0"/>
    </xf>
    <xf numFmtId="0" fontId="12" fillId="43" borderId="0" xfId="49" applyFont="1" applyFill="1" applyAlignment="1">
      <alignment horizontal="center" vertical="center"/>
      <protection locked="0"/>
    </xf>
    <xf numFmtId="168" fontId="5" fillId="35" borderId="1" xfId="49" applyNumberFormat="1" applyFont="1" applyFill="1" applyBorder="1" applyAlignment="1" applyProtection="1">
      <alignment horizontal="center" vertical="center"/>
    </xf>
    <xf numFmtId="0" fontId="21" fillId="41" borderId="12" xfId="49" applyFont="1" applyFill="1" applyBorder="1" applyAlignment="1" applyProtection="1">
      <alignment horizontal="center"/>
    </xf>
    <xf numFmtId="0" fontId="12" fillId="41" borderId="0" xfId="49" applyFont="1" applyFill="1" applyAlignment="1">
      <alignment horizontal="center" vertical="center"/>
      <protection locked="0"/>
    </xf>
    <xf numFmtId="0" fontId="12" fillId="41" borderId="0" xfId="49" applyFont="1" applyFill="1" applyAlignment="1" applyProtection="1">
      <alignment horizontal="center" vertical="center" wrapText="1"/>
    </xf>
    <xf numFmtId="168" fontId="5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2" fillId="35" borderId="1" xfId="49" applyFont="1" applyFill="1" applyBorder="1" applyAlignment="1" applyProtection="1">
      <alignment horizontal="center" vertical="center"/>
    </xf>
    <xf numFmtId="0" fontId="12" fillId="35" borderId="13" xfId="49" applyFont="1" applyFill="1" applyBorder="1" applyAlignment="1">
      <alignment horizontal="center"/>
      <protection locked="0"/>
    </xf>
    <xf numFmtId="0" fontId="12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5" fillId="38" borderId="1" xfId="49" applyNumberFormat="1" applyFont="1" applyFill="1" applyBorder="1" applyAlignment="1" applyProtection="1">
      <alignment horizontal="center" vertical="center"/>
    </xf>
    <xf numFmtId="0" fontId="33" fillId="0" borderId="13" xfId="46" applyFont="1" applyBorder="1" applyAlignment="1" applyProtection="1">
      <alignment horizontal="center" vertical="center"/>
      <protection locked="0"/>
    </xf>
    <xf numFmtId="0" fontId="35" fillId="0" borderId="13" xfId="46" applyFont="1" applyBorder="1" applyAlignment="1" applyProtection="1">
      <alignment horizontal="center" vertical="center"/>
      <protection locked="0"/>
    </xf>
    <xf numFmtId="0" fontId="51" fillId="0" borderId="0" xfId="45" applyFont="1" applyProtection="1">
      <protection locked="0"/>
    </xf>
    <xf numFmtId="0" fontId="50" fillId="0" borderId="13" xfId="45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alignment vertical="center"/>
      <protection locked="0"/>
    </xf>
    <xf numFmtId="0" fontId="50" fillId="0" borderId="0" xfId="45" applyFont="1" applyProtection="1">
      <protection locked="0"/>
    </xf>
    <xf numFmtId="0" fontId="65" fillId="0" borderId="13" xfId="45" applyFont="1" applyBorder="1" applyAlignment="1" applyProtection="1">
      <alignment horizontal="center" vertical="center"/>
      <protection locked="0"/>
    </xf>
    <xf numFmtId="0" fontId="50" fillId="0" borderId="13" xfId="45" applyFont="1" applyBorder="1" applyProtection="1">
      <protection locked="0"/>
    </xf>
    <xf numFmtId="0" fontId="65" fillId="0" borderId="0" xfId="45" applyFont="1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0" fillId="0" borderId="0" xfId="46" applyFont="1" applyAlignment="1" applyProtection="1">
      <alignment horizontal="center" vertical="center"/>
      <protection locked="0"/>
    </xf>
    <xf numFmtId="0" fontId="66" fillId="0" borderId="0" xfId="45" applyFont="1" applyProtection="1">
      <protection locked="0"/>
    </xf>
    <xf numFmtId="0" fontId="6" fillId="0" borderId="1" xfId="45" applyFont="1" applyBorder="1" applyAlignment="1" applyProtection="1">
      <alignment horizontal="center" vertical="center"/>
      <protection locked="0"/>
    </xf>
    <xf numFmtId="0" fontId="42" fillId="0" borderId="0" xfId="45" applyFont="1" applyAlignment="1" applyProtection="1">
      <alignment vertical="center"/>
      <protection locked="0"/>
    </xf>
    <xf numFmtId="0" fontId="43" fillId="0" borderId="0" xfId="45" applyProtection="1">
      <protection locked="0"/>
    </xf>
    <xf numFmtId="0" fontId="51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50" fillId="0" borderId="0" xfId="45" applyFont="1" applyAlignment="1" applyProtection="1">
      <alignment horizontal="left"/>
      <protection locked="0"/>
    </xf>
    <xf numFmtId="0" fontId="57" fillId="0" borderId="0" xfId="46" applyFont="1" applyAlignment="1" applyProtection="1">
      <alignment vertical="top" wrapText="1"/>
      <protection locked="0"/>
    </xf>
    <xf numFmtId="0" fontId="57" fillId="0" borderId="0" xfId="46" applyFont="1" applyAlignment="1" applyProtection="1">
      <alignment horizontal="center" vertical="center"/>
      <protection locked="0"/>
    </xf>
    <xf numFmtId="0" fontId="50" fillId="0" borderId="0" xfId="46" applyFont="1" applyProtection="1"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42" fillId="3" borderId="13" xfId="46" applyFont="1" applyFill="1" applyBorder="1" applyAlignment="1" applyProtection="1">
      <alignment horizontal="center" vertical="center"/>
      <protection locked="0"/>
    </xf>
    <xf numFmtId="49" fontId="10" fillId="0" borderId="1" xfId="49" applyNumberFormat="1" applyFont="1" applyBorder="1" applyAlignment="1">
      <alignment horizontal="left" vertical="center" wrapText="1"/>
      <protection locked="0"/>
    </xf>
    <xf numFmtId="0" fontId="23" fillId="0" borderId="0" xfId="46" applyFont="1" applyAlignment="1">
      <alignment vertical="center"/>
    </xf>
    <xf numFmtId="0" fontId="10" fillId="44" borderId="1" xfId="49" applyFont="1" applyFill="1" applyBorder="1" applyAlignment="1">
      <alignment horizontal="left"/>
      <protection locked="0"/>
    </xf>
    <xf numFmtId="0" fontId="12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5" fillId="0" borderId="24" xfId="46" applyFont="1" applyBorder="1" applyAlignment="1" applyProtection="1">
      <alignment horizontal="center" vertical="center"/>
      <protection locked="0"/>
    </xf>
    <xf numFmtId="2" fontId="5" fillId="0" borderId="1" xfId="49" quotePrefix="1" applyNumberFormat="1" applyFont="1" applyBorder="1" applyAlignment="1">
      <alignment horizontal="center" vertical="center"/>
      <protection locked="0"/>
    </xf>
    <xf numFmtId="0" fontId="10" fillId="0" borderId="3" xfId="49" applyFont="1" applyBorder="1" applyAlignment="1">
      <alignment horizontal="center" vertical="center"/>
      <protection locked="0"/>
    </xf>
    <xf numFmtId="0" fontId="10" fillId="0" borderId="4" xfId="49" applyFont="1" applyBorder="1" applyAlignment="1">
      <alignment horizontal="center" vertical="center"/>
      <protection locked="0"/>
    </xf>
    <xf numFmtId="0" fontId="10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10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4" fillId="37" borderId="49" xfId="49" applyFont="1" applyFill="1" applyBorder="1" applyProtection="1"/>
    <xf numFmtId="0" fontId="12" fillId="37" borderId="0" xfId="49" applyFont="1" applyFill="1">
      <protection locked="0"/>
    </xf>
    <xf numFmtId="0" fontId="12" fillId="39" borderId="0" xfId="49" applyFont="1" applyFill="1" applyAlignment="1" applyProtection="1">
      <alignment horizontal="center" vertical="center" wrapText="1"/>
    </xf>
    <xf numFmtId="0" fontId="12" fillId="0" borderId="0" xfId="49" applyFont="1" applyAlignment="1" applyProtection="1">
      <alignment horizontal="center" vertical="center"/>
    </xf>
    <xf numFmtId="0" fontId="5" fillId="0" borderId="3" xfId="49" applyFont="1" applyBorder="1" applyAlignment="1">
      <alignment horizontal="center" vertical="center"/>
      <protection locked="0"/>
    </xf>
    <xf numFmtId="49" fontId="10" fillId="0" borderId="3" xfId="49" applyNumberFormat="1" applyFont="1" applyBorder="1" applyAlignment="1">
      <alignment horizontal="center" vertical="center" wrapText="1"/>
      <protection locked="0"/>
    </xf>
    <xf numFmtId="49" fontId="27" fillId="0" borderId="3" xfId="49" applyNumberFormat="1" applyFont="1" applyBorder="1" applyAlignment="1">
      <alignment horizontal="center" vertical="center" wrapText="1"/>
      <protection locked="0"/>
    </xf>
    <xf numFmtId="0" fontId="15" fillId="0" borderId="1" xfId="49" quotePrefix="1" applyFont="1" applyBorder="1" applyAlignment="1">
      <alignment horizontal="center" vertical="center"/>
      <protection locked="0"/>
    </xf>
    <xf numFmtId="49" fontId="14" fillId="0" borderId="4" xfId="49" quotePrefix="1" applyNumberFormat="1" applyFont="1" applyBorder="1">
      <protection locked="0"/>
    </xf>
    <xf numFmtId="49" fontId="14" fillId="0" borderId="3" xfId="49" applyNumberFormat="1" applyFont="1" applyBorder="1" applyAlignment="1">
      <alignment horizontal="left"/>
      <protection locked="0"/>
    </xf>
    <xf numFmtId="166" fontId="10" fillId="35" borderId="1" xfId="49" applyNumberFormat="1" applyFont="1" applyFill="1" applyBorder="1" applyAlignment="1" applyProtection="1">
      <alignment horizontal="center" vertical="center"/>
    </xf>
    <xf numFmtId="0" fontId="4" fillId="39" borderId="13" xfId="49" applyFont="1" applyFill="1" applyBorder="1" applyAlignment="1">
      <alignment horizontal="center" vertical="center"/>
      <protection locked="0"/>
    </xf>
    <xf numFmtId="0" fontId="4" fillId="39" borderId="13" xfId="49" applyFont="1" applyFill="1" applyBorder="1" applyAlignment="1">
      <alignment horizontal="center"/>
      <protection locked="0"/>
    </xf>
    <xf numFmtId="0" fontId="40" fillId="40" borderId="18" xfId="49" applyFont="1" applyFill="1" applyBorder="1" applyAlignment="1">
      <alignment horizontal="center" vertical="center"/>
      <protection locked="0"/>
    </xf>
    <xf numFmtId="0" fontId="14" fillId="0" borderId="5" xfId="49" applyFont="1" applyBorder="1" applyAlignment="1" applyProtection="1">
      <alignment horizontal="center" vertical="center"/>
    </xf>
    <xf numFmtId="0" fontId="17" fillId="0" borderId="4" xfId="47" applyFont="1" applyBorder="1" applyAlignment="1">
      <alignment horizontal="center" vertical="center"/>
    </xf>
    <xf numFmtId="0" fontId="14" fillId="0" borderId="0" xfId="49" applyFont="1" applyAlignment="1" applyProtection="1">
      <alignment horizontal="center" vertical="center"/>
    </xf>
    <xf numFmtId="49" fontId="5" fillId="0" borderId="1" xfId="49" applyNumberFormat="1" applyFont="1" applyBorder="1" applyAlignment="1">
      <alignment horizontal="center" vertical="center"/>
      <protection locked="0"/>
    </xf>
    <xf numFmtId="49" fontId="14" fillId="0" borderId="3" xfId="49" applyNumberFormat="1" applyFont="1" applyBorder="1" applyAlignment="1">
      <alignment horizontal="right" vertical="center" wrapText="1"/>
      <protection locked="0"/>
    </xf>
    <xf numFmtId="0" fontId="33" fillId="0" borderId="0" xfId="0" applyFont="1" applyAlignment="1">
      <alignment vertical="center"/>
    </xf>
    <xf numFmtId="49" fontId="14" fillId="0" borderId="3" xfId="49" quotePrefix="1" applyNumberFormat="1" applyFont="1" applyBorder="1" applyAlignment="1">
      <alignment vertical="center"/>
      <protection locked="0"/>
    </xf>
    <xf numFmtId="49" fontId="27" fillId="0" borderId="1" xfId="49" applyNumberFormat="1" applyFont="1" applyBorder="1" applyAlignment="1">
      <alignment horizontal="left" vertical="center" wrapText="1"/>
      <protection locked="0"/>
    </xf>
    <xf numFmtId="0" fontId="10" fillId="0" borderId="1" xfId="49" applyFont="1" applyBorder="1" applyAlignment="1">
      <alignment horizontal="left" vertical="center" wrapText="1"/>
      <protection locked="0"/>
    </xf>
    <xf numFmtId="49" fontId="10" fillId="0" borderId="0" xfId="49" applyNumberFormat="1" applyFont="1" applyAlignment="1">
      <alignment vertical="center" wrapText="1"/>
      <protection locked="0"/>
    </xf>
    <xf numFmtId="0" fontId="26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14" fillId="0" borderId="7" xfId="49" applyFont="1" applyBorder="1" applyAlignment="1">
      <alignment horizontal="centerContinuous" vertical="center"/>
      <protection locked="0"/>
    </xf>
    <xf numFmtId="0" fontId="10" fillId="0" borderId="0" xfId="49" applyFont="1" applyAlignment="1">
      <alignment horizontal="left" vertical="center"/>
      <protection locked="0"/>
    </xf>
    <xf numFmtId="0" fontId="10" fillId="44" borderId="1" xfId="49" applyFont="1" applyFill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 vertical="center" wrapText="1"/>
      <protection locked="0"/>
    </xf>
    <xf numFmtId="0" fontId="10" fillId="0" borderId="4" xfId="49" applyFont="1" applyBorder="1" applyAlignment="1" applyProtection="1">
      <alignment horizontal="center" vertical="center"/>
    </xf>
    <xf numFmtId="166" fontId="10" fillId="39" borderId="1" xfId="49" applyNumberFormat="1" applyFont="1" applyFill="1" applyBorder="1" applyAlignment="1" applyProtection="1">
      <alignment horizontal="center" vertical="center" wrapText="1"/>
    </xf>
    <xf numFmtId="168" fontId="10" fillId="46" borderId="5" xfId="49" applyNumberFormat="1" applyFont="1" applyFill="1" applyBorder="1" applyAlignment="1" applyProtection="1">
      <alignment horizontal="center" vertical="center"/>
    </xf>
    <xf numFmtId="0" fontId="18" fillId="0" borderId="7" xfId="49" applyFont="1" applyBorder="1" applyAlignment="1">
      <alignment horizontal="center" vertical="center"/>
      <protection locked="0"/>
    </xf>
    <xf numFmtId="167" fontId="18" fillId="35" borderId="37" xfId="49" applyNumberFormat="1" applyFont="1" applyFill="1" applyBorder="1" applyAlignment="1" applyProtection="1">
      <alignment horizontal="center" vertical="center"/>
    </xf>
    <xf numFmtId="167" fontId="18" fillId="35" borderId="1" xfId="49" applyNumberFormat="1" applyFont="1" applyFill="1" applyBorder="1" applyAlignment="1" applyProtection="1">
      <alignment horizontal="center" vertical="center"/>
    </xf>
    <xf numFmtId="0" fontId="18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9" applyAlignment="1">
      <alignment horizontal="center" vertical="center"/>
      <protection locked="0"/>
    </xf>
    <xf numFmtId="49" fontId="14" fillId="0" borderId="4" xfId="49" applyNumberFormat="1" applyFont="1" applyBorder="1" applyAlignment="1" applyProtection="1">
      <alignment horizontal="center" vertical="center"/>
    </xf>
    <xf numFmtId="0" fontId="14" fillId="0" borderId="4" xfId="49" quotePrefix="1" applyFont="1" applyBorder="1" applyAlignment="1">
      <alignment horizontal="center" vertical="center"/>
      <protection locked="0"/>
    </xf>
    <xf numFmtId="0" fontId="14" fillId="0" borderId="7" xfId="49" quotePrefix="1" applyFont="1" applyBorder="1" applyAlignment="1">
      <alignment horizontal="center" vertical="center"/>
      <protection locked="0"/>
    </xf>
    <xf numFmtId="49" fontId="14" fillId="0" borderId="4" xfId="49" quotePrefix="1" applyNumberFormat="1" applyFont="1" applyBorder="1" applyAlignment="1">
      <alignment horizontal="center" vertical="center"/>
      <protection locked="0"/>
    </xf>
    <xf numFmtId="0" fontId="10" fillId="0" borderId="21" xfId="49" applyFont="1" applyBorder="1" applyAlignment="1">
      <alignment horizontal="center" vertical="center"/>
      <protection locked="0"/>
    </xf>
    <xf numFmtId="0" fontId="14" fillId="0" borderId="4" xfId="49" applyFont="1" applyBorder="1" applyAlignment="1" applyProtection="1">
      <alignment horizontal="center" vertical="center" wrapText="1"/>
    </xf>
    <xf numFmtId="0" fontId="14" fillId="0" borderId="5" xfId="49" applyFont="1" applyBorder="1" applyAlignment="1" applyProtection="1">
      <alignment horizontal="center" vertical="center" wrapText="1"/>
    </xf>
    <xf numFmtId="0" fontId="14" fillId="0" borderId="4" xfId="49" quotePrefix="1" applyFont="1" applyBorder="1" applyAlignment="1" applyProtection="1">
      <alignment horizontal="center" vertical="center"/>
    </xf>
    <xf numFmtId="0" fontId="10" fillId="0" borderId="0" xfId="44" applyFont="1" applyAlignment="1">
      <alignment horizontal="center" vertical="center" wrapText="1"/>
      <protection locked="0"/>
    </xf>
    <xf numFmtId="0" fontId="10" fillId="0" borderId="3" xfId="49" quotePrefix="1" applyFont="1" applyBorder="1" applyAlignment="1">
      <alignment horizontal="center" vertical="center"/>
      <protection locked="0"/>
    </xf>
    <xf numFmtId="0" fontId="10" fillId="0" borderId="7" xfId="49" applyFont="1" applyBorder="1" applyAlignment="1">
      <alignment horizontal="center" vertical="center"/>
      <protection locked="0"/>
    </xf>
    <xf numFmtId="0" fontId="12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 applyProtection="1">
      <alignment horizontal="center" vertical="center"/>
    </xf>
    <xf numFmtId="0" fontId="20" fillId="0" borderId="1" xfId="49" applyFont="1" applyBorder="1" applyAlignment="1">
      <alignment horizontal="center" vertical="center" wrapText="1"/>
      <protection locked="0"/>
    </xf>
    <xf numFmtId="49" fontId="14" fillId="0" borderId="4" xfId="49" applyNumberFormat="1" applyFont="1" applyBorder="1" applyAlignment="1">
      <alignment horizontal="center" vertical="center" wrapText="1"/>
      <protection locked="0"/>
    </xf>
    <xf numFmtId="0" fontId="14" fillId="0" borderId="4" xfId="49" applyFont="1" applyBorder="1" applyAlignment="1">
      <alignment horizontal="center" vertical="center" wrapText="1"/>
      <protection locked="0"/>
    </xf>
    <xf numFmtId="0" fontId="14" fillId="0" borderId="8" xfId="49" applyFont="1" applyBorder="1" applyAlignment="1">
      <alignment horizontal="center" vertical="center" wrapText="1"/>
      <protection locked="0"/>
    </xf>
    <xf numFmtId="49" fontId="14" fillId="0" borderId="4" xfId="49" quotePrefix="1" applyNumberFormat="1" applyFont="1" applyBorder="1" applyAlignment="1">
      <alignment vertical="center"/>
      <protection locked="0"/>
    </xf>
    <xf numFmtId="49" fontId="10" fillId="0" borderId="0" xfId="49" applyNumberFormat="1" applyFont="1" applyAlignment="1">
      <alignment horizontal="center" vertical="center"/>
      <protection locked="0"/>
    </xf>
    <xf numFmtId="0" fontId="17" fillId="0" borderId="4" xfId="47" applyFont="1" applyBorder="1" applyAlignment="1" applyProtection="1">
      <alignment vertical="center"/>
      <protection locked="0"/>
    </xf>
    <xf numFmtId="0" fontId="17" fillId="0" borderId="4" xfId="47" applyFont="1" applyBorder="1" applyAlignment="1" applyProtection="1">
      <alignment horizontal="center" vertical="center"/>
      <protection locked="0"/>
    </xf>
    <xf numFmtId="0" fontId="14" fillId="0" borderId="4" xfId="49" applyFont="1" applyBorder="1" applyAlignment="1">
      <alignment horizontal="center" vertical="center"/>
      <protection locked="0"/>
    </xf>
    <xf numFmtId="0" fontId="14" fillId="0" borderId="5" xfId="49" applyFont="1" applyBorder="1" applyAlignment="1">
      <alignment horizontal="center" vertical="center" wrapText="1"/>
      <protection locked="0"/>
    </xf>
    <xf numFmtId="0" fontId="20" fillId="0" borderId="1" xfId="49" applyFont="1" applyBorder="1" applyAlignment="1">
      <alignment horizontal="center" vertical="center"/>
      <protection locked="0"/>
    </xf>
    <xf numFmtId="49" fontId="10" fillId="0" borderId="4" xfId="49" applyNumberFormat="1" applyFont="1" applyBorder="1" applyAlignment="1">
      <alignment horizontal="center" vertical="center"/>
      <protection locked="0"/>
    </xf>
    <xf numFmtId="0" fontId="12" fillId="0" borderId="4" xfId="49" applyFont="1" applyBorder="1" applyAlignment="1">
      <alignment horizontal="center" vertical="center"/>
      <protection locked="0"/>
    </xf>
    <xf numFmtId="0" fontId="10" fillId="0" borderId="4" xfId="44" applyFont="1" applyBorder="1" applyAlignment="1">
      <alignment horizontal="center" vertical="center" wrapText="1"/>
      <protection locked="0"/>
    </xf>
    <xf numFmtId="0" fontId="17" fillId="0" borderId="7" xfId="49" applyFont="1" applyBorder="1" applyAlignment="1">
      <alignment horizontal="center"/>
      <protection locked="0"/>
    </xf>
    <xf numFmtId="0" fontId="10" fillId="47" borderId="1" xfId="49" applyFont="1" applyFill="1" applyBorder="1" applyAlignment="1">
      <alignment horizontal="left"/>
      <protection locked="0"/>
    </xf>
    <xf numFmtId="0" fontId="12" fillId="47" borderId="0" xfId="49" applyFont="1" applyFill="1">
      <protection locked="0"/>
    </xf>
    <xf numFmtId="0" fontId="4" fillId="47" borderId="0" xfId="49" applyFont="1" applyFill="1" applyAlignment="1">
      <alignment vertical="center"/>
      <protection locked="0"/>
    </xf>
    <xf numFmtId="0" fontId="4" fillId="47" borderId="0" xfId="49" applyFont="1" applyFill="1">
      <protection locked="0"/>
    </xf>
    <xf numFmtId="0" fontId="10" fillId="47" borderId="0" xfId="49" applyFont="1" applyFill="1" applyAlignment="1">
      <alignment horizontal="center" vertical="center"/>
      <protection locked="0"/>
    </xf>
    <xf numFmtId="169" fontId="5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2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10" fillId="47" borderId="1" xfId="49" applyNumberFormat="1" applyFont="1" applyFill="1" applyBorder="1" applyAlignment="1" applyProtection="1">
      <alignment horizontal="center" vertical="center"/>
    </xf>
    <xf numFmtId="0" fontId="8" fillId="47" borderId="0" xfId="49" applyFill="1">
      <protection locked="0"/>
    </xf>
    <xf numFmtId="0" fontId="10" fillId="48" borderId="1" xfId="49" applyFont="1" applyFill="1" applyBorder="1" applyAlignment="1">
      <alignment horizontal="left"/>
      <protection locked="0"/>
    </xf>
    <xf numFmtId="0" fontId="12" fillId="48" borderId="0" xfId="49" applyFont="1" applyFill="1">
      <protection locked="0"/>
    </xf>
    <xf numFmtId="0" fontId="4" fillId="48" borderId="0" xfId="49" applyFont="1" applyFill="1" applyAlignment="1">
      <alignment vertical="center"/>
      <protection locked="0"/>
    </xf>
    <xf numFmtId="0" fontId="4" fillId="48" borderId="0" xfId="49" applyFont="1" applyFill="1">
      <protection locked="0"/>
    </xf>
    <xf numFmtId="169" fontId="4" fillId="48" borderId="0" xfId="49" applyNumberFormat="1" applyFont="1" applyFill="1">
      <protection locked="0"/>
    </xf>
    <xf numFmtId="0" fontId="10" fillId="48" borderId="0" xfId="49" applyFont="1" applyFill="1" applyAlignment="1">
      <alignment horizontal="center" vertical="center"/>
      <protection locked="0"/>
    </xf>
    <xf numFmtId="168" fontId="12" fillId="48" borderId="0" xfId="49" applyNumberFormat="1" applyFont="1" applyFill="1">
      <protection locked="0"/>
    </xf>
    <xf numFmtId="0" fontId="12" fillId="48" borderId="0" xfId="49" applyFont="1" applyFill="1" applyAlignment="1" applyProtection="1">
      <alignment horizontal="center" vertical="center" wrapText="1"/>
    </xf>
    <xf numFmtId="0" fontId="12" fillId="48" borderId="0" xfId="49" applyFont="1" applyFill="1" applyProtection="1"/>
    <xf numFmtId="0" fontId="0" fillId="48" borderId="0" xfId="0" applyFill="1"/>
    <xf numFmtId="0" fontId="8" fillId="48" borderId="0" xfId="49" applyFill="1">
      <protection locked="0"/>
    </xf>
    <xf numFmtId="2" fontId="10" fillId="40" borderId="5" xfId="49" applyNumberFormat="1" applyFont="1" applyFill="1" applyBorder="1" applyAlignment="1" applyProtection="1">
      <alignment horizontal="center" vertical="center" wrapText="1"/>
    </xf>
    <xf numFmtId="0" fontId="51" fillId="0" borderId="0" xfId="46" applyFont="1" applyAlignment="1">
      <alignment horizontal="center"/>
    </xf>
    <xf numFmtId="167" fontId="10" fillId="35" borderId="3" xfId="49" applyNumberFormat="1" applyFont="1" applyFill="1" applyBorder="1" applyAlignment="1" applyProtection="1">
      <alignment horizontal="center" vertical="center" wrapText="1"/>
    </xf>
    <xf numFmtId="167" fontId="14" fillId="0" borderId="4" xfId="49" applyNumberFormat="1" applyFont="1" applyBorder="1" applyAlignment="1" applyProtection="1">
      <alignment horizontal="center" vertical="center"/>
    </xf>
    <xf numFmtId="167" fontId="10" fillId="35" borderId="3" xfId="49" applyNumberFormat="1" applyFont="1" applyFill="1" applyBorder="1" applyAlignment="1" applyProtection="1">
      <alignment horizontal="center" vertical="center"/>
    </xf>
    <xf numFmtId="167" fontId="17" fillId="0" borderId="4" xfId="47" applyNumberFormat="1" applyFont="1" applyBorder="1" applyAlignment="1">
      <alignment horizontal="center" vertical="center"/>
    </xf>
    <xf numFmtId="167" fontId="17" fillId="0" borderId="4" xfId="47" applyNumberFormat="1" applyFont="1" applyBorder="1" applyAlignment="1">
      <alignment horizontal="center" vertical="center" wrapText="1"/>
    </xf>
    <xf numFmtId="167" fontId="14" fillId="0" borderId="0" xfId="49" applyNumberFormat="1" applyFont="1" applyAlignment="1" applyProtection="1">
      <alignment horizontal="center" vertical="center"/>
    </xf>
    <xf numFmtId="167" fontId="10" fillId="39" borderId="3" xfId="49" applyNumberFormat="1" applyFont="1" applyFill="1" applyBorder="1" applyAlignment="1" applyProtection="1">
      <alignment horizontal="center" vertical="center"/>
    </xf>
    <xf numFmtId="172" fontId="10" fillId="0" borderId="3" xfId="49" applyNumberFormat="1" applyFont="1" applyBorder="1" applyAlignment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4" fillId="0" borderId="7" xfId="49" applyFont="1" applyBorder="1" applyAlignment="1" applyProtection="1">
      <alignment horizontal="center" vertical="center"/>
    </xf>
    <xf numFmtId="0" fontId="14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49" fontId="92" fillId="0" borderId="3" xfId="49" applyNumberFormat="1" applyFont="1" applyBorder="1" applyAlignment="1">
      <alignment horizontal="right" vertical="center" wrapText="1"/>
      <protection locked="0"/>
    </xf>
    <xf numFmtId="167" fontId="10" fillId="35" borderId="3" xfId="49" applyNumberFormat="1" applyFont="1" applyFill="1" applyBorder="1" applyAlignment="1">
      <alignment horizontal="center" vertical="center"/>
      <protection locked="0"/>
    </xf>
    <xf numFmtId="167" fontId="10" fillId="39" borderId="1" xfId="49" applyNumberFormat="1" applyFont="1" applyFill="1" applyBorder="1" applyAlignment="1" applyProtection="1">
      <alignment horizontal="center" vertical="center"/>
    </xf>
    <xf numFmtId="167" fontId="10" fillId="39" borderId="1" xfId="49" applyNumberFormat="1" applyFont="1" applyFill="1" applyBorder="1" applyAlignment="1" applyProtection="1">
      <alignment horizontal="center" vertical="center" wrapText="1"/>
    </xf>
    <xf numFmtId="0" fontId="14" fillId="0" borderId="4" xfId="49" applyFont="1" applyBorder="1" applyAlignment="1" applyProtection="1">
      <alignment horizontal="center" vertical="center"/>
    </xf>
    <xf numFmtId="0" fontId="14" fillId="0" borderId="0" xfId="49" applyFont="1" applyAlignment="1" applyProtection="1">
      <alignment horizontal="center"/>
    </xf>
    <xf numFmtId="0" fontId="14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4" fillId="0" borderId="0" xfId="49" applyFont="1" applyAlignment="1">
      <alignment horizontal="center" vertical="center" wrapText="1"/>
      <protection locked="0"/>
    </xf>
    <xf numFmtId="0" fontId="18" fillId="0" borderId="17" xfId="49" applyFont="1" applyBorder="1" applyAlignment="1" applyProtection="1">
      <alignment horizontal="left" vertical="center"/>
    </xf>
    <xf numFmtId="0" fontId="18" fillId="0" borderId="0" xfId="49" applyFont="1" applyAlignment="1" applyProtection="1">
      <alignment horizontal="left" vertical="center"/>
    </xf>
    <xf numFmtId="0" fontId="18" fillId="0" borderId="11" xfId="49" applyFont="1" applyBorder="1" applyAlignment="1" applyProtection="1">
      <alignment horizontal="left" vertical="center"/>
    </xf>
    <xf numFmtId="0" fontId="18" fillId="0" borderId="15" xfId="49" applyFont="1" applyBorder="1" applyAlignment="1" applyProtection="1">
      <alignment horizontal="left" vertical="center"/>
    </xf>
    <xf numFmtId="0" fontId="18" fillId="0" borderId="8" xfId="49" applyFont="1" applyBorder="1" applyAlignment="1" applyProtection="1">
      <alignment horizontal="left" vertical="center"/>
    </xf>
    <xf numFmtId="0" fontId="18" fillId="0" borderId="10" xfId="49" applyFont="1" applyBorder="1" applyAlignment="1" applyProtection="1">
      <alignment horizontal="left" vertical="center"/>
    </xf>
    <xf numFmtId="0" fontId="18" fillId="0" borderId="15" xfId="49" applyFont="1" applyBorder="1" applyAlignment="1" applyProtection="1">
      <alignment horizontal="left" vertical="center" wrapText="1"/>
    </xf>
    <xf numFmtId="0" fontId="18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5" xfId="49" applyFont="1" applyBorder="1" applyAlignment="1" applyProtection="1">
      <alignment horizontal="center"/>
    </xf>
    <xf numFmtId="0" fontId="14" fillId="0" borderId="8" xfId="49" applyFont="1" applyBorder="1" applyAlignment="1" applyProtection="1">
      <alignment horizontal="center"/>
    </xf>
    <xf numFmtId="0" fontId="14" fillId="0" borderId="10" xfId="49" applyFont="1" applyBorder="1" applyAlignment="1" applyProtection="1">
      <alignment horizontal="center"/>
    </xf>
    <xf numFmtId="167" fontId="10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171" fontId="10" fillId="35" borderId="1" xfId="49" applyNumberFormat="1" applyFont="1" applyFill="1" applyBorder="1" applyAlignment="1" applyProtection="1">
      <alignment horizontal="center" vertical="center"/>
    </xf>
    <xf numFmtId="0" fontId="10" fillId="44" borderId="1" xfId="49" applyFont="1" applyFill="1" applyBorder="1" applyAlignment="1" applyProtection="1">
      <alignment horizontal="left"/>
    </xf>
    <xf numFmtId="0" fontId="10" fillId="44" borderId="1" xfId="49" applyFont="1" applyFill="1" applyBorder="1" applyAlignment="1" applyProtection="1">
      <alignment horizontal="left" vertical="center"/>
    </xf>
    <xf numFmtId="0" fontId="10" fillId="44" borderId="1" xfId="49" applyFont="1" applyFill="1" applyBorder="1" applyAlignment="1" applyProtection="1">
      <alignment horizontal="center" vertical="center"/>
    </xf>
    <xf numFmtId="0" fontId="10" fillId="47" borderId="1" xfId="49" applyFont="1" applyFill="1" applyBorder="1" applyAlignment="1" applyProtection="1">
      <alignment horizontal="left"/>
    </xf>
    <xf numFmtId="0" fontId="10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8" fillId="0" borderId="1" xfId="49" applyFont="1" applyBorder="1" applyAlignment="1" applyProtection="1">
      <alignment horizontal="center" vertical="center"/>
    </xf>
    <xf numFmtId="0" fontId="4" fillId="47" borderId="0" xfId="49" applyFont="1" applyFill="1" applyAlignment="1" applyProtection="1">
      <alignment vertical="center"/>
    </xf>
    <xf numFmtId="0" fontId="4" fillId="48" borderId="0" xfId="49" applyFont="1" applyFill="1" applyAlignment="1" applyProtection="1">
      <alignment vertical="center"/>
    </xf>
    <xf numFmtId="0" fontId="4" fillId="39" borderId="13" xfId="49" applyFont="1" applyFill="1" applyBorder="1" applyAlignment="1" applyProtection="1">
      <alignment horizontal="center" vertical="center"/>
    </xf>
    <xf numFmtId="0" fontId="4" fillId="39" borderId="13" xfId="49" applyFont="1" applyFill="1" applyBorder="1" applyAlignment="1" applyProtection="1">
      <alignment horizontal="center"/>
    </xf>
    <xf numFmtId="0" fontId="4" fillId="47" borderId="0" xfId="49" applyFont="1" applyFill="1" applyProtection="1"/>
    <xf numFmtId="0" fontId="4" fillId="48" borderId="0" xfId="49" applyFont="1" applyFill="1" applyProtection="1"/>
    <xf numFmtId="169" fontId="4" fillId="48" borderId="0" xfId="49" applyNumberFormat="1" applyFont="1" applyFill="1" applyProtection="1"/>
    <xf numFmtId="49" fontId="5" fillId="0" borderId="1" xfId="49" applyNumberFormat="1" applyFont="1" applyBorder="1" applyAlignment="1" applyProtection="1">
      <alignment horizontal="center" vertical="center"/>
    </xf>
    <xf numFmtId="49" fontId="5" fillId="0" borderId="1" xfId="49" quotePrefix="1" applyNumberFormat="1" applyFont="1" applyBorder="1" applyAlignment="1" applyProtection="1">
      <alignment horizontal="center" vertical="center"/>
    </xf>
    <xf numFmtId="0" fontId="40" fillId="40" borderId="18" xfId="49" applyFont="1" applyFill="1" applyBorder="1" applyAlignment="1" applyProtection="1">
      <alignment horizontal="center" vertical="center"/>
    </xf>
    <xf numFmtId="0" fontId="10" fillId="0" borderId="0" xfId="49" applyFont="1" applyAlignment="1" applyProtection="1">
      <alignment horizontal="center" vertical="center"/>
    </xf>
    <xf numFmtId="0" fontId="10" fillId="47" borderId="0" xfId="49" applyFont="1" applyFill="1" applyAlignment="1" applyProtection="1">
      <alignment horizontal="center" vertical="center"/>
    </xf>
    <xf numFmtId="0" fontId="10" fillId="48" borderId="0" xfId="49" applyFont="1" applyFill="1" applyAlignment="1" applyProtection="1">
      <alignment horizontal="center" vertical="center"/>
    </xf>
    <xf numFmtId="0" fontId="15" fillId="0" borderId="9" xfId="49" applyFont="1" applyBorder="1" applyAlignment="1" applyProtection="1">
      <alignment horizontal="center" vertical="center" wrapText="1"/>
    </xf>
    <xf numFmtId="0" fontId="15" fillId="0" borderId="1" xfId="49" quotePrefix="1" applyFont="1" applyBorder="1" applyAlignment="1" applyProtection="1">
      <alignment horizontal="center" vertical="center"/>
    </xf>
    <xf numFmtId="49" fontId="14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4" fillId="0" borderId="4" xfId="49" quotePrefix="1" applyNumberFormat="1" applyFont="1" applyBorder="1" applyProtection="1"/>
    <xf numFmtId="0" fontId="14" fillId="0" borderId="7" xfId="49" quotePrefix="1" applyFont="1" applyBorder="1" applyAlignment="1" applyProtection="1">
      <alignment horizontal="center" vertical="center"/>
    </xf>
    <xf numFmtId="49" fontId="14" fillId="0" borderId="4" xfId="49" quotePrefix="1" applyNumberFormat="1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 vertical="center" wrapText="1"/>
    </xf>
    <xf numFmtId="49" fontId="10" fillId="0" borderId="1" xfId="49" applyNumberFormat="1" applyFont="1" applyBorder="1" applyAlignment="1" applyProtection="1">
      <alignment horizontal="left" vertical="center" wrapText="1"/>
    </xf>
    <xf numFmtId="49" fontId="10" fillId="0" borderId="3" xfId="49" applyNumberFormat="1" applyFont="1" applyBorder="1" applyAlignment="1" applyProtection="1">
      <alignment horizontal="center" vertical="center" wrapText="1"/>
    </xf>
    <xf numFmtId="171" fontId="10" fillId="0" borderId="3" xfId="49" applyNumberFormat="1" applyFont="1" applyBorder="1" applyAlignment="1" applyProtection="1">
      <alignment horizontal="center" vertical="center"/>
    </xf>
    <xf numFmtId="171" fontId="10" fillId="0" borderId="4" xfId="49" applyNumberFormat="1" applyFont="1" applyBorder="1" applyAlignment="1" applyProtection="1">
      <alignment horizontal="center" vertical="center"/>
    </xf>
    <xf numFmtId="171" fontId="10" fillId="0" borderId="5" xfId="49" applyNumberFormat="1" applyFont="1" applyBorder="1" applyAlignment="1" applyProtection="1">
      <alignment horizontal="center" vertical="center"/>
    </xf>
    <xf numFmtId="171" fontId="10" fillId="0" borderId="1" xfId="49" applyNumberFormat="1" applyFont="1" applyBorder="1" applyAlignment="1" applyProtection="1">
      <alignment horizontal="center" vertical="center"/>
    </xf>
    <xf numFmtId="172" fontId="10" fillId="0" borderId="3" xfId="49" applyNumberFormat="1" applyFont="1" applyBorder="1" applyAlignment="1" applyProtection="1">
      <alignment horizontal="center" vertical="center"/>
    </xf>
    <xf numFmtId="168" fontId="12" fillId="48" borderId="0" xfId="49" applyNumberFormat="1" applyFont="1" applyFill="1" applyProtection="1"/>
    <xf numFmtId="0" fontId="12" fillId="0" borderId="19" xfId="49" applyFont="1" applyBorder="1" applyAlignment="1" applyProtection="1">
      <alignment horizontal="center" vertical="center"/>
    </xf>
    <xf numFmtId="0" fontId="12" fillId="43" borderId="0" xfId="49" applyFont="1" applyFill="1" applyAlignment="1" applyProtection="1">
      <alignment horizontal="center" vertical="center"/>
    </xf>
    <xf numFmtId="0" fontId="12" fillId="0" borderId="20" xfId="49" applyFont="1" applyBorder="1" applyAlignment="1" applyProtection="1">
      <alignment horizontal="center" vertical="center"/>
    </xf>
    <xf numFmtId="0" fontId="12" fillId="42" borderId="0" xfId="49" applyFont="1" applyFill="1" applyAlignment="1" applyProtection="1">
      <alignment horizontal="center" vertical="center"/>
    </xf>
    <xf numFmtId="0" fontId="12" fillId="0" borderId="13" xfId="49" applyFont="1" applyBorder="1" applyProtection="1"/>
    <xf numFmtId="0" fontId="20" fillId="0" borderId="1" xfId="49" applyFont="1" applyBorder="1" applyAlignment="1" applyProtection="1">
      <alignment horizontal="center" vertical="center" wrapText="1"/>
    </xf>
    <xf numFmtId="0" fontId="10" fillId="0" borderId="3" xfId="49" applyFont="1" applyBorder="1" applyAlignment="1" applyProtection="1">
      <alignment horizontal="center" vertical="center"/>
    </xf>
    <xf numFmtId="0" fontId="10" fillId="0" borderId="5" xfId="49" applyFont="1" applyBorder="1" applyAlignment="1" applyProtection="1">
      <alignment horizontal="center" vertical="center"/>
    </xf>
    <xf numFmtId="0" fontId="10" fillId="0" borderId="1" xfId="49" applyFont="1" applyBorder="1" applyAlignment="1" applyProtection="1">
      <alignment horizontal="center" vertical="center"/>
    </xf>
    <xf numFmtId="167" fontId="10" fillId="0" borderId="1" xfId="49" applyNumberFormat="1" applyFont="1" applyBorder="1" applyAlignment="1" applyProtection="1">
      <alignment horizontal="center" vertical="center"/>
    </xf>
    <xf numFmtId="2" fontId="10" fillId="0" borderId="1" xfId="49" applyNumberFormat="1" applyFont="1" applyBorder="1" applyAlignment="1" applyProtection="1">
      <alignment horizontal="center" vertical="center"/>
    </xf>
    <xf numFmtId="0" fontId="12" fillId="35" borderId="13" xfId="49" applyFont="1" applyFill="1" applyBorder="1" applyAlignment="1" applyProtection="1">
      <alignment horizontal="center"/>
    </xf>
    <xf numFmtId="0" fontId="12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4" fillId="0" borderId="4" xfId="49" applyNumberFormat="1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 wrapText="1"/>
    </xf>
    <xf numFmtId="0" fontId="5" fillId="0" borderId="3" xfId="49" applyFont="1" applyBorder="1" applyAlignment="1" applyProtection="1">
      <alignment horizontal="center" vertical="center"/>
    </xf>
    <xf numFmtId="49" fontId="10" fillId="0" borderId="0" xfId="49" applyNumberFormat="1" applyFont="1" applyAlignment="1" applyProtection="1">
      <alignment vertical="center" wrapText="1"/>
    </xf>
    <xf numFmtId="49" fontId="10" fillId="0" borderId="0" xfId="49" applyNumberFormat="1" applyFont="1" applyAlignment="1" applyProtection="1">
      <alignment horizontal="center" vertical="center"/>
    </xf>
    <xf numFmtId="0" fontId="10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7" fillId="0" borderId="4" xfId="47" applyFont="1" applyBorder="1" applyAlignment="1">
      <alignment vertical="center"/>
    </xf>
    <xf numFmtId="49" fontId="14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20" fillId="0" borderId="1" xfId="49" applyFont="1" applyBorder="1" applyAlignment="1" applyProtection="1">
      <alignment horizontal="center" vertical="center"/>
    </xf>
    <xf numFmtId="0" fontId="12" fillId="41" borderId="0" xfId="49" applyFont="1" applyFill="1" applyAlignment="1" applyProtection="1">
      <alignment horizontal="center" vertical="center"/>
    </xf>
    <xf numFmtId="0" fontId="14" fillId="0" borderId="0" xfId="49" applyFont="1" applyAlignment="1" applyProtection="1">
      <alignment horizontal="center" vertical="center" wrapText="1"/>
    </xf>
    <xf numFmtId="0" fontId="14" fillId="0" borderId="7" xfId="49" applyFont="1" applyBorder="1" applyAlignment="1" applyProtection="1">
      <alignment horizontal="center" vertical="center" wrapText="1"/>
    </xf>
    <xf numFmtId="0" fontId="14" fillId="0" borderId="4" xfId="49" quotePrefix="1" applyFont="1" applyBorder="1" applyAlignment="1" applyProtection="1">
      <alignment horizontal="center" vertical="center" wrapText="1"/>
    </xf>
    <xf numFmtId="0" fontId="5" fillId="0" borderId="1" xfId="49" quotePrefix="1" applyFont="1" applyBorder="1" applyAlignment="1" applyProtection="1">
      <alignment horizontal="center" vertical="center"/>
    </xf>
    <xf numFmtId="49" fontId="14" fillId="0" borderId="3" xfId="49" applyNumberFormat="1" applyFont="1" applyBorder="1" applyAlignment="1" applyProtection="1">
      <alignment horizontal="left"/>
    </xf>
    <xf numFmtId="0" fontId="17" fillId="0" borderId="0" xfId="0" applyFont="1" applyAlignment="1">
      <alignment vertical="center"/>
    </xf>
    <xf numFmtId="49" fontId="14" fillId="0" borderId="4" xfId="49" quotePrefix="1" applyNumberFormat="1" applyFont="1" applyBorder="1" applyAlignment="1" applyProtection="1">
      <alignment vertical="center"/>
    </xf>
    <xf numFmtId="0" fontId="9" fillId="0" borderId="0" xfId="49" applyFont="1" applyProtection="1"/>
    <xf numFmtId="0" fontId="63" fillId="0" borderId="1" xfId="49" applyFont="1" applyBorder="1" applyAlignment="1" applyProtection="1">
      <alignment horizontal="center" vertical="center"/>
    </xf>
    <xf numFmtId="0" fontId="26" fillId="0" borderId="3" xfId="0" applyFont="1" applyBorder="1" applyAlignment="1">
      <alignment horizontal="right" vertical="center"/>
    </xf>
    <xf numFmtId="49" fontId="10" fillId="0" borderId="4" xfId="49" applyNumberFormat="1" applyFont="1" applyBorder="1" applyAlignment="1" applyProtection="1">
      <alignment horizontal="center" vertical="center"/>
    </xf>
    <xf numFmtId="0" fontId="12" fillId="0" borderId="4" xfId="49" applyFont="1" applyBorder="1" applyAlignment="1" applyProtection="1">
      <alignment horizontal="center" vertical="center"/>
    </xf>
    <xf numFmtId="0" fontId="10" fillId="0" borderId="4" xfId="44" applyFont="1" applyBorder="1" applyAlignment="1" applyProtection="1">
      <alignment horizontal="center" vertical="center" wrapText="1"/>
    </xf>
    <xf numFmtId="0" fontId="15" fillId="0" borderId="8" xfId="49" applyFont="1" applyBorder="1" applyAlignment="1" applyProtection="1">
      <alignment horizontal="center" vertical="center"/>
    </xf>
    <xf numFmtId="0" fontId="17" fillId="0" borderId="0" xfId="49" applyFont="1" applyAlignment="1" applyProtection="1">
      <alignment horizontal="left" vertical="center"/>
    </xf>
    <xf numFmtId="0" fontId="17" fillId="0" borderId="7" xfId="49" applyFont="1" applyBorder="1" applyAlignment="1" applyProtection="1">
      <alignment horizontal="center"/>
    </xf>
    <xf numFmtId="0" fontId="18" fillId="0" borderId="7" xfId="49" applyFont="1" applyBorder="1" applyAlignment="1" applyProtection="1">
      <alignment horizontal="center" vertical="center"/>
    </xf>
    <xf numFmtId="0" fontId="5" fillId="0" borderId="9" xfId="49" applyFont="1" applyBorder="1" applyAlignment="1" applyProtection="1">
      <alignment horizontal="center" vertical="center"/>
    </xf>
    <xf numFmtId="0" fontId="14" fillId="0" borderId="7" xfId="49" applyFont="1" applyBorder="1" applyAlignment="1" applyProtection="1">
      <alignment horizontal="centerContinuous" vertical="center"/>
    </xf>
    <xf numFmtId="49" fontId="10" fillId="0" borderId="7" xfId="49" applyNumberFormat="1" applyFont="1" applyBorder="1" applyAlignment="1" applyProtection="1">
      <alignment horizontal="center" vertical="center"/>
    </xf>
    <xf numFmtId="0" fontId="10" fillId="0" borderId="7" xfId="49" applyFont="1" applyBorder="1" applyAlignment="1" applyProtection="1">
      <alignment horizontal="center" vertical="center"/>
    </xf>
    <xf numFmtId="0" fontId="12" fillId="0" borderId="7" xfId="49" applyFont="1" applyBorder="1" applyAlignment="1" applyProtection="1">
      <alignment horizontal="center" vertical="center"/>
    </xf>
    <xf numFmtId="0" fontId="10" fillId="38" borderId="0" xfId="0" applyFont="1" applyFill="1"/>
    <xf numFmtId="0" fontId="8" fillId="47" borderId="0" xfId="49" applyFill="1" applyProtection="1"/>
    <xf numFmtId="0" fontId="8" fillId="48" borderId="0" xfId="49" applyFill="1" applyProtection="1"/>
    <xf numFmtId="0" fontId="8" fillId="0" borderId="0" xfId="49" applyAlignment="1" applyProtection="1">
      <alignment horizontal="left"/>
    </xf>
    <xf numFmtId="0" fontId="27" fillId="0" borderId="0" xfId="49" applyFont="1" applyAlignment="1" applyProtection="1">
      <alignment horizontal="left" vertical="center"/>
    </xf>
    <xf numFmtId="0" fontId="8" fillId="0" borderId="0" xfId="49" applyAlignment="1" applyProtection="1">
      <alignment horizontal="center" vertical="center"/>
    </xf>
    <xf numFmtId="0" fontId="27" fillId="0" borderId="0" xfId="0" applyFont="1" applyAlignment="1">
      <alignment horizontal="left" vertical="center"/>
    </xf>
    <xf numFmtId="0" fontId="10" fillId="0" borderId="0" xfId="49" applyFont="1" applyAlignment="1" applyProtection="1">
      <alignment horizontal="left" vertical="center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8" fillId="0" borderId="0" xfId="49" applyNumberFormat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27" fillId="0" borderId="0" xfId="44" applyFont="1" applyAlignment="1" applyProtection="1">
      <alignment horizontal="left" vertical="center"/>
    </xf>
    <xf numFmtId="172" fontId="10" fillId="0" borderId="3" xfId="49" applyNumberFormat="1" applyFont="1" applyBorder="1" applyAlignment="1" applyProtection="1">
      <alignment horizontal="center" vertical="center"/>
      <protection locked="0" hidden="1"/>
    </xf>
    <xf numFmtId="0" fontId="51" fillId="0" borderId="0" xfId="46" applyFont="1"/>
    <xf numFmtId="0" fontId="53" fillId="0" borderId="0" xfId="46" applyFont="1"/>
    <xf numFmtId="0" fontId="31" fillId="0" borderId="0" xfId="46" applyFont="1" applyAlignment="1">
      <alignment vertical="top"/>
    </xf>
    <xf numFmtId="0" fontId="51" fillId="0" borderId="0" xfId="46" applyFont="1" applyAlignment="1">
      <alignment horizontal="left"/>
    </xf>
    <xf numFmtId="0" fontId="51" fillId="0" borderId="0" xfId="46" applyFont="1" applyAlignment="1">
      <alignment wrapText="1"/>
    </xf>
    <xf numFmtId="0" fontId="51" fillId="0" borderId="0" xfId="46" applyFont="1" applyAlignment="1">
      <alignment vertical="top" wrapText="1"/>
    </xf>
    <xf numFmtId="0" fontId="50" fillId="0" borderId="0" xfId="46" applyFont="1" applyAlignment="1">
      <alignment horizontal="left"/>
    </xf>
    <xf numFmtId="0" fontId="54" fillId="0" borderId="0" xfId="46" applyFont="1"/>
    <xf numFmtId="0" fontId="55" fillId="0" borderId="0" xfId="46" applyFont="1"/>
    <xf numFmtId="0" fontId="56" fillId="0" borderId="0" xfId="46" applyFont="1"/>
    <xf numFmtId="0" fontId="58" fillId="0" borderId="0" xfId="46" applyFont="1"/>
    <xf numFmtId="0" fontId="59" fillId="0" borderId="0" xfId="46" applyFont="1"/>
    <xf numFmtId="0" fontId="52" fillId="0" borderId="0" xfId="46" applyFont="1" applyAlignment="1">
      <alignment vertical="center"/>
    </xf>
    <xf numFmtId="0" fontId="50" fillId="0" borderId="0" xfId="45" applyFont="1" applyAlignment="1">
      <alignment horizontal="left" vertical="center"/>
    </xf>
    <xf numFmtId="49" fontId="52" fillId="0" borderId="0" xfId="46" applyNumberFormat="1" applyFont="1" applyAlignment="1">
      <alignment vertical="center"/>
    </xf>
    <xf numFmtId="49" fontId="52" fillId="0" borderId="0" xfId="46" applyNumberFormat="1" applyFont="1"/>
    <xf numFmtId="49" fontId="23" fillId="0" borderId="0" xfId="46" applyNumberFormat="1" applyFont="1" applyAlignment="1">
      <alignment vertical="center"/>
    </xf>
    <xf numFmtId="49" fontId="23" fillId="0" borderId="0" xfId="46" applyNumberFormat="1" applyFont="1"/>
    <xf numFmtId="0" fontId="29" fillId="0" borderId="0" xfId="45" applyFont="1" applyAlignment="1">
      <alignment horizontal="left" vertical="center"/>
    </xf>
    <xf numFmtId="0" fontId="23" fillId="0" borderId="0" xfId="46" applyFont="1"/>
    <xf numFmtId="0" fontId="60" fillId="0" borderId="0" xfId="45" applyFont="1"/>
    <xf numFmtId="0" fontId="61" fillId="0" borderId="0" xfId="45" applyFont="1"/>
    <xf numFmtId="0" fontId="28" fillId="0" borderId="0" xfId="46" applyFont="1" applyAlignment="1">
      <alignment vertical="center"/>
    </xf>
    <xf numFmtId="0" fontId="33" fillId="0" borderId="26" xfId="46" applyFont="1" applyBorder="1" applyAlignment="1">
      <alignment horizontal="center" vertical="top"/>
    </xf>
    <xf numFmtId="0" fontId="31" fillId="0" borderId="16" xfId="46" applyFont="1" applyBorder="1" applyAlignment="1">
      <alignment horizontal="center" vertical="center"/>
    </xf>
    <xf numFmtId="0" fontId="29" fillId="0" borderId="13" xfId="46" applyFont="1" applyBorder="1" applyAlignment="1">
      <alignment horizontal="center" vertical="center"/>
    </xf>
    <xf numFmtId="0" fontId="28" fillId="0" borderId="22" xfId="46" applyFont="1" applyBorder="1" applyAlignment="1">
      <alignment horizontal="left" vertical="center"/>
    </xf>
    <xf numFmtId="0" fontId="32" fillId="0" borderId="23" xfId="46" applyFont="1" applyBorder="1" applyAlignment="1">
      <alignment horizontal="center" vertical="center"/>
    </xf>
    <xf numFmtId="0" fontId="32" fillId="0" borderId="25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51" fillId="0" borderId="0" xfId="45" applyFont="1"/>
    <xf numFmtId="0" fontId="50" fillId="0" borderId="0" xfId="45" applyFont="1"/>
    <xf numFmtId="0" fontId="50" fillId="0" borderId="0" xfId="46" applyFont="1" applyAlignment="1">
      <alignment vertical="top" wrapText="1"/>
    </xf>
    <xf numFmtId="0" fontId="64" fillId="0" borderId="0" xfId="46" applyFont="1" applyAlignment="1">
      <alignment vertical="top"/>
    </xf>
    <xf numFmtId="0" fontId="69" fillId="0" borderId="0" xfId="46" applyFont="1"/>
    <xf numFmtId="0" fontId="62" fillId="0" borderId="0" xfId="45" applyFont="1"/>
    <xf numFmtId="0" fontId="50" fillId="0" borderId="13" xfId="45" applyFont="1" applyBorder="1" applyAlignment="1">
      <alignment vertical="center"/>
    </xf>
    <xf numFmtId="171" fontId="33" fillId="0" borderId="13" xfId="46" applyNumberFormat="1" applyFont="1" applyBorder="1" applyAlignment="1">
      <alignment horizontal="center" vertical="center"/>
    </xf>
    <xf numFmtId="171" fontId="34" fillId="0" borderId="13" xfId="46" applyNumberFormat="1" applyFont="1" applyBorder="1" applyAlignment="1">
      <alignment horizontal="center" vertical="center"/>
    </xf>
    <xf numFmtId="171" fontId="10" fillId="0" borderId="1" xfId="49" applyNumberFormat="1" applyFont="1" applyBorder="1" applyAlignment="1" applyProtection="1">
      <alignment horizontal="left" vertical="center" wrapText="1"/>
    </xf>
    <xf numFmtId="171" fontId="10" fillId="0" borderId="3" xfId="49" applyNumberFormat="1" applyFont="1" applyBorder="1" applyAlignment="1" applyProtection="1">
      <alignment horizontal="center" vertical="center" wrapText="1"/>
    </xf>
    <xf numFmtId="0" fontId="27" fillId="0" borderId="3" xfId="49" applyFont="1" applyBorder="1" applyAlignment="1" applyProtection="1">
      <alignment horizontal="center" vertical="center"/>
    </xf>
    <xf numFmtId="0" fontId="10" fillId="35" borderId="3" xfId="49" applyFont="1" applyFill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0" fontId="17" fillId="0" borderId="0" xfId="49" applyFont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18" fillId="38" borderId="0" xfId="49" applyFont="1" applyFill="1" applyProtection="1"/>
    <xf numFmtId="0" fontId="2" fillId="0" borderId="0" xfId="49" applyFont="1" applyProtection="1"/>
    <xf numFmtId="0" fontId="2" fillId="0" borderId="0" xfId="0" applyFont="1"/>
    <xf numFmtId="0" fontId="18" fillId="0" borderId="0" xfId="49" applyFont="1">
      <protection locked="0"/>
    </xf>
    <xf numFmtId="0" fontId="18" fillId="47" borderId="0" xfId="49" applyFont="1" applyFill="1">
      <protection locked="0"/>
    </xf>
    <xf numFmtId="0" fontId="18" fillId="48" borderId="0" xfId="49" applyFont="1" applyFill="1">
      <protection locked="0"/>
    </xf>
    <xf numFmtId="0" fontId="18" fillId="38" borderId="0" xfId="0" applyFont="1" applyFill="1"/>
    <xf numFmtId="0" fontId="2" fillId="0" borderId="0" xfId="49" applyFont="1">
      <protection locked="0"/>
    </xf>
    <xf numFmtId="0" fontId="2" fillId="47" borderId="0" xfId="49" applyFont="1" applyFill="1">
      <protection locked="0"/>
    </xf>
    <xf numFmtId="0" fontId="2" fillId="48" borderId="0" xfId="49" applyFont="1" applyFill="1">
      <protection locked="0"/>
    </xf>
    <xf numFmtId="0" fontId="2" fillId="0" borderId="0" xfId="49" applyFont="1" applyAlignment="1">
      <alignment horizontal="left"/>
      <protection locked="0"/>
    </xf>
    <xf numFmtId="0" fontId="2" fillId="0" borderId="0" xfId="49" applyFont="1" applyAlignment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49" applyFont="1" applyProtection="1"/>
    <xf numFmtId="0" fontId="18" fillId="47" borderId="0" xfId="49" applyFont="1" applyFill="1" applyProtection="1"/>
    <xf numFmtId="0" fontId="18" fillId="48" borderId="0" xfId="49" applyFont="1" applyFill="1" applyProtection="1"/>
    <xf numFmtId="0" fontId="17" fillId="0" borderId="0" xfId="49" applyFont="1">
      <protection locked="0"/>
    </xf>
    <xf numFmtId="0" fontId="17" fillId="0" borderId="0" xfId="49" applyFont="1" applyAlignment="1">
      <alignment horizontal="center" vertical="center"/>
      <protection locked="0"/>
    </xf>
    <xf numFmtId="0" fontId="17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8" fillId="37" borderId="13" xfId="49" applyFont="1" applyFill="1" applyBorder="1" applyAlignment="1" applyProtection="1">
      <alignment horizontal="center"/>
    </xf>
    <xf numFmtId="0" fontId="18" fillId="42" borderId="19" xfId="49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8" fillId="36" borderId="0" xfId="49" applyFont="1" applyFill="1" applyProtection="1"/>
    <xf numFmtId="0" fontId="18" fillId="36" borderId="0" xfId="49" applyFont="1" applyFill="1" applyAlignment="1" applyProtection="1">
      <alignment horizontal="left"/>
    </xf>
    <xf numFmtId="0" fontId="2" fillId="0" borderId="0" xfId="0" applyFont="1" applyAlignment="1">
      <alignment horizontal="left"/>
    </xf>
    <xf numFmtId="0" fontId="18" fillId="0" borderId="0" xfId="49" applyFont="1" applyAlignment="1" applyProtection="1">
      <alignment horizontal="left"/>
    </xf>
    <xf numFmtId="0" fontId="18" fillId="0" borderId="0" xfId="49" applyFont="1" applyAlignment="1">
      <alignment horizontal="left"/>
      <protection locked="0"/>
    </xf>
    <xf numFmtId="0" fontId="18" fillId="47" borderId="0" xfId="49" applyFont="1" applyFill="1" applyAlignment="1">
      <alignment horizontal="left"/>
      <protection locked="0"/>
    </xf>
    <xf numFmtId="0" fontId="18" fillId="48" borderId="0" xfId="49" applyFont="1" applyFill="1" applyAlignment="1">
      <alignment horizontal="left"/>
      <protection locked="0"/>
    </xf>
    <xf numFmtId="49" fontId="2" fillId="0" borderId="0" xfId="49" applyNumberFormat="1" applyFont="1" applyAlignment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49" applyFont="1" applyAlignment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8" fillId="0" borderId="25" xfId="49" applyFont="1" applyBorder="1" applyAlignment="1">
      <alignment horizontal="center" vertical="center"/>
      <protection locked="0"/>
    </xf>
    <xf numFmtId="49" fontId="18" fillId="0" borderId="0" xfId="49" applyNumberFormat="1" applyFont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9" fillId="0" borderId="13" xfId="45" applyFont="1" applyBorder="1" applyAlignment="1" applyProtection="1">
      <alignment horizontal="center" vertical="center"/>
      <protection locked="0"/>
    </xf>
    <xf numFmtId="0" fontId="30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7" fontId="10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0" xfId="45" applyFont="1" applyAlignment="1" applyProtection="1">
      <alignment horizontal="left" vertical="center"/>
      <protection locked="0"/>
    </xf>
    <xf numFmtId="0" fontId="29" fillId="0" borderId="0" xfId="45" applyFont="1" applyProtection="1">
      <protection locked="0"/>
    </xf>
    <xf numFmtId="0" fontId="94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5" fillId="0" borderId="27" xfId="49" applyFont="1" applyBorder="1" applyAlignment="1">
      <alignment horizontal="center" vertical="top"/>
      <protection locked="0"/>
    </xf>
    <xf numFmtId="0" fontId="95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9" fillId="0" borderId="27" xfId="0" applyFont="1" applyBorder="1" applyAlignment="1">
      <alignment horizontal="center" vertical="top"/>
    </xf>
    <xf numFmtId="0" fontId="0" fillId="0" borderId="27" xfId="0" applyBorder="1"/>
    <xf numFmtId="171" fontId="10" fillId="0" borderId="3" xfId="49" applyNumberFormat="1" applyFont="1" applyBorder="1" applyAlignment="1">
      <alignment horizontal="center" vertical="center"/>
      <protection locked="0"/>
    </xf>
    <xf numFmtId="171" fontId="10" fillId="0" borderId="4" xfId="49" applyNumberFormat="1" applyFont="1" applyBorder="1" applyAlignment="1">
      <alignment horizontal="center" vertical="center"/>
      <protection locked="0"/>
    </xf>
    <xf numFmtId="0" fontId="51" fillId="0" borderId="0" xfId="46" applyFont="1" applyAlignment="1" applyProtection="1">
      <alignment horizontal="right"/>
      <protection locked="0"/>
    </xf>
    <xf numFmtId="0" fontId="51" fillId="0" borderId="0" xfId="46" applyFont="1" applyAlignment="1">
      <alignment horizontal="right"/>
    </xf>
    <xf numFmtId="0" fontId="10" fillId="35" borderId="3" xfId="49" applyFont="1" applyFill="1" applyBorder="1" applyAlignment="1">
      <alignment horizontal="center" vertical="center"/>
      <protection locked="0"/>
    </xf>
    <xf numFmtId="0" fontId="51" fillId="0" borderId="0" xfId="46" applyFont="1" applyAlignment="1" applyProtection="1">
      <alignment horizontal="left"/>
      <protection locked="0"/>
    </xf>
    <xf numFmtId="0" fontId="51" fillId="0" borderId="25" xfId="46" applyFont="1" applyBorder="1" applyAlignment="1" applyProtection="1">
      <alignment horizontal="right"/>
      <protection locked="0"/>
    </xf>
    <xf numFmtId="0" fontId="51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7" fillId="0" borderId="0" xfId="49" applyFont="1">
      <protection locked="0"/>
    </xf>
    <xf numFmtId="0" fontId="10" fillId="0" borderId="3" xfId="49" applyFont="1" applyBorder="1" applyAlignment="1">
      <alignment horizontal="center" vertical="center"/>
      <protection locked="0"/>
    </xf>
    <xf numFmtId="49" fontId="10" fillId="0" borderId="3" xfId="49" applyNumberFormat="1" applyFont="1" applyBorder="1" applyAlignment="1">
      <alignment horizontal="center" vertical="center" wrapText="1"/>
      <protection locked="0"/>
    </xf>
    <xf numFmtId="49" fontId="10" fillId="0" borderId="1" xfId="49" applyNumberFormat="1" applyFont="1" applyBorder="1" applyAlignment="1">
      <alignment horizontal="left" wrapText="1"/>
      <protection locked="0"/>
    </xf>
    <xf numFmtId="49" fontId="27" fillId="0" borderId="3" xfId="49" applyNumberFormat="1" applyFont="1" applyBorder="1" applyAlignment="1">
      <alignment wrapText="1"/>
      <protection locked="0"/>
    </xf>
    <xf numFmtId="0" fontId="18" fillId="50" borderId="1" xfId="49" applyFont="1" applyFill="1" applyBorder="1" applyAlignment="1">
      <alignment horizontal="left" wrapText="1"/>
      <protection locked="0"/>
    </xf>
    <xf numFmtId="0" fontId="10" fillId="50" borderId="1" xfId="154" applyFont="1" applyFill="1" applyBorder="1" applyAlignment="1" applyProtection="1">
      <alignment horizontal="left" wrapText="1"/>
      <protection locked="0"/>
    </xf>
    <xf numFmtId="49" fontId="10" fillId="0" borderId="1" xfId="153" applyNumberFormat="1" applyFont="1" applyBorder="1" applyAlignment="1" applyProtection="1">
      <alignment horizontal="left" wrapText="1"/>
      <protection locked="0"/>
    </xf>
    <xf numFmtId="0" fontId="18" fillId="50" borderId="29" xfId="0" applyFont="1" applyFill="1" applyBorder="1" applyAlignment="1" applyProtection="1">
      <alignment horizontal="left" vertical="top" wrapText="1"/>
      <protection locked="0"/>
    </xf>
    <xf numFmtId="0" fontId="18" fillId="50" borderId="1" xfId="49" applyFont="1" applyFill="1" applyBorder="1" applyAlignment="1">
      <alignment horizontal="left" vertical="center" wrapText="1"/>
      <protection locked="0"/>
    </xf>
    <xf numFmtId="0" fontId="10" fillId="0" borderId="1" xfId="49" applyFont="1" applyBorder="1" applyAlignment="1">
      <alignment horizontal="center" vertical="center"/>
      <protection locked="0"/>
    </xf>
    <xf numFmtId="172" fontId="10" fillId="0" borderId="3" xfId="49" applyNumberFormat="1" applyFont="1" applyBorder="1" applyAlignment="1">
      <alignment horizontal="center" vertical="center"/>
      <protection locked="0"/>
    </xf>
    <xf numFmtId="172" fontId="10" fillId="0" borderId="3" xfId="49" applyNumberFormat="1" applyFont="1" applyBorder="1" applyAlignment="1">
      <alignment horizontal="center" vertical="center"/>
      <protection locked="0"/>
    </xf>
    <xf numFmtId="172" fontId="10" fillId="0" borderId="3" xfId="49" applyNumberFormat="1" applyFont="1" applyBorder="1" applyAlignment="1">
      <alignment horizontal="center" vertical="center"/>
      <protection locked="0"/>
    </xf>
    <xf numFmtId="49" fontId="10" fillId="0" borderId="3" xfId="49" applyNumberFormat="1" applyFont="1" applyBorder="1" applyAlignment="1">
      <alignment horizontal="center" vertical="center" wrapText="1"/>
      <protection locked="0"/>
    </xf>
    <xf numFmtId="49" fontId="27" fillId="0" borderId="3" xfId="49" applyNumberFormat="1" applyFont="1" applyBorder="1" applyAlignment="1">
      <alignment wrapText="1"/>
      <protection locked="0"/>
    </xf>
    <xf numFmtId="49" fontId="10" fillId="0" borderId="1" xfId="49" applyNumberFormat="1" applyFont="1" applyBorder="1" applyAlignment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1" xfId="49" applyNumberFormat="1" applyFont="1" applyBorder="1" applyAlignment="1">
      <alignment horizontal="left" vertical="center" wrapText="1"/>
      <protection locked="0"/>
    </xf>
    <xf numFmtId="49" fontId="10" fillId="0" borderId="1" xfId="49" applyNumberFormat="1" applyFont="1" applyBorder="1" applyAlignment="1">
      <alignment horizontal="left" vertical="center" wrapText="1"/>
      <protection locked="0"/>
    </xf>
    <xf numFmtId="0" fontId="29" fillId="0" borderId="0" xfId="46" quotePrefix="1" applyFont="1" applyAlignment="1">
      <alignment horizontal="left" vertical="center"/>
    </xf>
    <xf numFmtId="0" fontId="29" fillId="0" borderId="11" xfId="46" quotePrefix="1" applyFont="1" applyBorder="1" applyAlignment="1">
      <alignment horizontal="left" vertical="center"/>
    </xf>
    <xf numFmtId="49" fontId="23" fillId="0" borderId="3" xfId="46" quotePrefix="1" applyNumberFormat="1" applyFont="1" applyBorder="1" applyAlignment="1" applyProtection="1">
      <alignment horizontal="left" vertical="center"/>
      <protection locked="0"/>
    </xf>
    <xf numFmtId="49" fontId="23" fillId="0" borderId="4" xfId="46" quotePrefix="1" applyNumberFormat="1" applyFont="1" applyBorder="1" applyAlignment="1" applyProtection="1">
      <alignment horizontal="left" vertical="center"/>
      <protection locked="0"/>
    </xf>
    <xf numFmtId="49" fontId="23" fillId="0" borderId="5" xfId="46" quotePrefix="1" applyNumberFormat="1" applyFont="1" applyBorder="1" applyAlignment="1" applyProtection="1">
      <alignment horizontal="left" vertical="center"/>
      <protection locked="0"/>
    </xf>
    <xf numFmtId="0" fontId="50" fillId="0" borderId="0" xfId="46" applyFont="1" applyAlignment="1">
      <alignment horizontal="left" vertical="center"/>
    </xf>
    <xf numFmtId="0" fontId="50" fillId="0" borderId="11" xfId="46" applyFont="1" applyBorder="1" applyAlignment="1">
      <alignment horizontal="left" vertical="center"/>
    </xf>
    <xf numFmtId="0" fontId="51" fillId="0" borderId="0" xfId="46" applyFont="1" applyAlignment="1">
      <alignment horizontal="right"/>
    </xf>
    <xf numFmtId="0" fontId="68" fillId="0" borderId="0" xfId="46" applyFont="1" applyAlignment="1">
      <alignment horizontal="center"/>
    </xf>
    <xf numFmtId="0" fontId="23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171" fontId="23" fillId="0" borderId="3" xfId="46" quotePrefix="1" applyNumberFormat="1" applyFont="1" applyBorder="1" applyAlignment="1">
      <alignment horizontal="left" vertical="center"/>
    </xf>
    <xf numFmtId="171" fontId="23" fillId="0" borderId="4" xfId="46" quotePrefix="1" applyNumberFormat="1" applyFont="1" applyBorder="1" applyAlignment="1">
      <alignment horizontal="left" vertical="center"/>
    </xf>
    <xf numFmtId="171" fontId="23" fillId="0" borderId="5" xfId="46" quotePrefix="1" applyNumberFormat="1" applyFont="1" applyBorder="1" applyAlignment="1">
      <alignment horizontal="left" vertical="center"/>
    </xf>
    <xf numFmtId="171" fontId="23" fillId="0" borderId="3" xfId="46" applyNumberFormat="1" applyFont="1" applyBorder="1" applyAlignment="1">
      <alignment horizontal="left"/>
    </xf>
    <xf numFmtId="171" fontId="23" fillId="0" borderId="4" xfId="46" applyNumberFormat="1" applyFont="1" applyBorder="1" applyAlignment="1">
      <alignment horizontal="left"/>
    </xf>
    <xf numFmtId="171" fontId="23" fillId="0" borderId="5" xfId="46" applyNumberFormat="1" applyFont="1" applyBorder="1" applyAlignment="1">
      <alignment horizontal="left"/>
    </xf>
    <xf numFmtId="0" fontId="51" fillId="0" borderId="0" xfId="46" applyFont="1" applyAlignment="1">
      <alignment horizontal="center"/>
    </xf>
    <xf numFmtId="0" fontId="28" fillId="0" borderId="19" xfId="46" applyFont="1" applyBorder="1" applyAlignment="1">
      <alignment horizontal="left" vertical="center"/>
    </xf>
    <xf numFmtId="0" fontId="55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9" fillId="0" borderId="26" xfId="46" applyNumberFormat="1" applyFont="1" applyBorder="1" applyAlignment="1">
      <alignment horizontal="center" vertical="center" textRotation="90" wrapText="1"/>
    </xf>
    <xf numFmtId="49" fontId="29" fillId="0" borderId="16" xfId="46" applyNumberFormat="1" applyFont="1" applyBorder="1" applyAlignment="1">
      <alignment horizontal="center" vertical="center" textRotation="90" wrapText="1"/>
    </xf>
    <xf numFmtId="0" fontId="33" fillId="0" borderId="22" xfId="46" applyFont="1" applyBorder="1" applyAlignment="1">
      <alignment horizontal="center" vertical="center"/>
    </xf>
    <xf numFmtId="0" fontId="33" fillId="0" borderId="23" xfId="46" applyFont="1" applyBorder="1" applyAlignment="1">
      <alignment horizontal="center" vertical="center"/>
    </xf>
    <xf numFmtId="0" fontId="33" fillId="0" borderId="24" xfId="46" applyFont="1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171" fontId="23" fillId="0" borderId="3" xfId="46" applyNumberFormat="1" applyFont="1" applyBorder="1" applyAlignment="1">
      <alignment horizontal="left" wrapText="1"/>
    </xf>
    <xf numFmtId="171" fontId="23" fillId="0" borderId="4" xfId="46" applyNumberFormat="1" applyFont="1" applyBorder="1" applyAlignment="1">
      <alignment horizontal="left" wrapText="1"/>
    </xf>
    <xf numFmtId="171" fontId="23" fillId="0" borderId="5" xfId="46" applyNumberFormat="1" applyFont="1" applyBorder="1" applyAlignment="1">
      <alignment horizontal="left" wrapText="1"/>
    </xf>
    <xf numFmtId="0" fontId="62" fillId="0" borderId="27" xfId="46" applyFont="1" applyBorder="1" applyAlignment="1">
      <alignment horizontal="left" vertical="top" wrapText="1"/>
    </xf>
    <xf numFmtId="0" fontId="29" fillId="0" borderId="0" xfId="46" applyFont="1" applyAlignment="1">
      <alignment horizontal="left" vertical="center"/>
    </xf>
    <xf numFmtId="49" fontId="29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9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7" fillId="0" borderId="25" xfId="46" applyNumberFormat="1" applyFont="1" applyBorder="1" applyAlignment="1">
      <alignment vertical="center" wrapText="1"/>
    </xf>
    <xf numFmtId="49" fontId="61" fillId="0" borderId="3" xfId="45" applyNumberFormat="1" applyFont="1" applyBorder="1" applyAlignment="1">
      <alignment horizontal="left" vertical="center"/>
    </xf>
    <xf numFmtId="49" fontId="61" fillId="0" borderId="4" xfId="45" applyNumberFormat="1" applyFont="1" applyBorder="1" applyAlignment="1">
      <alignment horizontal="left" vertical="center"/>
    </xf>
    <xf numFmtId="49" fontId="61" fillId="0" borderId="5" xfId="45" applyNumberFormat="1" applyFont="1" applyBorder="1" applyAlignment="1">
      <alignment horizontal="left" vertical="center"/>
    </xf>
    <xf numFmtId="0" fontId="23" fillId="0" borderId="3" xfId="46" applyFont="1" applyBorder="1" applyAlignment="1" applyProtection="1">
      <alignment horizontal="center" vertical="center"/>
      <protection locked="0"/>
    </xf>
    <xf numFmtId="0" fontId="23" fillId="0" borderId="4" xfId="46" applyFont="1" applyBorder="1" applyAlignment="1" applyProtection="1">
      <alignment horizontal="center" vertical="center"/>
      <protection locked="0"/>
    </xf>
    <xf numFmtId="0" fontId="23" fillId="0" borderId="5" xfId="46" applyFont="1" applyBorder="1" applyAlignment="1" applyProtection="1">
      <alignment horizontal="center" vertical="center"/>
      <protection locked="0"/>
    </xf>
    <xf numFmtId="0" fontId="51" fillId="0" borderId="0" xfId="45" applyFont="1" applyProtection="1">
      <protection locked="0"/>
    </xf>
    <xf numFmtId="0" fontId="0" fillId="0" borderId="0" xfId="0" applyProtection="1">
      <protection locked="0"/>
    </xf>
    <xf numFmtId="0" fontId="29" fillId="0" borderId="28" xfId="46" applyFont="1" applyBorder="1" applyAlignment="1">
      <alignment horizontal="center" vertical="center" textRotation="90"/>
    </xf>
    <xf numFmtId="0" fontId="29" fillId="0" borderId="29" xfId="46" applyFont="1" applyBorder="1" applyAlignment="1">
      <alignment horizontal="center" vertical="center" textRotation="9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2" fillId="0" borderId="27" xfId="0" applyFont="1" applyBorder="1"/>
    <xf numFmtId="0" fontId="18" fillId="0" borderId="0" xfId="49" applyFont="1" applyAlignment="1">
      <alignment horizontal="left" vertical="center"/>
      <protection locked="0"/>
    </xf>
    <xf numFmtId="0" fontId="10" fillId="0" borderId="9" xfId="0" quotePrefix="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8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8" fillId="0" borderId="25" xfId="0" applyFont="1" applyBorder="1" applyAlignment="1" applyProtection="1">
      <alignment horizontal="left" vertical="top"/>
      <protection locked="0"/>
    </xf>
    <xf numFmtId="0" fontId="18" fillId="0" borderId="25" xfId="0" applyFont="1" applyBorder="1" applyProtection="1">
      <protection locked="0"/>
    </xf>
    <xf numFmtId="0" fontId="95" fillId="0" borderId="27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>
      <alignment horizontal="center"/>
    </xf>
    <xf numFmtId="49" fontId="18" fillId="0" borderId="25" xfId="49" applyNumberFormat="1" applyFont="1" applyBorder="1" applyAlignment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5" xfId="49" applyFont="1" applyBorder="1" applyAlignment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168" fontId="18" fillId="35" borderId="35" xfId="49" applyNumberFormat="1" applyFont="1" applyFill="1" applyBorder="1" applyAlignment="1" applyProtection="1">
      <alignment horizontal="center" vertical="center"/>
    </xf>
    <xf numFmtId="168" fontId="18" fillId="35" borderId="51" xfId="49" applyNumberFormat="1" applyFont="1" applyFill="1" applyBorder="1" applyAlignment="1" applyProtection="1">
      <alignment horizontal="center" vertical="center"/>
    </xf>
    <xf numFmtId="0" fontId="18" fillId="35" borderId="36" xfId="49" applyFont="1" applyFill="1" applyBorder="1" applyAlignment="1" applyProtection="1">
      <alignment horizontal="center" vertical="center"/>
    </xf>
    <xf numFmtId="170" fontId="18" fillId="35" borderId="3" xfId="49" applyNumberFormat="1" applyFont="1" applyFill="1" applyBorder="1" applyAlignment="1" applyProtection="1">
      <alignment horizontal="center" vertical="center"/>
    </xf>
    <xf numFmtId="170" fontId="18" fillId="35" borderId="4" xfId="49" applyNumberFormat="1" applyFont="1" applyFill="1" applyBorder="1" applyAlignment="1" applyProtection="1">
      <alignment horizontal="center" vertical="center"/>
    </xf>
    <xf numFmtId="170" fontId="18" fillId="35" borderId="5" xfId="49" applyNumberFormat="1" applyFont="1" applyFill="1" applyBorder="1" applyAlignment="1" applyProtection="1">
      <alignment horizontal="center" vertical="center"/>
    </xf>
    <xf numFmtId="0" fontId="14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wrapText="1"/>
      <protection locked="0"/>
    </xf>
    <xf numFmtId="49" fontId="4" fillId="0" borderId="1" xfId="49" applyNumberFormat="1" applyFont="1" applyBorder="1" applyAlignment="1">
      <alignment horizontal="center" vertical="center" textRotation="90"/>
      <protection locked="0"/>
    </xf>
    <xf numFmtId="167" fontId="18" fillId="35" borderId="3" xfId="49" applyNumberFormat="1" applyFont="1" applyFill="1" applyBorder="1" applyAlignment="1" applyProtection="1">
      <alignment horizontal="center" vertical="center"/>
    </xf>
    <xf numFmtId="167" fontId="18" fillId="35" borderId="4" xfId="49" applyNumberFormat="1" applyFont="1" applyFill="1" applyBorder="1" applyAlignment="1" applyProtection="1">
      <alignment horizontal="center" vertical="center"/>
    </xf>
    <xf numFmtId="167" fontId="18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4" fillId="35" borderId="31" xfId="49" applyNumberFormat="1" applyFont="1" applyFill="1" applyBorder="1" applyAlignment="1" applyProtection="1">
      <alignment horizontal="center" vertical="center"/>
    </xf>
    <xf numFmtId="165" fontId="14" fillId="35" borderId="32" xfId="49" applyNumberFormat="1" applyFont="1" applyFill="1" applyBorder="1" applyAlignment="1" applyProtection="1">
      <alignment horizontal="center" vertical="center"/>
    </xf>
    <xf numFmtId="0" fontId="13" fillId="0" borderId="38" xfId="49" applyFont="1" applyBorder="1" applyAlignment="1" applyProtection="1">
      <alignment horizontal="center" wrapText="1"/>
    </xf>
    <xf numFmtId="0" fontId="4" fillId="37" borderId="22" xfId="49" applyFont="1" applyFill="1" applyBorder="1" applyAlignment="1" applyProtection="1">
      <alignment horizontal="center" vertical="center"/>
    </xf>
    <xf numFmtId="0" fontId="4" fillId="37" borderId="23" xfId="49" applyFont="1" applyFill="1" applyBorder="1" applyAlignment="1" applyProtection="1">
      <alignment horizontal="center" vertical="center"/>
    </xf>
    <xf numFmtId="0" fontId="4" fillId="37" borderId="24" xfId="49" applyFont="1" applyFill="1" applyBorder="1" applyAlignment="1" applyProtection="1">
      <alignment horizontal="center" vertical="center"/>
    </xf>
    <xf numFmtId="0" fontId="18" fillId="35" borderId="33" xfId="49" applyFont="1" applyFill="1" applyBorder="1" applyAlignment="1" applyProtection="1">
      <alignment horizontal="center" vertical="center"/>
    </xf>
    <xf numFmtId="0" fontId="18" fillId="35" borderId="21" xfId="49" applyFont="1" applyFill="1" applyBorder="1" applyAlignment="1" applyProtection="1">
      <alignment horizontal="center" vertical="center"/>
    </xf>
    <xf numFmtId="0" fontId="18" fillId="35" borderId="34" xfId="49" applyFont="1" applyFill="1" applyBorder="1" applyAlignment="1" applyProtection="1">
      <alignment horizontal="center" vertical="center"/>
    </xf>
    <xf numFmtId="166" fontId="14" fillId="35" borderId="31" xfId="49" applyNumberFormat="1" applyFont="1" applyFill="1" applyBorder="1" applyAlignment="1" applyProtection="1">
      <alignment horizontal="center" vertical="center"/>
    </xf>
    <xf numFmtId="166" fontId="14" fillId="35" borderId="32" xfId="49" applyNumberFormat="1" applyFont="1" applyFill="1" applyBorder="1" applyAlignment="1" applyProtection="1">
      <alignment horizontal="center" vertical="center"/>
    </xf>
    <xf numFmtId="0" fontId="14" fillId="0" borderId="4" xfId="49" applyFont="1" applyBorder="1" applyAlignment="1" applyProtection="1">
      <alignment horizontal="center" vertical="center"/>
    </xf>
    <xf numFmtId="0" fontId="14" fillId="0" borderId="18" xfId="49" applyFont="1" applyBorder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4" fillId="0" borderId="3" xfId="49" quotePrefix="1" applyFont="1" applyBorder="1" applyAlignment="1">
      <alignment horizontal="center" vertical="center"/>
      <protection locked="0"/>
    </xf>
    <xf numFmtId="0" fontId="4" fillId="0" borderId="4" xfId="49" quotePrefix="1" applyFont="1" applyBorder="1" applyAlignment="1">
      <alignment horizontal="center" vertical="center"/>
      <protection locked="0"/>
    </xf>
    <xf numFmtId="0" fontId="4" fillId="0" borderId="5" xfId="49" quotePrefix="1" applyFont="1" applyBorder="1" applyAlignment="1">
      <alignment horizontal="center" vertical="center"/>
      <protection locked="0"/>
    </xf>
    <xf numFmtId="0" fontId="5" fillId="0" borderId="3" xfId="49" applyFont="1" applyBorder="1" applyAlignment="1">
      <alignment horizontal="center" vertical="center"/>
      <protection locked="0"/>
    </xf>
    <xf numFmtId="0" fontId="5" fillId="0" borderId="4" xfId="49" applyFont="1" applyBorder="1" applyAlignment="1">
      <alignment horizontal="center" vertical="center"/>
      <protection locked="0"/>
    </xf>
    <xf numFmtId="0" fontId="5" fillId="0" borderId="5" xfId="49" applyFont="1" applyBorder="1" applyAlignment="1">
      <alignment horizontal="center" vertical="center"/>
      <protection locked="0"/>
    </xf>
    <xf numFmtId="0" fontId="5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19" fillId="37" borderId="12" xfId="49" applyFont="1" applyFill="1" applyBorder="1" applyAlignment="1" applyProtection="1">
      <alignment horizontal="center"/>
    </xf>
    <xf numFmtId="0" fontId="5" fillId="0" borderId="30" xfId="49" applyFont="1" applyBorder="1" applyAlignment="1">
      <alignment horizontal="center" vertical="center"/>
      <protection locked="0"/>
    </xf>
    <xf numFmtId="0" fontId="17" fillId="0" borderId="4" xfId="49" applyFont="1" applyBorder="1" applyAlignment="1">
      <alignment horizontal="center"/>
      <protection locked="0"/>
    </xf>
    <xf numFmtId="0" fontId="17" fillId="0" borderId="7" xfId="49" applyFont="1" applyBorder="1" applyAlignment="1">
      <alignment horizontal="center"/>
      <protection locked="0"/>
    </xf>
    <xf numFmtId="167" fontId="18" fillId="35" borderId="1" xfId="49" applyNumberFormat="1" applyFont="1" applyFill="1" applyBorder="1" applyAlignment="1" applyProtection="1">
      <alignment horizontal="left" vertical="center"/>
    </xf>
    <xf numFmtId="166" fontId="10" fillId="35" borderId="50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67" fontId="18" fillId="35" borderId="33" xfId="49" applyNumberFormat="1" applyFont="1" applyFill="1" applyBorder="1" applyAlignment="1" applyProtection="1">
      <alignment horizontal="center" vertical="center"/>
    </xf>
    <xf numFmtId="167" fontId="18" fillId="35" borderId="21" xfId="49" applyNumberFormat="1" applyFont="1" applyFill="1" applyBorder="1" applyAlignment="1" applyProtection="1">
      <alignment horizontal="center" vertical="center"/>
    </xf>
    <xf numFmtId="167" fontId="18" fillId="35" borderId="34" xfId="49" applyNumberFormat="1" applyFont="1" applyFill="1" applyBorder="1" applyAlignment="1" applyProtection="1">
      <alignment horizontal="center" vertical="center"/>
    </xf>
    <xf numFmtId="0" fontId="10" fillId="35" borderId="1" xfId="49" applyFont="1" applyFill="1" applyBorder="1" applyAlignment="1" applyProtection="1">
      <alignment horizontal="center" vertical="center"/>
    </xf>
    <xf numFmtId="166" fontId="10" fillId="35" borderId="19" xfId="0" applyNumberFormat="1" applyFont="1" applyFill="1" applyBorder="1" applyAlignment="1">
      <alignment horizontal="center" vertical="center"/>
    </xf>
    <xf numFmtId="0" fontId="18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8" fillId="35" borderId="3" xfId="49" applyFont="1" applyFill="1" applyBorder="1" applyAlignment="1" applyProtection="1">
      <alignment horizontal="center" vertical="center"/>
    </xf>
    <xf numFmtId="0" fontId="18" fillId="35" borderId="4" xfId="49" applyFont="1" applyFill="1" applyBorder="1" applyAlignment="1" applyProtection="1">
      <alignment horizontal="center" vertical="center"/>
    </xf>
    <xf numFmtId="0" fontId="18" fillId="35" borderId="5" xfId="49" applyFont="1" applyFill="1" applyBorder="1" applyAlignment="1" applyProtection="1">
      <alignment horizontal="center" vertical="center"/>
    </xf>
    <xf numFmtId="0" fontId="18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Font="1" applyBorder="1" applyAlignment="1">
      <alignment horizontal="center" vertical="center" wrapText="1"/>
      <protection locked="0"/>
    </xf>
    <xf numFmtId="0" fontId="4" fillId="0" borderId="4" xfId="49" applyFont="1" applyBorder="1" applyAlignment="1">
      <alignment horizontal="center" vertical="center" wrapText="1"/>
      <protection locked="0"/>
    </xf>
    <xf numFmtId="0" fontId="4" fillId="0" borderId="5" xfId="49" applyFont="1" applyBorder="1" applyAlignment="1">
      <alignment horizontal="center" vertical="center" wrapText="1"/>
      <protection locked="0"/>
    </xf>
    <xf numFmtId="0" fontId="12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4" fillId="0" borderId="30" xfId="49" applyFont="1" applyBorder="1" applyAlignment="1" applyProtection="1">
      <alignment horizontal="center" vertical="center"/>
    </xf>
    <xf numFmtId="0" fontId="5" fillId="0" borderId="1" xfId="49" applyFont="1" applyBorder="1" applyAlignment="1">
      <alignment horizontal="center" vertical="center" textRotation="90" wrapText="1"/>
      <protection locked="0"/>
    </xf>
    <xf numFmtId="0" fontId="4" fillId="0" borderId="9" xfId="49" applyFont="1" applyBorder="1" applyAlignment="1">
      <alignment horizontal="center" vertical="center" textRotation="90" wrapText="1"/>
      <protection locked="0"/>
    </xf>
    <xf numFmtId="0" fontId="4" fillId="0" borderId="7" xfId="49" applyFont="1" applyBorder="1" applyAlignment="1">
      <alignment horizontal="center" vertical="center" textRotation="90" wrapText="1"/>
      <protection locked="0"/>
    </xf>
    <xf numFmtId="0" fontId="4" fillId="0" borderId="2" xfId="49" applyFont="1" applyBorder="1" applyAlignment="1">
      <alignment horizontal="center" vertical="center" textRotation="90" wrapText="1"/>
      <protection locked="0"/>
    </xf>
    <xf numFmtId="0" fontId="4" fillId="0" borderId="17" xfId="49" applyFont="1" applyBorder="1" applyAlignment="1">
      <alignment horizontal="center" vertical="center" textRotation="90" wrapText="1"/>
      <protection locked="0"/>
    </xf>
    <xf numFmtId="0" fontId="4" fillId="0" borderId="0" xfId="49" applyFont="1" applyAlignment="1">
      <alignment horizontal="center" vertical="center" textRotation="90" wrapText="1"/>
      <protection locked="0"/>
    </xf>
    <xf numFmtId="0" fontId="4" fillId="0" borderId="11" xfId="49" applyFont="1" applyBorder="1" applyAlignment="1">
      <alignment horizontal="center" vertical="center" textRotation="90" wrapText="1"/>
      <protection locked="0"/>
    </xf>
    <xf numFmtId="0" fontId="4" fillId="0" borderId="15" xfId="49" applyFont="1" applyBorder="1" applyAlignment="1">
      <alignment horizontal="center" vertical="center" textRotation="90" wrapText="1"/>
      <protection locked="0"/>
    </xf>
    <xf numFmtId="0" fontId="4" fillId="0" borderId="8" xfId="49" applyFont="1" applyBorder="1" applyAlignment="1">
      <alignment horizontal="center" vertical="center" textRotation="90" wrapText="1"/>
      <protection locked="0"/>
    </xf>
    <xf numFmtId="0" fontId="4" fillId="0" borderId="10" xfId="49" applyFont="1" applyBorder="1" applyAlignment="1">
      <alignment horizontal="center" vertical="center" textRotation="90" wrapText="1"/>
      <protection locked="0"/>
    </xf>
    <xf numFmtId="0" fontId="27" fillId="0" borderId="3" xfId="49" quotePrefix="1" applyFont="1" applyBorder="1" applyAlignment="1" applyProtection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4" xfId="49" applyFont="1" applyBorder="1" applyAlignment="1">
      <alignment horizontal="center" vertical="center"/>
      <protection locked="0"/>
    </xf>
    <xf numFmtId="0" fontId="15" fillId="0" borderId="9" xfId="49" applyFont="1" applyBorder="1" applyAlignment="1">
      <alignment horizontal="center"/>
      <protection locked="0"/>
    </xf>
    <xf numFmtId="0" fontId="15" fillId="0" borderId="7" xfId="49" applyFont="1" applyBorder="1" applyAlignment="1">
      <alignment horizontal="center"/>
      <protection locked="0"/>
    </xf>
    <xf numFmtId="0" fontId="15" fillId="0" borderId="2" xfId="49" applyFont="1" applyBorder="1" applyAlignment="1">
      <alignment horizontal="center"/>
      <protection locked="0"/>
    </xf>
    <xf numFmtId="0" fontId="25" fillId="0" borderId="15" xfId="49" applyFont="1" applyBorder="1" applyAlignment="1">
      <alignment horizontal="center" vertical="center"/>
      <protection locked="0"/>
    </xf>
    <xf numFmtId="0" fontId="25" fillId="0" borderId="8" xfId="49" applyFont="1" applyBorder="1" applyAlignment="1">
      <alignment horizontal="center" vertical="center"/>
      <protection locked="0"/>
    </xf>
    <xf numFmtId="0" fontId="25" fillId="0" borderId="10" xfId="49" applyFont="1" applyBorder="1" applyAlignment="1">
      <alignment horizontal="center" vertical="center"/>
      <protection locked="0"/>
    </xf>
    <xf numFmtId="0" fontId="10" fillId="35" borderId="1" xfId="49" applyFont="1" applyFill="1" applyBorder="1" applyAlignment="1" applyProtection="1">
      <alignment horizontal="center" wrapText="1"/>
    </xf>
    <xf numFmtId="0" fontId="4" fillId="0" borderId="6" xfId="49" applyFont="1" applyBorder="1" applyAlignment="1">
      <alignment horizontal="center" vertical="center" wrapText="1"/>
      <protection locked="0"/>
    </xf>
    <xf numFmtId="0" fontId="4" fillId="0" borderId="14" xfId="49" applyFont="1" applyBorder="1" applyAlignment="1">
      <alignment horizontal="center" vertical="center" wrapText="1"/>
      <protection locked="0"/>
    </xf>
    <xf numFmtId="0" fontId="4" fillId="0" borderId="37" xfId="49" applyFont="1" applyBorder="1" applyAlignment="1">
      <alignment horizontal="center" vertical="center" wrapText="1"/>
      <protection locked="0"/>
    </xf>
    <xf numFmtId="0" fontId="4" fillId="0" borderId="6" xfId="49" applyFont="1" applyBorder="1" applyAlignment="1">
      <alignment horizontal="center" vertical="center"/>
      <protection locked="0"/>
    </xf>
    <xf numFmtId="0" fontId="4" fillId="0" borderId="14" xfId="49" applyFont="1" applyBorder="1" applyAlignment="1">
      <alignment horizontal="center" vertical="center"/>
      <protection locked="0"/>
    </xf>
    <xf numFmtId="0" fontId="4" fillId="0" borderId="37" xfId="49" applyFont="1" applyBorder="1" applyAlignment="1">
      <alignment horizontal="center" vertical="center"/>
      <protection locked="0"/>
    </xf>
    <xf numFmtId="0" fontId="12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48" borderId="22" xfId="49" applyFont="1" applyFill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51" fillId="0" borderId="0" xfId="46" applyFont="1" applyAlignment="1" applyProtection="1">
      <alignment horizontal="right"/>
      <protection locked="0"/>
    </xf>
    <xf numFmtId="0" fontId="29" fillId="0" borderId="11" xfId="46" applyFont="1" applyBorder="1" applyAlignment="1">
      <alignment horizontal="left" vertical="center"/>
    </xf>
    <xf numFmtId="0" fontId="23" fillId="0" borderId="3" xfId="46" applyFont="1" applyBorder="1" applyAlignment="1">
      <alignment horizontal="center" vertical="center"/>
    </xf>
    <xf numFmtId="0" fontId="23" fillId="0" borderId="4" xfId="46" applyFont="1" applyBorder="1" applyAlignment="1">
      <alignment horizontal="center" vertical="center"/>
    </xf>
    <xf numFmtId="0" fontId="23" fillId="0" borderId="5" xfId="46" applyFont="1" applyBorder="1" applyAlignment="1">
      <alignment horizontal="center" vertical="center"/>
    </xf>
    <xf numFmtId="0" fontId="29" fillId="0" borderId="16" xfId="46" applyFont="1" applyBorder="1" applyAlignment="1">
      <alignment horizontal="center" vertical="center" textRotation="90" wrapText="1"/>
    </xf>
    <xf numFmtId="0" fontId="51" fillId="0" borderId="0" xfId="45" applyFont="1"/>
    <xf numFmtId="0" fontId="0" fillId="0" borderId="0" xfId="0"/>
    <xf numFmtId="0" fontId="4" fillId="0" borderId="3" xfId="49" quotePrefix="1" applyFont="1" applyBorder="1" applyAlignment="1" applyProtection="1">
      <alignment horizontal="center" vertical="center"/>
    </xf>
    <xf numFmtId="0" fontId="4" fillId="0" borderId="4" xfId="49" quotePrefix="1" applyFont="1" applyBorder="1" applyAlignment="1" applyProtection="1">
      <alignment horizontal="center" vertical="center"/>
    </xf>
    <xf numFmtId="0" fontId="4" fillId="0" borderId="5" xfId="49" quotePrefix="1" applyFont="1" applyBorder="1" applyAlignment="1" applyProtection="1">
      <alignment horizontal="center" vertical="center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4" xfId="49" applyFont="1" applyBorder="1" applyAlignment="1" applyProtection="1">
      <alignment horizontal="center" vertical="center"/>
    </xf>
    <xf numFmtId="0" fontId="15" fillId="0" borderId="9" xfId="49" applyFont="1" applyBorder="1" applyAlignment="1" applyProtection="1">
      <alignment horizontal="center"/>
    </xf>
    <xf numFmtId="0" fontId="15" fillId="0" borderId="7" xfId="49" applyFont="1" applyBorder="1" applyAlignment="1" applyProtection="1">
      <alignment horizontal="center"/>
    </xf>
    <xf numFmtId="0" fontId="15" fillId="0" borderId="2" xfId="49" applyFont="1" applyBorder="1" applyAlignment="1" applyProtection="1">
      <alignment horizontal="center"/>
    </xf>
    <xf numFmtId="0" fontId="25" fillId="0" borderId="15" xfId="49" applyFont="1" applyBorder="1" applyAlignment="1" applyProtection="1">
      <alignment horizontal="center" vertical="center"/>
    </xf>
    <xf numFmtId="0" fontId="25" fillId="0" borderId="8" xfId="49" applyFont="1" applyBorder="1" applyAlignment="1" applyProtection="1">
      <alignment horizontal="center" vertical="center"/>
    </xf>
    <xf numFmtId="0" fontId="25" fillId="0" borderId="10" xfId="49" applyFont="1" applyBorder="1" applyAlignment="1" applyProtection="1">
      <alignment horizontal="center" vertical="center"/>
    </xf>
    <xf numFmtId="0" fontId="4" fillId="0" borderId="6" xfId="49" applyFont="1" applyBorder="1" applyAlignment="1" applyProtection="1">
      <alignment horizontal="center" vertical="center" wrapText="1"/>
    </xf>
    <xf numFmtId="0" fontId="4" fillId="0" borderId="14" xfId="49" applyFont="1" applyBorder="1" applyAlignment="1" applyProtection="1">
      <alignment horizontal="center" vertical="center" wrapText="1"/>
    </xf>
    <xf numFmtId="0" fontId="4" fillId="0" borderId="37" xfId="49" applyFont="1" applyBorder="1" applyAlignment="1" applyProtection="1">
      <alignment horizontal="center" vertical="center" wrapText="1"/>
    </xf>
    <xf numFmtId="0" fontId="4" fillId="0" borderId="6" xfId="49" applyFont="1" applyBorder="1" applyAlignment="1" applyProtection="1">
      <alignment horizontal="center" vertical="center"/>
    </xf>
    <xf numFmtId="0" fontId="4" fillId="0" borderId="14" xfId="49" applyFont="1" applyBorder="1" applyAlignment="1" applyProtection="1">
      <alignment horizontal="center" vertical="center"/>
    </xf>
    <xf numFmtId="0" fontId="4" fillId="0" borderId="37" xfId="49" applyFont="1" applyBorder="1" applyAlignment="1" applyProtection="1">
      <alignment horizontal="center" vertical="center"/>
    </xf>
    <xf numFmtId="49" fontId="4" fillId="0" borderId="1" xfId="49" applyNumberFormat="1" applyFont="1" applyBorder="1" applyAlignment="1" applyProtection="1">
      <alignment horizontal="center" vertical="center" textRotation="90"/>
    </xf>
    <xf numFmtId="0" fontId="4" fillId="0" borderId="3" xfId="49" applyFont="1" applyBorder="1" applyAlignment="1" applyProtection="1">
      <alignment horizontal="center" vertical="center" wrapText="1"/>
    </xf>
    <xf numFmtId="0" fontId="4" fillId="0" borderId="4" xfId="49" applyFont="1" applyBorder="1" applyAlignment="1" applyProtection="1">
      <alignment horizontal="center" vertical="center" wrapText="1"/>
    </xf>
    <xf numFmtId="0" fontId="4" fillId="0" borderId="5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5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 textRotation="90" wrapText="1"/>
    </xf>
    <xf numFmtId="0" fontId="4" fillId="0" borderId="7" xfId="49" applyFont="1" applyBorder="1" applyAlignment="1" applyProtection="1">
      <alignment horizontal="center" vertical="center" textRotation="90" wrapText="1"/>
    </xf>
    <xf numFmtId="0" fontId="4" fillId="0" borderId="2" xfId="49" applyFont="1" applyBorder="1" applyAlignment="1" applyProtection="1">
      <alignment horizontal="center" vertical="center" textRotation="90" wrapText="1"/>
    </xf>
    <xf numFmtId="0" fontId="4" fillId="0" borderId="17" xfId="49" applyFont="1" applyBorder="1" applyAlignment="1" applyProtection="1">
      <alignment horizontal="center" vertical="center" textRotation="90" wrapText="1"/>
    </xf>
    <xf numFmtId="0" fontId="4" fillId="0" borderId="0" xfId="49" applyFont="1" applyAlignment="1" applyProtection="1">
      <alignment horizontal="center" vertical="center" textRotation="90" wrapText="1"/>
    </xf>
    <xf numFmtId="0" fontId="4" fillId="0" borderId="11" xfId="49" applyFont="1" applyBorder="1" applyAlignment="1" applyProtection="1">
      <alignment horizontal="center" vertical="center" textRotation="90" wrapText="1"/>
    </xf>
    <xf numFmtId="0" fontId="4" fillId="0" borderId="15" xfId="49" applyFont="1" applyBorder="1" applyAlignment="1" applyProtection="1">
      <alignment horizontal="center" vertical="center" textRotation="90" wrapText="1"/>
    </xf>
    <xf numFmtId="0" fontId="4" fillId="0" borderId="8" xfId="49" applyFont="1" applyBorder="1" applyAlignment="1" applyProtection="1">
      <alignment horizontal="center" vertical="center" textRotation="90" wrapText="1"/>
    </xf>
    <xf numFmtId="0" fontId="4" fillId="0" borderId="10" xfId="49" applyFont="1" applyBorder="1" applyAlignment="1" applyProtection="1">
      <alignment horizontal="center" vertical="center" textRotation="90" wrapText="1"/>
    </xf>
    <xf numFmtId="0" fontId="5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wrapText="1"/>
    </xf>
    <xf numFmtId="0" fontId="17" fillId="0" borderId="4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/>
    </xf>
    <xf numFmtId="0" fontId="5" fillId="0" borderId="1" xfId="49" applyFont="1" applyBorder="1" applyAlignment="1" applyProtection="1">
      <alignment horizontal="center" vertical="center"/>
    </xf>
    <xf numFmtId="0" fontId="5" fillId="0" borderId="3" xfId="49" applyFont="1" applyBorder="1" applyAlignment="1" applyProtection="1">
      <alignment horizontal="center" vertical="center"/>
    </xf>
    <xf numFmtId="0" fontId="5" fillId="0" borderId="4" xfId="49" applyFont="1" applyBorder="1" applyAlignment="1" applyProtection="1">
      <alignment horizontal="center" vertical="center"/>
    </xf>
    <xf numFmtId="0" fontId="5" fillId="0" borderId="30" xfId="49" applyFont="1" applyBorder="1" applyAlignment="1" applyProtection="1">
      <alignment horizontal="center" vertical="center"/>
    </xf>
    <xf numFmtId="171" fontId="8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10" fillId="0" borderId="0" xfId="0" applyNumberFormat="1" applyFont="1" applyAlignment="1">
      <alignment horizontal="left"/>
    </xf>
    <xf numFmtId="171" fontId="0" fillId="0" borderId="0" xfId="0" applyNumberFormat="1"/>
    <xf numFmtId="0" fontId="89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>
      <alignment horizontal="center" vertical="center"/>
    </xf>
    <xf numFmtId="49" fontId="8" fillId="0" borderId="25" xfId="49" applyNumberFormat="1" applyBorder="1" applyAlignment="1" applyProtection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9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</cellXfs>
  <cellStyles count="200">
    <cellStyle name="20% — акцент1" xfId="1" builtinId="30" customBuiltin="1"/>
    <cellStyle name="20% — акцент1 10" xfId="193" xr:uid="{5853CF39-A532-4677-8B62-BCBB5C463B8D}"/>
    <cellStyle name="20% - Акцент1 2" xfId="58" xr:uid="{00000000-0005-0000-0000-000001000000}"/>
    <cellStyle name="20% — акцент1 2" xfId="74" xr:uid="{153FFDAB-71C9-4FB8-989B-6331459C1BFF}"/>
    <cellStyle name="20% - Акцент1 3" xfId="137" xr:uid="{3A520B4C-DC23-479F-8479-D41CD7506A49}"/>
    <cellStyle name="20% — акцент1 3" xfId="122" xr:uid="{1BCE37AB-678A-40AF-9F89-F84F0F74C51D}"/>
    <cellStyle name="20% — акцент1 4" xfId="126" xr:uid="{9F2937E6-F6B7-483C-B563-EDD2CFB3316D}"/>
    <cellStyle name="20% — акцент1 5" xfId="164" xr:uid="{79E27487-0C61-4468-84EC-FC62B7288EBA}"/>
    <cellStyle name="20% — акцент1 6" xfId="172" xr:uid="{9DC718CD-AEBE-4D66-BA12-25C4BD4E6D5C}"/>
    <cellStyle name="20% — акцент1 7" xfId="178" xr:uid="{E5D2C4DE-B94E-43E6-9145-26DAC533AB1A}"/>
    <cellStyle name="20% — акцент1 8" xfId="183" xr:uid="{6BAF7DA8-CC93-4154-B18D-0B50DC429C9D}"/>
    <cellStyle name="20% — акцент1 9" xfId="188" xr:uid="{DFE309F4-EC41-4146-A46A-0C6A24B243B7}"/>
    <cellStyle name="20% — акцент2" xfId="2" builtinId="34" customBuiltin="1"/>
    <cellStyle name="20% — акцент2 10" xfId="96" xr:uid="{D3D83303-AE71-4E7A-BC6E-5241EE19A3C2}"/>
    <cellStyle name="20% - Акцент2 2" xfId="59" xr:uid="{00000000-0005-0000-0000-000003000000}"/>
    <cellStyle name="20% — акцент2 2" xfId="75" xr:uid="{2F41A886-96E1-4AC0-B626-E5D2197E66F5}"/>
    <cellStyle name="20% - Акцент2 3" xfId="138" xr:uid="{1F8E5F95-2D91-40DE-85A5-7BFD1B44C082}"/>
    <cellStyle name="20% — акцент2 3" xfId="121" xr:uid="{49F26389-29BA-4A3A-8B45-7DDFE32F7717}"/>
    <cellStyle name="20% — акцент2 4" xfId="127" xr:uid="{D7D5EE6D-FECD-41F9-B5F7-ACF712817459}"/>
    <cellStyle name="20% — акцент2 5" xfId="136" xr:uid="{4033FB88-DD13-4C14-B4AD-50F6CCED0FF4}"/>
    <cellStyle name="20% — акцент2 6" xfId="87" xr:uid="{B91438CF-D93F-4103-BC66-0A254B925305}"/>
    <cellStyle name="20% — акцент2 7" xfId="105" xr:uid="{83BC5A5C-7F37-4D2D-9892-CCBD04B89278}"/>
    <cellStyle name="20% — акцент2 8" xfId="92" xr:uid="{352B89C3-931E-4EF4-AC81-9F2E03C928E2}"/>
    <cellStyle name="20% — акцент2 9" xfId="101" xr:uid="{D43AEC69-1916-4377-A321-AAF13C911074}"/>
    <cellStyle name="20% — акцент3" xfId="3" builtinId="38" customBuiltin="1"/>
    <cellStyle name="20% — акцент3 10" xfId="199" xr:uid="{46BB4F65-51D8-4A21-8E9E-DC6FD3A4BA6A}"/>
    <cellStyle name="20% - Акцент3 2" xfId="60" xr:uid="{00000000-0005-0000-0000-000005000000}"/>
    <cellStyle name="20% — акцент3 2" xfId="76" xr:uid="{CD6B0EA5-5EFB-4364-972F-AC8D0C534C16}"/>
    <cellStyle name="20% - Акцент3 3" xfId="139" xr:uid="{0B29690C-27B1-4A7D-816E-D03A7D6E03AA}"/>
    <cellStyle name="20% — акцент3 3" xfId="120" xr:uid="{5FDC327F-3CA2-499B-8498-10D3E1675586}"/>
    <cellStyle name="20% — акцент3 4" xfId="170" xr:uid="{B5643D9F-DFF0-44BA-87A5-3B296668D269}"/>
    <cellStyle name="20% — акцент3 5" xfId="176" xr:uid="{9ACA08F3-54CA-461B-AFE4-EA838922828B}"/>
    <cellStyle name="20% — акцент3 6" xfId="182" xr:uid="{11913883-833B-44E1-9107-129DD4A2B37C}"/>
    <cellStyle name="20% — акцент3 7" xfId="187" xr:uid="{6B3A8811-FEF3-4E14-9616-D9088A215512}"/>
    <cellStyle name="20% — акцент3 8" xfId="192" xr:uid="{74EE7B0C-896C-43C0-924F-6810448AFC64}"/>
    <cellStyle name="20% — акцент3 9" xfId="196" xr:uid="{6F505A05-A93B-423D-A9A7-7E19394CB6D8}"/>
    <cellStyle name="20% — акцент4" xfId="4" builtinId="42" customBuiltin="1"/>
    <cellStyle name="20% — акцент4 10" xfId="157" xr:uid="{2D58E8FC-55AD-4A5F-8046-3BB7C2BF1ECF}"/>
    <cellStyle name="20% - Акцент4 2" xfId="61" xr:uid="{00000000-0005-0000-0000-000007000000}"/>
    <cellStyle name="20% — акцент4 2" xfId="77" xr:uid="{1752D980-F37A-4CE6-B3E2-3529DED57C52}"/>
    <cellStyle name="20% - Акцент4 3" xfId="140" xr:uid="{BBB5CC75-82FB-42E3-BC7A-3B45C3D70123}"/>
    <cellStyle name="20% — акцент4 3" xfId="119" xr:uid="{31832525-ACCF-4001-AED0-A7669FFAD625}"/>
    <cellStyle name="20% — акцент4 4" xfId="128" xr:uid="{7000FF05-7E35-4760-861F-F11BA35DB193}"/>
    <cellStyle name="20% — акцент4 5" xfId="111" xr:uid="{D5E660F2-6215-4E4C-8E2C-F798676DE9D5}"/>
    <cellStyle name="20% — акцент4 6" xfId="88" xr:uid="{299E3ECC-D602-4695-BC72-2E886E4689C1}"/>
    <cellStyle name="20% — акцент4 7" xfId="104" xr:uid="{8A1BAAB7-97A7-40AF-9781-F1558FE087FA}"/>
    <cellStyle name="20% — акцент4 8" xfId="123" xr:uid="{18C420D4-51B7-4075-B9D1-F9A9965433E2}"/>
    <cellStyle name="20% — акцент4 9" xfId="125" xr:uid="{E9D043EC-7FD9-4B07-8708-72066D6BF1DB}"/>
    <cellStyle name="20% — акцент5" xfId="5" builtinId="46" customBuiltin="1"/>
    <cellStyle name="20% — акцент5 10" xfId="177" xr:uid="{0461CB5E-4A1A-49A1-AD6E-3FE157E8AE0D}"/>
    <cellStyle name="20% - Акцент5 2" xfId="62" xr:uid="{00000000-0005-0000-0000-000009000000}"/>
    <cellStyle name="20% — акцент5 2" xfId="78" xr:uid="{338E75E3-0751-40A3-B55E-7CD8A25F0282}"/>
    <cellStyle name="20% - Акцент5 3" xfId="141" xr:uid="{1515D725-A420-40BB-9CE0-248D935E7D58}"/>
    <cellStyle name="20% — акцент5 3" xfId="118" xr:uid="{BD9414A2-F4E0-4FD1-A2DD-836DD4B1DA7C}"/>
    <cellStyle name="20% — акцент5 4" xfId="129" xr:uid="{2B12659C-989D-4CC9-BC5B-84C41A5CDD5B}"/>
    <cellStyle name="20% — акцент5 5" xfId="110" xr:uid="{0B68869C-063C-4E1F-90AB-E608CA710F05}"/>
    <cellStyle name="20% — акцент5 6" xfId="158" xr:uid="{8EA8F15E-E024-4E61-BF8E-5651F4B6815A}"/>
    <cellStyle name="20% — акцент5 7" xfId="156" xr:uid="{4F0BE6E0-3D63-4887-B6C8-BBC914207433}"/>
    <cellStyle name="20% — акцент5 8" xfId="163" xr:uid="{69705806-CECB-44B9-9FCB-21694494D6EE}"/>
    <cellStyle name="20% — акцент5 9" xfId="171" xr:uid="{2B5D1378-D119-40A2-B30A-D4D8B2B269E0}"/>
    <cellStyle name="20% — акцент6" xfId="6" builtinId="50" customBuiltin="1"/>
    <cellStyle name="20% — акцент6 10" xfId="189" xr:uid="{0F1B34EB-586D-4166-9E56-E41DB58260AE}"/>
    <cellStyle name="20% - Акцент6 2" xfId="63" xr:uid="{00000000-0005-0000-0000-00000B000000}"/>
    <cellStyle name="20% — акцент6 2" xfId="79" xr:uid="{3DA60F61-DE28-4B6D-B476-F345E6AA60BB}"/>
    <cellStyle name="20% - Акцент6 3" xfId="142" xr:uid="{0FDF092B-4244-4A0D-B56E-4520EFE36ACC}"/>
    <cellStyle name="20% — акцент6 3" xfId="117" xr:uid="{4D7677DD-C927-4F21-91BA-1550D7A24161}"/>
    <cellStyle name="20% — акцент6 4" xfId="130" xr:uid="{1434F926-BB8C-4025-9601-E66EFB0196B4}"/>
    <cellStyle name="20% — акцент6 5" xfId="109" xr:uid="{5A80305D-BE8A-4A50-BD60-BC0CDD46A7FC}"/>
    <cellStyle name="20% — акцент6 6" xfId="167" xr:uid="{70DBA41B-047F-4CC5-8EC0-3140514EAFEB}"/>
    <cellStyle name="20% — акцент6 7" xfId="173" xr:uid="{7187BF5C-2DA2-4BC5-8202-B0BC7F5F57FC}"/>
    <cellStyle name="20% — акцент6 8" xfId="179" xr:uid="{55E87B8C-81D5-4094-8380-951BF72D4680}"/>
    <cellStyle name="20% — акцент6 9" xfId="184" xr:uid="{9A496E99-C48F-408C-AD4A-8DC0CAC62449}"/>
    <cellStyle name="40% — акцент1" xfId="7" builtinId="31" customBuiltin="1"/>
    <cellStyle name="40% — акцент1 10" xfId="124" xr:uid="{C7DE5164-29F3-4EF3-936B-259638B557FD}"/>
    <cellStyle name="40% - Акцент1 2" xfId="64" xr:uid="{00000000-0005-0000-0000-00000D000000}"/>
    <cellStyle name="40% — акцент1 2" xfId="80" xr:uid="{FEC6438F-182A-41DD-8F73-D2AFAA070530}"/>
    <cellStyle name="40% - Акцент1 3" xfId="143" xr:uid="{F9B8CFE9-7022-49B6-BA4B-575C692593FC}"/>
    <cellStyle name="40% — акцент1 3" xfId="116" xr:uid="{3343AC41-93C1-46D2-AF6F-124259D1231B}"/>
    <cellStyle name="40% — акцент1 4" xfId="131" xr:uid="{C8C68A49-76A2-44D3-8AE8-64BFF3DECC94}"/>
    <cellStyle name="40% — акцент1 5" xfId="108" xr:uid="{50168A95-5A76-4B5B-AF3D-38D2564C09BB}"/>
    <cellStyle name="40% — акцент1 6" xfId="159" xr:uid="{B7F0EF2D-FB65-4F1B-AECE-E261832CCCC6}"/>
    <cellStyle name="40% — акцент1 7" xfId="162" xr:uid="{97476E70-08E3-4DDA-9114-C4E2091079B3}"/>
    <cellStyle name="40% — акцент1 8" xfId="160" xr:uid="{CBA2B17A-5C6F-4DFE-8FDB-6D3F378388FC}"/>
    <cellStyle name="40% — акцент1 9" xfId="161" xr:uid="{22078A15-5F2A-4DA5-BE28-79025AD7421E}"/>
    <cellStyle name="40% — акцент2" xfId="8" builtinId="35" customBuiltin="1"/>
    <cellStyle name="40% — акцент2 10" xfId="97" xr:uid="{1120DB58-1193-4F37-82C3-B614DB41867E}"/>
    <cellStyle name="40% - Акцент2 2" xfId="65" xr:uid="{00000000-0005-0000-0000-00000F000000}"/>
    <cellStyle name="40% — акцент2 2" xfId="81" xr:uid="{0D876181-527E-4CF6-B439-502CC463CE99}"/>
    <cellStyle name="40% - Акцент2 3" xfId="144" xr:uid="{5854FF61-6DFD-44BE-B027-4DC6483C8DA4}"/>
    <cellStyle name="40% — акцент2 3" xfId="115" xr:uid="{6F75DE38-E00A-40B0-90AA-9CAB9270EEEB}"/>
    <cellStyle name="40% — акцент2 4" xfId="132" xr:uid="{8F2F26BB-8EB9-4FE2-8A26-88793815295C}"/>
    <cellStyle name="40% — акцент2 5" xfId="73" xr:uid="{545032EB-34D6-4227-9127-BF388D97DC2D}"/>
    <cellStyle name="40% — акцент2 6" xfId="89" xr:uid="{7DFE6084-D54A-4E75-A249-85D51F7E6C5B}"/>
    <cellStyle name="40% — акцент2 7" xfId="103" xr:uid="{64E21F03-5E40-4AAA-8839-45FDBA5F7F1C}"/>
    <cellStyle name="40% — акцент2 8" xfId="93" xr:uid="{60E20089-467C-4AF8-9602-FF04071F4023}"/>
    <cellStyle name="40% — акцент2 9" xfId="100" xr:uid="{DF65551C-44BC-4C85-BFD7-423D0FE03A85}"/>
    <cellStyle name="40% — акцент3" xfId="9" builtinId="39" customBuiltin="1"/>
    <cellStyle name="40% — акцент3 10" xfId="198" xr:uid="{AB341BE4-B586-4253-85DA-1A5EF56E3D19}"/>
    <cellStyle name="40% - Акцент3 2" xfId="66" xr:uid="{00000000-0005-0000-0000-000011000000}"/>
    <cellStyle name="40% — акцент3 2" xfId="82" xr:uid="{177AF3B3-A6F0-4AD1-B310-3EC2C94284A2}"/>
    <cellStyle name="40% - Акцент3 3" xfId="145" xr:uid="{1D1C4441-C4C1-4BE8-ACA8-877476C1F3B8}"/>
    <cellStyle name="40% — акцент3 3" xfId="114" xr:uid="{C1802170-538A-49DE-9A27-3B4CAC47885E}"/>
    <cellStyle name="40% — акцент3 4" xfId="169" xr:uid="{E733F41D-F87A-43DA-8955-6E0CD6FF0DEE}"/>
    <cellStyle name="40% — акцент3 5" xfId="175" xr:uid="{54BC2F52-E29C-4D9B-923C-7027BFC0BE2A}"/>
    <cellStyle name="40% — акцент3 6" xfId="181" xr:uid="{93C98FD1-686E-4C31-A8C5-8CB733359306}"/>
    <cellStyle name="40% — акцент3 7" xfId="186" xr:uid="{4399956F-3077-4B38-AE61-88E047C7F01F}"/>
    <cellStyle name="40% — акцент3 8" xfId="191" xr:uid="{AD343FCC-1784-41A5-9F63-AE409C48DED0}"/>
    <cellStyle name="40% — акцент3 9" xfId="195" xr:uid="{D444BA6F-024E-48A9-A15A-CFBB703B3F84}"/>
    <cellStyle name="40% — акцент4" xfId="10" builtinId="43" customBuiltin="1"/>
    <cellStyle name="40% — акцент4 10" xfId="197" xr:uid="{23F5771B-D8E7-4B62-87FF-D834110D38DB}"/>
    <cellStyle name="40% - Акцент4 2" xfId="67" xr:uid="{00000000-0005-0000-0000-000013000000}"/>
    <cellStyle name="40% — акцент4 2" xfId="83" xr:uid="{1AFABDC7-F906-4FFB-B83F-CC99BAF50FE6}"/>
    <cellStyle name="40% - Акцент4 3" xfId="146" xr:uid="{342A8A0E-C6DC-4883-81BB-0EBA15C44BA0}"/>
    <cellStyle name="40% — акцент4 3" xfId="113" xr:uid="{B5F83457-3C79-4932-8726-ECF5708D4343}"/>
    <cellStyle name="40% — акцент4 4" xfId="168" xr:uid="{CDDDA538-D1D0-4352-B38A-6E0BFF35EF7D}"/>
    <cellStyle name="40% — акцент4 5" xfId="174" xr:uid="{BE713C3E-CE4D-4407-A617-B92BB1B06264}"/>
    <cellStyle name="40% — акцент4 6" xfId="180" xr:uid="{1CECA97B-95FD-466D-9F50-E08D1B98A659}"/>
    <cellStyle name="40% — акцент4 7" xfId="185" xr:uid="{ADA66218-3EC7-4371-A749-4E56C10E1B7A}"/>
    <cellStyle name="40% — акцент4 8" xfId="190" xr:uid="{5E7D23D9-850E-4796-90A3-CAB6E14752BE}"/>
    <cellStyle name="40% — акцент4 9" xfId="194" xr:uid="{EEE005A9-AFC2-40DE-B76F-494FEA516C79}"/>
    <cellStyle name="40% — акцент5" xfId="11" builtinId="47" customBuiltin="1"/>
    <cellStyle name="40% — акцент5 10" xfId="165" xr:uid="{BC761C16-5352-4E23-873D-D14F390C9369}"/>
    <cellStyle name="40% - Акцент5 2" xfId="68" xr:uid="{00000000-0005-0000-0000-000015000000}"/>
    <cellStyle name="40% — акцент5 2" xfId="84" xr:uid="{C69A947F-B879-4D74-B202-A07E5B147D2A}"/>
    <cellStyle name="40% - Акцент5 3" xfId="147" xr:uid="{C115C2C0-E182-478F-9514-5A8B858B311B}"/>
    <cellStyle name="40% — акцент5 3" xfId="112" xr:uid="{AC9A7226-634E-4058-9681-0DB32CAAE154}"/>
    <cellStyle name="40% — акцент5 4" xfId="133" xr:uid="{977E15C7-7B48-4E89-8723-5279947059C8}"/>
    <cellStyle name="40% — акцент5 5" xfId="107" xr:uid="{50AD9913-8379-4076-BB18-B5FE995A57FD}"/>
    <cellStyle name="40% — акцент5 6" xfId="90" xr:uid="{619F1ADE-0993-4BDC-ADFA-7DA5072A1803}"/>
    <cellStyle name="40% — акцент5 7" xfId="134" xr:uid="{88664258-BB17-4FDC-B959-9DB5197EE184}"/>
    <cellStyle name="40% — акцент5 8" xfId="94" xr:uid="{71A3AA8C-871C-4E4B-A001-F068E4CF7E70}"/>
    <cellStyle name="40% — акцент5 9" xfId="99" xr:uid="{1C8BABDE-AA1E-4F19-A1BB-20D3820ED1E9}"/>
    <cellStyle name="40% — акцент6" xfId="12" builtinId="51" customBuiltin="1"/>
    <cellStyle name="40% — акцент6 10" xfId="166" xr:uid="{981AFB0E-EFF2-4188-8627-0C1745DFF52C}"/>
    <cellStyle name="40% - Акцент6 2" xfId="69" xr:uid="{00000000-0005-0000-0000-000017000000}"/>
    <cellStyle name="40% — акцент6 2" xfId="85" xr:uid="{8A4D96B6-497D-4C3C-A179-27AC75AC17AE}"/>
    <cellStyle name="40% - Акцент6 3" xfId="148" xr:uid="{367C3196-D294-4959-9413-62F8CA4BDBBA}"/>
    <cellStyle name="40% — акцент6 3" xfId="135" xr:uid="{921AC24E-F195-4656-8DA5-44E57777FBD7}"/>
    <cellStyle name="40% — акцент6 4" xfId="86" xr:uid="{B627FB47-EAE1-41A0-A100-8DE2093A873A}"/>
    <cellStyle name="40% — акцент6 5" xfId="106" xr:uid="{12AF24C8-BFBB-48EF-AB1F-BD38D52E5BCF}"/>
    <cellStyle name="40% — акцент6 6" xfId="91" xr:uid="{6A9E7835-5E4E-46C7-8E16-504B7CA6EFD5}"/>
    <cellStyle name="40% — акцент6 7" xfId="102" xr:uid="{E90C8A28-6D16-467C-BC35-93D822E34306}"/>
    <cellStyle name="40% — акцент6 8" xfId="95" xr:uid="{A94AB54C-626F-4237-8AE6-CEC153BA7802}"/>
    <cellStyle name="40% — акцент6 9" xfId="98" xr:uid="{931A2FB3-43C0-4563-97A5-664DE8D892B4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25000000}"/>
    <cellStyle name="Відсотковий 3" xfId="27" xr:uid="{00000000-0005-0000-0000-000026000000}"/>
    <cellStyle name="Вывод" xfId="28" builtinId="21" customBuiltin="1"/>
    <cellStyle name="Вычисление" xfId="29" builtinId="22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F000000}"/>
    <cellStyle name="Звичайний 2 2" xfId="70" xr:uid="{00000000-0005-0000-0000-000030000000}"/>
    <cellStyle name="Звичайний 2 2 2" xfId="151" xr:uid="{B7867A53-5443-4ED7-91B9-B8105518BEDC}"/>
    <cellStyle name="Звичайний 2 3" xfId="150" xr:uid="{AEA5B133-DE71-4C6C-BDA9-BEAB074D5639}"/>
    <cellStyle name="Звичайний 2 4" xfId="149" xr:uid="{45FAD171-4706-49BA-8A10-F1172200CC1E}"/>
    <cellStyle name="Звичайний 3" xfId="37" xr:uid="{00000000-0005-0000-0000-000031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2 2" xfId="152" xr:uid="{88110FFB-3C02-4097-9B79-26CF2BE1614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 5 3" xfId="153" xr:uid="{75A38BAE-6642-4894-AAF9-0DF9F8EEC8E7}"/>
    <cellStyle name="Обычный_ZAOCH4 8" xfId="154" xr:uid="{22649CD3-0E5E-45DD-84D4-4F6CC25EAB32}"/>
    <cellStyle name="Обычный_ZAOCH4_shablon_b 2010 физ" xfId="50" xr:uid="{00000000-0005-0000-0000-000041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Процентный 2" xfId="155" xr:uid="{B9F15D2C-3C89-4DB1-A046-D3B1B30AAEEA}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465" customWidth="1"/>
    <col min="2" max="2" width="5.7109375" style="462" customWidth="1"/>
    <col min="3" max="3" width="130.7109375" style="462" customWidth="1"/>
    <col min="4" max="10" width="2.85546875" style="462" customWidth="1"/>
    <col min="11" max="11" width="3.28515625" style="462" customWidth="1"/>
    <col min="12" max="12" width="3.140625" style="462" customWidth="1"/>
    <col min="13" max="16" width="9.140625" style="462"/>
    <col min="17" max="17" width="13" style="462" customWidth="1"/>
    <col min="18" max="16384" width="9.140625" style="462"/>
  </cols>
  <sheetData>
    <row r="1" spans="1:14" ht="15.75" x14ac:dyDescent="0.25">
      <c r="A1" s="474" t="s">
        <v>287</v>
      </c>
    </row>
    <row r="2" spans="1:14" x14ac:dyDescent="0.2">
      <c r="A2" s="475"/>
    </row>
    <row r="3" spans="1:14" ht="30" x14ac:dyDescent="0.2">
      <c r="A3" s="465" t="s">
        <v>288</v>
      </c>
    </row>
    <row r="4" spans="1:14" ht="30" x14ac:dyDescent="0.2">
      <c r="A4" s="465" t="s">
        <v>291</v>
      </c>
    </row>
    <row r="5" spans="1:14" ht="45" x14ac:dyDescent="0.2">
      <c r="A5" s="465" t="s">
        <v>312</v>
      </c>
    </row>
    <row r="6" spans="1:14" ht="30" x14ac:dyDescent="0.2">
      <c r="A6" s="465" t="s">
        <v>299</v>
      </c>
    </row>
    <row r="7" spans="1:14" x14ac:dyDescent="0.2">
      <c r="A7" s="465" t="s">
        <v>289</v>
      </c>
    </row>
    <row r="8" spans="1:14" x14ac:dyDescent="0.2">
      <c r="A8" s="468" t="s">
        <v>290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</row>
    <row r="9" spans="1:14" ht="30" x14ac:dyDescent="0.2">
      <c r="A9" s="468" t="s">
        <v>300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</row>
    <row r="10" spans="1:14" ht="30" x14ac:dyDescent="0.2">
      <c r="A10" s="465" t="s">
        <v>301</v>
      </c>
    </row>
    <row r="11" spans="1:14" ht="30" x14ac:dyDescent="0.2">
      <c r="A11" s="465" t="s">
        <v>302</v>
      </c>
    </row>
    <row r="12" spans="1:14" x14ac:dyDescent="0.2">
      <c r="A12" s="465" t="s">
        <v>303</v>
      </c>
    </row>
    <row r="13" spans="1:14" ht="15.75" x14ac:dyDescent="0.25">
      <c r="A13" s="466"/>
    </row>
    <row r="14" spans="1:14" ht="15.75" x14ac:dyDescent="0.25">
      <c r="A14" s="466"/>
    </row>
    <row r="15" spans="1:14" ht="15.75" x14ac:dyDescent="0.25">
      <c r="A15" s="466"/>
    </row>
    <row r="18" spans="1:31" x14ac:dyDescent="0.2">
      <c r="A18" s="467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</row>
    <row r="19" spans="1:31" s="464" customFormat="1" ht="15.75" x14ac:dyDescent="0.25">
      <c r="A19" s="469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AD19" s="462"/>
      <c r="AE19" s="462"/>
    </row>
    <row r="23" spans="1:31" s="464" customFormat="1" ht="15.75" x14ac:dyDescent="0.25">
      <c r="A23" s="471"/>
      <c r="AD23" s="462"/>
      <c r="AE23" s="462"/>
    </row>
    <row r="30" spans="1:31" x14ac:dyDescent="0.2">
      <c r="A30" s="465" t="s">
        <v>304</v>
      </c>
    </row>
    <row r="46" spans="1:1" x14ac:dyDescent="0.2">
      <c r="A46" s="465" t="s">
        <v>309</v>
      </c>
    </row>
    <row r="54" spans="1:1" x14ac:dyDescent="0.2">
      <c r="A54" s="465" t="s">
        <v>310</v>
      </c>
    </row>
    <row r="63" spans="1:1" ht="30" x14ac:dyDescent="0.2">
      <c r="A63" s="465" t="s">
        <v>311</v>
      </c>
    </row>
    <row r="68" spans="1:1" ht="30" x14ac:dyDescent="0.2">
      <c r="A68" s="465" t="s">
        <v>305</v>
      </c>
    </row>
    <row r="69" spans="1:1" ht="45" x14ac:dyDescent="0.2">
      <c r="A69" s="465" t="s">
        <v>306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6" zoomScale="90" zoomScaleNormal="145" zoomScaleSheetLayoutView="90" workbookViewId="0">
      <selection activeCell="BL30" sqref="BL30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2.8554687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9" width="7" style="42"/>
    <col min="70" max="70" width="38.42578125" style="42" customWidth="1"/>
    <col min="71" max="16384" width="7" style="42"/>
  </cols>
  <sheetData>
    <row r="1" spans="1:70" s="43" customFormat="1" ht="21" customHeight="1" x14ac:dyDescent="0.35">
      <c r="A1" s="42"/>
      <c r="B1" s="371"/>
      <c r="C1" s="371"/>
      <c r="D1" s="371"/>
      <c r="E1" s="371"/>
      <c r="F1" s="371"/>
      <c r="G1" s="371"/>
      <c r="H1" s="535" t="s">
        <v>42</v>
      </c>
      <c r="I1" s="535"/>
      <c r="J1" s="535"/>
      <c r="K1" s="535"/>
      <c r="L1" s="535"/>
      <c r="M1" s="535"/>
      <c r="N1" s="535"/>
      <c r="O1" s="535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119</v>
      </c>
      <c r="AR1" s="371"/>
      <c r="AS1" s="371"/>
      <c r="AT1" s="371"/>
      <c r="AU1" s="371"/>
      <c r="AV1" s="371"/>
      <c r="AW1" s="371"/>
      <c r="AX1" s="536" t="s">
        <v>307</v>
      </c>
      <c r="AY1" s="537"/>
      <c r="AZ1" s="537"/>
      <c r="BA1" s="537"/>
      <c r="BB1" s="537"/>
      <c r="BC1" s="371"/>
      <c r="BD1" s="373"/>
      <c r="BE1" s="373"/>
      <c r="BF1" s="373"/>
      <c r="BG1" s="373"/>
      <c r="BH1" s="373"/>
      <c r="BI1" s="373"/>
    </row>
    <row r="2" spans="1:70" s="43" customFormat="1" ht="20.25" customHeight="1" x14ac:dyDescent="0.35">
      <c r="A2" s="42"/>
      <c r="B2" s="535" t="s">
        <v>43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AQ2"/>
      <c r="AR2"/>
      <c r="AS2"/>
      <c r="AT2"/>
      <c r="AU2"/>
      <c r="AV2"/>
      <c r="AW2"/>
      <c r="AX2" s="373"/>
    </row>
    <row r="3" spans="1:70" s="43" customFormat="1" ht="21.75" customHeight="1" x14ac:dyDescent="0.35">
      <c r="A3" s="42"/>
      <c r="B3" s="525" t="s">
        <v>83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228"/>
      <c r="W3" s="228"/>
      <c r="X3" s="228"/>
      <c r="AQ3" s="374"/>
      <c r="AR3" s="375"/>
      <c r="AS3" s="375"/>
      <c r="AT3" s="375"/>
      <c r="AU3" s="375"/>
      <c r="AV3" s="375"/>
      <c r="AW3" s="376"/>
      <c r="AX3" s="376"/>
    </row>
    <row r="4" spans="1:70" s="43" customFormat="1" ht="23.25" customHeight="1" x14ac:dyDescent="0.35">
      <c r="A4" s="377"/>
      <c r="B4" s="490"/>
      <c r="C4" s="490" t="s">
        <v>324</v>
      </c>
      <c r="D4" s="494"/>
      <c r="E4" s="494"/>
      <c r="F4" s="374" t="s">
        <v>324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0"/>
      <c r="R4" s="525">
        <f>AI18</f>
        <v>2022</v>
      </c>
      <c r="S4" s="538"/>
      <c r="T4" s="490" t="s">
        <v>325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70" s="43" customFormat="1" ht="20.25" customHeight="1" x14ac:dyDescent="0.3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70" s="43" customFormat="1" ht="20.25" customHeight="1" x14ac:dyDescent="0.35">
      <c r="A6" s="42"/>
      <c r="AR6" s="371"/>
      <c r="AS6" s="371"/>
      <c r="AT6" s="371"/>
      <c r="AU6" s="371"/>
      <c r="AV6" s="371"/>
      <c r="AW6" s="371"/>
      <c r="BI6" s="371"/>
    </row>
    <row r="7" spans="1:70" s="43" customFormat="1" ht="24" customHeight="1" x14ac:dyDescent="0.3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70" s="43" customFormat="1" ht="23.25" x14ac:dyDescent="0.35">
      <c r="C8" s="380"/>
      <c r="F8" s="380"/>
      <c r="AP8" s="379"/>
    </row>
    <row r="9" spans="1:70" s="44" customFormat="1" ht="17.25" x14ac:dyDescent="0.25">
      <c r="C9" s="381"/>
      <c r="F9" s="381"/>
      <c r="AZ9" s="382"/>
    </row>
    <row r="10" spans="1:70" s="44" customFormat="1" ht="18.75" x14ac:dyDescent="0.3">
      <c r="C10" s="381"/>
      <c r="F10" s="381"/>
      <c r="M10" s="526" t="s">
        <v>44</v>
      </c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</row>
    <row r="11" spans="1:70" s="43" customFormat="1" ht="24.95" customHeight="1" x14ac:dyDescent="0.35">
      <c r="M11" s="527" t="s">
        <v>125</v>
      </c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</row>
    <row r="12" spans="1:70" s="43" customFormat="1" ht="27" customHeight="1" x14ac:dyDescent="0.4">
      <c r="Y12" s="528" t="s">
        <v>186</v>
      </c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BR12" s="390" t="s">
        <v>118</v>
      </c>
    </row>
    <row r="13" spans="1:70" s="43" customFormat="1" ht="21" x14ac:dyDescent="0.35">
      <c r="M13" s="527" t="s">
        <v>124</v>
      </c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7"/>
      <c r="AX13" s="527"/>
      <c r="AY13" s="527"/>
      <c r="AZ13" s="527"/>
      <c r="BA13" s="527"/>
      <c r="BB13" s="527"/>
      <c r="BR13" s="390" t="s">
        <v>60</v>
      </c>
    </row>
    <row r="14" spans="1:70" s="43" customFormat="1" ht="21" x14ac:dyDescent="0.35">
      <c r="G14" s="383" t="s">
        <v>85</v>
      </c>
      <c r="H14" s="383"/>
      <c r="I14" s="383"/>
      <c r="J14" s="383"/>
      <c r="K14" s="383"/>
      <c r="L14" s="383"/>
      <c r="M14" s="383"/>
      <c r="N14" s="383"/>
      <c r="O14" s="523" t="s">
        <v>4</v>
      </c>
      <c r="P14" s="524"/>
      <c r="Q14" s="529" t="s">
        <v>321</v>
      </c>
      <c r="R14" s="530"/>
      <c r="S14" s="530"/>
      <c r="T14" s="530"/>
      <c r="U14" s="530"/>
      <c r="V14" s="530"/>
      <c r="W14" s="531"/>
      <c r="X14" s="383"/>
      <c r="AB14" s="384" t="s">
        <v>5</v>
      </c>
      <c r="AC14" s="384"/>
      <c r="AD14" s="532" t="s">
        <v>350</v>
      </c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4"/>
      <c r="BR14" s="390" t="s">
        <v>27</v>
      </c>
    </row>
    <row r="15" spans="1:70" s="43" customFormat="1" ht="21" x14ac:dyDescent="0.35">
      <c r="G15" s="383" t="s">
        <v>86</v>
      </c>
      <c r="H15" s="383"/>
      <c r="I15" s="383"/>
      <c r="J15" s="383"/>
      <c r="K15" s="383"/>
      <c r="L15" s="383"/>
      <c r="M15" s="383"/>
      <c r="N15" s="383"/>
      <c r="O15" s="523" t="s">
        <v>4</v>
      </c>
      <c r="P15" s="524"/>
      <c r="Q15" s="529" t="s">
        <v>349</v>
      </c>
      <c r="R15" s="530"/>
      <c r="S15" s="530"/>
      <c r="T15" s="530"/>
      <c r="U15" s="530"/>
      <c r="V15" s="530"/>
      <c r="W15" s="531"/>
      <c r="X15" s="385"/>
      <c r="Y15" s="386"/>
      <c r="Z15" s="386"/>
      <c r="AA15" s="386"/>
      <c r="AB15" s="384" t="s">
        <v>5</v>
      </c>
      <c r="AC15" s="384"/>
      <c r="AD15" s="532" t="s">
        <v>351</v>
      </c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4"/>
      <c r="BR15" s="390" t="s">
        <v>313</v>
      </c>
    </row>
    <row r="16" spans="1:70" s="43" customFormat="1" ht="21" x14ac:dyDescent="0.35">
      <c r="G16" s="123" t="s">
        <v>41</v>
      </c>
      <c r="H16" s="123"/>
      <c r="I16" s="123"/>
      <c r="J16" s="123"/>
      <c r="K16" s="123"/>
      <c r="L16" s="123"/>
      <c r="M16" s="123"/>
      <c r="N16" s="123"/>
      <c r="O16" s="518" t="str">
        <f>IF(Q16&gt;0,"шифр"," ")</f>
        <v xml:space="preserve"> </v>
      </c>
      <c r="P16" s="519"/>
      <c r="Q16" s="520"/>
      <c r="R16" s="521"/>
      <c r="S16" s="521"/>
      <c r="T16" s="521"/>
      <c r="U16" s="521"/>
      <c r="V16" s="521"/>
      <c r="W16" s="522"/>
      <c r="X16" s="387"/>
      <c r="Y16" s="388"/>
      <c r="Z16" s="388"/>
      <c r="AA16" s="388"/>
      <c r="AB16" s="389" t="s">
        <v>5</v>
      </c>
      <c r="AC16" s="389"/>
      <c r="AD16" s="532">
        <v>0</v>
      </c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4"/>
      <c r="BR16" s="390" t="s">
        <v>314</v>
      </c>
    </row>
    <row r="17" spans="1:70" s="43" customFormat="1" ht="21" x14ac:dyDescent="0.35">
      <c r="G17" s="123" t="s">
        <v>139</v>
      </c>
      <c r="H17" s="123"/>
      <c r="I17" s="123"/>
      <c r="J17" s="123"/>
      <c r="K17" s="123"/>
      <c r="L17" s="123"/>
      <c r="M17" s="123"/>
      <c r="N17" s="123"/>
      <c r="O17" s="549"/>
      <c r="P17" s="549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545" t="s">
        <v>352</v>
      </c>
      <c r="AE17" s="546"/>
      <c r="AF17" s="546"/>
      <c r="AG17" s="546"/>
      <c r="AH17" s="546"/>
      <c r="AI17" s="546"/>
      <c r="AJ17" s="546"/>
      <c r="AK17" s="546"/>
      <c r="AL17" s="546"/>
      <c r="AM17" s="546"/>
      <c r="AN17" s="546"/>
      <c r="AO17" s="546"/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7"/>
      <c r="BR17" s="390" t="s">
        <v>34</v>
      </c>
    </row>
    <row r="18" spans="1:70" s="43" customFormat="1" ht="21" x14ac:dyDescent="0.35">
      <c r="G18" s="390" t="s">
        <v>116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53" t="s">
        <v>6</v>
      </c>
      <c r="R18" s="554"/>
      <c r="S18" s="554"/>
      <c r="T18" s="554"/>
      <c r="U18" s="554"/>
      <c r="V18" s="554"/>
      <c r="W18" s="554"/>
      <c r="X18" s="554"/>
      <c r="Y18" s="554"/>
      <c r="Z18" s="554"/>
      <c r="AA18" s="555"/>
      <c r="AB18" s="390" t="s">
        <v>84</v>
      </c>
      <c r="AC18" s="390"/>
      <c r="AD18" s="390"/>
      <c r="AE18" s="390"/>
      <c r="AF18" s="390"/>
      <c r="AG18" s="390"/>
      <c r="AH18" s="392"/>
      <c r="AI18" s="556">
        <v>2022</v>
      </c>
      <c r="AJ18" s="557"/>
      <c r="AK18" s="557"/>
      <c r="AL18" s="557"/>
      <c r="AM18" s="557"/>
      <c r="AN18" s="558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70" s="43" customFormat="1" ht="32.25" customHeight="1" x14ac:dyDescent="0.35">
      <c r="A19" s="393" t="s">
        <v>187</v>
      </c>
      <c r="BB19" s="552" t="s">
        <v>45</v>
      </c>
      <c r="BC19" s="552"/>
      <c r="BD19" s="552"/>
      <c r="BE19" s="552"/>
      <c r="BF19" s="552"/>
      <c r="BG19" s="552"/>
      <c r="BH19" s="552"/>
      <c r="BI19" s="552"/>
    </row>
    <row r="20" spans="1:70" s="228" customFormat="1" ht="42" customHeight="1" x14ac:dyDescent="0.25">
      <c r="A20" s="561" t="s">
        <v>46</v>
      </c>
      <c r="B20" s="541" t="s">
        <v>47</v>
      </c>
      <c r="C20" s="542"/>
      <c r="D20" s="542"/>
      <c r="E20" s="543"/>
      <c r="F20" s="394"/>
      <c r="G20" s="541" t="s">
        <v>48</v>
      </c>
      <c r="H20" s="542"/>
      <c r="I20" s="543"/>
      <c r="J20" s="394"/>
      <c r="K20" s="541" t="s">
        <v>49</v>
      </c>
      <c r="L20" s="542"/>
      <c r="M20" s="542"/>
      <c r="N20" s="543"/>
      <c r="O20" s="394"/>
      <c r="P20" s="541" t="s">
        <v>50</v>
      </c>
      <c r="Q20" s="542"/>
      <c r="R20" s="542"/>
      <c r="S20" s="394"/>
      <c r="T20" s="541" t="s">
        <v>51</v>
      </c>
      <c r="U20" s="542"/>
      <c r="V20" s="542"/>
      <c r="W20" s="544"/>
      <c r="X20" s="541" t="s">
        <v>52</v>
      </c>
      <c r="Y20" s="542"/>
      <c r="Z20" s="542"/>
      <c r="AA20" s="544"/>
      <c r="AB20" s="394"/>
      <c r="AC20" s="541" t="s">
        <v>53</v>
      </c>
      <c r="AD20" s="542"/>
      <c r="AE20" s="542"/>
      <c r="AF20" s="394"/>
      <c r="AG20" s="541" t="s">
        <v>54</v>
      </c>
      <c r="AH20" s="542"/>
      <c r="AI20" s="543"/>
      <c r="AJ20" s="394"/>
      <c r="AK20" s="541" t="s">
        <v>55</v>
      </c>
      <c r="AL20" s="542"/>
      <c r="AM20" s="542"/>
      <c r="AN20" s="543"/>
      <c r="AO20" s="394"/>
      <c r="AP20" s="541" t="s">
        <v>56</v>
      </c>
      <c r="AQ20" s="542"/>
      <c r="AR20" s="542"/>
      <c r="AS20" s="394"/>
      <c r="AT20" s="541" t="s">
        <v>57</v>
      </c>
      <c r="AU20" s="542"/>
      <c r="AV20" s="542"/>
      <c r="AW20" s="544"/>
      <c r="AX20" s="541" t="s">
        <v>58</v>
      </c>
      <c r="AY20" s="542"/>
      <c r="AZ20" s="542"/>
      <c r="BA20" s="543"/>
      <c r="BB20" s="539" t="s">
        <v>59</v>
      </c>
      <c r="BC20" s="539" t="s">
        <v>296</v>
      </c>
      <c r="BD20" s="539" t="s">
        <v>295</v>
      </c>
      <c r="BE20" s="550" t="s">
        <v>118</v>
      </c>
      <c r="BF20" s="550" t="s">
        <v>314</v>
      </c>
      <c r="BG20" s="550" t="s">
        <v>34</v>
      </c>
      <c r="BH20" s="539" t="s">
        <v>61</v>
      </c>
      <c r="BI20" s="539" t="s">
        <v>62</v>
      </c>
    </row>
    <row r="21" spans="1:70" s="45" customFormat="1" ht="24" customHeight="1" x14ac:dyDescent="0.2">
      <c r="A21" s="562"/>
      <c r="B21" s="395">
        <v>1</v>
      </c>
      <c r="C21" s="395">
        <v>2</v>
      </c>
      <c r="D21" s="395">
        <v>3</v>
      </c>
      <c r="E21" s="395">
        <v>4</v>
      </c>
      <c r="F21" s="395">
        <v>5</v>
      </c>
      <c r="G21" s="395">
        <v>6</v>
      </c>
      <c r="H21" s="395">
        <v>7</v>
      </c>
      <c r="I21" s="395">
        <v>8</v>
      </c>
      <c r="J21" s="395">
        <v>9</v>
      </c>
      <c r="K21" s="395">
        <v>10</v>
      </c>
      <c r="L21" s="395">
        <v>11</v>
      </c>
      <c r="M21" s="395">
        <v>12</v>
      </c>
      <c r="N21" s="395">
        <v>13</v>
      </c>
      <c r="O21" s="395">
        <v>14</v>
      </c>
      <c r="P21" s="395">
        <v>15</v>
      </c>
      <c r="Q21" s="395">
        <v>16</v>
      </c>
      <c r="R21" s="395">
        <v>17</v>
      </c>
      <c r="S21" s="395">
        <v>18</v>
      </c>
      <c r="T21" s="395">
        <v>19</v>
      </c>
      <c r="U21" s="395">
        <v>20</v>
      </c>
      <c r="V21" s="395">
        <v>21</v>
      </c>
      <c r="W21" s="395">
        <v>22</v>
      </c>
      <c r="X21" s="395">
        <v>23</v>
      </c>
      <c r="Y21" s="395">
        <v>24</v>
      </c>
      <c r="Z21" s="395">
        <v>25</v>
      </c>
      <c r="AA21" s="395">
        <v>26</v>
      </c>
      <c r="AB21" s="395">
        <v>27</v>
      </c>
      <c r="AC21" s="395">
        <v>28</v>
      </c>
      <c r="AD21" s="395">
        <v>29</v>
      </c>
      <c r="AE21" s="395">
        <v>30</v>
      </c>
      <c r="AF21" s="395">
        <v>31</v>
      </c>
      <c r="AG21" s="395">
        <v>32</v>
      </c>
      <c r="AH21" s="395">
        <v>33</v>
      </c>
      <c r="AI21" s="395">
        <v>34</v>
      </c>
      <c r="AJ21" s="395">
        <v>35</v>
      </c>
      <c r="AK21" s="395">
        <v>36</v>
      </c>
      <c r="AL21" s="395">
        <v>37</v>
      </c>
      <c r="AM21" s="395">
        <v>38</v>
      </c>
      <c r="AN21" s="395">
        <v>39</v>
      </c>
      <c r="AO21" s="395">
        <v>40</v>
      </c>
      <c r="AP21" s="395">
        <v>41</v>
      </c>
      <c r="AQ21" s="395">
        <v>42</v>
      </c>
      <c r="AR21" s="395">
        <v>43</v>
      </c>
      <c r="AS21" s="395">
        <v>44</v>
      </c>
      <c r="AT21" s="395">
        <v>45</v>
      </c>
      <c r="AU21" s="395">
        <v>46</v>
      </c>
      <c r="AV21" s="395">
        <v>47</v>
      </c>
      <c r="AW21" s="395">
        <v>48</v>
      </c>
      <c r="AX21" s="395">
        <v>49</v>
      </c>
      <c r="AY21" s="395">
        <v>50</v>
      </c>
      <c r="AZ21" s="395">
        <v>51</v>
      </c>
      <c r="BA21" s="395">
        <v>52</v>
      </c>
      <c r="BB21" s="540"/>
      <c r="BC21" s="540"/>
      <c r="BD21" s="540"/>
      <c r="BE21" s="551"/>
      <c r="BF21" s="551"/>
      <c r="BG21" s="551"/>
      <c r="BH21" s="540"/>
      <c r="BI21" s="540"/>
    </row>
    <row r="22" spans="1:70" s="46" customFormat="1" ht="21" x14ac:dyDescent="0.2">
      <c r="A22" s="396" t="s">
        <v>63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73</v>
      </c>
      <c r="T22" s="100" t="s">
        <v>73</v>
      </c>
      <c r="U22" s="100" t="s">
        <v>66</v>
      </c>
      <c r="V22" s="100" t="s">
        <v>66</v>
      </c>
      <c r="W22" s="100" t="s">
        <v>73</v>
      </c>
      <c r="X22" s="100" t="s">
        <v>73</v>
      </c>
      <c r="Y22" s="100" t="s">
        <v>73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66</v>
      </c>
      <c r="AR22" s="100" t="s">
        <v>66</v>
      </c>
      <c r="AS22" s="100" t="s">
        <v>73</v>
      </c>
      <c r="AT22" s="100" t="s">
        <v>73</v>
      </c>
      <c r="AU22" s="100" t="s">
        <v>73</v>
      </c>
      <c r="AV22" s="100" t="s">
        <v>73</v>
      </c>
      <c r="AW22" s="100" t="s">
        <v>73</v>
      </c>
      <c r="AX22" s="100" t="s">
        <v>73</v>
      </c>
      <c r="AY22" s="100" t="s">
        <v>73</v>
      </c>
      <c r="AZ22" s="100" t="s">
        <v>73</v>
      </c>
      <c r="BA22" s="100" t="s">
        <v>73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10">
        <f>SUM(BB22:BH22)</f>
        <v>52</v>
      </c>
    </row>
    <row r="23" spans="1:70" s="46" customFormat="1" ht="21" x14ac:dyDescent="0.2">
      <c r="A23" s="396" t="s">
        <v>64</v>
      </c>
      <c r="B23" s="120"/>
      <c r="C23" s="120"/>
      <c r="D23" s="120"/>
      <c r="E23" s="120"/>
      <c r="F23" s="120"/>
      <c r="G23" s="100" t="s">
        <v>66</v>
      </c>
      <c r="H23" s="120" t="s">
        <v>292</v>
      </c>
      <c r="I23" s="120" t="s">
        <v>292</v>
      </c>
      <c r="J23" s="473" t="s">
        <v>292</v>
      </c>
      <c r="K23" s="473" t="s">
        <v>292</v>
      </c>
      <c r="L23" s="473" t="s">
        <v>69</v>
      </c>
      <c r="M23" s="473" t="s">
        <v>69</v>
      </c>
      <c r="N23" s="473" t="s">
        <v>69</v>
      </c>
      <c r="O23" s="473" t="s">
        <v>69</v>
      </c>
      <c r="P23" s="473" t="s">
        <v>69</v>
      </c>
      <c r="Q23" s="473" t="s">
        <v>69</v>
      </c>
      <c r="R23" s="473" t="s">
        <v>69</v>
      </c>
      <c r="S23" s="127" t="s">
        <v>74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7</v>
      </c>
      <c r="BG23" s="99">
        <v>1</v>
      </c>
      <c r="BH23" s="99"/>
      <c r="BI23" s="410">
        <f t="shared" ref="BI23" si="0">SUM(BB23:BH23)</f>
        <v>18</v>
      </c>
    </row>
    <row r="24" spans="1:70" s="46" customFormat="1" ht="21" x14ac:dyDescent="0.2">
      <c r="A24" s="397" t="s">
        <v>17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9"/>
      <c r="Z24" s="400"/>
      <c r="AA24" s="400"/>
      <c r="AB24" s="400"/>
      <c r="AC24" s="400"/>
      <c r="AD24" s="400"/>
      <c r="AE24" s="400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8"/>
      <c r="AS24" s="398"/>
      <c r="AT24" s="398"/>
      <c r="AU24" s="398"/>
      <c r="AV24" s="398"/>
      <c r="AW24" s="398"/>
      <c r="AX24" s="398"/>
      <c r="AY24" s="398"/>
      <c r="AZ24" s="398"/>
      <c r="BA24" s="401"/>
      <c r="BB24" s="409">
        <f t="shared" ref="BB24:BH24" si="1">SUM(BB22:BB23)</f>
        <v>39</v>
      </c>
      <c r="BC24" s="409">
        <f t="shared" si="1"/>
        <v>5</v>
      </c>
      <c r="BD24" s="409">
        <f t="shared" si="1"/>
        <v>0</v>
      </c>
      <c r="BE24" s="409">
        <f t="shared" si="1"/>
        <v>4</v>
      </c>
      <c r="BF24" s="409">
        <f t="shared" si="1"/>
        <v>7</v>
      </c>
      <c r="BG24" s="409">
        <f t="shared" si="1"/>
        <v>1</v>
      </c>
      <c r="BH24" s="409">
        <f t="shared" si="1"/>
        <v>14</v>
      </c>
      <c r="BI24" s="410">
        <f>SUM(BB24:BH24)</f>
        <v>70</v>
      </c>
    </row>
    <row r="25" spans="1:70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25">
      <c r="A26" s="101"/>
      <c r="B26" s="102"/>
      <c r="C26" s="103" t="s">
        <v>65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66</v>
      </c>
      <c r="O26" s="104" t="s">
        <v>121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67</v>
      </c>
      <c r="AC26" s="104" t="s">
        <v>68</v>
      </c>
      <c r="AD26" s="107"/>
      <c r="AE26" s="108"/>
      <c r="AF26" s="109"/>
      <c r="AG26" s="110"/>
      <c r="AH26" s="110"/>
      <c r="AI26" s="110"/>
      <c r="AJ26" s="111" t="s">
        <v>75</v>
      </c>
      <c r="AK26" s="112" t="s">
        <v>34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25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69</v>
      </c>
      <c r="AC27" s="479" t="s">
        <v>298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5" x14ac:dyDescent="0.2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75" x14ac:dyDescent="0.25">
      <c r="A29" s="559" t="s">
        <v>293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</row>
    <row r="30" spans="1:70" ht="33" customHeight="1" x14ac:dyDescent="0.2">
      <c r="A30" s="405" t="s">
        <v>122</v>
      </c>
      <c r="AC30" s="548" t="s">
        <v>132</v>
      </c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548"/>
      <c r="AR30" s="548"/>
      <c r="AS30" s="548"/>
      <c r="AT30" s="548"/>
      <c r="AU30" s="548"/>
      <c r="AV30" s="548"/>
      <c r="AW30" s="548"/>
      <c r="AX30" s="548"/>
      <c r="AY30" s="548"/>
      <c r="AZ30" s="548"/>
      <c r="BA30" s="548"/>
      <c r="BB30" s="548"/>
      <c r="BC30" s="548"/>
      <c r="BD30" s="548"/>
      <c r="BE30" s="548"/>
      <c r="BF30" s="548"/>
      <c r="BG30" s="548"/>
      <c r="BH30" s="548"/>
      <c r="BI30" s="548"/>
    </row>
    <row r="31" spans="1:70" ht="15.75" x14ac:dyDescent="0.25">
      <c r="A31" s="406" t="s">
        <v>123</v>
      </c>
    </row>
    <row r="32" spans="1:70" ht="15.75" x14ac:dyDescent="0.25">
      <c r="A32" s="402" t="s">
        <v>71</v>
      </c>
      <c r="C32" s="407"/>
      <c r="D32" s="402"/>
      <c r="E32" s="402"/>
      <c r="F32" s="402" t="s">
        <v>72</v>
      </c>
      <c r="G32" s="402"/>
      <c r="H32" s="402"/>
      <c r="I32" s="402"/>
      <c r="J32" s="402"/>
      <c r="K32" s="407"/>
      <c r="L32" s="407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7"/>
      <c r="Y32" s="407"/>
      <c r="Z32" s="402"/>
      <c r="AA32" s="402"/>
      <c r="AB32" s="402"/>
      <c r="AC32" s="402"/>
      <c r="AD32" s="402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</row>
    <row r="33" spans="1:2" x14ac:dyDescent="0.2">
      <c r="A33" s="408" t="s">
        <v>70</v>
      </c>
      <c r="B33" s="403" t="s">
        <v>117</v>
      </c>
    </row>
  </sheetData>
  <sheetProtection password="C7B1" sheet="1" objects="1" scenarios="1" formatCells="0" formatColumns="0" formatRows="0"/>
  <mergeCells count="46">
    <mergeCell ref="AD17:BF17"/>
    <mergeCell ref="AD14:BF14"/>
    <mergeCell ref="AC30:BI30"/>
    <mergeCell ref="O17:P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O14:P14"/>
    <mergeCell ref="R4:S4"/>
    <mergeCell ref="Q14:W14"/>
    <mergeCell ref="O16:P16"/>
    <mergeCell ref="Q16:W16"/>
    <mergeCell ref="O15:P15"/>
    <mergeCell ref="B3:U3"/>
    <mergeCell ref="M10:BB10"/>
    <mergeCell ref="M13:BB13"/>
    <mergeCell ref="Y12:AT12"/>
    <mergeCell ref="M11:BB11"/>
    <mergeCell ref="Q15:W15"/>
    <mergeCell ref="AD15:BF15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103" zoomScale="105" zoomScaleNormal="115" zoomScaleSheetLayoutView="105" workbookViewId="0">
      <selection activeCell="Q107" sqref="Q107"/>
    </sheetView>
  </sheetViews>
  <sheetFormatPr defaultColWidth="9.140625" defaultRowHeight="12.75" x14ac:dyDescent="0.2"/>
  <cols>
    <col min="1" max="1" width="7.42578125" style="15" bestFit="1" customWidth="1"/>
    <col min="2" max="2" width="28" style="163" customWidth="1"/>
    <col min="3" max="3" width="5.42578125" style="69" customWidth="1"/>
    <col min="4" max="14" width="2.42578125" style="174" customWidth="1"/>
    <col min="15" max="16" width="2" style="174" customWidth="1"/>
    <col min="17" max="17" width="2.140625" style="174" customWidth="1"/>
    <col min="18" max="18" width="2" style="174" customWidth="1"/>
    <col min="19" max="19" width="1.85546875" style="174" customWidth="1"/>
    <col min="20" max="20" width="2.140625" style="174" customWidth="1"/>
    <col min="21" max="23" width="2.42578125" style="174" customWidth="1"/>
    <col min="24" max="24" width="6" style="174" customWidth="1"/>
    <col min="25" max="25" width="5.28515625" style="174" customWidth="1"/>
    <col min="26" max="28" width="4.5703125" style="174" customWidth="1"/>
    <col min="29" max="29" width="5.7109375" style="174" customWidth="1"/>
    <col min="30" max="45" width="4.5703125" style="174" customWidth="1"/>
    <col min="46" max="61" width="4.5703125" style="174" hidden="1" customWidth="1"/>
    <col min="62" max="62" width="5.7109375" style="65" bestFit="1" customWidth="1"/>
    <col min="63" max="63" width="4.5703125" style="33" customWidth="1"/>
    <col min="64" max="64" width="9.5703125" style="33" customWidth="1"/>
    <col min="65" max="65" width="8.140625" style="33" customWidth="1"/>
    <col min="66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12" customWidth="1"/>
    <col min="74" max="74" width="4.7109375" style="12" customWidth="1"/>
    <col min="75" max="82" width="5.7109375" style="12" customWidth="1"/>
    <col min="83" max="83" width="5.7109375" style="215" customWidth="1"/>
    <col min="84" max="84" width="6.140625" style="226" customWidth="1"/>
    <col min="85" max="85" width="4.28515625" style="12" customWidth="1"/>
    <col min="86" max="89" width="3.7109375" style="12" customWidth="1"/>
    <col min="90" max="92" width="5.5703125" style="12" customWidth="1"/>
    <col min="93" max="93" width="4.42578125" style="12" customWidth="1"/>
    <col min="94" max="98" width="3.7109375" style="12" customWidth="1"/>
    <col min="99" max="99" width="4.85546875" style="12" customWidth="1"/>
    <col min="100" max="106" width="3.7109375" style="12" customWidth="1"/>
    <col min="107" max="107" width="5.42578125" style="12" customWidth="1"/>
    <col min="108" max="116" width="4.5703125" style="12" customWidth="1"/>
    <col min="117" max="124" width="5.140625" style="12" customWidth="1"/>
    <col min="125" max="125" width="5.7109375" style="12" customWidth="1"/>
    <col min="126" max="129" width="5.5703125" style="12" customWidth="1"/>
    <col min="130" max="130" width="4" style="12" customWidth="1"/>
    <col min="131" max="131" width="9.140625" style="12" customWidth="1"/>
    <col min="132" max="16384" width="9.140625" style="12"/>
  </cols>
  <sheetData>
    <row r="1" spans="1:131" s="124" customFormat="1" ht="31.5" hidden="1" customHeight="1" x14ac:dyDescent="0.2">
      <c r="B1" s="13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CE1" s="203"/>
      <c r="CF1" s="216"/>
    </row>
    <row r="2" spans="1:131" s="2" customFormat="1" ht="16.5" customHeight="1" x14ac:dyDescent="0.25">
      <c r="A2" s="667" t="s">
        <v>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21"/>
      <c r="BK2" s="25" t="s">
        <v>38</v>
      </c>
      <c r="BL2" s="19"/>
      <c r="BM2" s="19"/>
      <c r="BN2" s="19"/>
      <c r="BO2" s="19"/>
      <c r="BP2" s="19"/>
      <c r="BQ2" s="19"/>
      <c r="BR2" s="19"/>
      <c r="BS2" s="19"/>
      <c r="BT2" s="19"/>
      <c r="BX2" s="495" t="s">
        <v>92</v>
      </c>
      <c r="BY2" s="495" t="s">
        <v>133</v>
      </c>
      <c r="BZ2" s="495" t="s">
        <v>91</v>
      </c>
      <c r="CA2" s="495" t="s">
        <v>330</v>
      </c>
      <c r="CB2" s="495" t="s">
        <v>331</v>
      </c>
      <c r="CC2" s="495" t="s">
        <v>93</v>
      </c>
      <c r="CD2" s="495" t="s">
        <v>138</v>
      </c>
      <c r="CE2" s="495" t="s">
        <v>94</v>
      </c>
      <c r="CF2" s="495" t="s">
        <v>332</v>
      </c>
      <c r="CG2" s="496" t="s">
        <v>126</v>
      </c>
      <c r="CH2" s="497" t="s">
        <v>95</v>
      </c>
      <c r="CI2" s="495" t="s">
        <v>135</v>
      </c>
      <c r="CJ2" s="495" t="s">
        <v>96</v>
      </c>
      <c r="CK2" s="495" t="s">
        <v>97</v>
      </c>
      <c r="CL2" s="495" t="s">
        <v>127</v>
      </c>
      <c r="CM2" s="495" t="s">
        <v>333</v>
      </c>
      <c r="CN2" s="495" t="s">
        <v>334</v>
      </c>
      <c r="CO2" s="495" t="s">
        <v>101</v>
      </c>
      <c r="CP2" s="495" t="s">
        <v>102</v>
      </c>
      <c r="CQ2" s="495" t="s">
        <v>103</v>
      </c>
      <c r="CR2" s="495" t="s">
        <v>104</v>
      </c>
      <c r="CS2" s="495" t="s">
        <v>105</v>
      </c>
      <c r="CT2" s="495" t="s">
        <v>106</v>
      </c>
      <c r="CU2" s="495" t="s">
        <v>107</v>
      </c>
      <c r="CV2" s="495" t="s">
        <v>108</v>
      </c>
      <c r="CW2" s="495" t="s">
        <v>137</v>
      </c>
      <c r="CX2" s="495" t="s">
        <v>109</v>
      </c>
      <c r="CY2" s="495" t="s">
        <v>110</v>
      </c>
      <c r="CZ2" s="495" t="s">
        <v>335</v>
      </c>
      <c r="DA2" s="495" t="s">
        <v>130</v>
      </c>
    </row>
    <row r="3" spans="1:131" s="2" customFormat="1" ht="13.5" customHeight="1" x14ac:dyDescent="0.2">
      <c r="A3" s="668" t="s">
        <v>120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  <c r="BG3" s="669"/>
      <c r="BH3" s="669"/>
      <c r="BI3" s="670"/>
      <c r="BJ3" s="21"/>
      <c r="BL3" s="685" t="s">
        <v>77</v>
      </c>
      <c r="BM3" s="685"/>
      <c r="BN3" s="685"/>
      <c r="BO3" s="685"/>
      <c r="BP3" s="685"/>
      <c r="BQ3" s="685"/>
      <c r="BR3" s="685"/>
      <c r="BS3" s="685"/>
      <c r="BT3" s="19"/>
      <c r="BX3" s="681" t="s">
        <v>336</v>
      </c>
      <c r="BY3" s="682"/>
      <c r="BZ3" s="682"/>
      <c r="CA3" s="683"/>
      <c r="CB3" s="681" t="s">
        <v>337</v>
      </c>
      <c r="CC3" s="682"/>
      <c r="CD3" s="682"/>
      <c r="CE3" s="682"/>
      <c r="CF3" s="683"/>
      <c r="CG3" s="684" t="s">
        <v>338</v>
      </c>
      <c r="CH3" s="682"/>
      <c r="CI3" s="683"/>
      <c r="CJ3" s="681" t="s">
        <v>339</v>
      </c>
      <c r="CK3" s="682"/>
      <c r="CL3" s="682"/>
      <c r="CM3" s="683"/>
      <c r="CN3" s="681" t="s">
        <v>340</v>
      </c>
      <c r="CO3" s="682"/>
      <c r="CP3" s="682"/>
      <c r="CQ3" s="682"/>
      <c r="CR3" s="683"/>
      <c r="CS3" s="681" t="s">
        <v>341</v>
      </c>
      <c r="CT3" s="682"/>
      <c r="CU3" s="682"/>
      <c r="CV3" s="683"/>
      <c r="CW3" s="681" t="s">
        <v>342</v>
      </c>
      <c r="CX3" s="682"/>
      <c r="CY3" s="682"/>
      <c r="CZ3" s="682"/>
      <c r="DA3" s="683"/>
    </row>
    <row r="4" spans="1:131" s="2" customFormat="1" ht="12.75" customHeight="1" x14ac:dyDescent="0.25">
      <c r="A4" s="671" t="str">
        <f>'Титул денна'!AX1</f>
        <v>магістр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2"/>
      <c r="BH4" s="672"/>
      <c r="BI4" s="67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8" t="s">
        <v>343</v>
      </c>
    </row>
    <row r="5" spans="1:131" s="3" customFormat="1" ht="12.75" customHeight="1" x14ac:dyDescent="0.2">
      <c r="A5" s="675" t="s">
        <v>141</v>
      </c>
      <c r="B5" s="678" t="s">
        <v>8</v>
      </c>
      <c r="C5" s="594" t="s">
        <v>9</v>
      </c>
      <c r="D5" s="648" t="s">
        <v>10</v>
      </c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50"/>
      <c r="X5" s="612" t="s">
        <v>3</v>
      </c>
      <c r="Y5" s="613"/>
      <c r="Z5" s="613"/>
      <c r="AA5" s="613"/>
      <c r="AB5" s="613"/>
      <c r="AC5" s="614"/>
      <c r="AD5" s="612" t="s">
        <v>11</v>
      </c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4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</row>
    <row r="6" spans="1:131" s="4" customFormat="1" ht="17.25" customHeight="1" x14ac:dyDescent="0.2">
      <c r="A6" s="676"/>
      <c r="B6" s="679"/>
      <c r="C6" s="594"/>
      <c r="D6" s="655" t="s">
        <v>12</v>
      </c>
      <c r="E6" s="656"/>
      <c r="F6" s="656"/>
      <c r="G6" s="657"/>
      <c r="H6" s="623" t="s">
        <v>13</v>
      </c>
      <c r="I6" s="623"/>
      <c r="J6" s="623"/>
      <c r="K6" s="623"/>
      <c r="L6" s="623"/>
      <c r="M6" s="623"/>
      <c r="N6" s="623"/>
      <c r="O6" s="654" t="s">
        <v>14</v>
      </c>
      <c r="P6" s="654" t="s">
        <v>15</v>
      </c>
      <c r="Q6" s="623" t="s">
        <v>16</v>
      </c>
      <c r="R6" s="623"/>
      <c r="S6" s="623"/>
      <c r="T6" s="623"/>
      <c r="U6" s="623"/>
      <c r="V6" s="623"/>
      <c r="W6" s="623"/>
      <c r="X6" s="593" t="s">
        <v>17</v>
      </c>
      <c r="Y6" s="593"/>
      <c r="Z6" s="623" t="s">
        <v>183</v>
      </c>
      <c r="AA6" s="623" t="s">
        <v>184</v>
      </c>
      <c r="AB6" s="623" t="s">
        <v>185</v>
      </c>
      <c r="AC6" s="623" t="s">
        <v>0</v>
      </c>
      <c r="AD6" s="648" t="s">
        <v>18</v>
      </c>
      <c r="AE6" s="649"/>
      <c r="AF6" s="649"/>
      <c r="AG6" s="649"/>
      <c r="AH6" s="649"/>
      <c r="AI6" s="649"/>
      <c r="AJ6" s="649"/>
      <c r="AK6" s="650"/>
      <c r="AL6" s="648" t="s">
        <v>19</v>
      </c>
      <c r="AM6" s="649"/>
      <c r="AN6" s="649"/>
      <c r="AO6" s="649"/>
      <c r="AP6" s="649"/>
      <c r="AQ6" s="649"/>
      <c r="AR6" s="649"/>
      <c r="AS6" s="650"/>
      <c r="AT6" s="612" t="s">
        <v>20</v>
      </c>
      <c r="AU6" s="613"/>
      <c r="AV6" s="613"/>
      <c r="AW6" s="613"/>
      <c r="AX6" s="613"/>
      <c r="AY6" s="613"/>
      <c r="AZ6" s="613"/>
      <c r="BA6" s="614"/>
      <c r="BB6" s="612" t="s">
        <v>21</v>
      </c>
      <c r="BC6" s="613"/>
      <c r="BD6" s="613"/>
      <c r="BE6" s="613"/>
      <c r="BF6" s="613"/>
      <c r="BG6" s="613"/>
      <c r="BH6" s="613"/>
      <c r="BI6" s="614"/>
      <c r="BJ6" s="61"/>
      <c r="BK6" s="3" t="s">
        <v>78</v>
      </c>
      <c r="BL6" s="146">
        <v>1</v>
      </c>
      <c r="BM6" s="4" t="s">
        <v>80</v>
      </c>
      <c r="BO6" s="4" t="s">
        <v>79</v>
      </c>
      <c r="BP6" s="147">
        <v>1.5</v>
      </c>
      <c r="BQ6" s="4" t="s">
        <v>81</v>
      </c>
      <c r="BS6" s="28"/>
      <c r="BT6" s="29"/>
      <c r="BX6"/>
      <c r="BY6"/>
      <c r="BZ6"/>
      <c r="CA6"/>
      <c r="CB6"/>
      <c r="CC6"/>
      <c r="CD6"/>
      <c r="CE6" s="206"/>
      <c r="CF6" s="219"/>
      <c r="EA6" s="268" t="s">
        <v>344</v>
      </c>
    </row>
    <row r="7" spans="1:131" s="4" customFormat="1" ht="17.25" customHeight="1" x14ac:dyDescent="0.2">
      <c r="A7" s="676"/>
      <c r="B7" s="679"/>
      <c r="C7" s="594"/>
      <c r="D7" s="658"/>
      <c r="E7" s="659"/>
      <c r="F7" s="659"/>
      <c r="G7" s="660"/>
      <c r="H7" s="623"/>
      <c r="I7" s="623"/>
      <c r="J7" s="623"/>
      <c r="K7" s="623"/>
      <c r="L7" s="623"/>
      <c r="M7" s="623"/>
      <c r="N7" s="623"/>
      <c r="O7" s="654"/>
      <c r="P7" s="654"/>
      <c r="Q7" s="623"/>
      <c r="R7" s="623"/>
      <c r="S7" s="623"/>
      <c r="T7" s="623"/>
      <c r="U7" s="623"/>
      <c r="V7" s="623"/>
      <c r="W7" s="623"/>
      <c r="X7" s="623" t="s">
        <v>22</v>
      </c>
      <c r="Y7" s="623" t="s">
        <v>23</v>
      </c>
      <c r="Z7" s="623"/>
      <c r="AA7" s="623"/>
      <c r="AB7" s="623"/>
      <c r="AC7" s="623"/>
      <c r="AD7" s="616">
        <v>1</v>
      </c>
      <c r="AE7" s="617"/>
      <c r="AF7" s="617"/>
      <c r="AG7" s="618"/>
      <c r="AH7" s="616">
        <v>2</v>
      </c>
      <c r="AI7" s="617"/>
      <c r="AJ7" s="617"/>
      <c r="AK7" s="618"/>
      <c r="AL7" s="616">
        <v>3</v>
      </c>
      <c r="AM7" s="617"/>
      <c r="AN7" s="617"/>
      <c r="AO7" s="618"/>
      <c r="AP7" s="616">
        <v>4</v>
      </c>
      <c r="AQ7" s="617"/>
      <c r="AR7" s="617"/>
      <c r="AS7" s="618"/>
      <c r="AT7" s="616">
        <v>5</v>
      </c>
      <c r="AU7" s="617"/>
      <c r="AV7" s="617"/>
      <c r="AW7" s="618"/>
      <c r="AX7" s="616">
        <v>6</v>
      </c>
      <c r="AY7" s="617"/>
      <c r="AZ7" s="617"/>
      <c r="BA7" s="618"/>
      <c r="BB7" s="616">
        <v>7</v>
      </c>
      <c r="BC7" s="617"/>
      <c r="BD7" s="617"/>
      <c r="BE7" s="618"/>
      <c r="BF7" s="616">
        <v>8</v>
      </c>
      <c r="BG7" s="617"/>
      <c r="BH7" s="617"/>
      <c r="BI7" s="618"/>
      <c r="BJ7" s="61"/>
      <c r="BK7" s="26" t="s">
        <v>33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EA7" s="268" t="s">
        <v>345</v>
      </c>
    </row>
    <row r="8" spans="1:131" s="4" customFormat="1" ht="17.25" customHeight="1" x14ac:dyDescent="0.25">
      <c r="A8" s="676"/>
      <c r="B8" s="679"/>
      <c r="C8" s="594"/>
      <c r="D8" s="658"/>
      <c r="E8" s="659"/>
      <c r="F8" s="659"/>
      <c r="G8" s="660"/>
      <c r="H8" s="623"/>
      <c r="I8" s="623"/>
      <c r="J8" s="623"/>
      <c r="K8" s="623"/>
      <c r="L8" s="623"/>
      <c r="M8" s="623"/>
      <c r="N8" s="623"/>
      <c r="O8" s="654"/>
      <c r="P8" s="654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12" t="s">
        <v>323</v>
      </c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4"/>
      <c r="BJ8" s="61"/>
      <c r="BK8" s="25" t="s">
        <v>40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112</v>
      </c>
      <c r="CQ8" s="4" t="s">
        <v>88</v>
      </c>
      <c r="DD8" s="4" t="s">
        <v>87</v>
      </c>
      <c r="EA8" s="268" t="s">
        <v>346</v>
      </c>
    </row>
    <row r="9" spans="1:131" s="4" customFormat="1" ht="17.25" customHeight="1" x14ac:dyDescent="0.2">
      <c r="A9" s="676"/>
      <c r="B9" s="679"/>
      <c r="C9" s="594"/>
      <c r="D9" s="658"/>
      <c r="E9" s="659"/>
      <c r="F9" s="659"/>
      <c r="G9" s="660"/>
      <c r="H9" s="623"/>
      <c r="I9" s="623"/>
      <c r="J9" s="623"/>
      <c r="K9" s="623"/>
      <c r="L9" s="623"/>
      <c r="M9" s="623"/>
      <c r="N9" s="623"/>
      <c r="O9" s="654"/>
      <c r="P9" s="654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19">
        <v>17</v>
      </c>
      <c r="AE9" s="620"/>
      <c r="AF9" s="620"/>
      <c r="AG9" s="621"/>
      <c r="AH9" s="619">
        <v>17</v>
      </c>
      <c r="AI9" s="620"/>
      <c r="AJ9" s="620"/>
      <c r="AK9" s="621"/>
      <c r="AL9" s="619">
        <v>5</v>
      </c>
      <c r="AM9" s="620"/>
      <c r="AN9" s="620"/>
      <c r="AO9" s="621"/>
      <c r="AP9" s="619"/>
      <c r="AQ9" s="620"/>
      <c r="AR9" s="620"/>
      <c r="AS9" s="621"/>
      <c r="AT9" s="619"/>
      <c r="AU9" s="620"/>
      <c r="AV9" s="620"/>
      <c r="AW9" s="621"/>
      <c r="AX9" s="619"/>
      <c r="AY9" s="620"/>
      <c r="AZ9" s="620"/>
      <c r="BA9" s="621"/>
      <c r="BB9" s="619"/>
      <c r="BC9" s="620"/>
      <c r="BD9" s="620"/>
      <c r="BE9" s="621"/>
      <c r="BF9" s="619"/>
      <c r="BG9" s="620"/>
      <c r="BH9" s="620"/>
      <c r="BI9" s="621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EA9" s="268" t="s">
        <v>280</v>
      </c>
    </row>
    <row r="10" spans="1:131" s="4" customFormat="1" ht="17.25" customHeight="1" x14ac:dyDescent="0.2">
      <c r="A10" s="677"/>
      <c r="B10" s="680"/>
      <c r="C10" s="594"/>
      <c r="D10" s="661"/>
      <c r="E10" s="662"/>
      <c r="F10" s="662"/>
      <c r="G10" s="663"/>
      <c r="H10" s="623"/>
      <c r="I10" s="623"/>
      <c r="J10" s="623"/>
      <c r="K10" s="623"/>
      <c r="L10" s="623"/>
      <c r="M10" s="623"/>
      <c r="N10" s="623"/>
      <c r="O10" s="654"/>
      <c r="P10" s="654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12" t="s">
        <v>189</v>
      </c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4"/>
      <c r="BJ10" s="21"/>
      <c r="BK10" s="19"/>
      <c r="BL10" s="602" t="s">
        <v>37</v>
      </c>
      <c r="BM10" s="603"/>
      <c r="BN10" s="603"/>
      <c r="BO10" s="603"/>
      <c r="BP10" s="603"/>
      <c r="BQ10" s="603"/>
      <c r="BR10" s="603"/>
      <c r="BS10" s="604"/>
      <c r="BT10" s="624" t="s">
        <v>36</v>
      </c>
      <c r="CE10" s="206"/>
      <c r="CF10" s="219"/>
      <c r="DC10" s="134" t="s">
        <v>36</v>
      </c>
      <c r="DD10" s="602" t="s">
        <v>152</v>
      </c>
      <c r="DE10" s="603"/>
      <c r="DF10" s="603"/>
      <c r="DG10" s="603"/>
      <c r="DH10" s="603"/>
      <c r="DI10" s="603"/>
      <c r="DJ10" s="603"/>
      <c r="DK10" s="604"/>
      <c r="DL10" s="134" t="s">
        <v>36</v>
      </c>
      <c r="DM10" s="602" t="s">
        <v>153</v>
      </c>
      <c r="DN10" s="603"/>
      <c r="DO10" s="603"/>
      <c r="DP10" s="603"/>
      <c r="DQ10" s="603"/>
      <c r="DR10" s="603"/>
      <c r="DS10" s="603"/>
      <c r="DT10" s="604"/>
      <c r="DU10" s="134" t="s">
        <v>36</v>
      </c>
      <c r="EA10" s="268" t="s">
        <v>347</v>
      </c>
    </row>
    <row r="11" spans="1:131" s="7" customFormat="1" ht="13.5" customHeight="1" x14ac:dyDescent="0.2">
      <c r="A11" s="6">
        <v>1</v>
      </c>
      <c r="B11" s="152" t="s">
        <v>111</v>
      </c>
      <c r="C11" s="5" t="s">
        <v>262</v>
      </c>
      <c r="D11" s="622">
        <v>4</v>
      </c>
      <c r="E11" s="622"/>
      <c r="F11" s="622"/>
      <c r="G11" s="622"/>
      <c r="H11" s="622">
        <v>5</v>
      </c>
      <c r="I11" s="622"/>
      <c r="J11" s="622"/>
      <c r="K11" s="622"/>
      <c r="L11" s="622"/>
      <c r="M11" s="622"/>
      <c r="N11" s="622"/>
      <c r="O11" s="6">
        <v>6</v>
      </c>
      <c r="P11" s="6">
        <v>7</v>
      </c>
      <c r="Q11" s="622">
        <v>8</v>
      </c>
      <c r="R11" s="622"/>
      <c r="S11" s="622"/>
      <c r="T11" s="622"/>
      <c r="U11" s="622"/>
      <c r="V11" s="622"/>
      <c r="W11" s="622"/>
      <c r="X11" s="6">
        <v>9</v>
      </c>
      <c r="Y11" s="5" t="s">
        <v>263</v>
      </c>
      <c r="Z11" s="6">
        <v>11</v>
      </c>
      <c r="AA11" s="6">
        <v>12</v>
      </c>
      <c r="AB11" s="6">
        <v>13</v>
      </c>
      <c r="AC11" s="6">
        <v>14</v>
      </c>
      <c r="AD11" s="619">
        <v>15</v>
      </c>
      <c r="AE11" s="620"/>
      <c r="AF11" s="620"/>
      <c r="AG11" s="148" t="s">
        <v>82</v>
      </c>
      <c r="AH11" s="625">
        <v>16</v>
      </c>
      <c r="AI11" s="620"/>
      <c r="AJ11" s="620"/>
      <c r="AK11" s="148" t="s">
        <v>82</v>
      </c>
      <c r="AL11" s="625">
        <v>17</v>
      </c>
      <c r="AM11" s="620"/>
      <c r="AN11" s="620"/>
      <c r="AO11" s="148" t="s">
        <v>82</v>
      </c>
      <c r="AP11" s="625">
        <v>18</v>
      </c>
      <c r="AQ11" s="620"/>
      <c r="AR11" s="620"/>
      <c r="AS11" s="148" t="s">
        <v>82</v>
      </c>
      <c r="AT11" s="625">
        <v>19</v>
      </c>
      <c r="AU11" s="620"/>
      <c r="AV11" s="620"/>
      <c r="AW11" s="148" t="s">
        <v>82</v>
      </c>
      <c r="AX11" s="625">
        <v>20</v>
      </c>
      <c r="AY11" s="620"/>
      <c r="AZ11" s="620"/>
      <c r="BA11" s="148" t="s">
        <v>82</v>
      </c>
      <c r="BB11" s="625">
        <v>21</v>
      </c>
      <c r="BC11" s="620"/>
      <c r="BD11" s="620"/>
      <c r="BE11" s="148" t="s">
        <v>82</v>
      </c>
      <c r="BF11" s="625">
        <v>22</v>
      </c>
      <c r="BG11" s="620"/>
      <c r="BH11" s="620"/>
      <c r="BI11" s="148" t="s">
        <v>82</v>
      </c>
      <c r="BJ11" s="52" t="s">
        <v>35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4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154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110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78</v>
      </c>
      <c r="EA11" s="268" t="s">
        <v>281</v>
      </c>
    </row>
    <row r="12" spans="1:131" s="2" customFormat="1" ht="15" customHeight="1" x14ac:dyDescent="0.2">
      <c r="A12" s="16"/>
      <c r="B12" s="154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6"/>
      <c r="EA12" s="268" t="s">
        <v>282</v>
      </c>
    </row>
    <row r="13" spans="1:131" s="2" customFormat="1" ht="15" customHeight="1" x14ac:dyDescent="0.2">
      <c r="A13" s="142">
        <v>1</v>
      </c>
      <c r="B13" s="155" t="s">
        <v>167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6"/>
    </row>
    <row r="14" spans="1:131" s="2" customFormat="1" ht="15.75" customHeight="1" x14ac:dyDescent="0.2">
      <c r="A14" s="243" t="s">
        <v>199</v>
      </c>
      <c r="B14" s="242" t="s">
        <v>200</v>
      </c>
      <c r="C14" s="143"/>
      <c r="D14" s="176"/>
      <c r="E14" s="176"/>
      <c r="F14" s="176"/>
      <c r="G14" s="176"/>
      <c r="H14" s="176"/>
      <c r="I14" s="177"/>
      <c r="J14" s="177"/>
      <c r="K14" s="176"/>
      <c r="L14" s="176"/>
      <c r="M14" s="176"/>
      <c r="N14" s="176"/>
      <c r="O14" s="176"/>
      <c r="P14" s="176"/>
      <c r="Q14" s="176"/>
      <c r="R14" s="176"/>
      <c r="S14" s="176"/>
      <c r="T14" s="177"/>
      <c r="U14" s="177"/>
      <c r="V14" s="177"/>
      <c r="W14" s="176"/>
      <c r="X14" s="178"/>
      <c r="Y14" s="178"/>
      <c r="Z14" s="178"/>
      <c r="AA14" s="178"/>
      <c r="AB14" s="178"/>
      <c r="AC14" s="178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6"/>
    </row>
    <row r="15" spans="1:131" s="2" customFormat="1" ht="22.5" x14ac:dyDescent="0.2">
      <c r="A15" s="128" t="s">
        <v>201</v>
      </c>
      <c r="B15" s="122" t="s">
        <v>308</v>
      </c>
      <c r="C15" s="140" t="s">
        <v>330</v>
      </c>
      <c r="D15" s="129"/>
      <c r="E15" s="130"/>
      <c r="F15" s="130"/>
      <c r="G15" s="11"/>
      <c r="H15" s="129">
        <v>1</v>
      </c>
      <c r="I15" s="179"/>
      <c r="J15" s="179"/>
      <c r="K15" s="130"/>
      <c r="L15" s="130"/>
      <c r="M15" s="130"/>
      <c r="N15" s="11"/>
      <c r="O15" s="145"/>
      <c r="P15" s="145"/>
      <c r="Q15" s="129"/>
      <c r="R15" s="130"/>
      <c r="S15" s="130"/>
      <c r="T15" s="179"/>
      <c r="U15" s="179"/>
      <c r="V15" s="179"/>
      <c r="W15" s="11"/>
      <c r="X15" s="8">
        <v>90</v>
      </c>
      <c r="Y15" s="145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509">
        <v>14</v>
      </c>
      <c r="AE15" s="509">
        <v>0</v>
      </c>
      <c r="AF15" s="509">
        <v>14</v>
      </c>
      <c r="AG15" s="70">
        <f>BL15</f>
        <v>3</v>
      </c>
      <c r="AH15" s="510"/>
      <c r="AI15" s="510"/>
      <c r="AJ15" s="510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128" t="s">
        <v>202</v>
      </c>
      <c r="B16" s="122" t="s">
        <v>155</v>
      </c>
      <c r="C16" s="140" t="s">
        <v>138</v>
      </c>
      <c r="D16" s="129"/>
      <c r="E16" s="130"/>
      <c r="F16" s="130"/>
      <c r="G16" s="11"/>
      <c r="H16" s="129">
        <v>1</v>
      </c>
      <c r="I16" s="130">
        <v>2</v>
      </c>
      <c r="J16" s="130"/>
      <c r="K16" s="130"/>
      <c r="L16" s="130"/>
      <c r="M16" s="130"/>
      <c r="N16" s="11"/>
      <c r="O16" s="145"/>
      <c r="P16" s="145"/>
      <c r="Q16" s="129"/>
      <c r="R16" s="130"/>
      <c r="S16" s="130"/>
      <c r="T16" s="130"/>
      <c r="U16" s="130"/>
      <c r="V16" s="130"/>
      <c r="W16" s="11"/>
      <c r="X16" s="8">
        <v>90</v>
      </c>
      <c r="Y16" s="145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509"/>
      <c r="AE16" s="509"/>
      <c r="AF16" s="509">
        <v>14</v>
      </c>
      <c r="AG16" s="70">
        <f t="shared" ref="AG16:AG38" si="20">BL16</f>
        <v>1.5</v>
      </c>
      <c r="AH16" s="510"/>
      <c r="AI16" s="510"/>
      <c r="AJ16" s="510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28" t="s">
        <v>203</v>
      </c>
      <c r="B17" s="501" t="s">
        <v>353</v>
      </c>
      <c r="C17" s="500" t="s">
        <v>91</v>
      </c>
      <c r="D17" s="499"/>
      <c r="E17" s="130"/>
      <c r="F17" s="130"/>
      <c r="G17" s="11"/>
      <c r="H17" s="130">
        <v>2</v>
      </c>
      <c r="I17" s="130"/>
      <c r="J17" s="130"/>
      <c r="K17" s="130"/>
      <c r="L17" s="130"/>
      <c r="M17" s="130"/>
      <c r="N17" s="11"/>
      <c r="O17" s="145"/>
      <c r="P17" s="145"/>
      <c r="Q17" s="129"/>
      <c r="R17" s="130"/>
      <c r="S17" s="130"/>
      <c r="T17" s="130"/>
      <c r="U17" s="130"/>
      <c r="V17" s="130"/>
      <c r="W17" s="11"/>
      <c r="X17" s="508">
        <v>90</v>
      </c>
      <c r="Y17" s="145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509"/>
      <c r="AE17" s="509"/>
      <c r="AF17" s="509"/>
      <c r="AG17" s="70">
        <f t="shared" si="20"/>
        <v>0</v>
      </c>
      <c r="AH17" s="510">
        <v>14</v>
      </c>
      <c r="AI17" s="510"/>
      <c r="AJ17" s="510">
        <v>14</v>
      </c>
      <c r="AK17" s="70">
        <f>BM17</f>
        <v>3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3</v>
      </c>
      <c r="CF17" s="222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128" t="s">
        <v>204</v>
      </c>
      <c r="B18" s="502" t="s">
        <v>354</v>
      </c>
      <c r="C18" s="500" t="s">
        <v>330</v>
      </c>
      <c r="D18" s="499">
        <v>1</v>
      </c>
      <c r="E18" s="130"/>
      <c r="F18" s="130"/>
      <c r="G18" s="11"/>
      <c r="H18" s="129"/>
      <c r="I18" s="130"/>
      <c r="J18" s="130"/>
      <c r="K18" s="130"/>
      <c r="L18" s="130"/>
      <c r="M18" s="130"/>
      <c r="N18" s="11"/>
      <c r="O18" s="145"/>
      <c r="P18" s="145"/>
      <c r="Q18" s="129"/>
      <c r="R18" s="130"/>
      <c r="S18" s="130"/>
      <c r="T18" s="130"/>
      <c r="U18" s="130"/>
      <c r="V18" s="130"/>
      <c r="W18" s="11"/>
      <c r="X18" s="508">
        <v>180</v>
      </c>
      <c r="Y18" s="145">
        <f t="shared" si="17"/>
        <v>6</v>
      </c>
      <c r="Z18" s="9">
        <f t="shared" si="18"/>
        <v>28</v>
      </c>
      <c r="AA18" s="9">
        <f t="shared" si="18"/>
        <v>0</v>
      </c>
      <c r="AB18" s="9">
        <f t="shared" si="18"/>
        <v>14</v>
      </c>
      <c r="AC18" s="9">
        <f t="shared" si="19"/>
        <v>138</v>
      </c>
      <c r="AD18" s="509">
        <v>28</v>
      </c>
      <c r="AE18" s="509">
        <v>0</v>
      </c>
      <c r="AF18" s="509">
        <v>14</v>
      </c>
      <c r="AG18" s="70">
        <f t="shared" si="20"/>
        <v>6</v>
      </c>
      <c r="AH18" s="510"/>
      <c r="AI18" s="510"/>
      <c r="AJ18" s="510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0.76666666666666672</v>
      </c>
      <c r="BK18" s="125" t="str">
        <f t="shared" si="1"/>
        <v/>
      </c>
      <c r="BL18" s="14">
        <f t="shared" si="35"/>
        <v>6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6</v>
      </c>
      <c r="BW18" s="14">
        <f t="shared" ref="BW18:BW64" si="43">IF($DC18=0,0,ROUND(4*$Y18*SUM(AD18:AF18)/$DC18,0)/4)</f>
        <v>6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6</v>
      </c>
      <c r="CF18" s="222">
        <f t="shared" si="24"/>
        <v>6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42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">
      <c r="A19" s="128" t="s">
        <v>205</v>
      </c>
      <c r="B19" s="503" t="s">
        <v>355</v>
      </c>
      <c r="C19" s="500" t="s">
        <v>330</v>
      </c>
      <c r="D19" s="499">
        <v>1</v>
      </c>
      <c r="E19" s="130"/>
      <c r="F19" s="130"/>
      <c r="G19" s="11"/>
      <c r="H19" s="129"/>
      <c r="I19" s="130"/>
      <c r="J19" s="130"/>
      <c r="K19" s="130"/>
      <c r="L19" s="130"/>
      <c r="M19" s="130"/>
      <c r="N19" s="11"/>
      <c r="O19" s="145"/>
      <c r="P19" s="145"/>
      <c r="Q19" s="129"/>
      <c r="R19" s="130"/>
      <c r="S19" s="130"/>
      <c r="T19" s="130"/>
      <c r="U19" s="130"/>
      <c r="V19" s="130"/>
      <c r="W19" s="11"/>
      <c r="X19" s="508">
        <v>150</v>
      </c>
      <c r="Y19" s="145">
        <f t="shared" si="17"/>
        <v>5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122</v>
      </c>
      <c r="AD19" s="509">
        <v>14</v>
      </c>
      <c r="AE19" s="509">
        <v>0</v>
      </c>
      <c r="AF19" s="509">
        <v>14</v>
      </c>
      <c r="AG19" s="70">
        <f t="shared" si="20"/>
        <v>5</v>
      </c>
      <c r="AH19" s="510"/>
      <c r="AI19" s="510"/>
      <c r="AJ19" s="510"/>
      <c r="AK19" s="70">
        <f t="shared" ref="AK19:AK38" si="51">BM19</f>
        <v>0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0.81333333333333335</v>
      </c>
      <c r="BK19" s="125" t="str">
        <f t="shared" si="1"/>
        <v/>
      </c>
      <c r="BL19" s="14">
        <f t="shared" si="35"/>
        <v>5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5</v>
      </c>
      <c r="BW19" s="14">
        <f t="shared" si="43"/>
        <v>5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5</v>
      </c>
      <c r="CF19" s="222">
        <f t="shared" si="24"/>
        <v>5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">
      <c r="A20" s="128" t="s">
        <v>206</v>
      </c>
      <c r="B20" s="503" t="s">
        <v>356</v>
      </c>
      <c r="C20" s="500" t="s">
        <v>330</v>
      </c>
      <c r="D20" s="499">
        <v>1</v>
      </c>
      <c r="E20" s="130"/>
      <c r="F20" s="130"/>
      <c r="G20" s="11"/>
      <c r="H20" s="129"/>
      <c r="I20" s="130"/>
      <c r="J20" s="130"/>
      <c r="K20" s="130"/>
      <c r="L20" s="130"/>
      <c r="M20" s="130"/>
      <c r="N20" s="11"/>
      <c r="O20" s="145"/>
      <c r="P20" s="145"/>
      <c r="Q20" s="129"/>
      <c r="R20" s="130"/>
      <c r="S20" s="130"/>
      <c r="T20" s="130"/>
      <c r="U20" s="130"/>
      <c r="V20" s="130"/>
      <c r="W20" s="11"/>
      <c r="X20" s="508">
        <v>150</v>
      </c>
      <c r="Y20" s="145">
        <f t="shared" si="17"/>
        <v>5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122</v>
      </c>
      <c r="AD20" s="509">
        <v>14</v>
      </c>
      <c r="AE20" s="509">
        <v>0</v>
      </c>
      <c r="AF20" s="509">
        <v>14</v>
      </c>
      <c r="AG20" s="70">
        <f t="shared" si="20"/>
        <v>5</v>
      </c>
      <c r="AH20" s="510"/>
      <c r="AI20" s="510"/>
      <c r="AJ20" s="510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0.81333333333333335</v>
      </c>
      <c r="BK20" s="125" t="str">
        <f t="shared" si="1"/>
        <v/>
      </c>
      <c r="BL20" s="14">
        <f t="shared" si="35"/>
        <v>5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5</v>
      </c>
      <c r="BW20" s="14">
        <f t="shared" si="43"/>
        <v>5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5</v>
      </c>
      <c r="CF20" s="222">
        <f>MAX(BW20:CD20)</f>
        <v>5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128" t="s">
        <v>207</v>
      </c>
      <c r="B21" s="504" t="s">
        <v>357</v>
      </c>
      <c r="C21" s="500" t="s">
        <v>330</v>
      </c>
      <c r="D21" s="499">
        <v>1</v>
      </c>
      <c r="E21" s="130"/>
      <c r="F21" s="130"/>
      <c r="G21" s="11"/>
      <c r="H21" s="129"/>
      <c r="I21" s="130"/>
      <c r="J21" s="130"/>
      <c r="K21" s="130"/>
      <c r="L21" s="130"/>
      <c r="M21" s="130"/>
      <c r="N21" s="11"/>
      <c r="O21" s="145"/>
      <c r="P21" s="145"/>
      <c r="Q21" s="129"/>
      <c r="R21" s="130"/>
      <c r="S21" s="130"/>
      <c r="T21" s="130"/>
      <c r="U21" s="130"/>
      <c r="V21" s="130"/>
      <c r="W21" s="11"/>
      <c r="X21" s="508">
        <v>135</v>
      </c>
      <c r="Y21" s="145">
        <f t="shared" si="17"/>
        <v>4.5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107</v>
      </c>
      <c r="AD21" s="509">
        <v>14</v>
      </c>
      <c r="AE21" s="509">
        <v>0</v>
      </c>
      <c r="AF21" s="509">
        <v>14</v>
      </c>
      <c r="AG21" s="70">
        <f t="shared" ref="AG21:AG26" si="58">BL21</f>
        <v>4.5</v>
      </c>
      <c r="AH21" s="510"/>
      <c r="AI21" s="510"/>
      <c r="AJ21" s="510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0.79259259259259263</v>
      </c>
      <c r="BK21" s="125" t="str">
        <f t="shared" si="1"/>
        <v/>
      </c>
      <c r="BL21" s="14">
        <f t="shared" si="35"/>
        <v>4.5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4.5</v>
      </c>
      <c r="BW21" s="14">
        <f t="shared" si="43"/>
        <v>4.5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4.5</v>
      </c>
      <c r="CF21" s="222">
        <f t="shared" si="24"/>
        <v>4.5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128" t="s">
        <v>208</v>
      </c>
      <c r="B22" s="503" t="s">
        <v>358</v>
      </c>
      <c r="C22" s="500" t="s">
        <v>330</v>
      </c>
      <c r="D22" s="499">
        <v>1</v>
      </c>
      <c r="E22" s="130"/>
      <c r="F22" s="130"/>
      <c r="G22" s="11"/>
      <c r="H22" s="129"/>
      <c r="I22" s="130"/>
      <c r="J22" s="130"/>
      <c r="K22" s="130"/>
      <c r="L22" s="130"/>
      <c r="M22" s="130"/>
      <c r="N22" s="11"/>
      <c r="O22" s="145"/>
      <c r="P22" s="145"/>
      <c r="Q22" s="129"/>
      <c r="R22" s="130"/>
      <c r="S22" s="130"/>
      <c r="T22" s="130"/>
      <c r="U22" s="130"/>
      <c r="V22" s="130"/>
      <c r="W22" s="11"/>
      <c r="X22" s="508">
        <v>120</v>
      </c>
      <c r="Y22" s="145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509">
        <v>14</v>
      </c>
      <c r="AE22" s="509">
        <v>0</v>
      </c>
      <c r="AF22" s="509">
        <v>14</v>
      </c>
      <c r="AG22" s="70">
        <f t="shared" si="58"/>
        <v>4</v>
      </c>
      <c r="AH22" s="510"/>
      <c r="AI22" s="510"/>
      <c r="AJ22" s="510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4</v>
      </c>
      <c r="CF22" s="222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2.5" x14ac:dyDescent="0.2">
      <c r="A23" s="128" t="s">
        <v>209</v>
      </c>
      <c r="B23" s="507" t="s">
        <v>359</v>
      </c>
      <c r="C23" s="500" t="s">
        <v>330</v>
      </c>
      <c r="D23" s="499">
        <v>2</v>
      </c>
      <c r="E23" s="130"/>
      <c r="F23" s="130"/>
      <c r="G23" s="11"/>
      <c r="H23" s="129"/>
      <c r="I23" s="130"/>
      <c r="J23" s="130"/>
      <c r="K23" s="130"/>
      <c r="L23" s="130"/>
      <c r="M23" s="130"/>
      <c r="N23" s="11"/>
      <c r="O23" s="145"/>
      <c r="P23" s="145"/>
      <c r="Q23" s="129"/>
      <c r="R23" s="130"/>
      <c r="S23" s="130"/>
      <c r="T23" s="130"/>
      <c r="U23" s="130"/>
      <c r="V23" s="130"/>
      <c r="W23" s="11"/>
      <c r="X23" s="508">
        <v>135</v>
      </c>
      <c r="Y23" s="145">
        <f t="shared" si="17"/>
        <v>4.5</v>
      </c>
      <c r="Z23" s="9">
        <f t="shared" si="18"/>
        <v>28</v>
      </c>
      <c r="AA23" s="9">
        <f t="shared" si="18"/>
        <v>0</v>
      </c>
      <c r="AB23" s="9">
        <f t="shared" si="18"/>
        <v>20</v>
      </c>
      <c r="AC23" s="9">
        <f t="shared" si="19"/>
        <v>87</v>
      </c>
      <c r="AD23" s="236"/>
      <c r="AE23" s="236"/>
      <c r="AF23" s="236"/>
      <c r="AG23" s="70">
        <f t="shared" ref="AG23" si="66">BL23</f>
        <v>0</v>
      </c>
      <c r="AH23" s="510">
        <v>28</v>
      </c>
      <c r="AI23" s="510"/>
      <c r="AJ23" s="510">
        <v>20</v>
      </c>
      <c r="AK23" s="70">
        <f t="shared" ref="AK23" si="67">BM23</f>
        <v>4.5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0.64444444444444449</v>
      </c>
      <c r="BK23" s="125" t="str">
        <f t="shared" si="1"/>
        <v/>
      </c>
      <c r="BL23" s="14">
        <f t="shared" si="35"/>
        <v>0</v>
      </c>
      <c r="BM23" s="14">
        <f t="shared" si="36"/>
        <v>4.5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4.5</v>
      </c>
      <c r="BW23" s="14">
        <f t="shared" si="43"/>
        <v>0</v>
      </c>
      <c r="BX23" s="14">
        <f t="shared" si="44"/>
        <v>4.5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4.5</v>
      </c>
      <c r="CF23" s="222">
        <f t="shared" si="24"/>
        <v>4.5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48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2.5" x14ac:dyDescent="0.2">
      <c r="A24" s="128" t="s">
        <v>210</v>
      </c>
      <c r="B24" s="505" t="s">
        <v>360</v>
      </c>
      <c r="C24" s="500" t="s">
        <v>330</v>
      </c>
      <c r="D24" s="499">
        <v>2</v>
      </c>
      <c r="E24" s="130"/>
      <c r="F24" s="130"/>
      <c r="G24" s="11"/>
      <c r="H24" s="129"/>
      <c r="I24" s="130"/>
      <c r="J24" s="130"/>
      <c r="K24" s="130"/>
      <c r="L24" s="130"/>
      <c r="M24" s="130"/>
      <c r="N24" s="11"/>
      <c r="O24" s="145"/>
      <c r="P24" s="145"/>
      <c r="Q24" s="129"/>
      <c r="R24" s="130"/>
      <c r="S24" s="130"/>
      <c r="T24" s="130"/>
      <c r="U24" s="130"/>
      <c r="V24" s="130"/>
      <c r="W24" s="11"/>
      <c r="X24" s="508">
        <v>90</v>
      </c>
      <c r="Y24" s="145">
        <f t="shared" si="17"/>
        <v>3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62</v>
      </c>
      <c r="AD24" s="236"/>
      <c r="AE24" s="236"/>
      <c r="AF24" s="236"/>
      <c r="AG24" s="70">
        <f t="shared" si="58"/>
        <v>0</v>
      </c>
      <c r="AH24" s="510">
        <v>14</v>
      </c>
      <c r="AI24" s="510">
        <v>0</v>
      </c>
      <c r="AJ24" s="510">
        <v>14</v>
      </c>
      <c r="AK24" s="70">
        <f t="shared" si="59"/>
        <v>3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0.68888888888888888</v>
      </c>
      <c r="BK24" s="125" t="str">
        <f t="shared" si="1"/>
        <v/>
      </c>
      <c r="BL24" s="14">
        <f t="shared" si="35"/>
        <v>0</v>
      </c>
      <c r="BM24" s="14">
        <f t="shared" si="36"/>
        <v>3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</v>
      </c>
      <c r="BW24" s="14">
        <f t="shared" si="43"/>
        <v>0</v>
      </c>
      <c r="BX24" s="14">
        <f t="shared" si="44"/>
        <v>3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3</v>
      </c>
      <c r="CF24" s="222">
        <f t="shared" si="24"/>
        <v>3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t="22.5" x14ac:dyDescent="0.2">
      <c r="A25" s="128" t="s">
        <v>211</v>
      </c>
      <c r="B25" s="507" t="s">
        <v>361</v>
      </c>
      <c r="C25" s="500" t="s">
        <v>330</v>
      </c>
      <c r="D25" s="499">
        <v>2</v>
      </c>
      <c r="E25" s="130"/>
      <c r="F25" s="130"/>
      <c r="G25" s="11"/>
      <c r="H25" s="129"/>
      <c r="I25" s="130"/>
      <c r="J25" s="130"/>
      <c r="K25" s="130"/>
      <c r="L25" s="130"/>
      <c r="M25" s="130"/>
      <c r="N25" s="11"/>
      <c r="O25" s="145"/>
      <c r="P25" s="145"/>
      <c r="Q25" s="129"/>
      <c r="R25" s="130"/>
      <c r="S25" s="130"/>
      <c r="T25" s="130"/>
      <c r="U25" s="130"/>
      <c r="V25" s="130"/>
      <c r="W25" s="11"/>
      <c r="X25" s="508">
        <v>90</v>
      </c>
      <c r="Y25" s="145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6"/>
      <c r="AE25" s="236"/>
      <c r="AF25" s="236"/>
      <c r="AG25" s="70">
        <f t="shared" si="58"/>
        <v>0</v>
      </c>
      <c r="AH25" s="510">
        <v>14</v>
      </c>
      <c r="AI25" s="510">
        <v>0</v>
      </c>
      <c r="AJ25" s="510">
        <v>14</v>
      </c>
      <c r="AK25" s="70">
        <f t="shared" si="59"/>
        <v>3</v>
      </c>
      <c r="AL25" s="236"/>
      <c r="AM25" s="236"/>
      <c r="AN25" s="236"/>
      <c r="AO25" s="70">
        <f t="shared" si="60"/>
        <v>0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</v>
      </c>
      <c r="CF25" s="222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22.5" x14ac:dyDescent="0.2">
      <c r="A26" s="128" t="s">
        <v>212</v>
      </c>
      <c r="B26" s="506" t="s">
        <v>362</v>
      </c>
      <c r="C26" s="500" t="s">
        <v>330</v>
      </c>
      <c r="D26" s="499">
        <v>3</v>
      </c>
      <c r="E26" s="130"/>
      <c r="F26" s="130"/>
      <c r="G26" s="11"/>
      <c r="H26" s="129"/>
      <c r="I26" s="130"/>
      <c r="J26" s="130"/>
      <c r="K26" s="130"/>
      <c r="L26" s="130"/>
      <c r="M26" s="130"/>
      <c r="N26" s="11"/>
      <c r="O26" s="145"/>
      <c r="P26" s="145"/>
      <c r="Q26" s="129"/>
      <c r="R26" s="130"/>
      <c r="S26" s="130"/>
      <c r="T26" s="130"/>
      <c r="U26" s="130"/>
      <c r="V26" s="130"/>
      <c r="W26" s="11"/>
      <c r="X26" s="508">
        <v>84</v>
      </c>
      <c r="Y26" s="145">
        <f t="shared" si="17"/>
        <v>2.8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56</v>
      </c>
      <c r="AD26" s="236"/>
      <c r="AE26" s="236"/>
      <c r="AF26" s="236"/>
      <c r="AG26" s="70">
        <f t="shared" si="58"/>
        <v>0</v>
      </c>
      <c r="AH26" s="236"/>
      <c r="AI26" s="236"/>
      <c r="AJ26" s="236"/>
      <c r="AK26" s="70">
        <f t="shared" si="59"/>
        <v>0</v>
      </c>
      <c r="AL26" s="511">
        <v>14</v>
      </c>
      <c r="AM26" s="511"/>
      <c r="AN26" s="511">
        <v>14</v>
      </c>
      <c r="AO26" s="70">
        <f t="shared" si="60"/>
        <v>2.8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0.66666666666666663</v>
      </c>
      <c r="BK26" s="125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2.8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2.8</v>
      </c>
      <c r="BW26" s="14">
        <f t="shared" si="43"/>
        <v>0</v>
      </c>
      <c r="BX26" s="14">
        <f t="shared" si="44"/>
        <v>0</v>
      </c>
      <c r="BY26" s="14">
        <f t="shared" si="45"/>
        <v>2.75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2.75</v>
      </c>
      <c r="CF26" s="222">
        <f t="shared" si="24"/>
        <v>2.75</v>
      </c>
      <c r="CH26" s="75">
        <f t="shared" si="25"/>
        <v>0</v>
      </c>
      <c r="CI26" s="75">
        <f t="shared" si="26"/>
        <v>0</v>
      </c>
      <c r="CJ26" s="75">
        <f t="shared" si="27"/>
        <v>1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128" t="s">
        <v>213</v>
      </c>
      <c r="B27" s="122"/>
      <c r="C27" s="140"/>
      <c r="D27" s="129"/>
      <c r="E27" s="130"/>
      <c r="F27" s="130"/>
      <c r="G27" s="11"/>
      <c r="H27" s="129"/>
      <c r="I27" s="130"/>
      <c r="J27" s="130"/>
      <c r="K27" s="130"/>
      <c r="L27" s="130"/>
      <c r="M27" s="130"/>
      <c r="N27" s="11"/>
      <c r="O27" s="145"/>
      <c r="P27" s="145"/>
      <c r="Q27" s="129"/>
      <c r="R27" s="130"/>
      <c r="S27" s="130"/>
      <c r="T27" s="130"/>
      <c r="U27" s="130"/>
      <c r="V27" s="130"/>
      <c r="W27" s="11"/>
      <c r="X27" s="8"/>
      <c r="Y27" s="145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236"/>
      <c r="AM27" s="236"/>
      <c r="AN27" s="236"/>
      <c r="AO27" s="70">
        <f t="shared" si="52"/>
        <v>0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0</v>
      </c>
      <c r="CF27" s="222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128" t="s">
        <v>214</v>
      </c>
      <c r="B28" s="122"/>
      <c r="C28" s="140"/>
      <c r="D28" s="129"/>
      <c r="E28" s="130"/>
      <c r="F28" s="130"/>
      <c r="G28" s="11"/>
      <c r="H28" s="129"/>
      <c r="I28" s="130"/>
      <c r="J28" s="130"/>
      <c r="K28" s="130"/>
      <c r="L28" s="130"/>
      <c r="M28" s="130"/>
      <c r="N28" s="11"/>
      <c r="O28" s="145"/>
      <c r="P28" s="145"/>
      <c r="Q28" s="129"/>
      <c r="R28" s="130"/>
      <c r="S28" s="130"/>
      <c r="T28" s="130"/>
      <c r="U28" s="130"/>
      <c r="V28" s="130"/>
      <c r="W28" s="11"/>
      <c r="X28" s="8"/>
      <c r="Y28" s="145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128" t="s">
        <v>215</v>
      </c>
      <c r="B29" s="122"/>
      <c r="C29" s="140"/>
      <c r="D29" s="129"/>
      <c r="E29" s="130"/>
      <c r="F29" s="130"/>
      <c r="G29" s="11"/>
      <c r="H29" s="129"/>
      <c r="I29" s="130"/>
      <c r="J29" s="130"/>
      <c r="K29" s="130"/>
      <c r="L29" s="130"/>
      <c r="M29" s="130"/>
      <c r="N29" s="11"/>
      <c r="O29" s="145"/>
      <c r="P29" s="145"/>
      <c r="Q29" s="129"/>
      <c r="R29" s="130"/>
      <c r="S29" s="130"/>
      <c r="T29" s="130"/>
      <c r="U29" s="130"/>
      <c r="V29" s="130"/>
      <c r="W29" s="11"/>
      <c r="X29" s="8"/>
      <c r="Y29" s="145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128" t="s">
        <v>216</v>
      </c>
      <c r="B30" s="122"/>
      <c r="C30" s="140"/>
      <c r="D30" s="129"/>
      <c r="E30" s="130"/>
      <c r="F30" s="130"/>
      <c r="G30" s="11"/>
      <c r="H30" s="129"/>
      <c r="I30" s="130"/>
      <c r="J30" s="130"/>
      <c r="K30" s="130"/>
      <c r="L30" s="130"/>
      <c r="M30" s="130"/>
      <c r="N30" s="11"/>
      <c r="O30" s="145"/>
      <c r="P30" s="145"/>
      <c r="Q30" s="129"/>
      <c r="R30" s="130"/>
      <c r="S30" s="130"/>
      <c r="T30" s="130"/>
      <c r="U30" s="130"/>
      <c r="V30" s="130"/>
      <c r="W30" s="11"/>
      <c r="X30" s="8"/>
      <c r="Y30" s="145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128" t="s">
        <v>217</v>
      </c>
      <c r="B31" s="122"/>
      <c r="C31" s="140"/>
      <c r="D31" s="129"/>
      <c r="E31" s="130"/>
      <c r="F31" s="130"/>
      <c r="G31" s="11"/>
      <c r="H31" s="129"/>
      <c r="I31" s="130"/>
      <c r="J31" s="130"/>
      <c r="K31" s="130"/>
      <c r="L31" s="130"/>
      <c r="M31" s="130"/>
      <c r="N31" s="11"/>
      <c r="O31" s="145"/>
      <c r="P31" s="145"/>
      <c r="Q31" s="129"/>
      <c r="R31" s="130"/>
      <c r="S31" s="130"/>
      <c r="T31" s="130"/>
      <c r="U31" s="130"/>
      <c r="V31" s="130"/>
      <c r="W31" s="11"/>
      <c r="X31" s="8"/>
      <c r="Y31" s="145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128" t="s">
        <v>218</v>
      </c>
      <c r="B32" s="122"/>
      <c r="C32" s="140"/>
      <c r="D32" s="129"/>
      <c r="E32" s="130"/>
      <c r="F32" s="130"/>
      <c r="G32" s="11"/>
      <c r="H32" s="129"/>
      <c r="I32" s="130"/>
      <c r="J32" s="130"/>
      <c r="K32" s="130"/>
      <c r="L32" s="130"/>
      <c r="M32" s="130"/>
      <c r="N32" s="11"/>
      <c r="O32" s="145"/>
      <c r="P32" s="145"/>
      <c r="Q32" s="129"/>
      <c r="R32" s="130"/>
      <c r="S32" s="130"/>
      <c r="T32" s="130"/>
      <c r="U32" s="130"/>
      <c r="V32" s="130"/>
      <c r="W32" s="11"/>
      <c r="X32" s="8"/>
      <c r="Y32" s="145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128" t="s">
        <v>219</v>
      </c>
      <c r="B33" s="122"/>
      <c r="C33" s="140"/>
      <c r="D33" s="129"/>
      <c r="E33" s="130"/>
      <c r="F33" s="130"/>
      <c r="G33" s="11"/>
      <c r="H33" s="129"/>
      <c r="I33" s="130"/>
      <c r="J33" s="130"/>
      <c r="K33" s="130"/>
      <c r="L33" s="130"/>
      <c r="M33" s="130"/>
      <c r="N33" s="11"/>
      <c r="O33" s="145"/>
      <c r="P33" s="145"/>
      <c r="Q33" s="129"/>
      <c r="R33" s="130"/>
      <c r="S33" s="130"/>
      <c r="T33" s="130"/>
      <c r="U33" s="130"/>
      <c r="V33" s="130"/>
      <c r="W33" s="11"/>
      <c r="X33" s="8"/>
      <c r="Y33" s="145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128" t="s">
        <v>220</v>
      </c>
      <c r="B34" s="122"/>
      <c r="C34" s="140"/>
      <c r="D34" s="129"/>
      <c r="E34" s="130"/>
      <c r="F34" s="130"/>
      <c r="G34" s="11"/>
      <c r="H34" s="129"/>
      <c r="I34" s="130"/>
      <c r="J34" s="130"/>
      <c r="K34" s="130"/>
      <c r="L34" s="130"/>
      <c r="M34" s="130"/>
      <c r="N34" s="11"/>
      <c r="O34" s="145"/>
      <c r="P34" s="145"/>
      <c r="Q34" s="129"/>
      <c r="R34" s="130"/>
      <c r="S34" s="130"/>
      <c r="T34" s="130"/>
      <c r="U34" s="130"/>
      <c r="V34" s="130"/>
      <c r="W34" s="11"/>
      <c r="X34" s="8"/>
      <c r="Y34" s="145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128" t="s">
        <v>221</v>
      </c>
      <c r="B35" s="122"/>
      <c r="C35" s="140"/>
      <c r="D35" s="129"/>
      <c r="E35" s="130"/>
      <c r="F35" s="130"/>
      <c r="G35" s="11"/>
      <c r="H35" s="129"/>
      <c r="I35" s="130"/>
      <c r="J35" s="130"/>
      <c r="K35" s="130"/>
      <c r="L35" s="130"/>
      <c r="M35" s="130"/>
      <c r="N35" s="11"/>
      <c r="O35" s="145"/>
      <c r="P35" s="145"/>
      <c r="Q35" s="129"/>
      <c r="R35" s="130"/>
      <c r="S35" s="130"/>
      <c r="T35" s="130"/>
      <c r="U35" s="130"/>
      <c r="V35" s="130"/>
      <c r="W35" s="11"/>
      <c r="X35" s="8"/>
      <c r="Y35" s="145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128" t="s">
        <v>222</v>
      </c>
      <c r="B36" s="122"/>
      <c r="C36" s="140"/>
      <c r="D36" s="129"/>
      <c r="E36" s="130"/>
      <c r="F36" s="130"/>
      <c r="G36" s="11"/>
      <c r="H36" s="129"/>
      <c r="I36" s="130"/>
      <c r="J36" s="130"/>
      <c r="K36" s="130"/>
      <c r="L36" s="130"/>
      <c r="M36" s="130"/>
      <c r="N36" s="11"/>
      <c r="O36" s="145"/>
      <c r="P36" s="145"/>
      <c r="Q36" s="129"/>
      <c r="R36" s="130"/>
      <c r="S36" s="130"/>
      <c r="T36" s="130"/>
      <c r="U36" s="130"/>
      <c r="V36" s="130"/>
      <c r="W36" s="11"/>
      <c r="X36" s="8"/>
      <c r="Y36" s="145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128" t="s">
        <v>223</v>
      </c>
      <c r="B37" s="122"/>
      <c r="C37" s="140"/>
      <c r="D37" s="129"/>
      <c r="E37" s="130"/>
      <c r="F37" s="130"/>
      <c r="G37" s="11"/>
      <c r="H37" s="129"/>
      <c r="I37" s="130"/>
      <c r="J37" s="130"/>
      <c r="K37" s="130"/>
      <c r="L37" s="130"/>
      <c r="M37" s="130"/>
      <c r="N37" s="11"/>
      <c r="O37" s="145"/>
      <c r="P37" s="145"/>
      <c r="Q37" s="129"/>
      <c r="R37" s="130"/>
      <c r="S37" s="130"/>
      <c r="T37" s="130"/>
      <c r="U37" s="130"/>
      <c r="V37" s="130"/>
      <c r="W37" s="11"/>
      <c r="X37" s="8"/>
      <c r="Y37" s="145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">
      <c r="A38" s="128" t="s">
        <v>224</v>
      </c>
      <c r="B38" s="122"/>
      <c r="C38" s="140"/>
      <c r="D38" s="129"/>
      <c r="E38" s="130"/>
      <c r="F38" s="130"/>
      <c r="G38" s="11"/>
      <c r="H38" s="129"/>
      <c r="I38" s="130"/>
      <c r="J38" s="130"/>
      <c r="K38" s="130"/>
      <c r="L38" s="130"/>
      <c r="M38" s="130"/>
      <c r="N38" s="11"/>
      <c r="O38" s="145"/>
      <c r="P38" s="145"/>
      <c r="Q38" s="129"/>
      <c r="R38" s="130"/>
      <c r="S38" s="130"/>
      <c r="T38" s="130"/>
      <c r="U38" s="130"/>
      <c r="V38" s="130"/>
      <c r="W38" s="11"/>
      <c r="X38" s="8"/>
      <c r="Y38" s="145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128" t="s">
        <v>225</v>
      </c>
      <c r="B39" s="122"/>
      <c r="C39" s="140"/>
      <c r="D39" s="129"/>
      <c r="E39" s="130"/>
      <c r="F39" s="130"/>
      <c r="G39" s="11"/>
      <c r="H39" s="129"/>
      <c r="I39" s="130"/>
      <c r="J39" s="130"/>
      <c r="K39" s="130"/>
      <c r="L39" s="130"/>
      <c r="M39" s="130"/>
      <c r="N39" s="11"/>
      <c r="O39" s="145"/>
      <c r="P39" s="145"/>
      <c r="Q39" s="129"/>
      <c r="R39" s="130"/>
      <c r="S39" s="130"/>
      <c r="T39" s="130"/>
      <c r="U39" s="130"/>
      <c r="V39" s="130"/>
      <c r="W39" s="11"/>
      <c r="X39" s="8"/>
      <c r="Y39" s="145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128" t="s">
        <v>226</v>
      </c>
      <c r="B40" s="122"/>
      <c r="C40" s="140"/>
      <c r="D40" s="129"/>
      <c r="E40" s="130"/>
      <c r="F40" s="130"/>
      <c r="G40" s="11"/>
      <c r="H40" s="129"/>
      <c r="I40" s="130"/>
      <c r="J40" s="130"/>
      <c r="K40" s="130"/>
      <c r="L40" s="130"/>
      <c r="M40" s="130"/>
      <c r="N40" s="11"/>
      <c r="O40" s="145"/>
      <c r="P40" s="145"/>
      <c r="Q40" s="129"/>
      <c r="R40" s="130"/>
      <c r="S40" s="130"/>
      <c r="T40" s="130"/>
      <c r="U40" s="130"/>
      <c r="V40" s="130"/>
      <c r="W40" s="11"/>
      <c r="X40" s="8"/>
      <c r="Y40" s="145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128" t="s">
        <v>227</v>
      </c>
      <c r="B41" s="122"/>
      <c r="C41" s="140"/>
      <c r="D41" s="129"/>
      <c r="E41" s="130"/>
      <c r="F41" s="130"/>
      <c r="G41" s="11"/>
      <c r="H41" s="129"/>
      <c r="I41" s="130"/>
      <c r="J41" s="130"/>
      <c r="K41" s="130"/>
      <c r="L41" s="130"/>
      <c r="M41" s="130"/>
      <c r="N41" s="11"/>
      <c r="O41" s="145"/>
      <c r="P41" s="145"/>
      <c r="Q41" s="129"/>
      <c r="R41" s="130"/>
      <c r="S41" s="130"/>
      <c r="T41" s="130"/>
      <c r="U41" s="130"/>
      <c r="V41" s="130"/>
      <c r="W41" s="11"/>
      <c r="X41" s="8"/>
      <c r="Y41" s="145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128" t="s">
        <v>228</v>
      </c>
      <c r="B42" s="122"/>
      <c r="C42" s="140"/>
      <c r="D42" s="129"/>
      <c r="E42" s="130"/>
      <c r="F42" s="130"/>
      <c r="G42" s="11"/>
      <c r="H42" s="129"/>
      <c r="I42" s="130"/>
      <c r="J42" s="130"/>
      <c r="K42" s="130"/>
      <c r="L42" s="130"/>
      <c r="M42" s="130"/>
      <c r="N42" s="11"/>
      <c r="O42" s="145"/>
      <c r="P42" s="145"/>
      <c r="Q42" s="129"/>
      <c r="R42" s="130"/>
      <c r="S42" s="130"/>
      <c r="T42" s="130"/>
      <c r="U42" s="130"/>
      <c r="V42" s="130"/>
      <c r="W42" s="11"/>
      <c r="X42" s="8"/>
      <c r="Y42" s="145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128" t="s">
        <v>229</v>
      </c>
      <c r="B43" s="122"/>
      <c r="C43" s="140"/>
      <c r="D43" s="129"/>
      <c r="E43" s="130"/>
      <c r="F43" s="130"/>
      <c r="G43" s="11"/>
      <c r="H43" s="129"/>
      <c r="I43" s="130"/>
      <c r="J43" s="130"/>
      <c r="K43" s="130"/>
      <c r="L43" s="130"/>
      <c r="M43" s="130"/>
      <c r="N43" s="11"/>
      <c r="O43" s="145"/>
      <c r="P43" s="145"/>
      <c r="Q43" s="129"/>
      <c r="R43" s="130"/>
      <c r="S43" s="130"/>
      <c r="T43" s="130"/>
      <c r="U43" s="130"/>
      <c r="V43" s="130"/>
      <c r="W43" s="11"/>
      <c r="X43" s="8"/>
      <c r="Y43" s="145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128" t="s">
        <v>230</v>
      </c>
      <c r="B44" s="122"/>
      <c r="C44" s="140"/>
      <c r="D44" s="129"/>
      <c r="E44" s="130"/>
      <c r="F44" s="130"/>
      <c r="G44" s="11"/>
      <c r="H44" s="129"/>
      <c r="I44" s="130"/>
      <c r="J44" s="130"/>
      <c r="K44" s="130"/>
      <c r="L44" s="130"/>
      <c r="M44" s="130"/>
      <c r="N44" s="11"/>
      <c r="O44" s="145"/>
      <c r="P44" s="145"/>
      <c r="Q44" s="129"/>
      <c r="R44" s="130"/>
      <c r="S44" s="130"/>
      <c r="T44" s="130"/>
      <c r="U44" s="130"/>
      <c r="V44" s="130"/>
      <c r="W44" s="11"/>
      <c r="X44" s="8"/>
      <c r="Y44" s="145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128" t="s">
        <v>231</v>
      </c>
      <c r="B45" s="122"/>
      <c r="C45" s="140"/>
      <c r="D45" s="129"/>
      <c r="E45" s="130"/>
      <c r="F45" s="130"/>
      <c r="G45" s="11"/>
      <c r="H45" s="129"/>
      <c r="I45" s="130"/>
      <c r="J45" s="130"/>
      <c r="K45" s="130"/>
      <c r="L45" s="130"/>
      <c r="M45" s="130"/>
      <c r="N45" s="11"/>
      <c r="O45" s="145"/>
      <c r="P45" s="145"/>
      <c r="Q45" s="129"/>
      <c r="R45" s="130"/>
      <c r="S45" s="130"/>
      <c r="T45" s="130"/>
      <c r="U45" s="130"/>
      <c r="V45" s="130"/>
      <c r="W45" s="11"/>
      <c r="X45" s="8"/>
      <c r="Y45" s="145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128" t="s">
        <v>232</v>
      </c>
      <c r="B46" s="122"/>
      <c r="C46" s="140"/>
      <c r="D46" s="129"/>
      <c r="E46" s="130"/>
      <c r="F46" s="130"/>
      <c r="G46" s="11"/>
      <c r="H46" s="129"/>
      <c r="I46" s="130"/>
      <c r="J46" s="130"/>
      <c r="K46" s="130"/>
      <c r="L46" s="130"/>
      <c r="M46" s="130"/>
      <c r="N46" s="11"/>
      <c r="O46" s="145"/>
      <c r="P46" s="145"/>
      <c r="Q46" s="129"/>
      <c r="R46" s="130"/>
      <c r="S46" s="130"/>
      <c r="T46" s="130"/>
      <c r="U46" s="130"/>
      <c r="V46" s="130"/>
      <c r="W46" s="11"/>
      <c r="X46" s="8"/>
      <c r="Y46" s="145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128" t="s">
        <v>233</v>
      </c>
      <c r="B47" s="122"/>
      <c r="C47" s="140"/>
      <c r="D47" s="129"/>
      <c r="E47" s="130"/>
      <c r="F47" s="130"/>
      <c r="G47" s="11"/>
      <c r="H47" s="129"/>
      <c r="I47" s="130"/>
      <c r="J47" s="130"/>
      <c r="K47" s="130"/>
      <c r="L47" s="130"/>
      <c r="M47" s="130"/>
      <c r="N47" s="11"/>
      <c r="O47" s="145"/>
      <c r="P47" s="145"/>
      <c r="Q47" s="129"/>
      <c r="R47" s="130"/>
      <c r="S47" s="130"/>
      <c r="T47" s="130"/>
      <c r="U47" s="130"/>
      <c r="V47" s="130"/>
      <c r="W47" s="11"/>
      <c r="X47" s="8"/>
      <c r="Y47" s="145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128" t="s">
        <v>234</v>
      </c>
      <c r="B48" s="122"/>
      <c r="C48" s="140"/>
      <c r="D48" s="129"/>
      <c r="E48" s="130"/>
      <c r="F48" s="130"/>
      <c r="G48" s="11"/>
      <c r="H48" s="129"/>
      <c r="I48" s="130"/>
      <c r="J48" s="130"/>
      <c r="K48" s="130"/>
      <c r="L48" s="130"/>
      <c r="M48" s="130"/>
      <c r="N48" s="11"/>
      <c r="O48" s="145"/>
      <c r="P48" s="145"/>
      <c r="Q48" s="129"/>
      <c r="R48" s="130"/>
      <c r="S48" s="130"/>
      <c r="T48" s="130"/>
      <c r="U48" s="130"/>
      <c r="V48" s="130"/>
      <c r="W48" s="11"/>
      <c r="X48" s="8"/>
      <c r="Y48" s="145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28" t="s">
        <v>235</v>
      </c>
      <c r="B49" s="122"/>
      <c r="C49" s="140"/>
      <c r="D49" s="129"/>
      <c r="E49" s="130"/>
      <c r="F49" s="130"/>
      <c r="G49" s="11"/>
      <c r="H49" s="129"/>
      <c r="I49" s="130"/>
      <c r="J49" s="130"/>
      <c r="K49" s="130"/>
      <c r="L49" s="130"/>
      <c r="M49" s="130"/>
      <c r="N49" s="11"/>
      <c r="O49" s="145"/>
      <c r="P49" s="145"/>
      <c r="Q49" s="129"/>
      <c r="R49" s="130"/>
      <c r="S49" s="130"/>
      <c r="T49" s="130"/>
      <c r="U49" s="130"/>
      <c r="V49" s="130"/>
      <c r="W49" s="11"/>
      <c r="X49" s="8"/>
      <c r="Y49" s="145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28" t="s">
        <v>236</v>
      </c>
      <c r="B50" s="122"/>
      <c r="C50" s="140"/>
      <c r="D50" s="129"/>
      <c r="E50" s="130"/>
      <c r="F50" s="130"/>
      <c r="G50" s="11"/>
      <c r="H50" s="129"/>
      <c r="I50" s="130"/>
      <c r="J50" s="130"/>
      <c r="K50" s="130"/>
      <c r="L50" s="130"/>
      <c r="M50" s="130"/>
      <c r="N50" s="11"/>
      <c r="O50" s="145"/>
      <c r="P50" s="145"/>
      <c r="Q50" s="129"/>
      <c r="R50" s="130"/>
      <c r="S50" s="130"/>
      <c r="T50" s="130"/>
      <c r="U50" s="130"/>
      <c r="V50" s="130"/>
      <c r="W50" s="11"/>
      <c r="X50" s="8"/>
      <c r="Y50" s="145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28" t="s">
        <v>237</v>
      </c>
      <c r="B51" s="122"/>
      <c r="C51" s="140"/>
      <c r="D51" s="129"/>
      <c r="E51" s="130"/>
      <c r="F51" s="130"/>
      <c r="G51" s="11"/>
      <c r="H51" s="129"/>
      <c r="I51" s="130"/>
      <c r="J51" s="130"/>
      <c r="K51" s="130"/>
      <c r="L51" s="130"/>
      <c r="M51" s="130"/>
      <c r="N51" s="11"/>
      <c r="O51" s="145"/>
      <c r="P51" s="145"/>
      <c r="Q51" s="129"/>
      <c r="R51" s="130"/>
      <c r="S51" s="130"/>
      <c r="T51" s="130"/>
      <c r="U51" s="130"/>
      <c r="V51" s="130"/>
      <c r="W51" s="11"/>
      <c r="X51" s="8"/>
      <c r="Y51" s="145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28" t="s">
        <v>238</v>
      </c>
      <c r="B52" s="122"/>
      <c r="C52" s="140"/>
      <c r="D52" s="129"/>
      <c r="E52" s="130"/>
      <c r="F52" s="130"/>
      <c r="G52" s="11"/>
      <c r="H52" s="129"/>
      <c r="I52" s="130"/>
      <c r="J52" s="130"/>
      <c r="K52" s="130"/>
      <c r="L52" s="130"/>
      <c r="M52" s="130"/>
      <c r="N52" s="11"/>
      <c r="O52" s="145"/>
      <c r="P52" s="145"/>
      <c r="Q52" s="129"/>
      <c r="R52" s="130"/>
      <c r="S52" s="130"/>
      <c r="T52" s="130"/>
      <c r="U52" s="130"/>
      <c r="V52" s="130"/>
      <c r="W52" s="11"/>
      <c r="X52" s="8"/>
      <c r="Y52" s="145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28" t="s">
        <v>239</v>
      </c>
      <c r="B53" s="122"/>
      <c r="C53" s="140"/>
      <c r="D53" s="129"/>
      <c r="E53" s="130"/>
      <c r="F53" s="130"/>
      <c r="G53" s="11"/>
      <c r="H53" s="129"/>
      <c r="I53" s="130"/>
      <c r="J53" s="130"/>
      <c r="K53" s="130"/>
      <c r="L53" s="130"/>
      <c r="M53" s="130"/>
      <c r="N53" s="11"/>
      <c r="O53" s="145"/>
      <c r="P53" s="145"/>
      <c r="Q53" s="129"/>
      <c r="R53" s="130"/>
      <c r="S53" s="130"/>
      <c r="T53" s="130"/>
      <c r="U53" s="130"/>
      <c r="V53" s="130"/>
      <c r="W53" s="11"/>
      <c r="X53" s="8"/>
      <c r="Y53" s="145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28" t="s">
        <v>240</v>
      </c>
      <c r="B54" s="122"/>
      <c r="C54" s="140"/>
      <c r="D54" s="129"/>
      <c r="E54" s="130"/>
      <c r="F54" s="130"/>
      <c r="G54" s="11"/>
      <c r="H54" s="129"/>
      <c r="I54" s="130"/>
      <c r="J54" s="130"/>
      <c r="K54" s="130"/>
      <c r="L54" s="130"/>
      <c r="M54" s="130"/>
      <c r="N54" s="11"/>
      <c r="O54" s="145"/>
      <c r="P54" s="145"/>
      <c r="Q54" s="129"/>
      <c r="R54" s="130"/>
      <c r="S54" s="130"/>
      <c r="T54" s="130"/>
      <c r="U54" s="130"/>
      <c r="V54" s="130"/>
      <c r="W54" s="11"/>
      <c r="X54" s="8"/>
      <c r="Y54" s="145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28" t="s">
        <v>241</v>
      </c>
      <c r="B55" s="122"/>
      <c r="C55" s="140"/>
      <c r="D55" s="129"/>
      <c r="E55" s="130"/>
      <c r="F55" s="130"/>
      <c r="G55" s="11"/>
      <c r="H55" s="129"/>
      <c r="I55" s="130"/>
      <c r="J55" s="130"/>
      <c r="K55" s="130"/>
      <c r="L55" s="130"/>
      <c r="M55" s="130"/>
      <c r="N55" s="11"/>
      <c r="O55" s="145"/>
      <c r="P55" s="145"/>
      <c r="Q55" s="129"/>
      <c r="R55" s="130"/>
      <c r="S55" s="130"/>
      <c r="T55" s="130"/>
      <c r="U55" s="130"/>
      <c r="V55" s="130"/>
      <c r="W55" s="11"/>
      <c r="X55" s="8"/>
      <c r="Y55" s="145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28" t="s">
        <v>242</v>
      </c>
      <c r="B56" s="122"/>
      <c r="C56" s="140"/>
      <c r="D56" s="129"/>
      <c r="E56" s="130"/>
      <c r="F56" s="130"/>
      <c r="G56" s="11"/>
      <c r="H56" s="129"/>
      <c r="I56" s="130"/>
      <c r="J56" s="130"/>
      <c r="K56" s="130"/>
      <c r="L56" s="130"/>
      <c r="M56" s="130"/>
      <c r="N56" s="11"/>
      <c r="O56" s="145"/>
      <c r="P56" s="145"/>
      <c r="Q56" s="129"/>
      <c r="R56" s="130"/>
      <c r="S56" s="130"/>
      <c r="T56" s="130"/>
      <c r="U56" s="130"/>
      <c r="V56" s="130"/>
      <c r="W56" s="11"/>
      <c r="X56" s="8"/>
      <c r="Y56" s="145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28" t="s">
        <v>243</v>
      </c>
      <c r="B57" s="122"/>
      <c r="C57" s="140"/>
      <c r="D57" s="129"/>
      <c r="E57" s="130"/>
      <c r="F57" s="130"/>
      <c r="G57" s="11"/>
      <c r="H57" s="129"/>
      <c r="I57" s="130"/>
      <c r="J57" s="130"/>
      <c r="K57" s="130"/>
      <c r="L57" s="130"/>
      <c r="M57" s="130"/>
      <c r="N57" s="11"/>
      <c r="O57" s="145"/>
      <c r="P57" s="145"/>
      <c r="Q57" s="129"/>
      <c r="R57" s="130"/>
      <c r="S57" s="130"/>
      <c r="T57" s="130"/>
      <c r="U57" s="130"/>
      <c r="V57" s="130"/>
      <c r="W57" s="11"/>
      <c r="X57" s="8"/>
      <c r="Y57" s="145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28" t="s">
        <v>244</v>
      </c>
      <c r="B58" s="122"/>
      <c r="C58" s="140"/>
      <c r="D58" s="129"/>
      <c r="E58" s="130"/>
      <c r="F58" s="130"/>
      <c r="G58" s="11"/>
      <c r="H58" s="129"/>
      <c r="I58" s="130"/>
      <c r="J58" s="130"/>
      <c r="K58" s="130"/>
      <c r="L58" s="130"/>
      <c r="M58" s="130"/>
      <c r="N58" s="11"/>
      <c r="O58" s="145"/>
      <c r="P58" s="145"/>
      <c r="Q58" s="129"/>
      <c r="R58" s="130"/>
      <c r="S58" s="130"/>
      <c r="T58" s="130"/>
      <c r="U58" s="130"/>
      <c r="V58" s="130"/>
      <c r="W58" s="11"/>
      <c r="X58" s="8"/>
      <c r="Y58" s="145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28" t="s">
        <v>245</v>
      </c>
      <c r="B59" s="122"/>
      <c r="C59" s="140"/>
      <c r="D59" s="129"/>
      <c r="E59" s="130"/>
      <c r="F59" s="130"/>
      <c r="G59" s="11"/>
      <c r="H59" s="129"/>
      <c r="I59" s="130"/>
      <c r="J59" s="130"/>
      <c r="K59" s="130"/>
      <c r="L59" s="130"/>
      <c r="M59" s="130"/>
      <c r="N59" s="11"/>
      <c r="O59" s="145"/>
      <c r="P59" s="145"/>
      <c r="Q59" s="129"/>
      <c r="R59" s="130"/>
      <c r="S59" s="130"/>
      <c r="T59" s="130"/>
      <c r="U59" s="130"/>
      <c r="V59" s="130"/>
      <c r="W59" s="11"/>
      <c r="X59" s="8"/>
      <c r="Y59" s="145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28" t="s">
        <v>246</v>
      </c>
      <c r="B60" s="122"/>
      <c r="C60" s="140"/>
      <c r="D60" s="129"/>
      <c r="E60" s="130"/>
      <c r="F60" s="130"/>
      <c r="G60" s="11"/>
      <c r="H60" s="129"/>
      <c r="I60" s="130"/>
      <c r="J60" s="130"/>
      <c r="K60" s="130"/>
      <c r="L60" s="130"/>
      <c r="M60" s="130"/>
      <c r="N60" s="11"/>
      <c r="O60" s="145"/>
      <c r="P60" s="145"/>
      <c r="Q60" s="129"/>
      <c r="R60" s="130"/>
      <c r="S60" s="130"/>
      <c r="T60" s="130"/>
      <c r="U60" s="130"/>
      <c r="V60" s="130"/>
      <c r="W60" s="11"/>
      <c r="X60" s="8"/>
      <c r="Y60" s="145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28" t="s">
        <v>247</v>
      </c>
      <c r="B61" s="122"/>
      <c r="C61" s="140"/>
      <c r="D61" s="129"/>
      <c r="E61" s="130"/>
      <c r="F61" s="130"/>
      <c r="G61" s="11"/>
      <c r="H61" s="129"/>
      <c r="I61" s="130"/>
      <c r="J61" s="130"/>
      <c r="K61" s="130"/>
      <c r="L61" s="130"/>
      <c r="M61" s="130"/>
      <c r="N61" s="11"/>
      <c r="O61" s="145"/>
      <c r="P61" s="145"/>
      <c r="Q61" s="129"/>
      <c r="R61" s="130"/>
      <c r="S61" s="130"/>
      <c r="T61" s="130"/>
      <c r="U61" s="130"/>
      <c r="V61" s="130"/>
      <c r="W61" s="11"/>
      <c r="X61" s="8"/>
      <c r="Y61" s="145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28" t="s">
        <v>248</v>
      </c>
      <c r="B62" s="122"/>
      <c r="C62" s="140"/>
      <c r="D62" s="129"/>
      <c r="E62" s="130"/>
      <c r="F62" s="130"/>
      <c r="G62" s="11"/>
      <c r="H62" s="129"/>
      <c r="I62" s="130"/>
      <c r="J62" s="130"/>
      <c r="K62" s="130"/>
      <c r="L62" s="130"/>
      <c r="M62" s="130"/>
      <c r="N62" s="11"/>
      <c r="O62" s="145"/>
      <c r="P62" s="145"/>
      <c r="Q62" s="129"/>
      <c r="R62" s="130"/>
      <c r="S62" s="130"/>
      <c r="T62" s="130"/>
      <c r="U62" s="130"/>
      <c r="V62" s="130"/>
      <c r="W62" s="11"/>
      <c r="X62" s="8"/>
      <c r="Y62" s="145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28" t="s">
        <v>249</v>
      </c>
      <c r="B63" s="122"/>
      <c r="C63" s="140"/>
      <c r="D63" s="129"/>
      <c r="E63" s="130"/>
      <c r="F63" s="130"/>
      <c r="G63" s="11"/>
      <c r="H63" s="129"/>
      <c r="I63" s="130"/>
      <c r="J63" s="130"/>
      <c r="K63" s="130"/>
      <c r="L63" s="130"/>
      <c r="M63" s="130"/>
      <c r="N63" s="11"/>
      <c r="O63" s="145"/>
      <c r="P63" s="145"/>
      <c r="Q63" s="129"/>
      <c r="R63" s="130"/>
      <c r="S63" s="130"/>
      <c r="T63" s="130"/>
      <c r="U63" s="130"/>
      <c r="V63" s="130"/>
      <c r="W63" s="11"/>
      <c r="X63" s="8"/>
      <c r="Y63" s="145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x14ac:dyDescent="0.2">
      <c r="A64" s="128" t="s">
        <v>250</v>
      </c>
      <c r="B64" s="122"/>
      <c r="C64" s="140"/>
      <c r="D64" s="129"/>
      <c r="E64" s="130"/>
      <c r="F64" s="130"/>
      <c r="G64" s="11"/>
      <c r="H64" s="129"/>
      <c r="I64" s="130"/>
      <c r="J64" s="130"/>
      <c r="K64" s="130"/>
      <c r="L64" s="130"/>
      <c r="M64" s="130"/>
      <c r="N64" s="11"/>
      <c r="O64" s="145"/>
      <c r="P64" s="145"/>
      <c r="Q64" s="129"/>
      <c r="R64" s="130"/>
      <c r="S64" s="130"/>
      <c r="T64" s="130"/>
      <c r="U64" s="130"/>
      <c r="V64" s="130"/>
      <c r="W64" s="11"/>
      <c r="X64" s="8"/>
      <c r="Y64" s="145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188" t="s">
        <v>25</v>
      </c>
      <c r="B65" s="122" t="s">
        <v>181</v>
      </c>
      <c r="C65" s="140" t="s">
        <v>105</v>
      </c>
      <c r="D65" s="129"/>
      <c r="E65" s="130"/>
      <c r="F65" s="130"/>
      <c r="G65" s="11"/>
      <c r="H65" s="129"/>
      <c r="I65" s="130"/>
      <c r="J65" s="130"/>
      <c r="K65" s="130"/>
      <c r="L65" s="130"/>
      <c r="M65" s="130"/>
      <c r="N65" s="11"/>
      <c r="O65" s="145"/>
      <c r="P65" s="145"/>
      <c r="Q65" s="129"/>
      <c r="R65" s="130"/>
      <c r="S65" s="130"/>
      <c r="T65" s="130"/>
      <c r="U65" s="130"/>
      <c r="V65" s="130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188" t="s">
        <v>25</v>
      </c>
      <c r="B66" s="122" t="s">
        <v>182</v>
      </c>
      <c r="C66" s="140" t="s">
        <v>105</v>
      </c>
      <c r="D66" s="129"/>
      <c r="E66" s="130"/>
      <c r="F66" s="130"/>
      <c r="G66" s="11"/>
      <c r="H66" s="129"/>
      <c r="I66" s="130"/>
      <c r="J66" s="130"/>
      <c r="K66" s="130"/>
      <c r="L66" s="130"/>
      <c r="M66" s="130"/>
      <c r="N66" s="11"/>
      <c r="O66" s="145"/>
      <c r="P66" s="145"/>
      <c r="Q66" s="129"/>
      <c r="R66" s="130"/>
      <c r="S66" s="130"/>
      <c r="T66" s="130"/>
      <c r="U66" s="130"/>
      <c r="V66" s="130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188" t="s">
        <v>25</v>
      </c>
      <c r="B67" s="122"/>
      <c r="C67" s="140" t="s">
        <v>105</v>
      </c>
      <c r="D67" s="129"/>
      <c r="E67" s="130"/>
      <c r="F67" s="130"/>
      <c r="G67" s="11"/>
      <c r="H67" s="129"/>
      <c r="I67" s="130"/>
      <c r="J67" s="130"/>
      <c r="K67" s="130"/>
      <c r="L67" s="130"/>
      <c r="M67" s="130"/>
      <c r="N67" s="11"/>
      <c r="O67" s="145"/>
      <c r="P67" s="145"/>
      <c r="Q67" s="129"/>
      <c r="R67" s="130"/>
      <c r="S67" s="130"/>
      <c r="T67" s="130"/>
      <c r="U67" s="130"/>
      <c r="V67" s="130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1.25" hidden="1" x14ac:dyDescent="0.2">
      <c r="A68" s="188" t="s">
        <v>25</v>
      </c>
      <c r="B68" s="122"/>
      <c r="C68" s="140" t="s">
        <v>105</v>
      </c>
      <c r="D68" s="129"/>
      <c r="E68" s="130"/>
      <c r="F68" s="130"/>
      <c r="G68" s="11"/>
      <c r="H68" s="129"/>
      <c r="I68" s="130"/>
      <c r="J68" s="130"/>
      <c r="K68" s="130"/>
      <c r="L68" s="130"/>
      <c r="M68" s="130"/>
      <c r="N68" s="11"/>
      <c r="O68" s="145"/>
      <c r="P68" s="145"/>
      <c r="Q68" s="129"/>
      <c r="R68" s="130"/>
      <c r="S68" s="130"/>
      <c r="T68" s="130"/>
      <c r="U68" s="130"/>
      <c r="V68" s="130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8" t="s">
        <v>25</v>
      </c>
      <c r="B69" s="244" t="s">
        <v>264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80"/>
      <c r="P69" s="180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710">SUMIF($A15:$A64,"&gt;'#'",Z15:Z64)</f>
        <v>182</v>
      </c>
      <c r="AA69" s="35">
        <f t="shared" ref="AA69:AB69" si="711">SUMIF($A15:$A64,"&gt;'#'",AA15:AA64)</f>
        <v>0</v>
      </c>
      <c r="AB69" s="35">
        <f t="shared" si="711"/>
        <v>188</v>
      </c>
      <c r="AC69" s="35">
        <f t="shared" si="710"/>
        <v>1034</v>
      </c>
      <c r="AD69" s="229">
        <f>SUM(AD15:AD64)</f>
        <v>98</v>
      </c>
      <c r="AE69" s="229">
        <f>SUM(AE15:AE64)</f>
        <v>0</v>
      </c>
      <c r="AF69" s="229">
        <f>SUM(AF15:AF64)</f>
        <v>98</v>
      </c>
      <c r="AG69" s="227">
        <f t="shared" ref="AG69:BI69" si="712">SUM(AG15:AG64)</f>
        <v>29</v>
      </c>
      <c r="AH69" s="229">
        <f t="shared" si="712"/>
        <v>70</v>
      </c>
      <c r="AI69" s="229">
        <f t="shared" ref="AI69:AJ69" si="713">SUM(AI15:AI64)</f>
        <v>0</v>
      </c>
      <c r="AJ69" s="229">
        <f t="shared" si="713"/>
        <v>76</v>
      </c>
      <c r="AK69" s="227">
        <f t="shared" si="712"/>
        <v>15</v>
      </c>
      <c r="AL69" s="229">
        <f t="shared" si="712"/>
        <v>14</v>
      </c>
      <c r="AM69" s="229">
        <f t="shared" ref="AM69:AN69" si="714">SUM(AM15:AM64)</f>
        <v>0</v>
      </c>
      <c r="AN69" s="229">
        <f t="shared" si="714"/>
        <v>14</v>
      </c>
      <c r="AO69" s="227">
        <f t="shared" si="712"/>
        <v>2.8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0.73646723646723644</v>
      </c>
      <c r="BK69" s="54"/>
      <c r="BL69" s="84">
        <f>SUM(BL15:BL68)</f>
        <v>29</v>
      </c>
      <c r="BM69" s="84">
        <f t="shared" ref="BM69:BT69" si="720">SUM(BM15:BM68)</f>
        <v>15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46.8</v>
      </c>
      <c r="BW69" s="37">
        <f>SUM(BW15:BW68)</f>
        <v>29</v>
      </c>
      <c r="BX69" s="37">
        <f t="shared" ref="BX69:CE69" si="721">SUM(BX15:BX68)</f>
        <v>15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46.75</v>
      </c>
      <c r="CF69" s="223"/>
      <c r="CG69" s="23" t="s">
        <v>36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2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7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7">
        <f t="shared" si="725"/>
        <v>0</v>
      </c>
    </row>
    <row r="70" spans="1:125" s="2" customFormat="1" x14ac:dyDescent="0.2">
      <c r="A70" s="139"/>
      <c r="B70" s="158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50"/>
      <c r="AD70" s="232"/>
      <c r="AE70" s="232"/>
      <c r="AF70" s="232"/>
      <c r="AG70" s="150"/>
      <c r="AH70" s="232"/>
      <c r="AI70" s="232"/>
      <c r="AJ70" s="232"/>
      <c r="AK70" s="150"/>
      <c r="AL70" s="232"/>
      <c r="AM70" s="232"/>
      <c r="AN70" s="232"/>
      <c r="AO70" s="150"/>
      <c r="AP70" s="232"/>
      <c r="AQ70" s="232"/>
      <c r="AR70" s="232"/>
      <c r="AS70" s="150"/>
      <c r="AT70" s="232"/>
      <c r="AU70" s="232"/>
      <c r="AV70" s="232"/>
      <c r="AW70" s="150"/>
      <c r="AX70" s="232"/>
      <c r="AY70" s="232"/>
      <c r="AZ70" s="232"/>
      <c r="BA70" s="150"/>
      <c r="BB70" s="232"/>
      <c r="BC70" s="232"/>
      <c r="BD70" s="232"/>
      <c r="BE70" s="150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02" t="s">
        <v>152</v>
      </c>
      <c r="DE70" s="603"/>
      <c r="DF70" s="603"/>
      <c r="DG70" s="603"/>
      <c r="DH70" s="603"/>
      <c r="DI70" s="603"/>
      <c r="DJ70" s="603"/>
      <c r="DK70" s="604"/>
      <c r="DL70" s="134" t="s">
        <v>36</v>
      </c>
      <c r="DM70" s="602" t="s">
        <v>153</v>
      </c>
      <c r="DN70" s="603"/>
      <c r="DO70" s="603"/>
      <c r="DP70" s="603"/>
      <c r="DQ70" s="603"/>
      <c r="DR70" s="603"/>
      <c r="DS70" s="603"/>
      <c r="DT70" s="604"/>
      <c r="DU70" s="134" t="s">
        <v>36</v>
      </c>
    </row>
    <row r="71" spans="1:125" s="2" customFormat="1" ht="13.5" customHeight="1" x14ac:dyDescent="0.2">
      <c r="A71" s="295" t="s">
        <v>251</v>
      </c>
      <c r="B71" s="329" t="s">
        <v>151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50"/>
      <c r="Y71" s="150"/>
      <c r="Z71" s="150"/>
      <c r="AA71" s="150"/>
      <c r="AB71" s="150"/>
      <c r="AC71" s="150"/>
      <c r="AD71" s="232"/>
      <c r="AE71" s="232"/>
      <c r="AF71" s="232"/>
      <c r="AG71" s="150"/>
      <c r="AH71" s="232"/>
      <c r="AI71" s="232"/>
      <c r="AJ71" s="232"/>
      <c r="AK71" s="150"/>
      <c r="AL71" s="232"/>
      <c r="AM71" s="232"/>
      <c r="AN71" s="232"/>
      <c r="AO71" s="150"/>
      <c r="AP71" s="232"/>
      <c r="AQ71" s="232"/>
      <c r="AR71" s="232"/>
      <c r="AS71" s="150"/>
      <c r="AT71" s="232"/>
      <c r="AU71" s="232"/>
      <c r="AV71" s="232"/>
      <c r="AW71" s="150"/>
      <c r="AX71" s="232"/>
      <c r="AY71" s="232"/>
      <c r="AZ71" s="232"/>
      <c r="BA71" s="150"/>
      <c r="BB71" s="232"/>
      <c r="BC71" s="232"/>
      <c r="BD71" s="232"/>
      <c r="BE71" s="150"/>
      <c r="BF71" s="232"/>
      <c r="BG71" s="232"/>
      <c r="BH71" s="232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110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78</v>
      </c>
    </row>
    <row r="72" spans="1:125" s="2" customFormat="1" x14ac:dyDescent="0.2">
      <c r="A72" s="338" t="str">
        <f>CONCATENATE($A$71,".",BX72)</f>
        <v>1.2.01</v>
      </c>
      <c r="B72" s="513" t="s">
        <v>363</v>
      </c>
      <c r="C72" s="512" t="s">
        <v>330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8"/>
      <c r="P72" s="8">
        <v>1</v>
      </c>
      <c r="Q72" s="145"/>
      <c r="R72" s="145"/>
      <c r="S72" s="145"/>
      <c r="T72" s="145"/>
      <c r="U72" s="145"/>
      <c r="V72" s="145"/>
      <c r="W72" s="145"/>
      <c r="X72" s="145">
        <f t="shared" ref="X72:X79" si="726">Y72*$BR$7</f>
        <v>30</v>
      </c>
      <c r="Y72" s="145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6"/>
      <c r="AE72" s="236"/>
      <c r="AF72" s="236"/>
      <c r="AG72" s="70">
        <f>DD72+DM72</f>
        <v>1</v>
      </c>
      <c r="AH72" s="236"/>
      <c r="AI72" s="236"/>
      <c r="AJ72" s="236"/>
      <c r="AK72" s="70">
        <f>DE72+DN72</f>
        <v>0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81" t="s">
        <v>315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idden="1" x14ac:dyDescent="0.2">
      <c r="A73" s="338" t="str">
        <f t="shared" ref="A73:A79" si="760">CONCATENATE($A$71,".",BX73)</f>
        <v>1.2.02</v>
      </c>
      <c r="B73" s="157"/>
      <c r="C73" s="140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8"/>
      <c r="P73" s="8"/>
      <c r="Q73" s="145"/>
      <c r="R73" s="145"/>
      <c r="S73" s="145"/>
      <c r="T73" s="145"/>
      <c r="U73" s="145"/>
      <c r="V73" s="145"/>
      <c r="W73" s="145"/>
      <c r="X73" s="145">
        <f t="shared" si="726"/>
        <v>0</v>
      </c>
      <c r="Y73" s="145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0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81" t="s">
        <v>316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idden="1" x14ac:dyDescent="0.2">
      <c r="A74" s="338" t="str">
        <f t="shared" si="760"/>
        <v>1.2.03</v>
      </c>
      <c r="B74" s="122"/>
      <c r="C74" s="140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8"/>
      <c r="P74" s="8"/>
      <c r="Q74" s="145"/>
      <c r="R74" s="145"/>
      <c r="S74" s="145"/>
      <c r="T74" s="145"/>
      <c r="U74" s="145"/>
      <c r="V74" s="145"/>
      <c r="W74" s="145"/>
      <c r="X74" s="145">
        <f t="shared" si="726"/>
        <v>0</v>
      </c>
      <c r="Y74" s="145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81" t="s">
        <v>317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">
      <c r="A75" s="338" t="str">
        <f t="shared" si="760"/>
        <v>1.2.04</v>
      </c>
      <c r="B75" s="122"/>
      <c r="C75" s="14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8"/>
      <c r="P75" s="8"/>
      <c r="Q75" s="145"/>
      <c r="R75" s="145"/>
      <c r="S75" s="145"/>
      <c r="T75" s="145"/>
      <c r="U75" s="145"/>
      <c r="V75" s="145"/>
      <c r="W75" s="145"/>
      <c r="X75" s="145">
        <f t="shared" si="726"/>
        <v>0</v>
      </c>
      <c r="Y75" s="145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81" t="s">
        <v>318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">
      <c r="A76" s="338" t="str">
        <f t="shared" si="760"/>
        <v>1.2.05</v>
      </c>
      <c r="B76" s="122"/>
      <c r="C76" s="140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8"/>
      <c r="P76" s="8"/>
      <c r="Q76" s="145"/>
      <c r="R76" s="145"/>
      <c r="S76" s="145"/>
      <c r="T76" s="145"/>
      <c r="U76" s="145"/>
      <c r="V76" s="145"/>
      <c r="W76" s="145"/>
      <c r="X76" s="145">
        <f t="shared" si="726"/>
        <v>0</v>
      </c>
      <c r="Y76" s="145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81" t="s">
        <v>319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">
      <c r="A77" s="338" t="str">
        <f t="shared" si="760"/>
        <v>1.2.06</v>
      </c>
      <c r="B77" s="122"/>
      <c r="C77" s="140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8"/>
      <c r="P77" s="8"/>
      <c r="Q77" s="145"/>
      <c r="R77" s="145"/>
      <c r="S77" s="145"/>
      <c r="T77" s="145"/>
      <c r="U77" s="145"/>
      <c r="V77" s="145"/>
      <c r="W77" s="145"/>
      <c r="X77" s="145">
        <f t="shared" si="726"/>
        <v>0</v>
      </c>
      <c r="Y77" s="145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81" t="s">
        <v>320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">
      <c r="A78" s="338" t="str">
        <f t="shared" si="760"/>
        <v>1.2.07</v>
      </c>
      <c r="B78" s="122"/>
      <c r="C78" s="140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8"/>
      <c r="P78" s="8"/>
      <c r="Q78" s="145"/>
      <c r="R78" s="145"/>
      <c r="S78" s="145"/>
      <c r="T78" s="145"/>
      <c r="U78" s="145"/>
      <c r="V78" s="145"/>
      <c r="W78" s="145"/>
      <c r="X78" s="145">
        <f t="shared" si="726"/>
        <v>0</v>
      </c>
      <c r="Y78" s="145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81" t="s">
        <v>321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">
      <c r="A79" s="338" t="str">
        <f t="shared" si="760"/>
        <v>1.2.08</v>
      </c>
      <c r="B79" s="122"/>
      <c r="C79" s="140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8"/>
      <c r="P79" s="8"/>
      <c r="Q79" s="145"/>
      <c r="R79" s="145"/>
      <c r="S79" s="145"/>
      <c r="T79" s="145"/>
      <c r="U79" s="145"/>
      <c r="V79" s="145"/>
      <c r="W79" s="145"/>
      <c r="X79" s="145">
        <f t="shared" si="726"/>
        <v>0</v>
      </c>
      <c r="Y79" s="145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81" t="s">
        <v>322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21" x14ac:dyDescent="0.2">
      <c r="A80" s="139"/>
      <c r="B80" s="322" t="s">
        <v>265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80"/>
      <c r="P80" s="180"/>
      <c r="Q80" s="190"/>
      <c r="R80" s="190"/>
      <c r="S80" s="190"/>
      <c r="T80" s="190"/>
      <c r="U80" s="190"/>
      <c r="V80" s="190"/>
      <c r="W80" s="197"/>
      <c r="X80" s="145">
        <f>SUM(X72:X79)</f>
        <v>30</v>
      </c>
      <c r="Y80" s="145">
        <f t="shared" ref="Y80:AC80" si="769">SUM(Y72:Y79)</f>
        <v>1</v>
      </c>
      <c r="Z80" s="145">
        <f t="shared" si="769"/>
        <v>0</v>
      </c>
      <c r="AA80" s="145">
        <f t="shared" si="769"/>
        <v>0</v>
      </c>
      <c r="AB80" s="145">
        <f t="shared" si="769"/>
        <v>0</v>
      </c>
      <c r="AC80" s="145">
        <f t="shared" si="769"/>
        <v>30</v>
      </c>
      <c r="AD80" s="245"/>
      <c r="AE80" s="245"/>
      <c r="AF80" s="245"/>
      <c r="AG80" s="70">
        <f t="shared" ref="AG80" si="770">SUM(AG72:AG79)</f>
        <v>1</v>
      </c>
      <c r="AH80" s="245"/>
      <c r="AI80" s="245"/>
      <c r="AJ80" s="245"/>
      <c r="AK80" s="70">
        <f t="shared" ref="AK80" si="771">SUM(AK72:AK79)</f>
        <v>0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8">
        <f>COUNTIF(DD72:DD79,"&gt;0")</f>
        <v>0</v>
      </c>
      <c r="DE80" s="138">
        <f t="shared" ref="DE80:DK80" si="778">COUNTIF(DE72:DE79,"&gt;0")</f>
        <v>0</v>
      </c>
      <c r="DF80" s="138">
        <f t="shared" si="778"/>
        <v>0</v>
      </c>
      <c r="DG80" s="138">
        <f t="shared" si="778"/>
        <v>0</v>
      </c>
      <c r="DH80" s="138">
        <f t="shared" si="778"/>
        <v>0</v>
      </c>
      <c r="DI80" s="138">
        <f t="shared" si="778"/>
        <v>0</v>
      </c>
      <c r="DJ80" s="138">
        <f t="shared" si="778"/>
        <v>0</v>
      </c>
      <c r="DK80" s="138">
        <f t="shared" si="778"/>
        <v>0</v>
      </c>
      <c r="DL80" s="2">
        <f>SUM(DM80:DT80)</f>
        <v>1</v>
      </c>
      <c r="DM80" s="138">
        <f t="shared" ref="DM80:DT80" si="779">COUNTIF(DM72:DM79,"&gt;0")</f>
        <v>1</v>
      </c>
      <c r="DN80" s="138">
        <f t="shared" si="779"/>
        <v>0</v>
      </c>
      <c r="DO80" s="138">
        <f t="shared" si="779"/>
        <v>0</v>
      </c>
      <c r="DP80" s="138">
        <f t="shared" si="779"/>
        <v>0</v>
      </c>
      <c r="DQ80" s="138">
        <f t="shared" si="779"/>
        <v>0</v>
      </c>
      <c r="DR80" s="138">
        <f t="shared" si="779"/>
        <v>0</v>
      </c>
      <c r="DS80" s="138">
        <f t="shared" si="779"/>
        <v>0</v>
      </c>
      <c r="DT80" s="138">
        <f t="shared" si="779"/>
        <v>0</v>
      </c>
      <c r="DU80" s="2">
        <f t="shared" ref="DU80" si="780">SUM(DU72:DU79)</f>
        <v>1</v>
      </c>
    </row>
    <row r="81" spans="1:125" s="2" customFormat="1" x14ac:dyDescent="0.2">
      <c r="A81" s="139"/>
      <c r="B81" s="158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50"/>
      <c r="AD81" s="232"/>
      <c r="AE81" s="232"/>
      <c r="AF81" s="232"/>
      <c r="AG81" s="150"/>
      <c r="AH81" s="232"/>
      <c r="AI81" s="232"/>
      <c r="AJ81" s="232"/>
      <c r="AK81" s="150"/>
      <c r="AL81" s="232"/>
      <c r="AM81" s="232"/>
      <c r="AN81" s="232"/>
      <c r="AO81" s="150"/>
      <c r="AP81" s="232"/>
      <c r="AQ81" s="232"/>
      <c r="AR81" s="232"/>
      <c r="AS81" s="150"/>
      <c r="AT81" s="232"/>
      <c r="AU81" s="232"/>
      <c r="AV81" s="232"/>
      <c r="AW81" s="150"/>
      <c r="AX81" s="232"/>
      <c r="AY81" s="232"/>
      <c r="AZ81" s="232"/>
      <c r="BA81" s="150"/>
      <c r="BB81" s="232"/>
      <c r="BC81" s="232"/>
      <c r="BD81" s="232"/>
      <c r="BE81" s="150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">
      <c r="A82" s="295" t="str">
        <f>IF($X$80=0,"1.2","1.3")</f>
        <v>1.3</v>
      </c>
      <c r="B82" s="329" t="s">
        <v>118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50"/>
      <c r="P82" s="150"/>
      <c r="Q82" s="195"/>
      <c r="R82" s="195"/>
      <c r="S82" s="195"/>
      <c r="T82" s="195"/>
      <c r="U82" s="195"/>
      <c r="V82" s="195"/>
      <c r="W82" s="195"/>
      <c r="X82" s="150"/>
      <c r="Y82" s="150"/>
      <c r="Z82" s="150"/>
      <c r="AA82" s="150"/>
      <c r="AB82" s="150"/>
      <c r="AC82" s="150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x14ac:dyDescent="0.2">
      <c r="A83" s="338" t="str">
        <f>CONCATENATE($A$82,".",BX83)</f>
        <v>1.3.01</v>
      </c>
      <c r="B83" s="514" t="s">
        <v>364</v>
      </c>
      <c r="C83" s="140" t="s">
        <v>330</v>
      </c>
      <c r="D83" s="315"/>
      <c r="E83" s="166"/>
      <c r="F83" s="166"/>
      <c r="G83" s="316"/>
      <c r="H83" s="515">
        <v>3</v>
      </c>
      <c r="I83" s="130"/>
      <c r="J83" s="130"/>
      <c r="K83" s="130"/>
      <c r="L83" s="130"/>
      <c r="M83" s="130"/>
      <c r="N83" s="11"/>
      <c r="O83" s="145"/>
      <c r="P83" s="145"/>
      <c r="Q83" s="129"/>
      <c r="R83" s="130"/>
      <c r="S83" s="130"/>
      <c r="T83" s="130"/>
      <c r="U83" s="130"/>
      <c r="V83" s="130"/>
      <c r="W83" s="11"/>
      <c r="X83" s="8">
        <v>216</v>
      </c>
      <c r="Y83" s="145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5">
        <v>0</v>
      </c>
      <c r="AE83" s="145">
        <v>0</v>
      </c>
      <c r="AF83" s="145">
        <v>0</v>
      </c>
      <c r="AG83" s="70">
        <f>BL83</f>
        <v>0</v>
      </c>
      <c r="AH83" s="145">
        <v>0</v>
      </c>
      <c r="AI83" s="145">
        <v>0</v>
      </c>
      <c r="AJ83" s="145">
        <v>0</v>
      </c>
      <c r="AK83" s="70">
        <f>BM83</f>
        <v>0</v>
      </c>
      <c r="AL83" s="145">
        <v>0</v>
      </c>
      <c r="AM83" s="145">
        <v>0</v>
      </c>
      <c r="AN83" s="145">
        <v>0</v>
      </c>
      <c r="AO83" s="70">
        <f>BN83</f>
        <v>7.2</v>
      </c>
      <c r="AP83" s="145">
        <v>0</v>
      </c>
      <c r="AQ83" s="145">
        <v>0</v>
      </c>
      <c r="AR83" s="145">
        <v>0</v>
      </c>
      <c r="AS83" s="70">
        <f>BO83</f>
        <v>0</v>
      </c>
      <c r="AT83" s="145">
        <v>0</v>
      </c>
      <c r="AU83" s="145">
        <v>0</v>
      </c>
      <c r="AV83" s="145">
        <v>0</v>
      </c>
      <c r="AW83" s="70">
        <f>BP83</f>
        <v>0</v>
      </c>
      <c r="AX83" s="145">
        <v>0</v>
      </c>
      <c r="AY83" s="145">
        <v>0</v>
      </c>
      <c r="AZ83" s="145">
        <v>0</v>
      </c>
      <c r="BA83" s="70">
        <f>BQ83</f>
        <v>0</v>
      </c>
      <c r="BB83" s="145">
        <v>0</v>
      </c>
      <c r="BC83" s="145">
        <v>0</v>
      </c>
      <c r="BD83" s="145">
        <v>0</v>
      </c>
      <c r="BE83" s="70">
        <f>BR83</f>
        <v>0</v>
      </c>
      <c r="BF83" s="145">
        <v>0</v>
      </c>
      <c r="BG83" s="145">
        <v>0</v>
      </c>
      <c r="BH83" s="145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81" t="s">
        <v>315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38" t="str">
        <f t="shared" ref="A84:A87" si="785">CONCATENATE($A$82,".",BX84)</f>
        <v>1.3.02</v>
      </c>
      <c r="B84" s="157"/>
      <c r="C84" s="140"/>
      <c r="D84" s="315"/>
      <c r="E84" s="166"/>
      <c r="F84" s="166"/>
      <c r="G84" s="316"/>
      <c r="H84" s="129"/>
      <c r="I84" s="130"/>
      <c r="J84" s="130"/>
      <c r="K84" s="130"/>
      <c r="L84" s="130"/>
      <c r="M84" s="130"/>
      <c r="N84" s="11"/>
      <c r="O84" s="145"/>
      <c r="P84" s="145"/>
      <c r="Q84" s="129"/>
      <c r="R84" s="130"/>
      <c r="S84" s="130"/>
      <c r="T84" s="130"/>
      <c r="U84" s="130"/>
      <c r="V84" s="130"/>
      <c r="W84" s="11"/>
      <c r="X84" s="8"/>
      <c r="Y84" s="145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5">
        <v>0</v>
      </c>
      <c r="AE84" s="145">
        <v>0</v>
      </c>
      <c r="AF84" s="145">
        <v>0</v>
      </c>
      <c r="AG84" s="70">
        <f>BL84</f>
        <v>0</v>
      </c>
      <c r="AH84" s="145">
        <v>0</v>
      </c>
      <c r="AI84" s="145">
        <v>0</v>
      </c>
      <c r="AJ84" s="145">
        <v>0</v>
      </c>
      <c r="AK84" s="70">
        <f>BM84</f>
        <v>0</v>
      </c>
      <c r="AL84" s="145">
        <v>0</v>
      </c>
      <c r="AM84" s="145">
        <v>0</v>
      </c>
      <c r="AN84" s="145">
        <v>0</v>
      </c>
      <c r="AO84" s="70">
        <f>BN84</f>
        <v>0</v>
      </c>
      <c r="AP84" s="145">
        <v>0</v>
      </c>
      <c r="AQ84" s="145">
        <v>0</v>
      </c>
      <c r="AR84" s="145">
        <v>0</v>
      </c>
      <c r="AS84" s="70">
        <f>BO84</f>
        <v>0</v>
      </c>
      <c r="AT84" s="145">
        <v>0</v>
      </c>
      <c r="AU84" s="145">
        <v>0</v>
      </c>
      <c r="AV84" s="145">
        <v>0</v>
      </c>
      <c r="AW84" s="70">
        <f>BP84</f>
        <v>0</v>
      </c>
      <c r="AX84" s="145">
        <v>0</v>
      </c>
      <c r="AY84" s="145">
        <v>0</v>
      </c>
      <c r="AZ84" s="145">
        <v>0</v>
      </c>
      <c r="BA84" s="70">
        <f>BQ84</f>
        <v>0</v>
      </c>
      <c r="BB84" s="145">
        <v>0</v>
      </c>
      <c r="BC84" s="145">
        <v>0</v>
      </c>
      <c r="BD84" s="145">
        <v>0</v>
      </c>
      <c r="BE84" s="70">
        <f>BR84</f>
        <v>0</v>
      </c>
      <c r="BF84" s="145">
        <v>0</v>
      </c>
      <c r="BG84" s="145">
        <v>0</v>
      </c>
      <c r="BH84" s="145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81" t="s">
        <v>316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38" t="str">
        <f t="shared" si="785"/>
        <v>1.3.03</v>
      </c>
      <c r="B85" s="157"/>
      <c r="C85" s="140"/>
      <c r="D85" s="315"/>
      <c r="E85" s="166"/>
      <c r="F85" s="166"/>
      <c r="G85" s="316"/>
      <c r="H85" s="129"/>
      <c r="I85" s="130"/>
      <c r="J85" s="130"/>
      <c r="K85" s="130"/>
      <c r="L85" s="130"/>
      <c r="M85" s="130"/>
      <c r="N85" s="11"/>
      <c r="O85" s="145"/>
      <c r="P85" s="145"/>
      <c r="Q85" s="129"/>
      <c r="R85" s="130"/>
      <c r="S85" s="130"/>
      <c r="T85" s="130"/>
      <c r="U85" s="130"/>
      <c r="V85" s="130"/>
      <c r="W85" s="11"/>
      <c r="X85" s="8"/>
      <c r="Y85" s="145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5">
        <v>0</v>
      </c>
      <c r="AE85" s="145">
        <v>0</v>
      </c>
      <c r="AF85" s="145">
        <v>0</v>
      </c>
      <c r="AG85" s="70">
        <f>BL85</f>
        <v>0</v>
      </c>
      <c r="AH85" s="145">
        <v>0</v>
      </c>
      <c r="AI85" s="145">
        <v>0</v>
      </c>
      <c r="AJ85" s="145">
        <v>0</v>
      </c>
      <c r="AK85" s="70">
        <f>BM85</f>
        <v>0</v>
      </c>
      <c r="AL85" s="145">
        <v>0</v>
      </c>
      <c r="AM85" s="145">
        <v>0</v>
      </c>
      <c r="AN85" s="145">
        <v>0</v>
      </c>
      <c r="AO85" s="70">
        <f>BN85</f>
        <v>0</v>
      </c>
      <c r="AP85" s="145">
        <v>0</v>
      </c>
      <c r="AQ85" s="145">
        <v>0</v>
      </c>
      <c r="AR85" s="145">
        <v>0</v>
      </c>
      <c r="AS85" s="70">
        <f>BO85</f>
        <v>0</v>
      </c>
      <c r="AT85" s="145">
        <v>0</v>
      </c>
      <c r="AU85" s="145">
        <v>0</v>
      </c>
      <c r="AV85" s="145">
        <v>0</v>
      </c>
      <c r="AW85" s="70">
        <f>BP85</f>
        <v>0</v>
      </c>
      <c r="AX85" s="145">
        <v>0</v>
      </c>
      <c r="AY85" s="145">
        <v>0</v>
      </c>
      <c r="AZ85" s="145">
        <v>0</v>
      </c>
      <c r="BA85" s="70">
        <f>BQ85</f>
        <v>0</v>
      </c>
      <c r="BB85" s="145">
        <v>0</v>
      </c>
      <c r="BC85" s="145">
        <v>0</v>
      </c>
      <c r="BD85" s="145">
        <v>0</v>
      </c>
      <c r="BE85" s="70">
        <f>BR85</f>
        <v>0</v>
      </c>
      <c r="BF85" s="145">
        <v>0</v>
      </c>
      <c r="BG85" s="145">
        <v>0</v>
      </c>
      <c r="BH85" s="145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81" t="s">
        <v>317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38" t="str">
        <f t="shared" si="785"/>
        <v>1.3.04</v>
      </c>
      <c r="B86" s="157"/>
      <c r="C86" s="140"/>
      <c r="D86" s="315"/>
      <c r="E86" s="166"/>
      <c r="F86" s="166"/>
      <c r="G86" s="316"/>
      <c r="H86" s="129"/>
      <c r="I86" s="130"/>
      <c r="J86" s="130"/>
      <c r="K86" s="130"/>
      <c r="L86" s="130"/>
      <c r="M86" s="130"/>
      <c r="N86" s="11"/>
      <c r="O86" s="145"/>
      <c r="P86" s="145"/>
      <c r="Q86" s="129"/>
      <c r="R86" s="130"/>
      <c r="S86" s="130"/>
      <c r="T86" s="130"/>
      <c r="U86" s="130"/>
      <c r="V86" s="130"/>
      <c r="W86" s="11"/>
      <c r="X86" s="8"/>
      <c r="Y86" s="145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5">
        <v>0</v>
      </c>
      <c r="AE86" s="145">
        <v>0</v>
      </c>
      <c r="AF86" s="145">
        <v>0</v>
      </c>
      <c r="AG86" s="70">
        <f>BL86</f>
        <v>0</v>
      </c>
      <c r="AH86" s="145">
        <v>0</v>
      </c>
      <c r="AI86" s="145">
        <v>0</v>
      </c>
      <c r="AJ86" s="145">
        <v>0</v>
      </c>
      <c r="AK86" s="70">
        <f>BM86</f>
        <v>0</v>
      </c>
      <c r="AL86" s="145">
        <v>0</v>
      </c>
      <c r="AM86" s="145">
        <v>0</v>
      </c>
      <c r="AN86" s="145">
        <v>0</v>
      </c>
      <c r="AO86" s="70">
        <f>BN86</f>
        <v>0</v>
      </c>
      <c r="AP86" s="145">
        <v>0</v>
      </c>
      <c r="AQ86" s="145">
        <v>0</v>
      </c>
      <c r="AR86" s="145">
        <v>0</v>
      </c>
      <c r="AS86" s="70">
        <f>BO86</f>
        <v>0</v>
      </c>
      <c r="AT86" s="145">
        <v>0</v>
      </c>
      <c r="AU86" s="145">
        <v>0</v>
      </c>
      <c r="AV86" s="145">
        <v>0</v>
      </c>
      <c r="AW86" s="70">
        <f>BP86</f>
        <v>0</v>
      </c>
      <c r="AX86" s="145">
        <v>0</v>
      </c>
      <c r="AY86" s="145">
        <v>0</v>
      </c>
      <c r="AZ86" s="145">
        <v>0</v>
      </c>
      <c r="BA86" s="70">
        <f>BQ86</f>
        <v>0</v>
      </c>
      <c r="BB86" s="145">
        <v>0</v>
      </c>
      <c r="BC86" s="145">
        <v>0</v>
      </c>
      <c r="BD86" s="145">
        <v>0</v>
      </c>
      <c r="BE86" s="70">
        <f>BR86</f>
        <v>0</v>
      </c>
      <c r="BF86" s="145">
        <v>0</v>
      </c>
      <c r="BG86" s="145">
        <v>0</v>
      </c>
      <c r="BH86" s="145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81" t="s">
        <v>318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38" t="str">
        <f t="shared" si="785"/>
        <v>1.3.05</v>
      </c>
      <c r="B87" s="157"/>
      <c r="C87" s="140"/>
      <c r="D87" s="315"/>
      <c r="E87" s="166"/>
      <c r="F87" s="166"/>
      <c r="G87" s="316"/>
      <c r="H87" s="129"/>
      <c r="I87" s="130"/>
      <c r="J87" s="130"/>
      <c r="K87" s="130"/>
      <c r="L87" s="130"/>
      <c r="M87" s="130"/>
      <c r="N87" s="11"/>
      <c r="O87" s="145"/>
      <c r="P87" s="145"/>
      <c r="Q87" s="129"/>
      <c r="R87" s="130"/>
      <c r="S87" s="130"/>
      <c r="T87" s="130"/>
      <c r="U87" s="130"/>
      <c r="V87" s="130"/>
      <c r="W87" s="11"/>
      <c r="X87" s="8"/>
      <c r="Y87" s="145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5">
        <v>0</v>
      </c>
      <c r="AE87" s="145">
        <v>0</v>
      </c>
      <c r="AF87" s="145">
        <v>0</v>
      </c>
      <c r="AG87" s="70">
        <f>BL87</f>
        <v>0</v>
      </c>
      <c r="AH87" s="145">
        <v>0</v>
      </c>
      <c r="AI87" s="145">
        <v>0</v>
      </c>
      <c r="AJ87" s="145">
        <v>0</v>
      </c>
      <c r="AK87" s="70">
        <f>BM87</f>
        <v>0</v>
      </c>
      <c r="AL87" s="145">
        <v>0</v>
      </c>
      <c r="AM87" s="145">
        <v>0</v>
      </c>
      <c r="AN87" s="145">
        <v>0</v>
      </c>
      <c r="AO87" s="70">
        <f>BN87</f>
        <v>0</v>
      </c>
      <c r="AP87" s="145">
        <v>0</v>
      </c>
      <c r="AQ87" s="145">
        <v>0</v>
      </c>
      <c r="AR87" s="145">
        <v>0</v>
      </c>
      <c r="AS87" s="70">
        <f>BO87</f>
        <v>0</v>
      </c>
      <c r="AT87" s="145">
        <v>0</v>
      </c>
      <c r="AU87" s="145">
        <v>0</v>
      </c>
      <c r="AV87" s="145">
        <v>0</v>
      </c>
      <c r="AW87" s="70">
        <f>BP87</f>
        <v>0</v>
      </c>
      <c r="AX87" s="145">
        <v>0</v>
      </c>
      <c r="AY87" s="145">
        <v>0</v>
      </c>
      <c r="AZ87" s="145">
        <v>0</v>
      </c>
      <c r="BA87" s="70">
        <f>BQ87</f>
        <v>0</v>
      </c>
      <c r="BB87" s="145">
        <v>0</v>
      </c>
      <c r="BC87" s="145">
        <v>0</v>
      </c>
      <c r="BD87" s="145">
        <v>0</v>
      </c>
      <c r="BE87" s="70">
        <f>BR87</f>
        <v>0</v>
      </c>
      <c r="BF87" s="145">
        <v>0</v>
      </c>
      <c r="BG87" s="145">
        <v>0</v>
      </c>
      <c r="BH87" s="145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81" t="s">
        <v>319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198" t="s">
        <v>25</v>
      </c>
      <c r="B88" s="322" t="s">
        <v>266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80"/>
      <c r="P88" s="180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5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7.2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80"/>
      <c r="AH89" s="190"/>
      <c r="AI89" s="190"/>
      <c r="AJ89" s="190"/>
      <c r="AK89" s="180"/>
      <c r="AL89" s="190"/>
      <c r="AM89" s="190"/>
      <c r="AN89" s="190"/>
      <c r="AO89" s="180"/>
      <c r="AP89" s="190"/>
      <c r="AQ89" s="190"/>
      <c r="AR89" s="190"/>
      <c r="AS89" s="180"/>
      <c r="AT89" s="190"/>
      <c r="AU89" s="190"/>
      <c r="AV89" s="190"/>
      <c r="AW89" s="180"/>
      <c r="AX89" s="190"/>
      <c r="AY89" s="190"/>
      <c r="AZ89" s="190"/>
      <c r="BA89" s="180"/>
      <c r="BB89" s="190"/>
      <c r="BC89" s="190"/>
      <c r="BD89" s="190"/>
      <c r="BE89" s="180"/>
      <c r="BF89" s="190"/>
      <c r="BG89" s="190"/>
      <c r="BH89" s="190"/>
      <c r="BI89" s="180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">
      <c r="A90" s="295" t="str">
        <f>IF($A$82="1.2",IF($X$88=0,"1.2","1.3"),IF($X$88=0,"1.3","1.4"))</f>
        <v>1.4</v>
      </c>
      <c r="B90" s="329" t="s">
        <v>267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50"/>
      <c r="P90" s="150"/>
      <c r="Q90" s="195"/>
      <c r="R90" s="195"/>
      <c r="S90" s="195"/>
      <c r="T90" s="195"/>
      <c r="U90" s="195"/>
      <c r="V90" s="195"/>
      <c r="W90" s="195"/>
      <c r="X90" s="150"/>
      <c r="Y90" s="150"/>
      <c r="Z90" s="150"/>
      <c r="AA90" s="150"/>
      <c r="AB90" s="150"/>
      <c r="AC90" s="150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x14ac:dyDescent="0.2">
      <c r="A91" s="338" t="str">
        <f>CONCATENATE($A$90,".01")</f>
        <v>1.4.01</v>
      </c>
      <c r="B91" s="516" t="s">
        <v>365</v>
      </c>
      <c r="C91" s="140" t="s">
        <v>330</v>
      </c>
      <c r="D91" s="269">
        <f>IF(X91&gt;0,3,0)</f>
        <v>3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">
        <v>360</v>
      </c>
      <c r="Y91" s="145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5">
        <v>0</v>
      </c>
      <c r="AE91" s="145">
        <v>0</v>
      </c>
      <c r="AF91" s="145">
        <v>0</v>
      </c>
      <c r="AG91" s="70">
        <f>BL91</f>
        <v>0</v>
      </c>
      <c r="AH91" s="145">
        <v>0</v>
      </c>
      <c r="AI91" s="145">
        <v>0</v>
      </c>
      <c r="AJ91" s="145">
        <v>0</v>
      </c>
      <c r="AK91" s="70">
        <f>BM91</f>
        <v>0</v>
      </c>
      <c r="AL91" s="145">
        <v>0</v>
      </c>
      <c r="AM91" s="145">
        <v>0</v>
      </c>
      <c r="AN91" s="145">
        <v>0</v>
      </c>
      <c r="AO91" s="70">
        <f>IF(D91&gt;0,Y91,0)</f>
        <v>12</v>
      </c>
      <c r="AP91" s="145">
        <v>0</v>
      </c>
      <c r="AQ91" s="145">
        <v>0</v>
      </c>
      <c r="AR91" s="145">
        <v>0</v>
      </c>
      <c r="AS91" s="70">
        <f>BO91</f>
        <v>0</v>
      </c>
      <c r="AT91" s="145">
        <v>0</v>
      </c>
      <c r="AU91" s="145">
        <v>0</v>
      </c>
      <c r="AV91" s="145">
        <v>0</v>
      </c>
      <c r="AW91" s="70">
        <f>BP91</f>
        <v>0</v>
      </c>
      <c r="AX91" s="145">
        <v>0</v>
      </c>
      <c r="AY91" s="145">
        <v>0</v>
      </c>
      <c r="AZ91" s="145">
        <v>0</v>
      </c>
      <c r="BA91" s="70">
        <f>BQ91</f>
        <v>0</v>
      </c>
      <c r="BB91" s="145">
        <v>0</v>
      </c>
      <c r="BC91" s="145">
        <v>0</v>
      </c>
      <c r="BD91" s="145">
        <v>0</v>
      </c>
      <c r="BE91" s="70">
        <f>BR91</f>
        <v>0</v>
      </c>
      <c r="BF91" s="145">
        <v>0</v>
      </c>
      <c r="BG91" s="145">
        <v>0</v>
      </c>
      <c r="BH91" s="145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customHeight="1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80"/>
      <c r="AH92" s="190"/>
      <c r="AI92" s="190"/>
      <c r="AJ92" s="190"/>
      <c r="AK92" s="180"/>
      <c r="AL92" s="190"/>
      <c r="AM92" s="190"/>
      <c r="AN92" s="190"/>
      <c r="AO92" s="180"/>
      <c r="AP92" s="190"/>
      <c r="AQ92" s="190"/>
      <c r="AR92" s="190"/>
      <c r="AS92" s="180"/>
      <c r="AT92" s="190"/>
      <c r="AU92" s="190"/>
      <c r="AV92" s="190"/>
      <c r="AW92" s="180"/>
      <c r="AX92" s="190"/>
      <c r="AY92" s="190"/>
      <c r="AZ92" s="190"/>
      <c r="BA92" s="180"/>
      <c r="BB92" s="190"/>
      <c r="BC92" s="190"/>
      <c r="BD92" s="190"/>
      <c r="BE92" s="180"/>
      <c r="BF92" s="190"/>
      <c r="BG92" s="190"/>
      <c r="BH92" s="190"/>
      <c r="BI92" s="180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customHeight="1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80"/>
      <c r="AH93" s="190"/>
      <c r="AI93" s="190"/>
      <c r="AJ93" s="190"/>
      <c r="AK93" s="180"/>
      <c r="AL93" s="190"/>
      <c r="AM93" s="190"/>
      <c r="AN93" s="190"/>
      <c r="AO93" s="180"/>
      <c r="AP93" s="190"/>
      <c r="AQ93" s="190"/>
      <c r="AR93" s="190"/>
      <c r="AS93" s="180"/>
      <c r="AT93" s="190"/>
      <c r="AU93" s="190"/>
      <c r="AV93" s="190"/>
      <c r="AW93" s="180"/>
      <c r="AX93" s="190"/>
      <c r="AY93" s="190"/>
      <c r="AZ93" s="190"/>
      <c r="BA93" s="180"/>
      <c r="BB93" s="190"/>
      <c r="BC93" s="190"/>
      <c r="BD93" s="190"/>
      <c r="BE93" s="180"/>
      <c r="BF93" s="190"/>
      <c r="BG93" s="190"/>
      <c r="BH93" s="190"/>
      <c r="BI93" s="180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customHeight="1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80"/>
      <c r="AH94" s="190"/>
      <c r="AI94" s="190"/>
      <c r="AJ94" s="190"/>
      <c r="AK94" s="180"/>
      <c r="AL94" s="190"/>
      <c r="AM94" s="190"/>
      <c r="AN94" s="190"/>
      <c r="AO94" s="180"/>
      <c r="AP94" s="190"/>
      <c r="AQ94" s="190"/>
      <c r="AR94" s="190"/>
      <c r="AS94" s="180"/>
      <c r="AT94" s="190"/>
      <c r="AU94" s="190"/>
      <c r="AV94" s="190"/>
      <c r="AW94" s="180"/>
      <c r="AX94" s="190"/>
      <c r="AY94" s="190"/>
      <c r="AZ94" s="190"/>
      <c r="BA94" s="180"/>
      <c r="BB94" s="190"/>
      <c r="BC94" s="190"/>
      <c r="BD94" s="190"/>
      <c r="BE94" s="180"/>
      <c r="BF94" s="190"/>
      <c r="BG94" s="190"/>
      <c r="BH94" s="190"/>
      <c r="BI94" s="180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0"/>
      <c r="AH95" s="190"/>
      <c r="AI95" s="190"/>
      <c r="AJ95" s="190"/>
      <c r="AK95" s="180"/>
      <c r="AL95" s="190"/>
      <c r="AM95" s="190"/>
      <c r="AN95" s="190"/>
      <c r="AO95" s="180"/>
      <c r="AP95" s="190"/>
      <c r="AQ95" s="190"/>
      <c r="AR95" s="190"/>
      <c r="AS95" s="180"/>
      <c r="AT95" s="190"/>
      <c r="AU95" s="190"/>
      <c r="AV95" s="190"/>
      <c r="AW95" s="180"/>
      <c r="AX95" s="190"/>
      <c r="AY95" s="190"/>
      <c r="AZ95" s="190"/>
      <c r="BA95" s="180"/>
      <c r="BB95" s="190"/>
      <c r="BC95" s="190"/>
      <c r="BD95" s="190"/>
      <c r="BE95" s="180"/>
      <c r="BF95" s="190"/>
      <c r="BG95" s="190"/>
      <c r="BH95" s="190"/>
      <c r="BI95" s="180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customHeight="1" x14ac:dyDescent="0.2">
      <c r="A96" s="295" t="str">
        <f>IF($A$90="1.2",IF($X$91=0,"1.2","1.3"),IF($A$90="1.3",IF($X$91=0,"1.3","1.4"),IF($A$90="1.4",IF($X$91=0,"1.4","1.5"))))</f>
        <v>1.5</v>
      </c>
      <c r="B96" s="480" t="s">
        <v>34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9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">
      <c r="A97" s="338" t="str">
        <f>CONCATENATE($A$96,".",BX83)</f>
        <v>1.5.01</v>
      </c>
      <c r="B97" s="517" t="s">
        <v>366</v>
      </c>
      <c r="C97" s="140" t="s">
        <v>330</v>
      </c>
      <c r="D97" s="129"/>
      <c r="E97" s="130"/>
      <c r="F97" s="130"/>
      <c r="G97" s="11"/>
      <c r="H97" s="184"/>
      <c r="I97" s="130"/>
      <c r="J97" s="130"/>
      <c r="K97" s="130"/>
      <c r="L97" s="130"/>
      <c r="M97" s="130"/>
      <c r="N97" s="11"/>
      <c r="O97" s="145"/>
      <c r="P97" s="145"/>
      <c r="Q97" s="315"/>
      <c r="R97" s="166"/>
      <c r="S97" s="166"/>
      <c r="T97" s="166"/>
      <c r="U97" s="166"/>
      <c r="V97" s="166"/>
      <c r="W97" s="316"/>
      <c r="X97" s="145">
        <v>0</v>
      </c>
      <c r="Y97" s="145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5">
        <v>0</v>
      </c>
      <c r="AE97" s="145">
        <v>0</v>
      </c>
      <c r="AF97" s="145">
        <v>0</v>
      </c>
      <c r="AG97" s="70">
        <f>BL97</f>
        <v>0</v>
      </c>
      <c r="AH97" s="145">
        <v>0</v>
      </c>
      <c r="AI97" s="145">
        <v>0</v>
      </c>
      <c r="AJ97" s="145">
        <v>0</v>
      </c>
      <c r="AK97" s="70">
        <f>BM97</f>
        <v>0</v>
      </c>
      <c r="AL97" s="145">
        <v>0</v>
      </c>
      <c r="AM97" s="145">
        <v>0</v>
      </c>
      <c r="AN97" s="145">
        <v>0</v>
      </c>
      <c r="AO97" s="70">
        <f>BN97</f>
        <v>0</v>
      </c>
      <c r="AP97" s="145">
        <v>0</v>
      </c>
      <c r="AQ97" s="145">
        <v>0</v>
      </c>
      <c r="AR97" s="145">
        <v>0</v>
      </c>
      <c r="AS97" s="70">
        <f>BO97</f>
        <v>0</v>
      </c>
      <c r="AT97" s="145">
        <v>0</v>
      </c>
      <c r="AU97" s="145">
        <v>0</v>
      </c>
      <c r="AV97" s="145">
        <v>0</v>
      </c>
      <c r="AW97" s="70">
        <f>BP97</f>
        <v>0</v>
      </c>
      <c r="AX97" s="145">
        <v>0</v>
      </c>
      <c r="AY97" s="145">
        <v>0</v>
      </c>
      <c r="AZ97" s="145">
        <v>0</v>
      </c>
      <c r="BA97" s="70">
        <f>BQ97</f>
        <v>0</v>
      </c>
      <c r="BB97" s="145">
        <v>0</v>
      </c>
      <c r="BC97" s="145">
        <v>0</v>
      </c>
      <c r="BD97" s="145">
        <v>0</v>
      </c>
      <c r="BE97" s="70">
        <f>BR97</f>
        <v>0</v>
      </c>
      <c r="BF97" s="145">
        <v>0</v>
      </c>
      <c r="BG97" s="145">
        <v>0</v>
      </c>
      <c r="BH97" s="145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81" t="s">
        <v>315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38" t="str">
        <f t="shared" ref="A98:A101" si="801">CONCATENATE($A$96,".",BX84)</f>
        <v>1.5.02</v>
      </c>
      <c r="B98" s="122"/>
      <c r="C98" s="140"/>
      <c r="D98" s="129"/>
      <c r="E98" s="130"/>
      <c r="F98" s="130"/>
      <c r="G98" s="11"/>
      <c r="H98" s="129"/>
      <c r="I98" s="130"/>
      <c r="J98" s="130"/>
      <c r="K98" s="130"/>
      <c r="L98" s="130"/>
      <c r="M98" s="130"/>
      <c r="N98" s="11"/>
      <c r="O98" s="145"/>
      <c r="P98" s="145"/>
      <c r="Q98" s="315"/>
      <c r="R98" s="166"/>
      <c r="S98" s="166"/>
      <c r="T98" s="166"/>
      <c r="U98" s="166"/>
      <c r="V98" s="166"/>
      <c r="W98" s="316"/>
      <c r="X98" s="145">
        <v>0</v>
      </c>
      <c r="Y98" s="145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5">
        <v>0</v>
      </c>
      <c r="AE98" s="145">
        <v>0</v>
      </c>
      <c r="AF98" s="145">
        <v>0</v>
      </c>
      <c r="AG98" s="70">
        <f>BL98</f>
        <v>0</v>
      </c>
      <c r="AH98" s="145">
        <v>0</v>
      </c>
      <c r="AI98" s="145">
        <v>0</v>
      </c>
      <c r="AJ98" s="145">
        <v>0</v>
      </c>
      <c r="AK98" s="70">
        <f>BM98</f>
        <v>0</v>
      </c>
      <c r="AL98" s="145">
        <v>0</v>
      </c>
      <c r="AM98" s="145">
        <v>0</v>
      </c>
      <c r="AN98" s="145">
        <v>0</v>
      </c>
      <c r="AO98" s="70">
        <f>BN98</f>
        <v>0</v>
      </c>
      <c r="AP98" s="145">
        <v>0</v>
      </c>
      <c r="AQ98" s="145">
        <v>0</v>
      </c>
      <c r="AR98" s="145">
        <v>0</v>
      </c>
      <c r="AS98" s="70">
        <f>BO98</f>
        <v>0</v>
      </c>
      <c r="AT98" s="145">
        <v>0</v>
      </c>
      <c r="AU98" s="145">
        <v>0</v>
      </c>
      <c r="AV98" s="145">
        <v>0</v>
      </c>
      <c r="AW98" s="70">
        <f>BP98</f>
        <v>0</v>
      </c>
      <c r="AX98" s="145">
        <v>0</v>
      </c>
      <c r="AY98" s="145">
        <v>0</v>
      </c>
      <c r="AZ98" s="145">
        <v>0</v>
      </c>
      <c r="BA98" s="70">
        <f>BQ98</f>
        <v>0</v>
      </c>
      <c r="BB98" s="145">
        <v>0</v>
      </c>
      <c r="BC98" s="145">
        <v>0</v>
      </c>
      <c r="BD98" s="145">
        <v>0</v>
      </c>
      <c r="BE98" s="70">
        <f>BR98</f>
        <v>0</v>
      </c>
      <c r="BF98" s="145">
        <v>0</v>
      </c>
      <c r="BG98" s="145">
        <v>0</v>
      </c>
      <c r="BH98" s="145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81" t="s">
        <v>316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38" t="str">
        <f t="shared" si="801"/>
        <v>1.5.03</v>
      </c>
      <c r="B99" s="122"/>
      <c r="C99" s="140"/>
      <c r="D99" s="129"/>
      <c r="E99" s="130"/>
      <c r="F99" s="130"/>
      <c r="G99" s="11"/>
      <c r="H99" s="129"/>
      <c r="I99" s="130"/>
      <c r="J99" s="130"/>
      <c r="K99" s="130"/>
      <c r="L99" s="130"/>
      <c r="M99" s="130"/>
      <c r="N99" s="11"/>
      <c r="O99" s="145"/>
      <c r="P99" s="145"/>
      <c r="Q99" s="315"/>
      <c r="R99" s="166"/>
      <c r="S99" s="166"/>
      <c r="T99" s="166"/>
      <c r="U99" s="166"/>
      <c r="V99" s="166"/>
      <c r="W99" s="316"/>
      <c r="X99" s="145">
        <v>0</v>
      </c>
      <c r="Y99" s="145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5">
        <v>0</v>
      </c>
      <c r="AE99" s="145">
        <v>0</v>
      </c>
      <c r="AF99" s="145">
        <v>0</v>
      </c>
      <c r="AG99" s="70">
        <f>BL99</f>
        <v>0</v>
      </c>
      <c r="AH99" s="145">
        <v>0</v>
      </c>
      <c r="AI99" s="145">
        <v>0</v>
      </c>
      <c r="AJ99" s="145">
        <v>0</v>
      </c>
      <c r="AK99" s="70">
        <f>BM99</f>
        <v>0</v>
      </c>
      <c r="AL99" s="145">
        <v>0</v>
      </c>
      <c r="AM99" s="145">
        <v>0</v>
      </c>
      <c r="AN99" s="145">
        <v>0</v>
      </c>
      <c r="AO99" s="70">
        <f>BN99</f>
        <v>0</v>
      </c>
      <c r="AP99" s="145">
        <v>0</v>
      </c>
      <c r="AQ99" s="145">
        <v>0</v>
      </c>
      <c r="AR99" s="145">
        <v>0</v>
      </c>
      <c r="AS99" s="70">
        <f>BO99</f>
        <v>0</v>
      </c>
      <c r="AT99" s="145">
        <v>0</v>
      </c>
      <c r="AU99" s="145">
        <v>0</v>
      </c>
      <c r="AV99" s="145">
        <v>0</v>
      </c>
      <c r="AW99" s="70">
        <f>BP99</f>
        <v>0</v>
      </c>
      <c r="AX99" s="145">
        <v>0</v>
      </c>
      <c r="AY99" s="145">
        <v>0</v>
      </c>
      <c r="AZ99" s="145">
        <v>0</v>
      </c>
      <c r="BA99" s="70">
        <f>BQ99</f>
        <v>0</v>
      </c>
      <c r="BB99" s="145">
        <v>0</v>
      </c>
      <c r="BC99" s="145">
        <v>0</v>
      </c>
      <c r="BD99" s="145">
        <v>0</v>
      </c>
      <c r="BE99" s="70">
        <f>BR99</f>
        <v>0</v>
      </c>
      <c r="BF99" s="145">
        <v>0</v>
      </c>
      <c r="BG99" s="145">
        <v>0</v>
      </c>
      <c r="BH99" s="145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81" t="s">
        <v>317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38" t="str">
        <f t="shared" si="801"/>
        <v>1.5.04</v>
      </c>
      <c r="B100" s="122"/>
      <c r="C100" s="140"/>
      <c r="D100" s="129"/>
      <c r="E100" s="130"/>
      <c r="F100" s="130"/>
      <c r="G100" s="11"/>
      <c r="H100" s="129"/>
      <c r="I100" s="130"/>
      <c r="J100" s="130"/>
      <c r="K100" s="130"/>
      <c r="L100" s="130"/>
      <c r="M100" s="130"/>
      <c r="N100" s="11"/>
      <c r="O100" s="145"/>
      <c r="P100" s="145"/>
      <c r="Q100" s="315"/>
      <c r="R100" s="166"/>
      <c r="S100" s="166"/>
      <c r="T100" s="166"/>
      <c r="U100" s="166"/>
      <c r="V100" s="166"/>
      <c r="W100" s="316"/>
      <c r="X100" s="145">
        <v>0</v>
      </c>
      <c r="Y100" s="145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5">
        <v>0</v>
      </c>
      <c r="AE100" s="145">
        <v>0</v>
      </c>
      <c r="AF100" s="145">
        <v>0</v>
      </c>
      <c r="AG100" s="70">
        <f>BL100</f>
        <v>0</v>
      </c>
      <c r="AH100" s="145">
        <v>0</v>
      </c>
      <c r="AI100" s="145">
        <v>0</v>
      </c>
      <c r="AJ100" s="145">
        <v>0</v>
      </c>
      <c r="AK100" s="70">
        <f>BM100</f>
        <v>0</v>
      </c>
      <c r="AL100" s="145">
        <v>0</v>
      </c>
      <c r="AM100" s="145">
        <v>0</v>
      </c>
      <c r="AN100" s="145">
        <v>0</v>
      </c>
      <c r="AO100" s="70">
        <f>BN100</f>
        <v>0</v>
      </c>
      <c r="AP100" s="145">
        <v>0</v>
      </c>
      <c r="AQ100" s="145">
        <v>0</v>
      </c>
      <c r="AR100" s="145">
        <v>0</v>
      </c>
      <c r="AS100" s="70">
        <f>BO100</f>
        <v>0</v>
      </c>
      <c r="AT100" s="145">
        <v>0</v>
      </c>
      <c r="AU100" s="145">
        <v>0</v>
      </c>
      <c r="AV100" s="145">
        <v>0</v>
      </c>
      <c r="AW100" s="70">
        <f>BP100</f>
        <v>0</v>
      </c>
      <c r="AX100" s="145">
        <v>0</v>
      </c>
      <c r="AY100" s="145">
        <v>0</v>
      </c>
      <c r="AZ100" s="145">
        <v>0</v>
      </c>
      <c r="BA100" s="70">
        <f>BQ100</f>
        <v>0</v>
      </c>
      <c r="BB100" s="145">
        <v>0</v>
      </c>
      <c r="BC100" s="145">
        <v>0</v>
      </c>
      <c r="BD100" s="145">
        <v>0</v>
      </c>
      <c r="BE100" s="70">
        <f>BR100</f>
        <v>0</v>
      </c>
      <c r="BF100" s="145">
        <v>0</v>
      </c>
      <c r="BG100" s="145">
        <v>0</v>
      </c>
      <c r="BH100" s="145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81" t="s">
        <v>318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38" t="str">
        <f t="shared" si="801"/>
        <v>1.5.05</v>
      </c>
      <c r="B101" s="122"/>
      <c r="C101" s="140"/>
      <c r="D101" s="129"/>
      <c r="E101" s="130"/>
      <c r="F101" s="130"/>
      <c r="G101" s="11"/>
      <c r="H101" s="129"/>
      <c r="I101" s="130"/>
      <c r="J101" s="130"/>
      <c r="K101" s="130"/>
      <c r="L101" s="130"/>
      <c r="M101" s="130"/>
      <c r="N101" s="11"/>
      <c r="O101" s="145"/>
      <c r="P101" s="145"/>
      <c r="Q101" s="315"/>
      <c r="R101" s="166"/>
      <c r="S101" s="166"/>
      <c r="T101" s="166"/>
      <c r="U101" s="166"/>
      <c r="V101" s="166"/>
      <c r="W101" s="316"/>
      <c r="X101" s="145">
        <v>0</v>
      </c>
      <c r="Y101" s="145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5">
        <v>0</v>
      </c>
      <c r="AE101" s="145">
        <v>0</v>
      </c>
      <c r="AF101" s="145">
        <v>0</v>
      </c>
      <c r="AG101" s="70">
        <f>BL101</f>
        <v>0</v>
      </c>
      <c r="AH101" s="145">
        <v>0</v>
      </c>
      <c r="AI101" s="145">
        <v>0</v>
      </c>
      <c r="AJ101" s="145">
        <v>0</v>
      </c>
      <c r="AK101" s="70">
        <f>BM101</f>
        <v>0</v>
      </c>
      <c r="AL101" s="145">
        <v>0</v>
      </c>
      <c r="AM101" s="145">
        <v>0</v>
      </c>
      <c r="AN101" s="145">
        <v>0</v>
      </c>
      <c r="AO101" s="70">
        <f>BN101</f>
        <v>0</v>
      </c>
      <c r="AP101" s="145">
        <v>0</v>
      </c>
      <c r="AQ101" s="145">
        <v>0</v>
      </c>
      <c r="AR101" s="145">
        <v>0</v>
      </c>
      <c r="AS101" s="70">
        <f>BO101</f>
        <v>0</v>
      </c>
      <c r="AT101" s="145">
        <v>0</v>
      </c>
      <c r="AU101" s="145">
        <v>0</v>
      </c>
      <c r="AV101" s="145">
        <v>0</v>
      </c>
      <c r="AW101" s="70">
        <f>BP101</f>
        <v>0</v>
      </c>
      <c r="AX101" s="145">
        <v>0</v>
      </c>
      <c r="AY101" s="145">
        <v>0</v>
      </c>
      <c r="AZ101" s="145">
        <v>0</v>
      </c>
      <c r="BA101" s="70">
        <f>BQ101</f>
        <v>0</v>
      </c>
      <c r="BB101" s="145">
        <v>0</v>
      </c>
      <c r="BC101" s="145">
        <v>0</v>
      </c>
      <c r="BD101" s="145">
        <v>0</v>
      </c>
      <c r="BE101" s="70">
        <f>BR101</f>
        <v>0</v>
      </c>
      <c r="BF101" s="145">
        <v>0</v>
      </c>
      <c r="BG101" s="145">
        <v>0</v>
      </c>
      <c r="BH101" s="145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81" t="s">
        <v>319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">
      <c r="A102" s="17"/>
      <c r="B102" s="153"/>
      <c r="C102" s="144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17"/>
      <c r="B103" s="331" t="s">
        <v>252</v>
      </c>
      <c r="C103" s="144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7">
        <f>X$91+X$88+X$80+X$69</f>
        <v>2010</v>
      </c>
      <c r="Y103" s="167">
        <f>Y$91+Y$88+Y$80+Y$69</f>
        <v>67</v>
      </c>
      <c r="Z103" s="247">
        <f>Z$91+Z$88+Z$80+Z$69</f>
        <v>182</v>
      </c>
      <c r="AA103" s="247">
        <f t="shared" ref="AA103:BI103" si="802">AA$91+AA$88+AA$80+AA$69</f>
        <v>0</v>
      </c>
      <c r="AB103" s="247">
        <f t="shared" si="802"/>
        <v>188</v>
      </c>
      <c r="AC103" s="247">
        <f t="shared" si="802"/>
        <v>1640</v>
      </c>
      <c r="AD103" s="247">
        <f t="shared" si="802"/>
        <v>98</v>
      </c>
      <c r="AE103" s="247">
        <f t="shared" si="802"/>
        <v>0</v>
      </c>
      <c r="AF103" s="247">
        <f t="shared" si="802"/>
        <v>98</v>
      </c>
      <c r="AG103" s="168">
        <f>AG$91+AG$88+AG$80+AG$69</f>
        <v>30</v>
      </c>
      <c r="AH103" s="247">
        <f t="shared" si="802"/>
        <v>70</v>
      </c>
      <c r="AI103" s="247">
        <f t="shared" si="802"/>
        <v>0</v>
      </c>
      <c r="AJ103" s="247">
        <f t="shared" si="802"/>
        <v>76</v>
      </c>
      <c r="AK103" s="168">
        <f t="shared" si="802"/>
        <v>15</v>
      </c>
      <c r="AL103" s="247">
        <f t="shared" si="802"/>
        <v>14</v>
      </c>
      <c r="AM103" s="247">
        <f t="shared" si="802"/>
        <v>0</v>
      </c>
      <c r="AN103" s="247">
        <f t="shared" si="802"/>
        <v>14</v>
      </c>
      <c r="AO103" s="168">
        <f t="shared" si="802"/>
        <v>22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8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8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8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8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8">
        <f t="shared" si="802"/>
        <v>0</v>
      </c>
      <c r="BJ103" s="149"/>
      <c r="BK103" s="24"/>
      <c r="BL103" s="35">
        <f t="shared" ref="BL103:BT103" si="803">BL$91+BL$88+BL$80+BL$69</f>
        <v>29</v>
      </c>
      <c r="BM103" s="35">
        <f t="shared" si="803"/>
        <v>15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 x14ac:dyDescent="0.2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80"/>
      <c r="AH104" s="190"/>
      <c r="AI104" s="190"/>
      <c r="AJ104" s="190"/>
      <c r="AK104" s="180"/>
      <c r="AL104" s="190"/>
      <c r="AM104" s="190"/>
      <c r="AN104" s="190"/>
      <c r="AO104" s="180"/>
      <c r="AP104" s="190"/>
      <c r="AQ104" s="190"/>
      <c r="AR104" s="190"/>
      <c r="AS104" s="180"/>
      <c r="AT104" s="190"/>
      <c r="AU104" s="190"/>
      <c r="AV104" s="190"/>
      <c r="AW104" s="180"/>
      <c r="AX104" s="190"/>
      <c r="AY104" s="190"/>
      <c r="AZ104" s="190"/>
      <c r="BA104" s="180"/>
      <c r="BB104" s="190"/>
      <c r="BC104" s="190"/>
      <c r="BD104" s="190"/>
      <c r="BE104" s="180"/>
      <c r="BF104" s="190"/>
      <c r="BG104" s="190"/>
      <c r="BH104" s="19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">
      <c r="A105" s="142" t="s">
        <v>142</v>
      </c>
      <c r="B105" s="237" t="s">
        <v>168</v>
      </c>
      <c r="C105" s="192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82"/>
      <c r="P105" s="182"/>
      <c r="Q105" s="176"/>
      <c r="R105" s="176"/>
      <c r="S105" s="176"/>
      <c r="T105" s="176"/>
      <c r="U105" s="176"/>
      <c r="V105" s="176"/>
      <c r="W105" s="176"/>
      <c r="X105" s="166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">
      <c r="A106" s="17" t="s">
        <v>158</v>
      </c>
      <c r="B106" s="156" t="s">
        <v>169</v>
      </c>
      <c r="C106" s="141"/>
      <c r="D106" s="413"/>
      <c r="E106" s="166"/>
      <c r="F106" s="166"/>
      <c r="G106" s="316"/>
      <c r="H106" s="491">
        <v>2</v>
      </c>
      <c r="I106" s="166"/>
      <c r="J106" s="166"/>
      <c r="K106" s="166"/>
      <c r="L106" s="166"/>
      <c r="M106" s="166"/>
      <c r="N106" s="316"/>
      <c r="O106" s="145"/>
      <c r="P106" s="145"/>
      <c r="Q106" s="315"/>
      <c r="R106" s="166"/>
      <c r="S106" s="166"/>
      <c r="T106" s="166"/>
      <c r="U106" s="166"/>
      <c r="V106" s="166"/>
      <c r="W106" s="316"/>
      <c r="X106" s="317">
        <v>150</v>
      </c>
      <c r="Y106" s="145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6">
        <f>IF($H106&lt;&gt;AD$7,0,$Y106)</f>
        <v>0</v>
      </c>
      <c r="AH106" s="307"/>
      <c r="AI106" s="307"/>
      <c r="AJ106" s="307"/>
      <c r="AK106" s="476">
        <f t="shared" ref="AK106" si="805">IF($H106&lt;&gt;AH$7,0,$Y106)</f>
        <v>5</v>
      </c>
      <c r="AL106" s="307"/>
      <c r="AM106" s="307"/>
      <c r="AN106" s="307"/>
      <c r="AO106" s="476">
        <f t="shared" ref="AO106" si="806">IF($H106&lt;&gt;AL$7,0,$Y106)</f>
        <v>0</v>
      </c>
      <c r="AP106" s="307"/>
      <c r="AQ106" s="307"/>
      <c r="AR106" s="307"/>
      <c r="AS106" s="476">
        <f t="shared" ref="AS106" si="807">IF($H106&lt;&gt;AP$7,0,$Y106)</f>
        <v>0</v>
      </c>
      <c r="AT106" s="236"/>
      <c r="AU106" s="236"/>
      <c r="AV106" s="236"/>
      <c r="AW106" s="476">
        <f t="shared" ref="AW106" si="808">IF($H106&lt;&gt;AT$7,0,$Y106)</f>
        <v>0</v>
      </c>
      <c r="AX106" s="236"/>
      <c r="AY106" s="236"/>
      <c r="AZ106" s="236"/>
      <c r="BA106" s="476">
        <f t="shared" ref="BA106" si="809">IF($H106&lt;&gt;AX$7,0,$Y106)</f>
        <v>0</v>
      </c>
      <c r="BB106" s="236"/>
      <c r="BC106" s="236"/>
      <c r="BD106" s="236"/>
      <c r="BE106" s="476">
        <f t="shared" ref="BE106" si="810">IF($H106&lt;&gt;BB$7,0,$Y106)</f>
        <v>0</v>
      </c>
      <c r="BF106" s="236"/>
      <c r="BG106" s="236"/>
      <c r="BH106" s="236"/>
      <c r="BI106" s="476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7" t="s">
        <v>159</v>
      </c>
      <c r="B107" s="156" t="s">
        <v>170</v>
      </c>
      <c r="C107" s="141"/>
      <c r="D107" s="413"/>
      <c r="E107" s="166"/>
      <c r="F107" s="166"/>
      <c r="G107" s="316"/>
      <c r="H107" s="414">
        <f>IF($H$106=1,1,2)</f>
        <v>2</v>
      </c>
      <c r="I107" s="166"/>
      <c r="J107" s="166"/>
      <c r="K107" s="166"/>
      <c r="L107" s="166"/>
      <c r="M107" s="166"/>
      <c r="N107" s="316"/>
      <c r="O107" s="145"/>
      <c r="P107" s="145"/>
      <c r="Q107" s="315"/>
      <c r="R107" s="166"/>
      <c r="S107" s="166"/>
      <c r="T107" s="166"/>
      <c r="U107" s="166"/>
      <c r="V107" s="166"/>
      <c r="W107" s="316"/>
      <c r="X107" s="317">
        <v>150</v>
      </c>
      <c r="Y107" s="145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6">
        <f t="shared" ref="AG107:AG125" si="812">IF($H107&lt;&gt;AD$7,0,$Y107)</f>
        <v>0</v>
      </c>
      <c r="AH107" s="307"/>
      <c r="AI107" s="307"/>
      <c r="AJ107" s="307"/>
      <c r="AK107" s="476">
        <f t="shared" ref="AK107:AK125" si="813">IF($H107&lt;&gt;AH$7,0,$Y107)</f>
        <v>5</v>
      </c>
      <c r="AL107" s="307"/>
      <c r="AM107" s="307"/>
      <c r="AN107" s="307"/>
      <c r="AO107" s="476">
        <f t="shared" ref="AO107:AO125" si="814">IF($H107&lt;&gt;AL$7,0,$Y107)</f>
        <v>0</v>
      </c>
      <c r="AP107" s="307"/>
      <c r="AQ107" s="307"/>
      <c r="AR107" s="307"/>
      <c r="AS107" s="476">
        <f t="shared" ref="AS107:AS125" si="815">IF($H107&lt;&gt;AP$7,0,$Y107)</f>
        <v>0</v>
      </c>
      <c r="AT107" s="236"/>
      <c r="AU107" s="236"/>
      <c r="AV107" s="236"/>
      <c r="AW107" s="476">
        <f t="shared" ref="AW107:AW125" si="816">IF($H107&lt;&gt;AT$7,0,$Y107)</f>
        <v>0</v>
      </c>
      <c r="AX107" s="236"/>
      <c r="AY107" s="236"/>
      <c r="AZ107" s="236"/>
      <c r="BA107" s="476">
        <f t="shared" ref="BA107:BA125" si="817">IF($H107&lt;&gt;AX$7,0,$Y107)</f>
        <v>0</v>
      </c>
      <c r="BB107" s="236"/>
      <c r="BC107" s="236"/>
      <c r="BD107" s="236"/>
      <c r="BE107" s="476">
        <f t="shared" ref="BE107:BE125" si="818">IF($H107&lt;&gt;BB$7,0,$Y107)</f>
        <v>0</v>
      </c>
      <c r="BF107" s="236"/>
      <c r="BG107" s="236"/>
      <c r="BH107" s="236"/>
      <c r="BI107" s="476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7" t="s">
        <v>160</v>
      </c>
      <c r="B108" s="156" t="s">
        <v>171</v>
      </c>
      <c r="C108" s="140"/>
      <c r="D108" s="315"/>
      <c r="E108" s="166"/>
      <c r="F108" s="166"/>
      <c r="G108" s="316"/>
      <c r="H108" s="414">
        <f>IF($H$106=1,2,2)</f>
        <v>2</v>
      </c>
      <c r="I108" s="166"/>
      <c r="J108" s="166"/>
      <c r="K108" s="166"/>
      <c r="L108" s="166"/>
      <c r="M108" s="166"/>
      <c r="N108" s="316"/>
      <c r="O108" s="145"/>
      <c r="P108" s="145"/>
      <c r="Q108" s="315"/>
      <c r="R108" s="166"/>
      <c r="S108" s="166"/>
      <c r="T108" s="166"/>
      <c r="U108" s="166"/>
      <c r="V108" s="166"/>
      <c r="W108" s="316"/>
      <c r="X108" s="317">
        <v>150</v>
      </c>
      <c r="Y108" s="145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6">
        <f t="shared" si="812"/>
        <v>0</v>
      </c>
      <c r="AH108" s="307"/>
      <c r="AI108" s="307"/>
      <c r="AJ108" s="307"/>
      <c r="AK108" s="476">
        <f t="shared" si="813"/>
        <v>5</v>
      </c>
      <c r="AL108" s="307"/>
      <c r="AM108" s="307"/>
      <c r="AN108" s="307"/>
      <c r="AO108" s="476">
        <f t="shared" si="814"/>
        <v>0</v>
      </c>
      <c r="AP108" s="307"/>
      <c r="AQ108" s="307"/>
      <c r="AR108" s="307"/>
      <c r="AS108" s="476">
        <f t="shared" si="815"/>
        <v>0</v>
      </c>
      <c r="AT108" s="236"/>
      <c r="AU108" s="236"/>
      <c r="AV108" s="236"/>
      <c r="AW108" s="476">
        <f t="shared" si="816"/>
        <v>0</v>
      </c>
      <c r="AX108" s="236"/>
      <c r="AY108" s="236"/>
      <c r="AZ108" s="236"/>
      <c r="BA108" s="476">
        <f t="shared" si="817"/>
        <v>0</v>
      </c>
      <c r="BB108" s="236"/>
      <c r="BC108" s="236"/>
      <c r="BD108" s="236"/>
      <c r="BE108" s="476">
        <f t="shared" si="818"/>
        <v>0</v>
      </c>
      <c r="BF108" s="236"/>
      <c r="BG108" s="236"/>
      <c r="BH108" s="236"/>
      <c r="BI108" s="476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7" t="s">
        <v>161</v>
      </c>
      <c r="B109" s="156" t="s">
        <v>172</v>
      </c>
      <c r="C109" s="140"/>
      <c r="D109" s="315"/>
      <c r="E109" s="166"/>
      <c r="F109" s="166"/>
      <c r="G109" s="316"/>
      <c r="H109" s="414">
        <f>IF($H$106=1,2,3)</f>
        <v>3</v>
      </c>
      <c r="I109" s="166"/>
      <c r="J109" s="166"/>
      <c r="K109" s="166"/>
      <c r="L109" s="166"/>
      <c r="M109" s="166"/>
      <c r="N109" s="316"/>
      <c r="O109" s="145"/>
      <c r="P109" s="145"/>
      <c r="Q109" s="315"/>
      <c r="R109" s="166"/>
      <c r="S109" s="166"/>
      <c r="T109" s="166"/>
      <c r="U109" s="166"/>
      <c r="V109" s="166"/>
      <c r="W109" s="316"/>
      <c r="X109" s="317">
        <v>150</v>
      </c>
      <c r="Y109" s="145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6">
        <f t="shared" si="812"/>
        <v>0</v>
      </c>
      <c r="AH109" s="307"/>
      <c r="AI109" s="307"/>
      <c r="AJ109" s="307"/>
      <c r="AK109" s="476">
        <f t="shared" si="813"/>
        <v>0</v>
      </c>
      <c r="AL109" s="307"/>
      <c r="AM109" s="307"/>
      <c r="AN109" s="307"/>
      <c r="AO109" s="476">
        <f t="shared" si="814"/>
        <v>5</v>
      </c>
      <c r="AP109" s="307"/>
      <c r="AQ109" s="307"/>
      <c r="AR109" s="307"/>
      <c r="AS109" s="476">
        <f t="shared" si="815"/>
        <v>0</v>
      </c>
      <c r="AT109" s="236"/>
      <c r="AU109" s="236"/>
      <c r="AV109" s="236"/>
      <c r="AW109" s="476">
        <f t="shared" si="816"/>
        <v>0</v>
      </c>
      <c r="AX109" s="236"/>
      <c r="AY109" s="236"/>
      <c r="AZ109" s="236"/>
      <c r="BA109" s="476">
        <f t="shared" si="817"/>
        <v>0</v>
      </c>
      <c r="BB109" s="236"/>
      <c r="BC109" s="236"/>
      <c r="BD109" s="236"/>
      <c r="BE109" s="476">
        <f t="shared" si="818"/>
        <v>0</v>
      </c>
      <c r="BF109" s="236"/>
      <c r="BG109" s="236"/>
      <c r="BH109" s="236"/>
      <c r="BI109" s="476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7" t="s">
        <v>162</v>
      </c>
      <c r="B110" s="156" t="s">
        <v>173</v>
      </c>
      <c r="C110" s="140"/>
      <c r="D110" s="315"/>
      <c r="E110" s="166"/>
      <c r="F110" s="166"/>
      <c r="G110" s="316"/>
      <c r="H110" s="414">
        <f>IF($H$106=1,3,3)</f>
        <v>3</v>
      </c>
      <c r="I110" s="166"/>
      <c r="J110" s="166"/>
      <c r="K110" s="166"/>
      <c r="L110" s="166"/>
      <c r="M110" s="166"/>
      <c r="N110" s="316"/>
      <c r="O110" s="145"/>
      <c r="P110" s="145"/>
      <c r="Q110" s="315"/>
      <c r="R110" s="166"/>
      <c r="S110" s="166"/>
      <c r="T110" s="166"/>
      <c r="U110" s="166"/>
      <c r="V110" s="166"/>
      <c r="W110" s="316"/>
      <c r="X110" s="317">
        <v>90</v>
      </c>
      <c r="Y110" s="145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6">
        <f t="shared" si="812"/>
        <v>0</v>
      </c>
      <c r="AH110" s="307"/>
      <c r="AI110" s="307"/>
      <c r="AJ110" s="307"/>
      <c r="AK110" s="476">
        <f t="shared" si="813"/>
        <v>0</v>
      </c>
      <c r="AL110" s="307"/>
      <c r="AM110" s="307"/>
      <c r="AN110" s="307"/>
      <c r="AO110" s="476">
        <f t="shared" si="814"/>
        <v>3</v>
      </c>
      <c r="AP110" s="307"/>
      <c r="AQ110" s="307"/>
      <c r="AR110" s="307"/>
      <c r="AS110" s="476">
        <f t="shared" si="815"/>
        <v>0</v>
      </c>
      <c r="AT110" s="236"/>
      <c r="AU110" s="236"/>
      <c r="AV110" s="236"/>
      <c r="AW110" s="476">
        <f t="shared" si="816"/>
        <v>0</v>
      </c>
      <c r="AX110" s="236"/>
      <c r="AY110" s="236"/>
      <c r="AZ110" s="236"/>
      <c r="BA110" s="476">
        <f t="shared" si="817"/>
        <v>0</v>
      </c>
      <c r="BB110" s="236"/>
      <c r="BC110" s="236"/>
      <c r="BD110" s="236"/>
      <c r="BE110" s="476">
        <f t="shared" si="818"/>
        <v>0</v>
      </c>
      <c r="BF110" s="236"/>
      <c r="BG110" s="236"/>
      <c r="BH110" s="236"/>
      <c r="BI110" s="476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7" t="s">
        <v>163</v>
      </c>
      <c r="B111" s="156" t="s">
        <v>174</v>
      </c>
      <c r="C111" s="140"/>
      <c r="D111" s="315"/>
      <c r="E111" s="166"/>
      <c r="F111" s="166"/>
      <c r="G111" s="316"/>
      <c r="H111" s="129"/>
      <c r="I111" s="166"/>
      <c r="J111" s="166"/>
      <c r="K111" s="166"/>
      <c r="L111" s="166"/>
      <c r="M111" s="166"/>
      <c r="N111" s="316"/>
      <c r="O111" s="145"/>
      <c r="P111" s="145"/>
      <c r="Q111" s="315"/>
      <c r="R111" s="166"/>
      <c r="S111" s="166"/>
      <c r="T111" s="166"/>
      <c r="U111" s="166"/>
      <c r="V111" s="166"/>
      <c r="W111" s="316"/>
      <c r="X111" s="317"/>
      <c r="Y111" s="145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6">
        <f t="shared" si="812"/>
        <v>0</v>
      </c>
      <c r="AH111" s="307"/>
      <c r="AI111" s="307"/>
      <c r="AJ111" s="307"/>
      <c r="AK111" s="476">
        <f t="shared" si="813"/>
        <v>0</v>
      </c>
      <c r="AL111" s="307"/>
      <c r="AM111" s="307"/>
      <c r="AN111" s="307"/>
      <c r="AO111" s="476">
        <f t="shared" si="814"/>
        <v>0</v>
      </c>
      <c r="AP111" s="307"/>
      <c r="AQ111" s="307"/>
      <c r="AR111" s="307"/>
      <c r="AS111" s="476">
        <f t="shared" si="815"/>
        <v>0</v>
      </c>
      <c r="AT111" s="236"/>
      <c r="AU111" s="236"/>
      <c r="AV111" s="236"/>
      <c r="AW111" s="476">
        <f t="shared" si="816"/>
        <v>0</v>
      </c>
      <c r="AX111" s="236"/>
      <c r="AY111" s="236"/>
      <c r="AZ111" s="236"/>
      <c r="BA111" s="476">
        <f t="shared" si="817"/>
        <v>0</v>
      </c>
      <c r="BB111" s="236"/>
      <c r="BC111" s="236"/>
      <c r="BD111" s="236"/>
      <c r="BE111" s="476">
        <f t="shared" si="818"/>
        <v>0</v>
      </c>
      <c r="BF111" s="236"/>
      <c r="BG111" s="236"/>
      <c r="BH111" s="236"/>
      <c r="BI111" s="476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7" t="s">
        <v>164</v>
      </c>
      <c r="B112" s="156" t="s">
        <v>175</v>
      </c>
      <c r="C112" s="140"/>
      <c r="D112" s="315"/>
      <c r="E112" s="166"/>
      <c r="F112" s="166"/>
      <c r="G112" s="316"/>
      <c r="H112" s="129"/>
      <c r="I112" s="166"/>
      <c r="J112" s="166"/>
      <c r="K112" s="166"/>
      <c r="L112" s="166"/>
      <c r="M112" s="166"/>
      <c r="N112" s="316"/>
      <c r="O112" s="145"/>
      <c r="P112" s="145"/>
      <c r="Q112" s="315"/>
      <c r="R112" s="166"/>
      <c r="S112" s="166"/>
      <c r="T112" s="166"/>
      <c r="U112" s="166"/>
      <c r="V112" s="166"/>
      <c r="W112" s="316"/>
      <c r="X112" s="317"/>
      <c r="Y112" s="145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6">
        <f t="shared" si="812"/>
        <v>0</v>
      </c>
      <c r="AH112" s="307"/>
      <c r="AI112" s="307"/>
      <c r="AJ112" s="307"/>
      <c r="AK112" s="476">
        <f t="shared" si="813"/>
        <v>0</v>
      </c>
      <c r="AL112" s="307"/>
      <c r="AM112" s="307"/>
      <c r="AN112" s="307"/>
      <c r="AO112" s="476">
        <f t="shared" si="814"/>
        <v>0</v>
      </c>
      <c r="AP112" s="307"/>
      <c r="AQ112" s="307"/>
      <c r="AR112" s="307"/>
      <c r="AS112" s="476">
        <f t="shared" si="815"/>
        <v>0</v>
      </c>
      <c r="AT112" s="236"/>
      <c r="AU112" s="236"/>
      <c r="AV112" s="236"/>
      <c r="AW112" s="476">
        <f t="shared" si="816"/>
        <v>0</v>
      </c>
      <c r="AX112" s="236"/>
      <c r="AY112" s="236"/>
      <c r="AZ112" s="236"/>
      <c r="BA112" s="476">
        <f t="shared" si="817"/>
        <v>0</v>
      </c>
      <c r="BB112" s="236"/>
      <c r="BC112" s="236"/>
      <c r="BD112" s="236"/>
      <c r="BE112" s="476">
        <f t="shared" si="818"/>
        <v>0</v>
      </c>
      <c r="BF112" s="236"/>
      <c r="BG112" s="236"/>
      <c r="BH112" s="236"/>
      <c r="BI112" s="476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7" t="s">
        <v>165</v>
      </c>
      <c r="B113" s="156" t="s">
        <v>176</v>
      </c>
      <c r="C113" s="140"/>
      <c r="D113" s="315"/>
      <c r="E113" s="166"/>
      <c r="F113" s="166"/>
      <c r="G113" s="316"/>
      <c r="H113" s="129"/>
      <c r="I113" s="166"/>
      <c r="J113" s="166"/>
      <c r="K113" s="166"/>
      <c r="L113" s="166"/>
      <c r="M113" s="166"/>
      <c r="N113" s="316"/>
      <c r="O113" s="145"/>
      <c r="P113" s="145"/>
      <c r="Q113" s="315"/>
      <c r="R113" s="166"/>
      <c r="S113" s="166"/>
      <c r="T113" s="166"/>
      <c r="U113" s="166"/>
      <c r="V113" s="166"/>
      <c r="W113" s="316"/>
      <c r="X113" s="317"/>
      <c r="Y113" s="145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6">
        <f t="shared" si="812"/>
        <v>0</v>
      </c>
      <c r="AH113" s="307"/>
      <c r="AI113" s="307"/>
      <c r="AJ113" s="307"/>
      <c r="AK113" s="476">
        <f t="shared" si="813"/>
        <v>0</v>
      </c>
      <c r="AL113" s="307"/>
      <c r="AM113" s="307"/>
      <c r="AN113" s="307"/>
      <c r="AO113" s="476">
        <f t="shared" si="814"/>
        <v>0</v>
      </c>
      <c r="AP113" s="307"/>
      <c r="AQ113" s="307"/>
      <c r="AR113" s="307"/>
      <c r="AS113" s="476">
        <f t="shared" si="815"/>
        <v>0</v>
      </c>
      <c r="AT113" s="236"/>
      <c r="AU113" s="236"/>
      <c r="AV113" s="236"/>
      <c r="AW113" s="476">
        <f t="shared" si="816"/>
        <v>0</v>
      </c>
      <c r="AX113" s="236"/>
      <c r="AY113" s="236"/>
      <c r="AZ113" s="236"/>
      <c r="BA113" s="476">
        <f t="shared" si="817"/>
        <v>0</v>
      </c>
      <c r="BB113" s="236"/>
      <c r="BC113" s="236"/>
      <c r="BD113" s="236"/>
      <c r="BE113" s="476">
        <f t="shared" si="818"/>
        <v>0</v>
      </c>
      <c r="BF113" s="236"/>
      <c r="BG113" s="236"/>
      <c r="BH113" s="236"/>
      <c r="BI113" s="476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7" t="s">
        <v>166</v>
      </c>
      <c r="B114" s="156" t="s">
        <v>177</v>
      </c>
      <c r="C114" s="140"/>
      <c r="D114" s="315"/>
      <c r="E114" s="166"/>
      <c r="F114" s="166"/>
      <c r="G114" s="316"/>
      <c r="H114" s="129"/>
      <c r="I114" s="166"/>
      <c r="J114" s="166"/>
      <c r="K114" s="166"/>
      <c r="L114" s="166"/>
      <c r="M114" s="166"/>
      <c r="N114" s="316"/>
      <c r="O114" s="145"/>
      <c r="P114" s="145"/>
      <c r="Q114" s="315"/>
      <c r="R114" s="166"/>
      <c r="S114" s="166"/>
      <c r="T114" s="166"/>
      <c r="U114" s="166"/>
      <c r="V114" s="166"/>
      <c r="W114" s="316"/>
      <c r="X114" s="317"/>
      <c r="Y114" s="145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6">
        <f t="shared" si="812"/>
        <v>0</v>
      </c>
      <c r="AH114" s="307"/>
      <c r="AI114" s="307"/>
      <c r="AJ114" s="307"/>
      <c r="AK114" s="476">
        <f t="shared" si="813"/>
        <v>0</v>
      </c>
      <c r="AL114" s="307"/>
      <c r="AM114" s="307"/>
      <c r="AN114" s="307"/>
      <c r="AO114" s="476">
        <f t="shared" si="814"/>
        <v>0</v>
      </c>
      <c r="AP114" s="307"/>
      <c r="AQ114" s="307"/>
      <c r="AR114" s="307"/>
      <c r="AS114" s="476">
        <f t="shared" si="815"/>
        <v>0</v>
      </c>
      <c r="AT114" s="236"/>
      <c r="AU114" s="236"/>
      <c r="AV114" s="236"/>
      <c r="AW114" s="476">
        <f t="shared" si="816"/>
        <v>0</v>
      </c>
      <c r="AX114" s="236"/>
      <c r="AY114" s="236"/>
      <c r="AZ114" s="236"/>
      <c r="BA114" s="476">
        <f t="shared" si="817"/>
        <v>0</v>
      </c>
      <c r="BB114" s="236"/>
      <c r="BC114" s="236"/>
      <c r="BD114" s="236"/>
      <c r="BE114" s="476">
        <f t="shared" si="818"/>
        <v>0</v>
      </c>
      <c r="BF114" s="236"/>
      <c r="BG114" s="236"/>
      <c r="BH114" s="236"/>
      <c r="BI114" s="476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7" t="s">
        <v>140</v>
      </c>
      <c r="B115" s="156" t="s">
        <v>178</v>
      </c>
      <c r="C115" s="140"/>
      <c r="D115" s="315"/>
      <c r="E115" s="166"/>
      <c r="F115" s="166"/>
      <c r="G115" s="316"/>
      <c r="H115" s="129"/>
      <c r="I115" s="166"/>
      <c r="J115" s="166"/>
      <c r="K115" s="166"/>
      <c r="L115" s="166"/>
      <c r="M115" s="166"/>
      <c r="N115" s="316"/>
      <c r="O115" s="145"/>
      <c r="P115" s="145"/>
      <c r="Q115" s="315"/>
      <c r="R115" s="166"/>
      <c r="S115" s="166"/>
      <c r="T115" s="166"/>
      <c r="U115" s="166"/>
      <c r="V115" s="166"/>
      <c r="W115" s="316"/>
      <c r="X115" s="317"/>
      <c r="Y115" s="145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6">
        <f t="shared" si="812"/>
        <v>0</v>
      </c>
      <c r="AH115" s="307"/>
      <c r="AI115" s="307"/>
      <c r="AJ115" s="307"/>
      <c r="AK115" s="476">
        <f t="shared" si="813"/>
        <v>0</v>
      </c>
      <c r="AL115" s="307"/>
      <c r="AM115" s="307"/>
      <c r="AN115" s="307"/>
      <c r="AO115" s="476">
        <f t="shared" si="814"/>
        <v>0</v>
      </c>
      <c r="AP115" s="307"/>
      <c r="AQ115" s="307"/>
      <c r="AR115" s="307"/>
      <c r="AS115" s="476">
        <f t="shared" si="815"/>
        <v>0</v>
      </c>
      <c r="AT115" s="236"/>
      <c r="AU115" s="236"/>
      <c r="AV115" s="236"/>
      <c r="AW115" s="476">
        <f t="shared" si="816"/>
        <v>0</v>
      </c>
      <c r="AX115" s="236"/>
      <c r="AY115" s="236"/>
      <c r="AZ115" s="236"/>
      <c r="BA115" s="476">
        <f t="shared" si="817"/>
        <v>0</v>
      </c>
      <c r="BB115" s="236"/>
      <c r="BC115" s="236"/>
      <c r="BD115" s="236"/>
      <c r="BE115" s="476">
        <f t="shared" si="818"/>
        <v>0</v>
      </c>
      <c r="BF115" s="236"/>
      <c r="BG115" s="236"/>
      <c r="BH115" s="236"/>
      <c r="BI115" s="476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7" t="s">
        <v>143</v>
      </c>
      <c r="B116" s="156" t="s">
        <v>179</v>
      </c>
      <c r="C116" s="140"/>
      <c r="D116" s="315"/>
      <c r="E116" s="166"/>
      <c r="F116" s="166"/>
      <c r="G116" s="316"/>
      <c r="H116" s="129"/>
      <c r="I116" s="166"/>
      <c r="J116" s="166"/>
      <c r="K116" s="166"/>
      <c r="L116" s="166"/>
      <c r="M116" s="166"/>
      <c r="N116" s="316"/>
      <c r="O116" s="145"/>
      <c r="P116" s="145"/>
      <c r="Q116" s="315"/>
      <c r="R116" s="166"/>
      <c r="S116" s="166"/>
      <c r="T116" s="166"/>
      <c r="U116" s="166"/>
      <c r="V116" s="166"/>
      <c r="W116" s="316"/>
      <c r="X116" s="317"/>
      <c r="Y116" s="145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6">
        <f t="shared" si="812"/>
        <v>0</v>
      </c>
      <c r="AH116" s="307"/>
      <c r="AI116" s="307"/>
      <c r="AJ116" s="307"/>
      <c r="AK116" s="476">
        <f t="shared" si="813"/>
        <v>0</v>
      </c>
      <c r="AL116" s="307"/>
      <c r="AM116" s="307"/>
      <c r="AN116" s="307"/>
      <c r="AO116" s="476">
        <f t="shared" si="814"/>
        <v>0</v>
      </c>
      <c r="AP116" s="307"/>
      <c r="AQ116" s="307"/>
      <c r="AR116" s="307"/>
      <c r="AS116" s="476">
        <f t="shared" si="815"/>
        <v>0</v>
      </c>
      <c r="AT116" s="236"/>
      <c r="AU116" s="236"/>
      <c r="AV116" s="236"/>
      <c r="AW116" s="476">
        <f t="shared" si="816"/>
        <v>0</v>
      </c>
      <c r="AX116" s="236"/>
      <c r="AY116" s="236"/>
      <c r="AZ116" s="236"/>
      <c r="BA116" s="476">
        <f t="shared" si="817"/>
        <v>0</v>
      </c>
      <c r="BB116" s="236"/>
      <c r="BC116" s="236"/>
      <c r="BD116" s="236"/>
      <c r="BE116" s="476">
        <f t="shared" si="818"/>
        <v>0</v>
      </c>
      <c r="BF116" s="236"/>
      <c r="BG116" s="236"/>
      <c r="BH116" s="236"/>
      <c r="BI116" s="476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7" t="s">
        <v>144</v>
      </c>
      <c r="B117" s="156" t="s">
        <v>180</v>
      </c>
      <c r="C117" s="140"/>
      <c r="D117" s="315"/>
      <c r="E117" s="166"/>
      <c r="F117" s="166"/>
      <c r="G117" s="316"/>
      <c r="H117" s="129"/>
      <c r="I117" s="166"/>
      <c r="J117" s="166"/>
      <c r="K117" s="166"/>
      <c r="L117" s="166"/>
      <c r="M117" s="166"/>
      <c r="N117" s="316"/>
      <c r="O117" s="145"/>
      <c r="P117" s="145"/>
      <c r="Q117" s="315"/>
      <c r="R117" s="166"/>
      <c r="S117" s="166"/>
      <c r="T117" s="166"/>
      <c r="U117" s="166"/>
      <c r="V117" s="166"/>
      <c r="W117" s="316"/>
      <c r="X117" s="317"/>
      <c r="Y117" s="145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6">
        <f t="shared" si="812"/>
        <v>0</v>
      </c>
      <c r="AH117" s="307"/>
      <c r="AI117" s="307"/>
      <c r="AJ117" s="307"/>
      <c r="AK117" s="476">
        <f t="shared" si="813"/>
        <v>0</v>
      </c>
      <c r="AL117" s="307"/>
      <c r="AM117" s="307"/>
      <c r="AN117" s="307"/>
      <c r="AO117" s="476">
        <f t="shared" si="814"/>
        <v>0</v>
      </c>
      <c r="AP117" s="307"/>
      <c r="AQ117" s="307"/>
      <c r="AR117" s="307"/>
      <c r="AS117" s="476">
        <f t="shared" si="815"/>
        <v>0</v>
      </c>
      <c r="AT117" s="236"/>
      <c r="AU117" s="236"/>
      <c r="AV117" s="236"/>
      <c r="AW117" s="476">
        <f t="shared" si="816"/>
        <v>0</v>
      </c>
      <c r="AX117" s="236"/>
      <c r="AY117" s="236"/>
      <c r="AZ117" s="236"/>
      <c r="BA117" s="476">
        <f t="shared" si="817"/>
        <v>0</v>
      </c>
      <c r="BB117" s="236"/>
      <c r="BC117" s="236"/>
      <c r="BD117" s="236"/>
      <c r="BE117" s="476">
        <f t="shared" si="818"/>
        <v>0</v>
      </c>
      <c r="BF117" s="236"/>
      <c r="BG117" s="236"/>
      <c r="BH117" s="236"/>
      <c r="BI117" s="476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7" t="s">
        <v>145</v>
      </c>
      <c r="B118" s="156" t="s">
        <v>253</v>
      </c>
      <c r="C118" s="140"/>
      <c r="D118" s="129"/>
      <c r="E118" s="130"/>
      <c r="F118" s="130"/>
      <c r="G118" s="11"/>
      <c r="H118" s="129"/>
      <c r="I118" s="130"/>
      <c r="J118" s="130"/>
      <c r="K118" s="130"/>
      <c r="L118" s="130"/>
      <c r="M118" s="130"/>
      <c r="N118" s="11"/>
      <c r="O118" s="145"/>
      <c r="P118" s="145"/>
      <c r="Q118" s="129"/>
      <c r="R118" s="130"/>
      <c r="S118" s="130"/>
      <c r="T118" s="130"/>
      <c r="U118" s="130"/>
      <c r="V118" s="130"/>
      <c r="W118" s="11"/>
      <c r="X118" s="10"/>
      <c r="Y118" s="145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6">
        <f t="shared" si="812"/>
        <v>0</v>
      </c>
      <c r="AH118" s="307"/>
      <c r="AI118" s="307"/>
      <c r="AJ118" s="307"/>
      <c r="AK118" s="476">
        <f t="shared" si="813"/>
        <v>0</v>
      </c>
      <c r="AL118" s="307"/>
      <c r="AM118" s="307"/>
      <c r="AN118" s="307"/>
      <c r="AO118" s="476">
        <f t="shared" si="814"/>
        <v>0</v>
      </c>
      <c r="AP118" s="307"/>
      <c r="AQ118" s="307"/>
      <c r="AR118" s="307"/>
      <c r="AS118" s="476">
        <f t="shared" si="815"/>
        <v>0</v>
      </c>
      <c r="AT118" s="236"/>
      <c r="AU118" s="236"/>
      <c r="AV118" s="236"/>
      <c r="AW118" s="476">
        <f t="shared" si="816"/>
        <v>0</v>
      </c>
      <c r="AX118" s="236"/>
      <c r="AY118" s="236"/>
      <c r="AZ118" s="236"/>
      <c r="BA118" s="476">
        <f t="shared" si="817"/>
        <v>0</v>
      </c>
      <c r="BB118" s="236"/>
      <c r="BC118" s="236"/>
      <c r="BD118" s="236"/>
      <c r="BE118" s="476">
        <f t="shared" si="818"/>
        <v>0</v>
      </c>
      <c r="BF118" s="236"/>
      <c r="BG118" s="236"/>
      <c r="BH118" s="236"/>
      <c r="BI118" s="476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7" t="s">
        <v>146</v>
      </c>
      <c r="B119" s="156" t="s">
        <v>254</v>
      </c>
      <c r="C119" s="140"/>
      <c r="D119" s="129"/>
      <c r="E119" s="130"/>
      <c r="F119" s="130"/>
      <c r="G119" s="11"/>
      <c r="H119" s="129"/>
      <c r="I119" s="130"/>
      <c r="J119" s="130"/>
      <c r="K119" s="130"/>
      <c r="L119" s="130"/>
      <c r="M119" s="130"/>
      <c r="N119" s="11"/>
      <c r="O119" s="145"/>
      <c r="P119" s="145"/>
      <c r="Q119" s="129"/>
      <c r="R119" s="130"/>
      <c r="S119" s="130"/>
      <c r="T119" s="130"/>
      <c r="U119" s="130"/>
      <c r="V119" s="130"/>
      <c r="W119" s="11"/>
      <c r="X119" s="10"/>
      <c r="Y119" s="145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6">
        <f t="shared" si="812"/>
        <v>0</v>
      </c>
      <c r="AH119" s="307"/>
      <c r="AI119" s="307"/>
      <c r="AJ119" s="307"/>
      <c r="AK119" s="476">
        <f t="shared" si="813"/>
        <v>0</v>
      </c>
      <c r="AL119" s="307"/>
      <c r="AM119" s="307"/>
      <c r="AN119" s="307"/>
      <c r="AO119" s="476">
        <f t="shared" si="814"/>
        <v>0</v>
      </c>
      <c r="AP119" s="307"/>
      <c r="AQ119" s="307"/>
      <c r="AR119" s="307"/>
      <c r="AS119" s="476">
        <f t="shared" si="815"/>
        <v>0</v>
      </c>
      <c r="AT119" s="236"/>
      <c r="AU119" s="236"/>
      <c r="AV119" s="236"/>
      <c r="AW119" s="476">
        <f t="shared" si="816"/>
        <v>0</v>
      </c>
      <c r="AX119" s="236"/>
      <c r="AY119" s="236"/>
      <c r="AZ119" s="236"/>
      <c r="BA119" s="476">
        <f t="shared" si="817"/>
        <v>0</v>
      </c>
      <c r="BB119" s="236"/>
      <c r="BC119" s="236"/>
      <c r="BD119" s="236"/>
      <c r="BE119" s="476">
        <f t="shared" si="818"/>
        <v>0</v>
      </c>
      <c r="BF119" s="236"/>
      <c r="BG119" s="236"/>
      <c r="BH119" s="236"/>
      <c r="BI119" s="476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7" t="s">
        <v>147</v>
      </c>
      <c r="B120" s="156" t="s">
        <v>255</v>
      </c>
      <c r="C120" s="140"/>
      <c r="D120" s="129"/>
      <c r="E120" s="130"/>
      <c r="F120" s="130"/>
      <c r="G120" s="11"/>
      <c r="H120" s="129"/>
      <c r="I120" s="130"/>
      <c r="J120" s="130"/>
      <c r="K120" s="130"/>
      <c r="L120" s="130"/>
      <c r="M120" s="130"/>
      <c r="N120" s="11"/>
      <c r="O120" s="145"/>
      <c r="P120" s="145"/>
      <c r="Q120" s="129"/>
      <c r="R120" s="130"/>
      <c r="S120" s="130"/>
      <c r="T120" s="130"/>
      <c r="U120" s="130"/>
      <c r="V120" s="130"/>
      <c r="W120" s="11"/>
      <c r="X120" s="10"/>
      <c r="Y120" s="145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6">
        <f t="shared" si="812"/>
        <v>0</v>
      </c>
      <c r="AH120" s="307"/>
      <c r="AI120" s="307"/>
      <c r="AJ120" s="307"/>
      <c r="AK120" s="476">
        <f t="shared" si="813"/>
        <v>0</v>
      </c>
      <c r="AL120" s="307"/>
      <c r="AM120" s="307"/>
      <c r="AN120" s="307"/>
      <c r="AO120" s="476">
        <f t="shared" si="814"/>
        <v>0</v>
      </c>
      <c r="AP120" s="307"/>
      <c r="AQ120" s="307"/>
      <c r="AR120" s="307"/>
      <c r="AS120" s="476">
        <f t="shared" si="815"/>
        <v>0</v>
      </c>
      <c r="AT120" s="236"/>
      <c r="AU120" s="236"/>
      <c r="AV120" s="236"/>
      <c r="AW120" s="476">
        <f t="shared" si="816"/>
        <v>0</v>
      </c>
      <c r="AX120" s="236"/>
      <c r="AY120" s="236"/>
      <c r="AZ120" s="236"/>
      <c r="BA120" s="476">
        <f t="shared" si="817"/>
        <v>0</v>
      </c>
      <c r="BB120" s="236"/>
      <c r="BC120" s="236"/>
      <c r="BD120" s="236"/>
      <c r="BE120" s="476">
        <f t="shared" si="818"/>
        <v>0</v>
      </c>
      <c r="BF120" s="236"/>
      <c r="BG120" s="236"/>
      <c r="BH120" s="236"/>
      <c r="BI120" s="476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7" t="s">
        <v>148</v>
      </c>
      <c r="B121" s="156" t="s">
        <v>256</v>
      </c>
      <c r="C121" s="140"/>
      <c r="D121" s="129"/>
      <c r="E121" s="130"/>
      <c r="F121" s="130"/>
      <c r="G121" s="11"/>
      <c r="H121" s="129"/>
      <c r="I121" s="130"/>
      <c r="J121" s="130"/>
      <c r="K121" s="130"/>
      <c r="L121" s="130"/>
      <c r="M121" s="130"/>
      <c r="N121" s="11"/>
      <c r="O121" s="145"/>
      <c r="P121" s="145"/>
      <c r="Q121" s="129"/>
      <c r="R121" s="130"/>
      <c r="S121" s="130"/>
      <c r="T121" s="130"/>
      <c r="U121" s="130"/>
      <c r="V121" s="130"/>
      <c r="W121" s="11"/>
      <c r="X121" s="10"/>
      <c r="Y121" s="145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6">
        <f t="shared" si="812"/>
        <v>0</v>
      </c>
      <c r="AH121" s="307"/>
      <c r="AI121" s="307"/>
      <c r="AJ121" s="307"/>
      <c r="AK121" s="476">
        <f t="shared" si="813"/>
        <v>0</v>
      </c>
      <c r="AL121" s="307"/>
      <c r="AM121" s="307"/>
      <c r="AN121" s="307"/>
      <c r="AO121" s="476">
        <f t="shared" si="814"/>
        <v>0</v>
      </c>
      <c r="AP121" s="307"/>
      <c r="AQ121" s="307"/>
      <c r="AR121" s="307"/>
      <c r="AS121" s="476">
        <f t="shared" si="815"/>
        <v>0</v>
      </c>
      <c r="AT121" s="236"/>
      <c r="AU121" s="236"/>
      <c r="AV121" s="236"/>
      <c r="AW121" s="476">
        <f t="shared" si="816"/>
        <v>0</v>
      </c>
      <c r="AX121" s="236"/>
      <c r="AY121" s="236"/>
      <c r="AZ121" s="236"/>
      <c r="BA121" s="476">
        <f t="shared" si="817"/>
        <v>0</v>
      </c>
      <c r="BB121" s="236"/>
      <c r="BC121" s="236"/>
      <c r="BD121" s="236"/>
      <c r="BE121" s="476">
        <f t="shared" si="818"/>
        <v>0</v>
      </c>
      <c r="BF121" s="236"/>
      <c r="BG121" s="236"/>
      <c r="BH121" s="236"/>
      <c r="BI121" s="476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7" t="s">
        <v>149</v>
      </c>
      <c r="B122" s="156" t="s">
        <v>257</v>
      </c>
      <c r="C122" s="140"/>
      <c r="D122" s="129"/>
      <c r="E122" s="130"/>
      <c r="F122" s="130"/>
      <c r="G122" s="11"/>
      <c r="H122" s="129"/>
      <c r="I122" s="130"/>
      <c r="J122" s="130"/>
      <c r="K122" s="130"/>
      <c r="L122" s="130"/>
      <c r="M122" s="130"/>
      <c r="N122" s="11"/>
      <c r="O122" s="145"/>
      <c r="P122" s="145"/>
      <c r="Q122" s="129"/>
      <c r="R122" s="130"/>
      <c r="S122" s="130"/>
      <c r="T122" s="130"/>
      <c r="U122" s="130"/>
      <c r="V122" s="130"/>
      <c r="W122" s="11"/>
      <c r="X122" s="10"/>
      <c r="Y122" s="145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6">
        <f t="shared" si="812"/>
        <v>0</v>
      </c>
      <c r="AH122" s="307"/>
      <c r="AI122" s="307"/>
      <c r="AJ122" s="307"/>
      <c r="AK122" s="476">
        <f t="shared" si="813"/>
        <v>0</v>
      </c>
      <c r="AL122" s="307"/>
      <c r="AM122" s="307"/>
      <c r="AN122" s="307"/>
      <c r="AO122" s="476">
        <f t="shared" si="814"/>
        <v>0</v>
      </c>
      <c r="AP122" s="307"/>
      <c r="AQ122" s="307"/>
      <c r="AR122" s="307"/>
      <c r="AS122" s="476">
        <f t="shared" si="815"/>
        <v>0</v>
      </c>
      <c r="AT122" s="236"/>
      <c r="AU122" s="236"/>
      <c r="AV122" s="236"/>
      <c r="AW122" s="476">
        <f t="shared" si="816"/>
        <v>0</v>
      </c>
      <c r="AX122" s="236"/>
      <c r="AY122" s="236"/>
      <c r="AZ122" s="236"/>
      <c r="BA122" s="476">
        <f t="shared" si="817"/>
        <v>0</v>
      </c>
      <c r="BB122" s="236"/>
      <c r="BC122" s="236"/>
      <c r="BD122" s="236"/>
      <c r="BE122" s="476">
        <f t="shared" si="818"/>
        <v>0</v>
      </c>
      <c r="BF122" s="236"/>
      <c r="BG122" s="236"/>
      <c r="BH122" s="236"/>
      <c r="BI122" s="476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7" t="s">
        <v>150</v>
      </c>
      <c r="B123" s="156" t="s">
        <v>258</v>
      </c>
      <c r="C123" s="140"/>
      <c r="D123" s="129"/>
      <c r="E123" s="130"/>
      <c r="F123" s="130"/>
      <c r="G123" s="11"/>
      <c r="H123" s="129"/>
      <c r="I123" s="130"/>
      <c r="J123" s="130"/>
      <c r="K123" s="130"/>
      <c r="L123" s="130"/>
      <c r="M123" s="130"/>
      <c r="N123" s="11"/>
      <c r="O123" s="145"/>
      <c r="P123" s="145"/>
      <c r="Q123" s="129"/>
      <c r="R123" s="130"/>
      <c r="S123" s="130"/>
      <c r="T123" s="130"/>
      <c r="U123" s="130"/>
      <c r="V123" s="130"/>
      <c r="W123" s="11"/>
      <c r="X123" s="10"/>
      <c r="Y123" s="145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6">
        <f t="shared" si="812"/>
        <v>0</v>
      </c>
      <c r="AH123" s="307"/>
      <c r="AI123" s="307"/>
      <c r="AJ123" s="307"/>
      <c r="AK123" s="476">
        <f t="shared" si="813"/>
        <v>0</v>
      </c>
      <c r="AL123" s="307"/>
      <c r="AM123" s="307"/>
      <c r="AN123" s="307"/>
      <c r="AO123" s="476">
        <f t="shared" si="814"/>
        <v>0</v>
      </c>
      <c r="AP123" s="307"/>
      <c r="AQ123" s="307"/>
      <c r="AR123" s="307"/>
      <c r="AS123" s="476">
        <f t="shared" si="815"/>
        <v>0</v>
      </c>
      <c r="AT123" s="236"/>
      <c r="AU123" s="236"/>
      <c r="AV123" s="236"/>
      <c r="AW123" s="476">
        <f t="shared" si="816"/>
        <v>0</v>
      </c>
      <c r="AX123" s="236"/>
      <c r="AY123" s="236"/>
      <c r="AZ123" s="236"/>
      <c r="BA123" s="476">
        <f t="shared" si="817"/>
        <v>0</v>
      </c>
      <c r="BB123" s="236"/>
      <c r="BC123" s="236"/>
      <c r="BD123" s="236"/>
      <c r="BE123" s="476">
        <f t="shared" si="818"/>
        <v>0</v>
      </c>
      <c r="BF123" s="236"/>
      <c r="BG123" s="236"/>
      <c r="BH123" s="236"/>
      <c r="BI123" s="476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7" t="s">
        <v>156</v>
      </c>
      <c r="B124" s="156" t="s">
        <v>259</v>
      </c>
      <c r="C124" s="140"/>
      <c r="D124" s="129"/>
      <c r="E124" s="130"/>
      <c r="F124" s="130"/>
      <c r="G124" s="11"/>
      <c r="H124" s="129"/>
      <c r="I124" s="130"/>
      <c r="J124" s="130"/>
      <c r="K124" s="130"/>
      <c r="L124" s="130"/>
      <c r="M124" s="130"/>
      <c r="N124" s="11"/>
      <c r="O124" s="145"/>
      <c r="P124" s="145"/>
      <c r="Q124" s="129"/>
      <c r="R124" s="130"/>
      <c r="S124" s="130"/>
      <c r="T124" s="130"/>
      <c r="U124" s="130"/>
      <c r="V124" s="130"/>
      <c r="W124" s="11"/>
      <c r="X124" s="10"/>
      <c r="Y124" s="145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6">
        <f t="shared" si="812"/>
        <v>0</v>
      </c>
      <c r="AH124" s="307"/>
      <c r="AI124" s="307"/>
      <c r="AJ124" s="307"/>
      <c r="AK124" s="476">
        <f t="shared" si="813"/>
        <v>0</v>
      </c>
      <c r="AL124" s="307"/>
      <c r="AM124" s="307"/>
      <c r="AN124" s="307"/>
      <c r="AO124" s="476">
        <f t="shared" si="814"/>
        <v>0</v>
      </c>
      <c r="AP124" s="307"/>
      <c r="AQ124" s="307"/>
      <c r="AR124" s="307"/>
      <c r="AS124" s="476">
        <f t="shared" si="815"/>
        <v>0</v>
      </c>
      <c r="AT124" s="236"/>
      <c r="AU124" s="236"/>
      <c r="AV124" s="236"/>
      <c r="AW124" s="476">
        <f t="shared" si="816"/>
        <v>0</v>
      </c>
      <c r="AX124" s="236"/>
      <c r="AY124" s="236"/>
      <c r="AZ124" s="236"/>
      <c r="BA124" s="476">
        <f t="shared" si="817"/>
        <v>0</v>
      </c>
      <c r="BB124" s="236"/>
      <c r="BC124" s="236"/>
      <c r="BD124" s="236"/>
      <c r="BE124" s="476">
        <f t="shared" si="818"/>
        <v>0</v>
      </c>
      <c r="BF124" s="236"/>
      <c r="BG124" s="236"/>
      <c r="BH124" s="236"/>
      <c r="BI124" s="476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7" t="s">
        <v>157</v>
      </c>
      <c r="B125" s="156" t="s">
        <v>260</v>
      </c>
      <c r="C125" s="140"/>
      <c r="D125" s="129"/>
      <c r="E125" s="130"/>
      <c r="F125" s="130"/>
      <c r="G125" s="11"/>
      <c r="H125" s="129"/>
      <c r="I125" s="130"/>
      <c r="J125" s="130"/>
      <c r="K125" s="130"/>
      <c r="L125" s="130"/>
      <c r="M125" s="130"/>
      <c r="N125" s="11"/>
      <c r="O125" s="145"/>
      <c r="P125" s="145"/>
      <c r="Q125" s="129"/>
      <c r="R125" s="130"/>
      <c r="S125" s="130"/>
      <c r="T125" s="130"/>
      <c r="U125" s="130"/>
      <c r="V125" s="130"/>
      <c r="W125" s="11"/>
      <c r="X125" s="10"/>
      <c r="Y125" s="145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6">
        <f t="shared" si="812"/>
        <v>0</v>
      </c>
      <c r="AH125" s="307"/>
      <c r="AI125" s="307"/>
      <c r="AJ125" s="307"/>
      <c r="AK125" s="476">
        <f t="shared" si="813"/>
        <v>0</v>
      </c>
      <c r="AL125" s="307"/>
      <c r="AM125" s="307"/>
      <c r="AN125" s="307"/>
      <c r="AO125" s="476">
        <f t="shared" si="814"/>
        <v>0</v>
      </c>
      <c r="AP125" s="307"/>
      <c r="AQ125" s="307"/>
      <c r="AR125" s="307"/>
      <c r="AS125" s="476">
        <f t="shared" si="815"/>
        <v>0</v>
      </c>
      <c r="AT125" s="236"/>
      <c r="AU125" s="236"/>
      <c r="AV125" s="236"/>
      <c r="AW125" s="476">
        <f t="shared" si="816"/>
        <v>0</v>
      </c>
      <c r="AX125" s="236"/>
      <c r="AY125" s="236"/>
      <c r="AZ125" s="236"/>
      <c r="BA125" s="476">
        <f t="shared" si="817"/>
        <v>0</v>
      </c>
      <c r="BB125" s="236"/>
      <c r="BC125" s="236"/>
      <c r="BD125" s="236"/>
      <c r="BE125" s="476">
        <f t="shared" si="818"/>
        <v>0</v>
      </c>
      <c r="BF125" s="236"/>
      <c r="BG125" s="236"/>
      <c r="BH125" s="236"/>
      <c r="BI125" s="476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8" t="s">
        <v>25</v>
      </c>
      <c r="B126" s="153" t="s">
        <v>261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875">SUM(AK106:AK125)</f>
        <v>15</v>
      </c>
      <c r="AL126" s="235"/>
      <c r="AM126" s="235"/>
      <c r="AN126" s="235"/>
      <c r="AO126" s="70">
        <f t="shared" si="875"/>
        <v>8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36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">
      <c r="A127" s="17"/>
      <c r="B127" s="17"/>
      <c r="C127" s="144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80"/>
      <c r="AH127" s="190"/>
      <c r="AI127" s="190"/>
      <c r="AJ127" s="190"/>
      <c r="AK127" s="180"/>
      <c r="AL127" s="190"/>
      <c r="AM127" s="190"/>
      <c r="AN127" s="190"/>
      <c r="AO127" s="180"/>
      <c r="AP127" s="190"/>
      <c r="AQ127" s="190"/>
      <c r="AR127" s="190"/>
      <c r="AS127" s="180"/>
      <c r="AT127" s="190"/>
      <c r="AU127" s="190"/>
      <c r="AV127" s="190"/>
      <c r="AW127" s="180"/>
      <c r="AX127" s="190"/>
      <c r="AY127" s="190"/>
      <c r="AZ127" s="190"/>
      <c r="BA127" s="180"/>
      <c r="BB127" s="190"/>
      <c r="BC127" s="190"/>
      <c r="BD127" s="190"/>
      <c r="BE127" s="180"/>
      <c r="BF127" s="190"/>
      <c r="BG127" s="190"/>
      <c r="BH127" s="19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">
      <c r="A128" s="17"/>
      <c r="B128" s="17"/>
      <c r="C128" s="144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80"/>
      <c r="AH128" s="190"/>
      <c r="AI128" s="190"/>
      <c r="AJ128" s="190"/>
      <c r="AK128" s="180"/>
      <c r="AL128" s="190"/>
      <c r="AM128" s="190"/>
      <c r="AN128" s="190"/>
      <c r="AO128" s="180"/>
      <c r="AP128" s="190"/>
      <c r="AQ128" s="190"/>
      <c r="AR128" s="190"/>
      <c r="AS128" s="180"/>
      <c r="AT128" s="190"/>
      <c r="AU128" s="190"/>
      <c r="AV128" s="190"/>
      <c r="AW128" s="180"/>
      <c r="AX128" s="190"/>
      <c r="AY128" s="190"/>
      <c r="AZ128" s="190"/>
      <c r="BA128" s="180"/>
      <c r="BB128" s="190"/>
      <c r="BC128" s="190"/>
      <c r="BD128" s="190"/>
      <c r="BE128" s="180"/>
      <c r="BF128" s="190"/>
      <c r="BG128" s="190"/>
      <c r="BH128" s="19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198" t="s">
        <v>25</v>
      </c>
      <c r="B129" s="159" t="str">
        <f>CONCATENATE("Підготовка ",'Титул денна'!AX1,"а разом:")</f>
        <v>Підготовка магістра разом:</v>
      </c>
      <c r="C129" s="19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200"/>
      <c r="P129" s="201"/>
      <c r="Q129" s="130"/>
      <c r="R129" s="130"/>
      <c r="S129" s="130"/>
      <c r="T129" s="130"/>
      <c r="U129" s="130"/>
      <c r="V129" s="130"/>
      <c r="W129" s="130"/>
      <c r="X129" s="167">
        <f>X$126+X$103</f>
        <v>2700</v>
      </c>
      <c r="Y129" s="167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8">
        <f>AG$103+AG$126</f>
        <v>30</v>
      </c>
      <c r="AH129" s="247"/>
      <c r="AI129" s="247"/>
      <c r="AJ129" s="247"/>
      <c r="AK129" s="168">
        <f t="shared" ref="AK129" si="879">AK$103+AK$126</f>
        <v>30</v>
      </c>
      <c r="AL129" s="247"/>
      <c r="AM129" s="247"/>
      <c r="AN129" s="247"/>
      <c r="AO129" s="168">
        <f t="shared" ref="AO129" si="880">AO$103+AO$126</f>
        <v>30</v>
      </c>
      <c r="AP129" s="247"/>
      <c r="AQ129" s="247"/>
      <c r="AR129" s="247"/>
      <c r="AS129" s="168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8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8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8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8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30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29</v>
      </c>
      <c r="BX129" s="41">
        <f t="shared" si="888"/>
        <v>15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46.75</v>
      </c>
      <c r="CF129" s="224"/>
    </row>
    <row r="130" spans="1:124" s="2" customFormat="1" ht="21" hidden="1" customHeight="1" x14ac:dyDescent="0.2">
      <c r="A130"/>
      <c r="B130" s="160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idden="1" x14ac:dyDescent="0.2">
      <c r="A131"/>
      <c r="B131" s="160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">
      <c r="A132"/>
      <c r="B132" s="160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">
      <c r="A133"/>
      <c r="B133" s="160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">
      <c r="A134"/>
      <c r="B134" s="160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 x14ac:dyDescent="0.2">
      <c r="A135" s="13"/>
      <c r="B135" s="161"/>
      <c r="C135" s="626" t="s">
        <v>28</v>
      </c>
      <c r="D135" s="626"/>
      <c r="E135" s="626"/>
      <c r="F135" s="626"/>
      <c r="G135" s="626"/>
      <c r="H135" s="626"/>
      <c r="I135" s="626"/>
      <c r="J135" s="626"/>
      <c r="K135" s="626"/>
      <c r="L135" s="626"/>
      <c r="M135" s="626"/>
      <c r="N135" s="626"/>
      <c r="O135" s="626"/>
      <c r="P135" s="626"/>
      <c r="Q135" s="626"/>
      <c r="R135" s="626"/>
      <c r="S135" s="626"/>
      <c r="T135" s="626"/>
      <c r="U135" s="626"/>
      <c r="V135" s="627"/>
      <c r="W135" s="627"/>
      <c r="X135" s="627"/>
      <c r="Y135" s="627"/>
      <c r="Z135" s="627"/>
      <c r="AA135" s="627"/>
      <c r="AB135" s="627"/>
      <c r="AC135" s="627"/>
      <c r="AD135" s="626"/>
      <c r="AE135" s="626"/>
      <c r="AF135" s="626"/>
      <c r="AG135" s="626"/>
      <c r="AH135" s="626"/>
      <c r="AI135" s="626"/>
      <c r="AJ135" s="626"/>
      <c r="AK135" s="626"/>
      <c r="AL135" s="626"/>
      <c r="AM135" s="626"/>
      <c r="AN135" s="626"/>
      <c r="AO135" s="626"/>
      <c r="AP135" s="626"/>
      <c r="AQ135" s="202"/>
      <c r="AR135" s="202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24"/>
      <c r="CE135" s="204"/>
      <c r="CF135" s="217"/>
    </row>
    <row r="136" spans="1:124" s="2" customFormat="1" ht="13.5" customHeight="1" x14ac:dyDescent="0.2">
      <c r="A136" s="55"/>
      <c r="B136" s="162" t="s">
        <v>29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3"/>
      <c r="U136" s="173"/>
      <c r="V136" s="646" t="s">
        <v>191</v>
      </c>
      <c r="W136" s="646"/>
      <c r="X136" s="646"/>
      <c r="Y136" s="646"/>
      <c r="Z136" s="646"/>
      <c r="AA136" s="646"/>
      <c r="AB136" s="646"/>
      <c r="AC136" s="646"/>
      <c r="AD136" s="608">
        <f>IF(AD9&gt;0,(AD103+AE103+AF103)/AD9,0)</f>
        <v>11.529411764705882</v>
      </c>
      <c r="AE136" s="608"/>
      <c r="AF136" s="608"/>
      <c r="AG136" s="609"/>
      <c r="AH136" s="608">
        <f>IF(AH9&gt;0,(AH103+AI103+AJ103)/AH9,0)</f>
        <v>8.5882352941176467</v>
      </c>
      <c r="AI136" s="608"/>
      <c r="AJ136" s="608"/>
      <c r="AK136" s="609"/>
      <c r="AL136" s="608">
        <f>IF(AL9&gt;0,(AL103+AM103+AN103)/AL9,0)</f>
        <v>5.6</v>
      </c>
      <c r="AM136" s="608"/>
      <c r="AN136" s="608"/>
      <c r="AO136" s="609"/>
      <c r="AP136" s="608">
        <f>IF(AP9&gt;0,(AP103+AQ103+AR103)/AP9,0)</f>
        <v>0</v>
      </c>
      <c r="AQ136" s="608"/>
      <c r="AR136" s="608"/>
      <c r="AS136" s="609"/>
      <c r="AT136" s="599">
        <f t="shared" ref="AT136" si="891">IF(AT9&gt;0,(AT129+AU129+AV129)/AT9,0)</f>
        <v>0</v>
      </c>
      <c r="AU136" s="599"/>
      <c r="AV136" s="599"/>
      <c r="AW136" s="600"/>
      <c r="AX136" s="599">
        <f t="shared" ref="AX136" si="892">IF(AX9&gt;0,(AX129+AY129+AZ129)/AX9,0)</f>
        <v>0</v>
      </c>
      <c r="AY136" s="599"/>
      <c r="AZ136" s="599"/>
      <c r="BA136" s="600"/>
      <c r="BB136" s="599">
        <f t="shared" ref="BB136" si="893">IF(BB9&gt;0,(BB129+BC129+BD129)/BB9,0)</f>
        <v>0</v>
      </c>
      <c r="BC136" s="599"/>
      <c r="BD136" s="599"/>
      <c r="BE136" s="600"/>
      <c r="BF136" s="599">
        <f>IF(BF9&gt;0,(BF129+BG129+BH129)/BF9,0)</f>
        <v>0</v>
      </c>
      <c r="BG136" s="599"/>
      <c r="BH136" s="599"/>
      <c r="BI136" s="600"/>
      <c r="BJ136" s="21"/>
      <c r="BK136" s="19"/>
      <c r="BL136" s="601" t="s">
        <v>89</v>
      </c>
      <c r="BM136" s="601"/>
      <c r="BN136" s="601"/>
      <c r="BO136" s="601"/>
      <c r="BP136" s="601"/>
      <c r="BQ136" s="601"/>
      <c r="BR136" s="601"/>
      <c r="BS136" s="601"/>
      <c r="BT136" s="19"/>
      <c r="BW136" s="615"/>
      <c r="BX136" s="615"/>
      <c r="BY136" s="615"/>
      <c r="BZ136" s="615"/>
      <c r="CA136" s="615"/>
      <c r="CB136" s="615"/>
      <c r="CC136" s="615"/>
      <c r="CD136" s="615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2" t="s">
        <v>1</v>
      </c>
      <c r="B137" s="592" t="s">
        <v>30</v>
      </c>
      <c r="C137" s="592"/>
      <c r="D137" s="610" t="s">
        <v>2</v>
      </c>
      <c r="E137" s="610"/>
      <c r="F137" s="610"/>
      <c r="G137" s="610"/>
      <c r="H137" s="610"/>
      <c r="I137" s="610"/>
      <c r="J137" s="610"/>
      <c r="K137" s="611"/>
      <c r="L137" s="653" t="s">
        <v>31</v>
      </c>
      <c r="M137" s="610"/>
      <c r="N137" s="610"/>
      <c r="O137" s="611"/>
      <c r="P137" s="653" t="s">
        <v>32</v>
      </c>
      <c r="Q137" s="610"/>
      <c r="R137" s="610"/>
      <c r="S137" s="611"/>
      <c r="T137" s="173"/>
      <c r="U137" s="173"/>
      <c r="V137" s="639" t="s">
        <v>268</v>
      </c>
      <c r="W137" s="640"/>
      <c r="X137" s="647"/>
      <c r="Y137" s="636" t="s">
        <v>275</v>
      </c>
      <c r="Z137" s="637"/>
      <c r="AA137" s="637"/>
      <c r="AB137" s="638"/>
      <c r="AC137" s="170">
        <f>DC80</f>
        <v>0</v>
      </c>
      <c r="AD137" s="595">
        <f>DD80</f>
        <v>0</v>
      </c>
      <c r="AE137" s="596"/>
      <c r="AF137" s="596"/>
      <c r="AG137" s="597"/>
      <c r="AH137" s="595">
        <f>DE80</f>
        <v>0</v>
      </c>
      <c r="AI137" s="596"/>
      <c r="AJ137" s="596"/>
      <c r="AK137" s="597"/>
      <c r="AL137" s="595">
        <f>DF80</f>
        <v>0</v>
      </c>
      <c r="AM137" s="596"/>
      <c r="AN137" s="596"/>
      <c r="AO137" s="597"/>
      <c r="AP137" s="595">
        <f>DG80</f>
        <v>0</v>
      </c>
      <c r="AQ137" s="596"/>
      <c r="AR137" s="596"/>
      <c r="AS137" s="597"/>
      <c r="AT137" s="595">
        <f>DH80</f>
        <v>0</v>
      </c>
      <c r="AU137" s="596"/>
      <c r="AV137" s="596"/>
      <c r="AW137" s="597"/>
      <c r="AX137" s="595">
        <f>DI80</f>
        <v>0</v>
      </c>
      <c r="AY137" s="596"/>
      <c r="AZ137" s="596"/>
      <c r="BA137" s="597"/>
      <c r="BB137" s="595">
        <f>DJ80</f>
        <v>0</v>
      </c>
      <c r="BC137" s="596"/>
      <c r="BD137" s="596"/>
      <c r="BE137" s="597"/>
      <c r="BF137" s="595">
        <f>DK80</f>
        <v>0</v>
      </c>
      <c r="BG137" s="596"/>
      <c r="BH137" s="596"/>
      <c r="BI137" s="597"/>
      <c r="BJ137" s="21"/>
      <c r="BK137"/>
      <c r="BL137" s="80">
        <f t="shared" ref="BL137:BS137" si="894">CQ69+CQ126+CQ88</f>
        <v>2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39">
        <v>1</v>
      </c>
      <c r="B138" s="628" t="str">
        <f>B83</f>
        <v>Переддипломна</v>
      </c>
      <c r="C138" s="628"/>
      <c r="D138" s="634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34"/>
      <c r="F138" s="634"/>
      <c r="G138" s="634"/>
      <c r="H138" s="634"/>
      <c r="I138" s="634"/>
      <c r="J138" s="634"/>
      <c r="K138" s="634"/>
      <c r="L138" s="629">
        <f>IF(B83&lt;&gt;"",IF(D138-3=0,FLOOR(Y83/1.8,1), FLOOR(Y83/1.5,1)),0)</f>
        <v>4</v>
      </c>
      <c r="M138" s="630"/>
      <c r="N138" s="630"/>
      <c r="O138" s="630"/>
      <c r="P138" s="635">
        <f>IF(B83&lt;&gt;"",Y83,0)</f>
        <v>7.2</v>
      </c>
      <c r="Q138" s="630"/>
      <c r="R138" s="630"/>
      <c r="S138" s="630"/>
      <c r="T138" s="173"/>
      <c r="U138" s="173"/>
      <c r="V138" s="253"/>
      <c r="W138" s="254"/>
      <c r="X138" s="255"/>
      <c r="Y138" s="636" t="s">
        <v>276</v>
      </c>
      <c r="Z138" s="637"/>
      <c r="AA138" s="637"/>
      <c r="AB138" s="638"/>
      <c r="AC138" s="171">
        <f>DL80</f>
        <v>1</v>
      </c>
      <c r="AD138" s="595">
        <f>DM80</f>
        <v>1</v>
      </c>
      <c r="AE138" s="596"/>
      <c r="AF138" s="596"/>
      <c r="AG138" s="597"/>
      <c r="AH138" s="595">
        <f>DN80</f>
        <v>0</v>
      </c>
      <c r="AI138" s="596"/>
      <c r="AJ138" s="596"/>
      <c r="AK138" s="597"/>
      <c r="AL138" s="595">
        <f>DO80</f>
        <v>0</v>
      </c>
      <c r="AM138" s="596"/>
      <c r="AN138" s="596"/>
      <c r="AO138" s="597"/>
      <c r="AP138" s="595">
        <f>DP80</f>
        <v>0</v>
      </c>
      <c r="AQ138" s="596"/>
      <c r="AR138" s="596"/>
      <c r="AS138" s="597"/>
      <c r="AT138" s="595">
        <f>DQ80</f>
        <v>0</v>
      </c>
      <c r="AU138" s="596"/>
      <c r="AV138" s="596"/>
      <c r="AW138" s="597"/>
      <c r="AX138" s="595">
        <f>DR80</f>
        <v>0</v>
      </c>
      <c r="AY138" s="596"/>
      <c r="AZ138" s="596"/>
      <c r="BA138" s="597"/>
      <c r="BB138" s="595">
        <f>DS80</f>
        <v>0</v>
      </c>
      <c r="BC138" s="596"/>
      <c r="BD138" s="596"/>
      <c r="BE138" s="597"/>
      <c r="BF138" s="595">
        <f>DT80</f>
        <v>0</v>
      </c>
      <c r="BG138" s="596"/>
      <c r="BH138" s="596"/>
      <c r="BI138" s="597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39">
        <v>2</v>
      </c>
      <c r="B139" s="628">
        <f>B84</f>
        <v>0</v>
      </c>
      <c r="C139" s="628"/>
      <c r="D139" s="634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34"/>
      <c r="F139" s="634"/>
      <c r="G139" s="634"/>
      <c r="H139" s="634"/>
      <c r="I139" s="634"/>
      <c r="J139" s="634"/>
      <c r="K139" s="634"/>
      <c r="L139" s="629">
        <f t="shared" ref="L139:L142" si="895">IF(B84&lt;&gt;"",IF(D139-3=0,FLOOR(Y84/1.8,1), FLOOR(Y84/1.5,1)),0)</f>
        <v>0</v>
      </c>
      <c r="M139" s="630"/>
      <c r="N139" s="630"/>
      <c r="O139" s="630"/>
      <c r="P139" s="635">
        <f>IF(B84&lt;&gt;"",Y84,0)</f>
        <v>0</v>
      </c>
      <c r="Q139" s="630"/>
      <c r="R139" s="630"/>
      <c r="S139" s="630"/>
      <c r="T139" s="173"/>
      <c r="U139" s="173"/>
      <c r="V139" s="253"/>
      <c r="W139" s="254"/>
      <c r="X139" s="255"/>
      <c r="Y139" s="636" t="s">
        <v>277</v>
      </c>
      <c r="Z139" s="637"/>
      <c r="AA139" s="637"/>
      <c r="AB139" s="638"/>
      <c r="AC139" s="171">
        <f ca="1">SUM(BL154:BS154)</f>
        <v>0</v>
      </c>
      <c r="AD139" s="595">
        <f ca="1">BL154</f>
        <v>0</v>
      </c>
      <c r="AE139" s="596"/>
      <c r="AF139" s="596"/>
      <c r="AG139" s="597"/>
      <c r="AH139" s="595">
        <f ca="1">BM154</f>
        <v>0</v>
      </c>
      <c r="AI139" s="596"/>
      <c r="AJ139" s="596"/>
      <c r="AK139" s="597"/>
      <c r="AL139" s="595">
        <f ca="1">BN154</f>
        <v>0</v>
      </c>
      <c r="AM139" s="596"/>
      <c r="AN139" s="596"/>
      <c r="AO139" s="597"/>
      <c r="AP139" s="595">
        <f ca="1">BO154</f>
        <v>0</v>
      </c>
      <c r="AQ139" s="596"/>
      <c r="AR139" s="596"/>
      <c r="AS139" s="597"/>
      <c r="AT139" s="595">
        <f ca="1">BP154</f>
        <v>0</v>
      </c>
      <c r="AU139" s="596"/>
      <c r="AV139" s="596"/>
      <c r="AW139" s="597"/>
      <c r="AX139" s="595">
        <f ca="1">BQ154</f>
        <v>0</v>
      </c>
      <c r="AY139" s="596"/>
      <c r="AZ139" s="596"/>
      <c r="BA139" s="597"/>
      <c r="BB139" s="595">
        <f ca="1">BR154</f>
        <v>0</v>
      </c>
      <c r="BC139" s="596"/>
      <c r="BD139" s="596"/>
      <c r="BE139" s="597"/>
      <c r="BF139" s="595">
        <f ca="1">BS154</f>
        <v>0</v>
      </c>
      <c r="BG139" s="596"/>
      <c r="BH139" s="596"/>
      <c r="BI139" s="597"/>
      <c r="BJ139" s="21"/>
      <c r="BK139"/>
      <c r="BL139" s="652" t="s">
        <v>113</v>
      </c>
      <c r="BM139" s="652"/>
      <c r="BN139" s="652"/>
      <c r="BO139" s="652"/>
      <c r="BP139" s="652"/>
      <c r="BQ139" s="652"/>
      <c r="BR139" s="652"/>
      <c r="BS139" s="652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39">
        <v>3</v>
      </c>
      <c r="B140" s="628">
        <f>B85</f>
        <v>0</v>
      </c>
      <c r="C140" s="628"/>
      <c r="D140" s="634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34"/>
      <c r="F140" s="634"/>
      <c r="G140" s="634"/>
      <c r="H140" s="634"/>
      <c r="I140" s="634"/>
      <c r="J140" s="634"/>
      <c r="K140" s="634"/>
      <c r="L140" s="629">
        <f t="shared" si="895"/>
        <v>0</v>
      </c>
      <c r="M140" s="630"/>
      <c r="N140" s="630"/>
      <c r="O140" s="630"/>
      <c r="P140" s="635">
        <f>IF(B85&lt;&gt;"",Y85,0)</f>
        <v>0</v>
      </c>
      <c r="Q140" s="630"/>
      <c r="R140" s="630"/>
      <c r="S140" s="630"/>
      <c r="T140" s="173"/>
      <c r="U140" s="173"/>
      <c r="V140" s="253"/>
      <c r="W140" s="254"/>
      <c r="X140" s="255"/>
      <c r="Y140" s="636" t="s">
        <v>278</v>
      </c>
      <c r="Z140" s="637"/>
      <c r="AA140" s="637"/>
      <c r="AB140" s="638"/>
      <c r="AC140" s="171">
        <f>SUM(AD140:BF140)</f>
        <v>9</v>
      </c>
      <c r="AD140" s="631">
        <f>BL140</f>
        <v>5</v>
      </c>
      <c r="AE140" s="632"/>
      <c r="AF140" s="632"/>
      <c r="AG140" s="633"/>
      <c r="AH140" s="631">
        <f>BM140</f>
        <v>3</v>
      </c>
      <c r="AI140" s="632"/>
      <c r="AJ140" s="632"/>
      <c r="AK140" s="633"/>
      <c r="AL140" s="631">
        <f>BN140</f>
        <v>1</v>
      </c>
      <c r="AM140" s="632"/>
      <c r="AN140" s="632"/>
      <c r="AO140" s="633"/>
      <c r="AP140" s="631">
        <f>BO140</f>
        <v>0</v>
      </c>
      <c r="AQ140" s="632"/>
      <c r="AR140" s="632"/>
      <c r="AS140" s="633"/>
      <c r="AT140" s="605">
        <f>BP140</f>
        <v>0</v>
      </c>
      <c r="AU140" s="606"/>
      <c r="AV140" s="606"/>
      <c r="AW140" s="607"/>
      <c r="AX140" s="605">
        <f>BQ140</f>
        <v>0</v>
      </c>
      <c r="AY140" s="606"/>
      <c r="AZ140" s="606"/>
      <c r="BA140" s="607"/>
      <c r="BB140" s="605">
        <f>BR140</f>
        <v>0</v>
      </c>
      <c r="BC140" s="606"/>
      <c r="BD140" s="606"/>
      <c r="BE140" s="607"/>
      <c r="BF140" s="605">
        <f>BS140</f>
        <v>0</v>
      </c>
      <c r="BG140" s="606"/>
      <c r="BH140" s="606"/>
      <c r="BI140" s="607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39">
        <v>4</v>
      </c>
      <c r="B141" s="628">
        <f>B86</f>
        <v>0</v>
      </c>
      <c r="C141" s="628"/>
      <c r="D141" s="634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34"/>
      <c r="F141" s="634"/>
      <c r="G141" s="634"/>
      <c r="H141" s="634"/>
      <c r="I141" s="634"/>
      <c r="J141" s="634"/>
      <c r="K141" s="634"/>
      <c r="L141" s="629">
        <f t="shared" si="895"/>
        <v>0</v>
      </c>
      <c r="M141" s="630"/>
      <c r="N141" s="630"/>
      <c r="O141" s="630"/>
      <c r="P141" s="635">
        <f>IF(B86&lt;&gt;"",Y86,0)</f>
        <v>0</v>
      </c>
      <c r="Q141" s="630"/>
      <c r="R141" s="630"/>
      <c r="S141" s="630"/>
      <c r="T141" s="173"/>
      <c r="U141" s="173"/>
      <c r="V141" s="256"/>
      <c r="W141" s="257"/>
      <c r="X141" s="258"/>
      <c r="Y141" s="636" t="s">
        <v>279</v>
      </c>
      <c r="Z141" s="637"/>
      <c r="AA141" s="637"/>
      <c r="AB141" s="638"/>
      <c r="AC141" s="171">
        <f>SUM(AD141:BF141)</f>
        <v>10</v>
      </c>
      <c r="AD141" s="631">
        <f>BL137</f>
        <v>2</v>
      </c>
      <c r="AE141" s="632"/>
      <c r="AF141" s="632"/>
      <c r="AG141" s="633"/>
      <c r="AH141" s="631">
        <f>BM137</f>
        <v>5</v>
      </c>
      <c r="AI141" s="632"/>
      <c r="AJ141" s="632"/>
      <c r="AK141" s="633"/>
      <c r="AL141" s="631">
        <f>BN137</f>
        <v>3</v>
      </c>
      <c r="AM141" s="632"/>
      <c r="AN141" s="632"/>
      <c r="AO141" s="633"/>
      <c r="AP141" s="631">
        <f>BO137</f>
        <v>0</v>
      </c>
      <c r="AQ141" s="632"/>
      <c r="AR141" s="632"/>
      <c r="AS141" s="633"/>
      <c r="AT141" s="605">
        <f>BP137</f>
        <v>0</v>
      </c>
      <c r="AU141" s="606"/>
      <c r="AV141" s="606"/>
      <c r="AW141" s="607"/>
      <c r="AX141" s="605">
        <f>BQ137</f>
        <v>0</v>
      </c>
      <c r="AY141" s="606"/>
      <c r="AZ141" s="606"/>
      <c r="BA141" s="607"/>
      <c r="BB141" s="605">
        <f>BR137</f>
        <v>0</v>
      </c>
      <c r="BC141" s="606"/>
      <c r="BD141" s="606"/>
      <c r="BE141" s="607"/>
      <c r="BF141" s="605">
        <f>BS137</f>
        <v>0</v>
      </c>
      <c r="BG141" s="606"/>
      <c r="BH141" s="606"/>
      <c r="BI141" s="607"/>
      <c r="BJ141" s="21"/>
      <c r="BK141"/>
      <c r="BL141" s="598" t="s">
        <v>114</v>
      </c>
      <c r="BM141" s="598"/>
      <c r="BN141" s="598"/>
      <c r="BO141" s="598"/>
      <c r="BP141" s="598"/>
      <c r="BQ141" s="598"/>
      <c r="BR141" s="598"/>
      <c r="BS141" s="598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39">
        <v>5</v>
      </c>
      <c r="B142" s="628">
        <f>B87</f>
        <v>0</v>
      </c>
      <c r="C142" s="628"/>
      <c r="D142" s="634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34"/>
      <c r="F142" s="634"/>
      <c r="G142" s="634"/>
      <c r="H142" s="634"/>
      <c r="I142" s="634"/>
      <c r="J142" s="634"/>
      <c r="K142" s="634"/>
      <c r="L142" s="629">
        <f t="shared" si="895"/>
        <v>0</v>
      </c>
      <c r="M142" s="630"/>
      <c r="N142" s="630"/>
      <c r="O142" s="630"/>
      <c r="P142" s="635">
        <f>IF(B87&lt;&gt;"",Y87,0)</f>
        <v>0</v>
      </c>
      <c r="Q142" s="630"/>
      <c r="R142" s="630"/>
      <c r="S142" s="630"/>
      <c r="T142" s="173"/>
      <c r="U142" s="173"/>
      <c r="V142" s="639" t="s">
        <v>269</v>
      </c>
      <c r="W142" s="640"/>
      <c r="X142" s="640"/>
      <c r="Y142" s="640"/>
      <c r="Z142" s="636" t="s">
        <v>271</v>
      </c>
      <c r="AA142" s="641"/>
      <c r="AB142" s="641"/>
      <c r="AC142" s="642"/>
      <c r="AD142" s="586">
        <f>AG129</f>
        <v>30</v>
      </c>
      <c r="AE142" s="587"/>
      <c r="AF142" s="587"/>
      <c r="AG142" s="588"/>
      <c r="AH142" s="586">
        <f>AK129</f>
        <v>30</v>
      </c>
      <c r="AI142" s="587"/>
      <c r="AJ142" s="587"/>
      <c r="AK142" s="588"/>
      <c r="AL142" s="586">
        <f>AO129</f>
        <v>30</v>
      </c>
      <c r="AM142" s="587"/>
      <c r="AN142" s="587"/>
      <c r="AO142" s="588"/>
      <c r="AP142" s="586">
        <f>AS129</f>
        <v>0</v>
      </c>
      <c r="AQ142" s="587"/>
      <c r="AR142" s="587"/>
      <c r="AS142" s="588"/>
      <c r="AT142" s="586">
        <f>AW129</f>
        <v>0</v>
      </c>
      <c r="AU142" s="587"/>
      <c r="AV142" s="587"/>
      <c r="AW142" s="588"/>
      <c r="AX142" s="586">
        <f>BA129</f>
        <v>0</v>
      </c>
      <c r="AY142" s="587"/>
      <c r="AZ142" s="587"/>
      <c r="BA142" s="588"/>
      <c r="BB142" s="586">
        <f>BE129</f>
        <v>0</v>
      </c>
      <c r="BC142" s="587"/>
      <c r="BD142" s="587"/>
      <c r="BE142" s="588"/>
      <c r="BF142" s="586">
        <f>BI129</f>
        <v>0</v>
      </c>
      <c r="BG142" s="587"/>
      <c r="BH142" s="587"/>
      <c r="BI142" s="588"/>
      <c r="BJ142" s="21"/>
      <c r="BK142"/>
      <c r="BL142" s="97">
        <f>DD80</f>
        <v>0</v>
      </c>
      <c r="BM142" s="97">
        <f t="shared" ref="BM142:BS142" si="897">DE80</f>
        <v>0</v>
      </c>
      <c r="BN142" s="97">
        <f t="shared" si="897"/>
        <v>0</v>
      </c>
      <c r="BO142" s="97">
        <f t="shared" si="897"/>
        <v>0</v>
      </c>
      <c r="BP142" s="97">
        <f t="shared" si="897"/>
        <v>0</v>
      </c>
      <c r="BQ142" s="97">
        <f t="shared" si="897"/>
        <v>0</v>
      </c>
      <c r="BR142" s="97">
        <f t="shared" si="897"/>
        <v>0</v>
      </c>
      <c r="BS142" s="97">
        <f t="shared" si="89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674" t="s">
        <v>39</v>
      </c>
      <c r="C143" s="674"/>
      <c r="D143" s="674"/>
      <c r="E143" s="674"/>
      <c r="F143" s="674"/>
      <c r="G143" s="674"/>
      <c r="H143" s="674"/>
      <c r="I143" s="674"/>
      <c r="J143" s="674"/>
      <c r="K143" s="674"/>
      <c r="L143" s="629">
        <f>SUM(L138:O142)</f>
        <v>4</v>
      </c>
      <c r="M143" s="630"/>
      <c r="N143" s="630"/>
      <c r="O143" s="630"/>
      <c r="P143" s="635">
        <f>SUM(P137:S142)</f>
        <v>7.2</v>
      </c>
      <c r="Q143" s="630"/>
      <c r="R143" s="630"/>
      <c r="S143" s="630"/>
      <c r="T143" s="173"/>
      <c r="U143" s="173"/>
      <c r="V143" s="259"/>
      <c r="W143" s="260"/>
      <c r="X143" s="260"/>
      <c r="Y143" s="260"/>
      <c r="Z143" s="636" t="s">
        <v>272</v>
      </c>
      <c r="AA143" s="641"/>
      <c r="AB143" s="641"/>
      <c r="AC143" s="642"/>
      <c r="AD143" s="643">
        <f>AD142+AH142</f>
        <v>60</v>
      </c>
      <c r="AE143" s="644"/>
      <c r="AF143" s="644"/>
      <c r="AG143" s="644"/>
      <c r="AH143" s="644"/>
      <c r="AI143" s="644"/>
      <c r="AJ143" s="644"/>
      <c r="AK143" s="645"/>
      <c r="AL143" s="643">
        <f>AL142+AP142</f>
        <v>30</v>
      </c>
      <c r="AM143" s="644"/>
      <c r="AN143" s="644"/>
      <c r="AO143" s="644"/>
      <c r="AP143" s="644"/>
      <c r="AQ143" s="644"/>
      <c r="AR143" s="644"/>
      <c r="AS143" s="645"/>
      <c r="AT143" s="643">
        <f>AT142+AX142</f>
        <v>0</v>
      </c>
      <c r="AU143" s="644"/>
      <c r="AV143" s="644"/>
      <c r="AW143" s="644"/>
      <c r="AX143" s="644"/>
      <c r="AY143" s="644"/>
      <c r="AZ143" s="644"/>
      <c r="BA143" s="645"/>
      <c r="BB143" s="643">
        <f>BB142+BF142</f>
        <v>0</v>
      </c>
      <c r="BC143" s="644"/>
      <c r="BD143" s="644"/>
      <c r="BE143" s="644"/>
      <c r="BF143" s="644"/>
      <c r="BG143" s="644"/>
      <c r="BH143" s="644"/>
      <c r="BI143" s="645"/>
      <c r="BJ143" s="21"/>
      <c r="BK143"/>
      <c r="BL143" s="598" t="s">
        <v>115</v>
      </c>
      <c r="BM143" s="598"/>
      <c r="BN143" s="598"/>
      <c r="BO143" s="598"/>
      <c r="BP143" s="598"/>
      <c r="BQ143" s="598"/>
      <c r="BR143" s="598"/>
      <c r="BS143" s="598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574" t="s">
        <v>270</v>
      </c>
      <c r="W144" s="575"/>
      <c r="X144" s="576"/>
      <c r="Y144" s="568" t="s">
        <v>273</v>
      </c>
      <c r="Z144" s="569"/>
      <c r="AA144" s="569"/>
      <c r="AB144" s="569"/>
      <c r="AC144" s="570"/>
      <c r="AD144" s="586">
        <f>AG126</f>
        <v>0</v>
      </c>
      <c r="AE144" s="587"/>
      <c r="AF144" s="587"/>
      <c r="AG144" s="588"/>
      <c r="AH144" s="586">
        <f>AK126</f>
        <v>15</v>
      </c>
      <c r="AI144" s="587"/>
      <c r="AJ144" s="587"/>
      <c r="AK144" s="588"/>
      <c r="AL144" s="586">
        <f>AO126</f>
        <v>8</v>
      </c>
      <c r="AM144" s="587"/>
      <c r="AN144" s="587"/>
      <c r="AO144" s="588"/>
      <c r="AP144" s="586">
        <f>AS126</f>
        <v>0</v>
      </c>
      <c r="AQ144" s="587"/>
      <c r="AR144" s="587"/>
      <c r="AS144" s="588"/>
      <c r="AT144" s="586">
        <f>AW126</f>
        <v>0</v>
      </c>
      <c r="AU144" s="587"/>
      <c r="AV144" s="587"/>
      <c r="AW144" s="588"/>
      <c r="AX144" s="586">
        <f>BA126</f>
        <v>0</v>
      </c>
      <c r="AY144" s="587"/>
      <c r="AZ144" s="587"/>
      <c r="BA144" s="588"/>
      <c r="BB144" s="586">
        <f>BE126</f>
        <v>0</v>
      </c>
      <c r="BC144" s="587"/>
      <c r="BD144" s="587"/>
      <c r="BE144" s="588"/>
      <c r="BF144" s="586">
        <f>BI126</f>
        <v>0</v>
      </c>
      <c r="BG144" s="587"/>
      <c r="BH144" s="587"/>
      <c r="BI144" s="588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1"/>
      <c r="W145" s="262"/>
      <c r="X145" s="263"/>
      <c r="Y145" s="571"/>
      <c r="Z145" s="572"/>
      <c r="AA145" s="572"/>
      <c r="AB145" s="572"/>
      <c r="AC145" s="573"/>
      <c r="AD145" s="589">
        <f>Y126</f>
        <v>23</v>
      </c>
      <c r="AE145" s="590"/>
      <c r="AF145" s="590"/>
      <c r="AG145" s="590"/>
      <c r="AH145" s="590"/>
      <c r="AI145" s="590"/>
      <c r="AJ145" s="590"/>
      <c r="AK145" s="590"/>
      <c r="AL145" s="590"/>
      <c r="AM145" s="590"/>
      <c r="AN145" s="590"/>
      <c r="AO145" s="590"/>
      <c r="AP145" s="590"/>
      <c r="AQ145" s="590"/>
      <c r="AR145" s="590"/>
      <c r="AS145" s="590"/>
      <c r="AT145" s="590"/>
      <c r="AU145" s="590"/>
      <c r="AV145" s="590"/>
      <c r="AW145" s="590"/>
      <c r="AX145" s="590"/>
      <c r="AY145" s="590"/>
      <c r="AZ145" s="590"/>
      <c r="BA145" s="590"/>
      <c r="BB145" s="590"/>
      <c r="BC145" s="590"/>
      <c r="BD145" s="590"/>
      <c r="BE145" s="590"/>
      <c r="BF145" s="590"/>
      <c r="BG145" s="590"/>
      <c r="BH145" s="590"/>
      <c r="BI145" s="591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898">DN80</f>
        <v>0</v>
      </c>
      <c r="BN145" s="97">
        <f t="shared" si="898"/>
        <v>0</v>
      </c>
      <c r="BO145" s="97">
        <f t="shared" si="898"/>
        <v>0</v>
      </c>
      <c r="BP145" s="97">
        <f t="shared" si="898"/>
        <v>0</v>
      </c>
      <c r="BQ145" s="97">
        <f t="shared" si="898"/>
        <v>0</v>
      </c>
      <c r="BR145" s="97">
        <f t="shared" si="898"/>
        <v>0</v>
      </c>
      <c r="BS145" s="97">
        <f t="shared" si="89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64" t="s">
        <v>274</v>
      </c>
      <c r="Z146" s="665"/>
      <c r="AA146" s="665"/>
      <c r="AB146" s="665"/>
      <c r="AC146" s="666"/>
      <c r="AD146" s="586">
        <f>AG91</f>
        <v>0</v>
      </c>
      <c r="AE146" s="587"/>
      <c r="AF146" s="587"/>
      <c r="AG146" s="588"/>
      <c r="AH146" s="586">
        <f t="shared" ref="AH146" si="899">AK91</f>
        <v>0</v>
      </c>
      <c r="AI146" s="587"/>
      <c r="AJ146" s="587"/>
      <c r="AK146" s="588"/>
      <c r="AL146" s="586">
        <f t="shared" ref="AL146" si="900">AO91</f>
        <v>12</v>
      </c>
      <c r="AM146" s="587"/>
      <c r="AN146" s="587"/>
      <c r="AO146" s="588"/>
      <c r="AP146" s="586">
        <f t="shared" ref="AP146" si="901">AS91</f>
        <v>0</v>
      </c>
      <c r="AQ146" s="587"/>
      <c r="AR146" s="587"/>
      <c r="AS146" s="588"/>
      <c r="AT146" s="586">
        <f t="shared" ref="AT146" si="902">AW91</f>
        <v>0</v>
      </c>
      <c r="AU146" s="587"/>
      <c r="AV146" s="587"/>
      <c r="AW146" s="588"/>
      <c r="AX146" s="586">
        <f t="shared" ref="AX146" si="903">BA91</f>
        <v>0</v>
      </c>
      <c r="AY146" s="587"/>
      <c r="AZ146" s="587"/>
      <c r="BA146" s="588"/>
      <c r="BB146" s="586">
        <f t="shared" ref="BB146" si="904">BE91</f>
        <v>0</v>
      </c>
      <c r="BC146" s="587"/>
      <c r="BD146" s="587"/>
      <c r="BE146" s="588"/>
      <c r="BF146" s="586">
        <f t="shared" ref="BF146" si="905">BI91</f>
        <v>0</v>
      </c>
      <c r="BG146" s="587"/>
      <c r="BH146" s="587"/>
      <c r="BI146" s="588"/>
      <c r="BJ146" s="24"/>
      <c r="BK146" s="33"/>
      <c r="BL146" s="651" t="s">
        <v>76</v>
      </c>
      <c r="BM146" s="651"/>
      <c r="BN146" s="651"/>
      <c r="BO146" s="651"/>
      <c r="BP146" s="651"/>
      <c r="BQ146" s="651"/>
      <c r="BR146" s="651"/>
      <c r="BS146" s="651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4" customFormat="1" ht="13.5" customHeight="1" x14ac:dyDescent="0.2">
      <c r="A149" s="419"/>
      <c r="B149" s="415" t="s">
        <v>192</v>
      </c>
      <c r="C149" s="577" t="s">
        <v>367</v>
      </c>
      <c r="D149" s="578"/>
      <c r="E149" s="578"/>
      <c r="F149" s="578"/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  <c r="Q149" s="578"/>
      <c r="R149" s="578"/>
      <c r="S149" s="578"/>
      <c r="T149" s="578"/>
      <c r="U149" s="578"/>
      <c r="V149" s="578"/>
      <c r="W149" s="578"/>
      <c r="X149" s="578"/>
      <c r="Y149" s="578"/>
      <c r="Z149" s="578"/>
      <c r="AA149" s="578"/>
      <c r="AB149" s="578"/>
      <c r="AC149" s="578"/>
      <c r="AD149" s="578"/>
      <c r="AE149" s="578"/>
      <c r="AF149" s="578"/>
      <c r="AG149" s="578"/>
      <c r="AH149" s="578"/>
      <c r="AI149" s="578"/>
      <c r="AJ149" s="578"/>
      <c r="AK149" s="578"/>
      <c r="AL149" s="578"/>
      <c r="AM149" s="578"/>
      <c r="AN149" s="578"/>
      <c r="AO149" s="578"/>
      <c r="AP149" s="578"/>
      <c r="AQ149" s="578"/>
      <c r="AR149" s="578"/>
      <c r="AS149" s="578"/>
      <c r="AT149" s="454"/>
      <c r="AU149" s="454"/>
      <c r="AV149" s="454"/>
      <c r="AW149" s="454"/>
      <c r="AX149" s="454"/>
      <c r="AY149" s="454"/>
      <c r="AZ149" s="454"/>
      <c r="BA149" s="454"/>
      <c r="BB149" s="454"/>
      <c r="BC149" s="454"/>
      <c r="BD149" s="454"/>
      <c r="BE149" s="454"/>
      <c r="BF149" s="454"/>
      <c r="BG149" s="454"/>
      <c r="BH149" s="454"/>
      <c r="BI149" s="454"/>
      <c r="BJ149" s="421"/>
      <c r="BK149" s="434"/>
      <c r="BL149" s="172">
        <f>COUNTIF($S$15:$S$68,1)+COUNTIF($S$106:$S$125,1)</f>
        <v>0</v>
      </c>
      <c r="BM149" s="172">
        <f>COUNTIF($S$15:$S$68,2)+COUNTIF($S$106:$S$125,2)</f>
        <v>0</v>
      </c>
      <c r="BN149" s="172">
        <f>COUNTIF($S$15:$S$68,3)+COUNTIF($S$106:$S$125,3)</f>
        <v>0</v>
      </c>
      <c r="BO149" s="172">
        <f>COUNTIF($S$15:$S$68,4)+COUNTIF($S$106:$S$125,4)</f>
        <v>0</v>
      </c>
      <c r="BP149" s="172">
        <f>COUNTIF($S$15:$S$68,5)+COUNTIF($S$106:$S$125,5)</f>
        <v>0</v>
      </c>
      <c r="BQ149" s="172">
        <f>COUNTIF($S$15:$S$68,6)+COUNTIF($S$106:$S$125,6)</f>
        <v>0</v>
      </c>
      <c r="BR149" s="172">
        <f>COUNTIF($S$15:$S$68,7)+COUNTIF($S$106:$S$125,7)</f>
        <v>0</v>
      </c>
      <c r="BS149" s="172">
        <f>COUNTIF($S$15:$S$68,8)+COUNTIF($S$106:$S$125,8)</f>
        <v>0</v>
      </c>
      <c r="BT149" s="455"/>
      <c r="BW149" s="455"/>
      <c r="BX149" s="455"/>
      <c r="BY149" s="455"/>
      <c r="BZ149" s="455"/>
      <c r="CA149" s="455"/>
      <c r="CB149" s="455"/>
      <c r="CC149" s="455"/>
      <c r="CD149" s="455"/>
      <c r="CE149" s="425"/>
      <c r="CF149" s="426"/>
      <c r="CG149" s="455"/>
      <c r="CH149" s="455"/>
      <c r="CI149" s="455"/>
      <c r="CJ149" s="455"/>
      <c r="CK149" s="455"/>
      <c r="CL149" s="455"/>
      <c r="CM149" s="455"/>
      <c r="CN149" s="455"/>
      <c r="CO149" s="455"/>
      <c r="CP149" s="455"/>
      <c r="CQ149" s="455"/>
      <c r="CR149" s="455"/>
      <c r="CS149" s="455"/>
      <c r="CT149" s="455"/>
      <c r="DC149" s="455"/>
      <c r="DD149" s="455"/>
      <c r="DE149" s="455"/>
      <c r="DF149" s="455"/>
      <c r="DG149" s="455"/>
      <c r="DH149" s="455"/>
      <c r="DI149" s="455"/>
      <c r="DJ149" s="455"/>
      <c r="DK149" s="455"/>
      <c r="DL149" s="455"/>
      <c r="DM149" s="455"/>
      <c r="DN149" s="455"/>
      <c r="DO149" s="455"/>
      <c r="DP149" s="455"/>
      <c r="DQ149" s="455"/>
      <c r="DR149" s="455"/>
      <c r="DS149" s="455"/>
      <c r="DT149" s="455"/>
    </row>
    <row r="150" spans="1:255" s="424" customFormat="1" ht="13.5" customHeight="1" x14ac:dyDescent="0.2">
      <c r="A150" s="419"/>
      <c r="C150" s="579" t="s">
        <v>193</v>
      </c>
      <c r="D150" s="565"/>
      <c r="E150" s="565"/>
      <c r="F150" s="565"/>
      <c r="G150" s="565"/>
      <c r="H150" s="565"/>
      <c r="I150" s="565"/>
      <c r="J150" s="565"/>
      <c r="K150" s="565"/>
      <c r="L150" s="565"/>
      <c r="M150" s="565"/>
      <c r="N150" s="565"/>
      <c r="O150" s="565"/>
      <c r="P150" s="565"/>
      <c r="Q150" s="565"/>
      <c r="R150" s="565"/>
      <c r="S150" s="565"/>
      <c r="T150" s="565"/>
      <c r="U150" s="565"/>
      <c r="V150" s="565"/>
      <c r="W150" s="565"/>
      <c r="X150" s="565"/>
      <c r="Y150" s="565"/>
      <c r="Z150" s="565"/>
      <c r="AA150" s="565"/>
      <c r="AB150" s="565"/>
      <c r="AC150" s="565"/>
      <c r="AD150" s="565"/>
      <c r="AE150" s="565"/>
      <c r="AF150" s="565"/>
      <c r="AG150" s="565"/>
      <c r="AH150" s="565"/>
      <c r="AI150" s="565"/>
      <c r="AJ150" s="565"/>
      <c r="AK150" s="565"/>
      <c r="AL150" s="580"/>
      <c r="AM150" s="580"/>
      <c r="AN150" s="580"/>
      <c r="AO150" s="580"/>
      <c r="AP150" s="580"/>
      <c r="AQ150" s="580"/>
      <c r="AR150" s="580"/>
      <c r="AS150" s="580"/>
      <c r="AT150" s="420"/>
      <c r="AU150" s="420"/>
      <c r="AV150" s="420"/>
      <c r="AW150" s="420"/>
      <c r="AX150" s="420"/>
      <c r="AY150" s="420"/>
      <c r="AZ150" s="420"/>
      <c r="BA150" s="420"/>
      <c r="BB150" s="420"/>
      <c r="BC150" s="420"/>
      <c r="BD150" s="420"/>
      <c r="BE150" s="420"/>
      <c r="BF150" s="420"/>
      <c r="BG150" s="420"/>
      <c r="BH150" s="420"/>
      <c r="BI150" s="420"/>
      <c r="BJ150" s="421"/>
      <c r="BK150" s="422"/>
      <c r="BL150" s="172">
        <f>COUNTIF($T$15:$T$68,1)+COUNTIF($T$106:$T$125,1)</f>
        <v>0</v>
      </c>
      <c r="BM150" s="172">
        <f>COUNTIF($T$15:$T$68,2)+COUNTIF($T$106:$T$125,2)</f>
        <v>0</v>
      </c>
      <c r="BN150" s="172">
        <f>COUNTIF($T$15:$T$68,3)+COUNTIF($T$106:$T$125,3)</f>
        <v>0</v>
      </c>
      <c r="BO150" s="172">
        <f>COUNTIF($T$15:$T$68,4)+COUNTIF($T$106:$T$125,4)</f>
        <v>0</v>
      </c>
      <c r="BP150" s="172">
        <f>COUNTIF($T$15:$T$68,5)+COUNTIF($T$106:$T$125,5)</f>
        <v>0</v>
      </c>
      <c r="BQ150" s="172">
        <f>COUNTIF($T$15:$T$68,6)+COUNTIF($T$106:$T$125,6)</f>
        <v>0</v>
      </c>
      <c r="BR150" s="172">
        <f>COUNTIF($T$15:$T$68,7)+COUNTIF($T$106:$T$125,7)</f>
        <v>0</v>
      </c>
      <c r="BS150" s="172">
        <f>COUNTIF($T$15:$T$68,8)+COUNTIF($T$106:$T$125,8)</f>
        <v>0</v>
      </c>
      <c r="BT150" s="423"/>
      <c r="BW150" s="423"/>
      <c r="BX150" s="423"/>
      <c r="BY150" s="423"/>
      <c r="BZ150" s="423"/>
      <c r="CA150" s="423"/>
      <c r="CB150" s="423"/>
      <c r="CC150" s="423"/>
      <c r="CD150" s="423"/>
      <c r="CE150" s="425"/>
      <c r="CF150" s="426"/>
      <c r="CG150" s="423"/>
      <c r="CH150" s="423"/>
      <c r="CI150" s="423"/>
      <c r="CJ150" s="423"/>
      <c r="CK150" s="423"/>
      <c r="CL150" s="423"/>
      <c r="CM150" s="423"/>
      <c r="CN150" s="423"/>
      <c r="CO150" s="423"/>
      <c r="CP150" s="423"/>
      <c r="CQ150" s="423"/>
      <c r="CR150" s="423"/>
      <c r="CS150" s="423"/>
      <c r="CT150" s="423"/>
      <c r="DC150" s="423"/>
      <c r="DD150" s="423"/>
      <c r="DE150" s="423"/>
      <c r="DF150" s="423"/>
      <c r="DG150" s="423"/>
      <c r="DH150" s="423"/>
      <c r="DI150" s="423"/>
      <c r="DJ150" s="423"/>
      <c r="DK150" s="423"/>
      <c r="DL150" s="423"/>
      <c r="DM150" s="423"/>
      <c r="DN150" s="423"/>
      <c r="DO150" s="423"/>
      <c r="DP150" s="423"/>
      <c r="DQ150" s="423"/>
      <c r="DR150" s="423"/>
      <c r="DS150" s="423"/>
      <c r="DT150" s="423"/>
    </row>
    <row r="151" spans="1:255" s="424" customFormat="1" ht="13.5" customHeight="1" x14ac:dyDescent="0.2">
      <c r="A151" s="419"/>
      <c r="B151" s="416" t="s">
        <v>194</v>
      </c>
      <c r="C151" s="577" t="s">
        <v>368</v>
      </c>
      <c r="D151" s="578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578"/>
      <c r="W151" s="578"/>
      <c r="X151" s="578"/>
      <c r="Y151" s="578"/>
      <c r="Z151" s="578"/>
      <c r="AA151" s="578"/>
      <c r="AB151" s="578"/>
      <c r="AC151" s="578"/>
      <c r="AD151" s="578"/>
      <c r="AE151" s="578"/>
      <c r="AF151" s="578"/>
      <c r="AG151" s="578"/>
      <c r="AH151" s="578"/>
      <c r="AI151" s="578"/>
      <c r="AJ151" s="578"/>
      <c r="AK151" s="578"/>
      <c r="AL151" s="578"/>
      <c r="AM151" s="578"/>
      <c r="AN151" s="578"/>
      <c r="AO151" s="578"/>
      <c r="AP151" s="578"/>
      <c r="AQ151" s="578"/>
      <c r="AR151" s="578"/>
      <c r="AS151" s="578"/>
      <c r="AT151" s="454"/>
      <c r="AU151" s="454"/>
      <c r="AV151" s="454"/>
      <c r="AW151" s="454"/>
      <c r="AX151" s="454"/>
      <c r="AY151" s="454"/>
      <c r="AZ151" s="454"/>
      <c r="BA151" s="454"/>
      <c r="BB151" s="454"/>
      <c r="BC151" s="454"/>
      <c r="BD151" s="454"/>
      <c r="BE151" s="454"/>
      <c r="BF151" s="454"/>
      <c r="BG151" s="454"/>
      <c r="BH151" s="454"/>
      <c r="BI151" s="454"/>
      <c r="BJ151" s="427"/>
      <c r="BK151" s="434"/>
      <c r="BL151" s="172">
        <f>COUNTIF($U$15:$U$68,1)+COUNTIF($U$106:$U$125,1)</f>
        <v>0</v>
      </c>
      <c r="BM151" s="172">
        <f>COUNTIF($U$15:$U$68,2)+COUNTIF($U$106:$U$125,2)</f>
        <v>0</v>
      </c>
      <c r="BN151" s="172">
        <f>COUNTIF($U$15:$U$68,3)+COUNTIF($U$106:$U$125,3)</f>
        <v>0</v>
      </c>
      <c r="BO151" s="172">
        <f>COUNTIF($U$15:$U$68,4)+COUNTIF($U$106:$U$125,4)</f>
        <v>0</v>
      </c>
      <c r="BP151" s="172">
        <f>COUNTIF($U$15:$U$68,5)+COUNTIF($U$106:$U$125,5)</f>
        <v>0</v>
      </c>
      <c r="BQ151" s="172">
        <f>COUNTIF($U$15:$U$68,6)+COUNTIF($U$106:$U$125,6)</f>
        <v>0</v>
      </c>
      <c r="BR151" s="172">
        <f>COUNTIF($U$15:$U$68,7)+COUNTIF($U$106:$U$125,7)</f>
        <v>0</v>
      </c>
      <c r="BS151" s="172">
        <f>COUNTIF($U$15:$U$68,8)+COUNTIF($U$106:$U$125,8)</f>
        <v>0</v>
      </c>
      <c r="BT151" s="434"/>
      <c r="BW151" s="455"/>
      <c r="BX151" s="455"/>
      <c r="BY151" s="455"/>
      <c r="BZ151" s="455"/>
      <c r="CA151" s="455"/>
      <c r="CB151" s="455"/>
      <c r="CC151" s="455"/>
      <c r="CD151" s="455"/>
      <c r="CE151" s="425"/>
      <c r="CF151" s="426"/>
      <c r="CH151" s="455"/>
      <c r="CI151" s="455"/>
      <c r="CJ151" s="455"/>
      <c r="CK151" s="455"/>
      <c r="CL151" s="455"/>
      <c r="CM151" s="455"/>
      <c r="CN151" s="455"/>
      <c r="CO151" s="455"/>
      <c r="CP151" s="455"/>
      <c r="CQ151" s="455"/>
      <c r="CR151" s="455"/>
      <c r="CS151" s="455"/>
      <c r="CT151" s="455"/>
      <c r="DC151" s="455"/>
      <c r="DD151" s="455"/>
      <c r="DE151" s="455"/>
      <c r="DF151" s="455"/>
      <c r="DG151" s="455"/>
      <c r="DH151" s="455"/>
      <c r="DI151" s="455"/>
      <c r="DJ151" s="455"/>
      <c r="DK151" s="455"/>
      <c r="DL151" s="455"/>
      <c r="DM151" s="455"/>
      <c r="DN151" s="455"/>
      <c r="DO151" s="455"/>
      <c r="DP151" s="455"/>
      <c r="DQ151" s="455"/>
      <c r="DR151" s="455"/>
      <c r="DS151" s="455"/>
      <c r="DT151" s="455"/>
      <c r="DU151" s="455"/>
      <c r="DV151" s="455"/>
      <c r="DW151" s="455"/>
      <c r="DX151" s="455"/>
      <c r="DY151" s="455"/>
      <c r="DZ151" s="455"/>
      <c r="EA151" s="455"/>
      <c r="EB151" s="455"/>
      <c r="EC151" s="455"/>
      <c r="ED151" s="455"/>
      <c r="EE151" s="455"/>
      <c r="EF151" s="455"/>
      <c r="EG151" s="455"/>
      <c r="EH151" s="455"/>
      <c r="EI151" s="455"/>
      <c r="EJ151" s="455"/>
      <c r="EK151" s="455"/>
      <c r="EL151" s="455"/>
      <c r="EM151" s="455"/>
      <c r="EN151" s="455"/>
      <c r="EO151" s="455"/>
      <c r="EP151" s="455"/>
      <c r="EQ151" s="455"/>
      <c r="ER151" s="455"/>
      <c r="ES151" s="455"/>
      <c r="ET151" s="455"/>
      <c r="EU151" s="455"/>
      <c r="EV151" s="455"/>
      <c r="EW151" s="455"/>
      <c r="EX151" s="455"/>
      <c r="EY151" s="455"/>
      <c r="EZ151" s="455"/>
      <c r="FA151" s="455"/>
      <c r="FB151" s="455"/>
      <c r="FC151" s="455"/>
      <c r="FD151" s="455"/>
      <c r="FE151" s="455"/>
      <c r="FF151" s="455"/>
      <c r="FG151" s="455"/>
      <c r="FH151" s="455"/>
      <c r="FI151" s="455"/>
      <c r="FJ151" s="455"/>
      <c r="FK151" s="455"/>
      <c r="FL151" s="455"/>
      <c r="FM151" s="455"/>
      <c r="FN151" s="455"/>
      <c r="FO151" s="455"/>
      <c r="FP151" s="455"/>
      <c r="FQ151" s="455"/>
      <c r="FR151" s="455"/>
      <c r="FS151" s="455"/>
      <c r="FT151" s="455"/>
      <c r="FU151" s="455"/>
      <c r="FV151" s="455"/>
      <c r="FW151" s="455"/>
      <c r="FX151" s="455"/>
      <c r="FY151" s="455"/>
      <c r="FZ151" s="455"/>
      <c r="GA151" s="455"/>
      <c r="GB151" s="455"/>
      <c r="GC151" s="455"/>
      <c r="GD151" s="455"/>
      <c r="GE151" s="455"/>
      <c r="GF151" s="455"/>
      <c r="GG151" s="455"/>
      <c r="GH151" s="455"/>
      <c r="GI151" s="455"/>
      <c r="GJ151" s="455"/>
      <c r="GK151" s="455"/>
      <c r="GL151" s="455"/>
      <c r="GM151" s="455"/>
      <c r="GN151" s="455"/>
      <c r="GO151" s="455"/>
      <c r="GP151" s="455"/>
      <c r="GQ151" s="455"/>
      <c r="GR151" s="455"/>
      <c r="GS151" s="455"/>
      <c r="GT151" s="455"/>
      <c r="GU151" s="455"/>
      <c r="GV151" s="455"/>
      <c r="GW151" s="455"/>
      <c r="GX151" s="455"/>
      <c r="GY151" s="455"/>
      <c r="GZ151" s="455"/>
      <c r="HA151" s="455"/>
      <c r="HB151" s="455"/>
      <c r="HC151" s="455"/>
      <c r="HD151" s="455"/>
      <c r="HE151" s="455"/>
      <c r="HF151" s="455"/>
      <c r="HG151" s="455"/>
      <c r="HH151" s="455"/>
      <c r="HI151" s="455"/>
      <c r="HJ151" s="455"/>
      <c r="HK151" s="455"/>
      <c r="HL151" s="455"/>
      <c r="HM151" s="455"/>
      <c r="HN151" s="455"/>
      <c r="HO151" s="455"/>
      <c r="HP151" s="455"/>
      <c r="HQ151" s="455"/>
      <c r="HR151" s="455"/>
      <c r="HS151" s="455"/>
      <c r="HT151" s="455"/>
      <c r="HU151" s="455"/>
      <c r="HV151" s="455"/>
      <c r="HW151" s="455"/>
      <c r="HX151" s="455"/>
      <c r="HY151" s="455"/>
      <c r="HZ151" s="455"/>
      <c r="IA151" s="455"/>
      <c r="IB151" s="455"/>
      <c r="IC151" s="455"/>
      <c r="ID151" s="455"/>
      <c r="IE151" s="455"/>
      <c r="IF151" s="455"/>
      <c r="IG151" s="455"/>
      <c r="IH151" s="455"/>
      <c r="II151" s="455"/>
      <c r="IJ151" s="455"/>
      <c r="IK151" s="455"/>
      <c r="IL151" s="455"/>
      <c r="IM151" s="455"/>
      <c r="IN151" s="455"/>
      <c r="IO151" s="455"/>
      <c r="IP151" s="455"/>
      <c r="IQ151" s="455"/>
      <c r="IR151" s="455"/>
      <c r="IS151" s="455"/>
      <c r="IT151" s="455"/>
      <c r="IU151" s="455"/>
    </row>
    <row r="152" spans="1:255" s="428" customFormat="1" ht="13.5" customHeight="1" x14ac:dyDescent="0.2">
      <c r="A152" s="419"/>
      <c r="B152" s="431"/>
      <c r="C152" s="579" t="s">
        <v>195</v>
      </c>
      <c r="D152" s="565"/>
      <c r="E152" s="565"/>
      <c r="F152" s="565"/>
      <c r="G152" s="565"/>
      <c r="H152" s="565"/>
      <c r="I152" s="565"/>
      <c r="J152" s="565"/>
      <c r="K152" s="565"/>
      <c r="L152" s="565"/>
      <c r="M152" s="565"/>
      <c r="N152" s="565"/>
      <c r="O152" s="565"/>
      <c r="P152" s="565"/>
      <c r="Q152" s="565"/>
      <c r="R152" s="565"/>
      <c r="S152" s="565"/>
      <c r="T152" s="565"/>
      <c r="U152" s="565"/>
      <c r="V152" s="565"/>
      <c r="W152" s="565"/>
      <c r="X152" s="565"/>
      <c r="Y152" s="565"/>
      <c r="Z152" s="565"/>
      <c r="AA152" s="565"/>
      <c r="AB152" s="565"/>
      <c r="AC152" s="565"/>
      <c r="AD152" s="565"/>
      <c r="AE152" s="565"/>
      <c r="AF152" s="565"/>
      <c r="AG152" s="565"/>
      <c r="AH152" s="565"/>
      <c r="AI152" s="565"/>
      <c r="AJ152" s="565"/>
      <c r="AK152" s="565"/>
      <c r="AL152" s="580"/>
      <c r="AM152" s="580"/>
      <c r="AN152" s="580"/>
      <c r="AO152" s="580"/>
      <c r="AP152" s="580"/>
      <c r="AQ152" s="580"/>
      <c r="AR152" s="580"/>
      <c r="AS152" s="580"/>
      <c r="AT152" s="420"/>
      <c r="AU152" s="420"/>
      <c r="AV152" s="420"/>
      <c r="AW152" s="420"/>
      <c r="AX152" s="420"/>
      <c r="AY152" s="420"/>
      <c r="AZ152" s="420"/>
      <c r="BA152" s="420"/>
      <c r="BB152" s="420"/>
      <c r="BC152" s="420"/>
      <c r="BD152" s="420"/>
      <c r="BE152" s="420"/>
      <c r="BF152" s="420"/>
      <c r="BG152" s="420"/>
      <c r="BH152" s="420"/>
      <c r="BI152" s="420"/>
      <c r="BJ152" s="427"/>
      <c r="BK152" s="423"/>
      <c r="BL152" s="172">
        <f>COUNTIF($V$15:$V$68,1)+COUNTIF($V$106:$V$125,1)</f>
        <v>0</v>
      </c>
      <c r="BM152" s="172">
        <f>COUNTIF($V$15:$V$68,2)+COUNTIF($V$106:$V$125,2)</f>
        <v>0</v>
      </c>
      <c r="BN152" s="172">
        <f>COUNTIF($V$15:$V$68,3)+COUNTIF($V$106:$V$125,3)</f>
        <v>0</v>
      </c>
      <c r="BO152" s="172">
        <f>COUNTIF($V$15:$V$68,4)+COUNTIF($V$106:$V$125,4)</f>
        <v>0</v>
      </c>
      <c r="BP152" s="172">
        <f>COUNTIF($V$15:$V$68,5)+COUNTIF($V$106:$V$125,5)</f>
        <v>0</v>
      </c>
      <c r="BQ152" s="172">
        <f>COUNTIF($V$15:$V$68,6)+COUNTIF($V$106:$V$125,6)</f>
        <v>0</v>
      </c>
      <c r="BR152" s="172">
        <f>COUNTIF($V$15:$V$68,7)+COUNTIF($V$106:$V$125,7)</f>
        <v>0</v>
      </c>
      <c r="BS152" s="172">
        <f>COUNTIF($V$15:$V$68,8)+COUNTIF($V$106:$V$125,8)</f>
        <v>0</v>
      </c>
      <c r="BT152" s="423"/>
      <c r="BW152" s="423"/>
      <c r="BX152" s="423"/>
      <c r="BY152" s="423"/>
      <c r="BZ152" s="423"/>
      <c r="CA152" s="423"/>
      <c r="CB152" s="423"/>
      <c r="CC152" s="423"/>
      <c r="CD152" s="423"/>
      <c r="CE152" s="429"/>
      <c r="CF152" s="430"/>
      <c r="CG152" s="423"/>
      <c r="CH152" s="423"/>
      <c r="CI152" s="423"/>
      <c r="CJ152" s="423"/>
      <c r="CK152" s="423"/>
      <c r="CL152" s="423"/>
      <c r="CM152" s="423"/>
      <c r="CN152" s="423"/>
      <c r="CO152" s="423"/>
      <c r="CP152" s="423"/>
      <c r="CQ152" s="423"/>
      <c r="CR152" s="423"/>
      <c r="CS152" s="423"/>
      <c r="CT152" s="423"/>
      <c r="DC152" s="423"/>
      <c r="DD152" s="423"/>
      <c r="DE152" s="423"/>
      <c r="DF152" s="423"/>
      <c r="DG152" s="423"/>
      <c r="DH152" s="423"/>
      <c r="DI152" s="423"/>
      <c r="DJ152" s="423"/>
      <c r="DK152" s="423"/>
      <c r="DL152" s="423"/>
      <c r="DM152" s="423"/>
      <c r="DN152" s="423"/>
      <c r="DO152" s="423"/>
      <c r="DP152" s="423"/>
      <c r="DQ152" s="423"/>
      <c r="DR152" s="423"/>
      <c r="DS152" s="423"/>
      <c r="DT152" s="423"/>
      <c r="DU152" s="423"/>
      <c r="DV152" s="423"/>
      <c r="DW152" s="423"/>
      <c r="DX152" s="423"/>
      <c r="DY152" s="423"/>
      <c r="DZ152" s="423"/>
      <c r="EA152" s="423"/>
      <c r="EB152" s="423"/>
      <c r="EC152" s="423"/>
      <c r="ED152" s="423"/>
      <c r="EE152" s="423"/>
      <c r="EF152" s="423"/>
      <c r="EG152" s="423"/>
      <c r="EH152" s="423"/>
      <c r="EI152" s="423"/>
      <c r="EJ152" s="423"/>
      <c r="EK152" s="423"/>
      <c r="EL152" s="423"/>
      <c r="EM152" s="423"/>
      <c r="EN152" s="423"/>
      <c r="EO152" s="423"/>
      <c r="EP152" s="423"/>
      <c r="EQ152" s="423"/>
      <c r="ER152" s="423"/>
      <c r="ES152" s="423"/>
      <c r="ET152" s="423"/>
      <c r="EU152" s="423"/>
      <c r="EV152" s="423"/>
      <c r="EW152" s="423"/>
      <c r="EX152" s="423"/>
      <c r="EY152" s="423"/>
      <c r="EZ152" s="423"/>
      <c r="FA152" s="423"/>
      <c r="FB152" s="423"/>
      <c r="FC152" s="423"/>
      <c r="FD152" s="423"/>
      <c r="FE152" s="423"/>
      <c r="FF152" s="423"/>
      <c r="FG152" s="423"/>
      <c r="FH152" s="423"/>
      <c r="FI152" s="423"/>
      <c r="FJ152" s="423"/>
      <c r="FK152" s="423"/>
      <c r="FL152" s="423"/>
      <c r="FM152" s="423"/>
      <c r="FN152" s="423"/>
      <c r="FO152" s="423"/>
      <c r="FP152" s="423"/>
      <c r="FQ152" s="423"/>
      <c r="FR152" s="423"/>
      <c r="FS152" s="423"/>
      <c r="FT152" s="423"/>
      <c r="FU152" s="423"/>
      <c r="FV152" s="423"/>
      <c r="FW152" s="423"/>
      <c r="FX152" s="423"/>
      <c r="FY152" s="423"/>
      <c r="FZ152" s="423"/>
      <c r="GA152" s="423"/>
      <c r="GB152" s="423"/>
      <c r="GC152" s="423"/>
      <c r="GD152" s="423"/>
      <c r="GE152" s="423"/>
      <c r="GF152" s="423"/>
      <c r="GG152" s="423"/>
      <c r="GH152" s="423"/>
      <c r="GI152" s="423"/>
      <c r="GJ152" s="423"/>
      <c r="GK152" s="423"/>
      <c r="GL152" s="423"/>
      <c r="GM152" s="423"/>
      <c r="GN152" s="423"/>
      <c r="GO152" s="423"/>
      <c r="GP152" s="423"/>
      <c r="GQ152" s="423"/>
      <c r="GR152" s="423"/>
      <c r="GS152" s="423"/>
      <c r="GT152" s="423"/>
      <c r="GU152" s="423"/>
      <c r="GV152" s="423"/>
      <c r="GW152" s="423"/>
      <c r="GX152" s="423"/>
      <c r="GY152" s="423"/>
      <c r="GZ152" s="423"/>
      <c r="HA152" s="423"/>
      <c r="HB152" s="423"/>
      <c r="HC152" s="423"/>
      <c r="HD152" s="423"/>
      <c r="HE152" s="423"/>
      <c r="HF152" s="423"/>
      <c r="HG152" s="423"/>
      <c r="HH152" s="423"/>
      <c r="HI152" s="423"/>
      <c r="HJ152" s="423"/>
      <c r="HK152" s="423"/>
      <c r="HL152" s="423"/>
      <c r="HM152" s="423"/>
      <c r="HN152" s="423"/>
      <c r="HO152" s="423"/>
      <c r="HP152" s="423"/>
      <c r="HQ152" s="423"/>
      <c r="HR152" s="423"/>
      <c r="HS152" s="423"/>
      <c r="HT152" s="423"/>
      <c r="HU152" s="423"/>
      <c r="HV152" s="423"/>
      <c r="HW152" s="423"/>
      <c r="HX152" s="423"/>
      <c r="HY152" s="423"/>
      <c r="HZ152" s="423"/>
      <c r="IA152" s="423"/>
      <c r="IB152" s="423"/>
      <c r="IC152" s="423"/>
      <c r="ID152" s="423"/>
      <c r="IE152" s="423"/>
      <c r="IF152" s="423"/>
      <c r="IG152" s="423"/>
      <c r="IH152" s="423"/>
      <c r="II152" s="423"/>
      <c r="IJ152" s="423"/>
      <c r="IK152" s="423"/>
      <c r="IL152" s="423"/>
      <c r="IM152" s="423"/>
      <c r="IN152" s="423"/>
      <c r="IO152" s="423"/>
      <c r="IP152" s="423"/>
      <c r="IQ152" s="423"/>
      <c r="IR152" s="423"/>
      <c r="IS152" s="423"/>
      <c r="IT152" s="423"/>
      <c r="IU152" s="423"/>
    </row>
    <row r="153" spans="1:255" s="424" customFormat="1" ht="13.5" customHeight="1" x14ac:dyDescent="0.2">
      <c r="A153" s="419"/>
      <c r="B153" s="238" t="s">
        <v>348</v>
      </c>
      <c r="C153" s="582"/>
      <c r="D153" s="582"/>
      <c r="E153" s="582"/>
      <c r="F153" s="582"/>
      <c r="G153" s="582"/>
      <c r="H153" s="582"/>
      <c r="I153" s="456"/>
      <c r="J153" s="563" t="s">
        <v>369</v>
      </c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563"/>
      <c r="W153" s="563"/>
      <c r="X153" s="564"/>
      <c r="Y153" s="564"/>
      <c r="Z153" s="564"/>
      <c r="AA153" s="564"/>
      <c r="AB153" s="456"/>
      <c r="AC153" s="456"/>
      <c r="AD153" s="433" t="s">
        <v>196</v>
      </c>
      <c r="AE153" s="456"/>
      <c r="AF153" s="583" t="s">
        <v>370</v>
      </c>
      <c r="AG153" s="584"/>
      <c r="AH153" s="584"/>
      <c r="AI153" s="584"/>
      <c r="AJ153" s="584"/>
      <c r="AK153" s="584"/>
      <c r="AL153" s="584"/>
      <c r="AM153" s="584"/>
      <c r="AN153" s="584"/>
      <c r="AO153" s="584"/>
      <c r="AP153" s="584"/>
      <c r="AQ153" s="585"/>
      <c r="AR153" s="585"/>
      <c r="AS153" s="585"/>
      <c r="AT153" s="454"/>
      <c r="AU153" s="454"/>
      <c r="AV153" s="454"/>
      <c r="AW153" s="454"/>
      <c r="AX153" s="454"/>
      <c r="AY153" s="454"/>
      <c r="AZ153" s="454"/>
      <c r="BA153" s="454"/>
      <c r="BB153" s="454"/>
      <c r="BC153" s="454"/>
      <c r="BD153" s="454"/>
      <c r="BE153" s="454"/>
      <c r="BF153" s="454"/>
      <c r="BG153" s="454"/>
      <c r="BH153" s="454"/>
      <c r="BI153" s="454"/>
      <c r="BJ153" s="427"/>
      <c r="BK153" s="455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434"/>
      <c r="BU153" s="434"/>
      <c r="BV153" s="434"/>
      <c r="BW153" s="455"/>
      <c r="BX153" s="455"/>
      <c r="BY153" s="455"/>
      <c r="BZ153" s="455"/>
      <c r="CA153" s="455"/>
      <c r="CB153" s="455"/>
      <c r="CC153" s="455"/>
      <c r="CD153" s="455"/>
      <c r="CE153" s="435"/>
      <c r="CF153" s="436"/>
      <c r="CH153" s="455"/>
      <c r="CI153" s="455"/>
      <c r="CJ153" s="455"/>
      <c r="CK153" s="455"/>
      <c r="CL153" s="455"/>
      <c r="CM153" s="455"/>
      <c r="CN153" s="455"/>
      <c r="CO153" s="455"/>
      <c r="CP153" s="455"/>
      <c r="CQ153" s="455"/>
      <c r="CR153" s="455"/>
      <c r="CS153" s="455"/>
      <c r="CT153" s="455"/>
      <c r="DC153" s="455"/>
      <c r="DD153" s="455"/>
      <c r="DE153" s="455"/>
      <c r="DF153" s="455"/>
      <c r="DG153" s="455"/>
      <c r="DH153" s="455"/>
      <c r="DI153" s="455"/>
      <c r="DJ153" s="455"/>
      <c r="DK153" s="455"/>
      <c r="DL153" s="455"/>
      <c r="DM153" s="455"/>
      <c r="DN153" s="455"/>
      <c r="DO153" s="455"/>
      <c r="DP153" s="455"/>
      <c r="DQ153" s="455"/>
      <c r="DR153" s="455"/>
      <c r="DS153" s="455"/>
      <c r="DT153" s="455"/>
      <c r="DU153" s="455"/>
      <c r="DV153" s="455"/>
      <c r="DW153" s="455"/>
      <c r="DX153" s="455"/>
      <c r="DY153" s="455"/>
      <c r="DZ153" s="455"/>
      <c r="EA153" s="455"/>
      <c r="EB153" s="455"/>
      <c r="EC153" s="455"/>
      <c r="ED153" s="455"/>
      <c r="EE153" s="455"/>
      <c r="EF153" s="455"/>
      <c r="EG153" s="455"/>
      <c r="EH153" s="455"/>
      <c r="EI153" s="455"/>
      <c r="EJ153" s="455"/>
      <c r="EK153" s="455"/>
      <c r="EL153" s="455"/>
      <c r="EM153" s="455"/>
      <c r="EN153" s="455"/>
      <c r="EO153" s="455"/>
      <c r="EP153" s="455"/>
      <c r="EQ153" s="455"/>
      <c r="ER153" s="455"/>
      <c r="ES153" s="455"/>
      <c r="ET153" s="455"/>
      <c r="EU153" s="455"/>
      <c r="EV153" s="455"/>
      <c r="EW153" s="455"/>
      <c r="EX153" s="455"/>
      <c r="EY153" s="455"/>
      <c r="EZ153" s="455"/>
      <c r="FA153" s="455"/>
      <c r="FB153" s="455"/>
      <c r="FC153" s="455"/>
      <c r="FD153" s="455"/>
      <c r="FE153" s="455"/>
      <c r="FF153" s="455"/>
      <c r="FG153" s="455"/>
      <c r="FH153" s="455"/>
      <c r="FI153" s="455"/>
      <c r="FJ153" s="455"/>
      <c r="FK153" s="455"/>
      <c r="FL153" s="455"/>
      <c r="FM153" s="455"/>
      <c r="FN153" s="455"/>
      <c r="FO153" s="455"/>
      <c r="FP153" s="455"/>
      <c r="FQ153" s="455"/>
      <c r="FR153" s="455"/>
      <c r="FS153" s="455"/>
      <c r="FT153" s="455"/>
      <c r="FU153" s="455"/>
      <c r="FV153" s="455"/>
      <c r="FW153" s="455"/>
      <c r="FX153" s="455"/>
      <c r="FY153" s="455"/>
      <c r="FZ153" s="455"/>
      <c r="GA153" s="455"/>
      <c r="GB153" s="455"/>
      <c r="GC153" s="455"/>
      <c r="GD153" s="455"/>
      <c r="GE153" s="455"/>
      <c r="GF153" s="455"/>
      <c r="GG153" s="455"/>
      <c r="GH153" s="455"/>
      <c r="GI153" s="455"/>
      <c r="GJ153" s="455"/>
      <c r="GK153" s="455"/>
      <c r="GL153" s="455"/>
      <c r="GM153" s="455"/>
      <c r="GN153" s="455"/>
      <c r="GO153" s="455"/>
      <c r="GP153" s="455"/>
      <c r="GQ153" s="455"/>
      <c r="GR153" s="455"/>
      <c r="GS153" s="455"/>
      <c r="GT153" s="455"/>
      <c r="GU153" s="455"/>
      <c r="GV153" s="455"/>
      <c r="GW153" s="455"/>
      <c r="GX153" s="455"/>
      <c r="GY153" s="455"/>
      <c r="GZ153" s="455"/>
      <c r="HA153" s="455"/>
      <c r="HB153" s="455"/>
      <c r="HC153" s="455"/>
      <c r="HD153" s="455"/>
      <c r="HE153" s="455"/>
      <c r="HF153" s="455"/>
      <c r="HG153" s="455"/>
      <c r="HH153" s="455"/>
      <c r="HI153" s="455"/>
      <c r="HJ153" s="455"/>
      <c r="HK153" s="455"/>
      <c r="HL153" s="455"/>
      <c r="HM153" s="455"/>
      <c r="HN153" s="455"/>
      <c r="HO153" s="455"/>
      <c r="HP153" s="455"/>
      <c r="HQ153" s="455"/>
      <c r="HR153" s="455"/>
      <c r="HS153" s="455"/>
      <c r="HT153" s="455"/>
      <c r="HU153" s="455"/>
      <c r="HV153" s="455"/>
      <c r="HW153" s="455"/>
      <c r="HX153" s="455"/>
      <c r="HY153" s="455"/>
      <c r="HZ153" s="455"/>
      <c r="IA153" s="455"/>
      <c r="IB153" s="455"/>
      <c r="IC153" s="455"/>
      <c r="ID153" s="455"/>
      <c r="IE153" s="455"/>
      <c r="IF153" s="455"/>
      <c r="IG153" s="455"/>
      <c r="IH153" s="455"/>
      <c r="II153" s="455"/>
      <c r="IJ153" s="455"/>
      <c r="IK153" s="455"/>
      <c r="IL153" s="455"/>
      <c r="IM153" s="455"/>
      <c r="IN153" s="455"/>
      <c r="IO153" s="455"/>
      <c r="IP153" s="455"/>
      <c r="IQ153" s="455"/>
      <c r="IR153" s="455"/>
      <c r="IS153" s="455"/>
      <c r="IT153" s="455"/>
      <c r="IU153" s="455"/>
    </row>
    <row r="154" spans="1:255" s="437" customFormat="1" ht="13.5" customHeight="1" x14ac:dyDescent="0.2">
      <c r="A154" s="419"/>
      <c r="B154" s="238"/>
      <c r="C154" s="565" t="s">
        <v>285</v>
      </c>
      <c r="D154" s="565"/>
      <c r="E154" s="565"/>
      <c r="F154" s="565"/>
      <c r="G154" s="565"/>
      <c r="H154" s="566"/>
      <c r="J154" s="565" t="s">
        <v>197</v>
      </c>
      <c r="K154" s="565"/>
      <c r="L154" s="565"/>
      <c r="M154" s="565"/>
      <c r="N154" s="565"/>
      <c r="O154" s="565"/>
      <c r="P154" s="565"/>
      <c r="Q154" s="565"/>
      <c r="R154" s="565"/>
      <c r="S154" s="565"/>
      <c r="T154" s="565"/>
      <c r="U154" s="565"/>
      <c r="V154" s="565"/>
      <c r="W154" s="565"/>
      <c r="X154" s="566"/>
      <c r="Y154" s="566"/>
      <c r="Z154" s="566"/>
      <c r="AA154" s="566"/>
      <c r="AL154" s="438"/>
      <c r="AM154" s="438"/>
      <c r="AN154" s="438"/>
      <c r="AO154" s="438"/>
      <c r="AP154" s="438"/>
      <c r="AQ154" s="438"/>
      <c r="AR154" s="438"/>
      <c r="AS154" s="438"/>
      <c r="AT154" s="438"/>
      <c r="AU154" s="438"/>
      <c r="AV154" s="438"/>
      <c r="AW154" s="438"/>
      <c r="AX154" s="438"/>
      <c r="AY154" s="438"/>
      <c r="AZ154" s="438"/>
      <c r="BA154" s="438"/>
      <c r="BB154" s="438"/>
      <c r="BC154" s="438"/>
      <c r="BD154" s="438"/>
      <c r="BE154" s="438"/>
      <c r="BF154" s="438"/>
      <c r="BG154" s="438"/>
      <c r="BH154" s="438"/>
      <c r="BI154" s="438"/>
      <c r="BJ154" s="439"/>
      <c r="BK154" s="440" t="s">
        <v>36</v>
      </c>
      <c r="BL154" s="441">
        <f t="shared" ref="BL154:BS154" ca="1" si="906">SUM(BL147:BL153)+BW$154</f>
        <v>0</v>
      </c>
      <c r="BM154" s="441">
        <f t="shared" ca="1" si="906"/>
        <v>0</v>
      </c>
      <c r="BN154" s="441">
        <f t="shared" ca="1" si="906"/>
        <v>0</v>
      </c>
      <c r="BO154" s="441">
        <f t="shared" ca="1" si="906"/>
        <v>0</v>
      </c>
      <c r="BP154" s="441">
        <f t="shared" ca="1" si="906"/>
        <v>0</v>
      </c>
      <c r="BQ154" s="441">
        <f t="shared" ca="1" si="906"/>
        <v>0</v>
      </c>
      <c r="BR154" s="441">
        <f t="shared" ca="1" si="906"/>
        <v>0</v>
      </c>
      <c r="BS154" s="441">
        <f t="shared" ca="1" si="906"/>
        <v>0</v>
      </c>
      <c r="BT154" s="434"/>
      <c r="BU154" s="424"/>
      <c r="BV154" s="424"/>
      <c r="BW154" s="442">
        <f t="shared" ref="BW154:CD154" ca="1" si="907">INDIRECT(ADDRESS(287+9*($BK$130-1),COLUMN(BW154),1,1))</f>
        <v>0</v>
      </c>
      <c r="BX154" s="442">
        <f t="shared" ca="1" si="907"/>
        <v>0</v>
      </c>
      <c r="BY154" s="442">
        <f t="shared" ca="1" si="907"/>
        <v>0</v>
      </c>
      <c r="BZ154" s="442">
        <f t="shared" ca="1" si="907"/>
        <v>0</v>
      </c>
      <c r="CA154" s="442">
        <f t="shared" ca="1" si="907"/>
        <v>0</v>
      </c>
      <c r="CB154" s="442">
        <f t="shared" ca="1" si="907"/>
        <v>0</v>
      </c>
      <c r="CC154" s="442">
        <f t="shared" ca="1" si="907"/>
        <v>0</v>
      </c>
      <c r="CD154" s="442">
        <f t="shared" ca="1" si="907"/>
        <v>0</v>
      </c>
      <c r="CE154" s="425"/>
      <c r="CF154" s="426"/>
      <c r="CG154" s="424"/>
      <c r="CH154" s="423"/>
      <c r="CI154" s="423"/>
      <c r="CJ154" s="423"/>
      <c r="CK154" s="423"/>
      <c r="CL154" s="423"/>
      <c r="CM154" s="423"/>
      <c r="CN154" s="423"/>
      <c r="CO154" s="423"/>
      <c r="CP154" s="423"/>
      <c r="CQ154" s="423"/>
      <c r="CR154" s="423"/>
      <c r="CS154" s="423"/>
      <c r="CT154" s="423"/>
      <c r="DC154" s="423"/>
      <c r="DD154" s="423"/>
      <c r="DE154" s="423"/>
      <c r="DF154" s="423"/>
      <c r="DG154" s="423"/>
      <c r="DH154" s="423"/>
      <c r="DI154" s="423"/>
      <c r="DJ154" s="423"/>
      <c r="DK154" s="423"/>
      <c r="DL154" s="423"/>
      <c r="DM154" s="423"/>
      <c r="DN154" s="423"/>
      <c r="DO154" s="423"/>
      <c r="DP154" s="423"/>
      <c r="DQ154" s="423"/>
      <c r="DR154" s="423"/>
      <c r="DS154" s="423"/>
      <c r="DT154" s="423"/>
    </row>
    <row r="155" spans="1:255" s="424" customFormat="1" ht="13.5" customHeight="1" x14ac:dyDescent="0.2">
      <c r="B155" s="238" t="s">
        <v>198</v>
      </c>
      <c r="C155" s="581"/>
      <c r="D155" s="582"/>
      <c r="E155" s="582"/>
      <c r="F155" s="582"/>
      <c r="G155" s="582"/>
      <c r="H155" s="582"/>
      <c r="I155" s="449"/>
      <c r="J155" s="563" t="s">
        <v>369</v>
      </c>
      <c r="K155" s="563"/>
      <c r="L155" s="563"/>
      <c r="M155" s="563"/>
      <c r="N155" s="563"/>
      <c r="O155" s="563"/>
      <c r="P155" s="563"/>
      <c r="Q155" s="563"/>
      <c r="R155" s="563"/>
      <c r="S155" s="563"/>
      <c r="T155" s="563"/>
      <c r="U155" s="563"/>
      <c r="V155" s="563"/>
      <c r="W155" s="563"/>
      <c r="X155" s="564"/>
      <c r="Y155" s="564"/>
      <c r="Z155" s="564"/>
      <c r="AA155" s="564"/>
      <c r="AB155" s="449"/>
      <c r="AC155" s="449"/>
      <c r="AD155" s="567" t="s">
        <v>345</v>
      </c>
      <c r="AE155" s="564"/>
      <c r="AF155" s="564"/>
      <c r="AG155" s="564"/>
      <c r="AH155" s="564"/>
      <c r="AI155" s="564"/>
      <c r="AJ155" s="564"/>
      <c r="AK155" s="564"/>
      <c r="AL155" s="564"/>
      <c r="AM155" s="564"/>
      <c r="AN155" s="564"/>
      <c r="AO155" s="564"/>
      <c r="AP155" s="564"/>
      <c r="AQ155" s="564"/>
      <c r="AR155" s="564"/>
      <c r="AS155" s="457"/>
      <c r="AT155" s="458"/>
      <c r="AU155" s="458"/>
      <c r="AV155" s="458"/>
      <c r="AW155" s="457"/>
      <c r="AX155" s="458"/>
      <c r="AY155" s="458"/>
      <c r="AZ155" s="458"/>
      <c r="BA155" s="457"/>
      <c r="BB155" s="458"/>
      <c r="BC155" s="458"/>
      <c r="BD155" s="458"/>
      <c r="BE155" s="457"/>
      <c r="BF155" s="458"/>
      <c r="BG155" s="458"/>
      <c r="BH155" s="458"/>
      <c r="BI155" s="457"/>
      <c r="BJ155" s="445"/>
      <c r="BK155" s="455"/>
      <c r="BL155" s="455"/>
      <c r="BM155" s="455"/>
      <c r="BN155" s="455"/>
      <c r="BO155" s="455"/>
      <c r="BP155" s="455"/>
      <c r="BQ155" s="455"/>
      <c r="BR155" s="455"/>
      <c r="BS155" s="455"/>
      <c r="BT155" s="434"/>
      <c r="BW155" s="455"/>
      <c r="BX155" s="455"/>
      <c r="BY155" s="455"/>
      <c r="BZ155" s="455"/>
      <c r="CA155" s="455"/>
      <c r="CB155" s="455"/>
      <c r="CC155" s="455"/>
      <c r="CD155" s="455"/>
      <c r="CE155" s="425"/>
      <c r="CF155" s="426"/>
      <c r="CH155" s="455"/>
      <c r="CI155" s="455"/>
      <c r="CJ155" s="455"/>
      <c r="CK155" s="455"/>
      <c r="CL155" s="455"/>
      <c r="CM155" s="455"/>
      <c r="CN155" s="455"/>
      <c r="CO155" s="455"/>
      <c r="CP155" s="455"/>
      <c r="CQ155" s="455"/>
      <c r="CR155" s="455"/>
      <c r="CS155" s="455"/>
      <c r="CT155" s="455"/>
      <c r="DC155" s="455"/>
      <c r="DL155" s="455"/>
      <c r="DM155" s="455"/>
      <c r="DN155" s="455"/>
      <c r="DO155" s="455"/>
      <c r="DP155" s="455"/>
      <c r="DQ155" s="455"/>
      <c r="DR155" s="455"/>
      <c r="DS155" s="455"/>
      <c r="DT155" s="455"/>
    </row>
    <row r="156" spans="1:255" s="428" customFormat="1" ht="13.5" customHeight="1" x14ac:dyDescent="0.2">
      <c r="A156" s="432"/>
      <c r="B156" s="238"/>
      <c r="C156" s="565" t="s">
        <v>285</v>
      </c>
      <c r="D156" s="565"/>
      <c r="E156" s="565"/>
      <c r="F156" s="565"/>
      <c r="G156" s="565"/>
      <c r="H156" s="566"/>
      <c r="I156" s="432"/>
      <c r="J156" s="565" t="s">
        <v>197</v>
      </c>
      <c r="K156" s="565"/>
      <c r="L156" s="565"/>
      <c r="M156" s="565"/>
      <c r="N156" s="565"/>
      <c r="O156" s="565"/>
      <c r="P156" s="565"/>
      <c r="Q156" s="565"/>
      <c r="R156" s="565"/>
      <c r="S156" s="565"/>
      <c r="T156" s="565"/>
      <c r="U156" s="565"/>
      <c r="V156" s="565"/>
      <c r="W156" s="565"/>
      <c r="X156" s="566"/>
      <c r="Y156" s="566"/>
      <c r="Z156" s="566"/>
      <c r="AA156" s="566"/>
      <c r="AB156" s="431"/>
      <c r="AC156" s="431"/>
      <c r="AD156" s="432"/>
      <c r="AE156" s="432"/>
      <c r="AF156" s="432"/>
      <c r="AG156" s="432"/>
      <c r="AH156" s="432"/>
      <c r="AI156" s="432"/>
      <c r="AJ156" s="432"/>
      <c r="AK156" s="432"/>
      <c r="AL156" s="432"/>
      <c r="AM156" s="432"/>
      <c r="AN156" s="432"/>
      <c r="AO156" s="432"/>
      <c r="AP156" s="444"/>
      <c r="AQ156" s="444"/>
      <c r="AR156" s="444"/>
      <c r="AS156" s="443"/>
      <c r="AT156" s="444"/>
      <c r="AU156" s="444"/>
      <c r="AV156" s="444"/>
      <c r="AW156" s="443"/>
      <c r="AX156" s="444"/>
      <c r="AY156" s="444"/>
      <c r="AZ156" s="444"/>
      <c r="BA156" s="443"/>
      <c r="BB156" s="444"/>
      <c r="BC156" s="444"/>
      <c r="BD156" s="444"/>
      <c r="BE156" s="443"/>
      <c r="BF156" s="444"/>
      <c r="BG156" s="444"/>
      <c r="BH156" s="444"/>
      <c r="BI156" s="443"/>
      <c r="BJ156" s="445"/>
      <c r="BK156" s="423"/>
      <c r="BL156" s="423"/>
      <c r="BM156" s="423"/>
      <c r="BN156" s="423"/>
      <c r="BO156" s="423"/>
      <c r="BP156" s="423"/>
      <c r="BQ156" s="423"/>
      <c r="BR156" s="423"/>
      <c r="BS156" s="423"/>
      <c r="BT156" s="422"/>
      <c r="BW156" s="423"/>
      <c r="BX156" s="423"/>
      <c r="BY156" s="423"/>
      <c r="BZ156" s="423"/>
      <c r="CA156" s="423"/>
      <c r="CB156" s="423"/>
      <c r="CC156" s="423"/>
      <c r="CD156" s="423"/>
      <c r="CE156" s="429"/>
      <c r="CF156" s="430"/>
      <c r="CH156" s="423"/>
      <c r="CI156" s="423"/>
      <c r="CJ156" s="423"/>
      <c r="CK156" s="423"/>
      <c r="CL156" s="423"/>
      <c r="CM156" s="423"/>
      <c r="CN156" s="423"/>
      <c r="CO156" s="423"/>
      <c r="CP156" s="423"/>
      <c r="CQ156" s="423"/>
      <c r="CR156" s="423"/>
      <c r="CS156" s="423"/>
      <c r="CT156" s="423"/>
      <c r="DC156" s="423"/>
      <c r="DL156" s="423"/>
      <c r="DM156" s="423"/>
      <c r="DN156" s="423"/>
      <c r="DO156" s="423"/>
      <c r="DP156" s="423"/>
      <c r="DQ156" s="423"/>
      <c r="DR156" s="423"/>
      <c r="DS156" s="423"/>
      <c r="DT156" s="423"/>
    </row>
    <row r="157" spans="1:255" s="424" customFormat="1" ht="13.5" customHeight="1" x14ac:dyDescent="0.2">
      <c r="A157" s="459"/>
      <c r="B157" s="238" t="s">
        <v>328</v>
      </c>
      <c r="C157" s="452"/>
      <c r="D157" s="432"/>
      <c r="E157" s="432"/>
      <c r="F157" s="432"/>
      <c r="G157" s="432"/>
      <c r="H157" s="432"/>
      <c r="I157" s="456"/>
      <c r="J157" s="432"/>
      <c r="K157" s="432"/>
      <c r="L157" s="432"/>
      <c r="M157" s="432"/>
      <c r="O157" s="460"/>
      <c r="P157" s="484"/>
      <c r="Q157" s="484"/>
      <c r="R157" s="484"/>
      <c r="S157" s="484"/>
      <c r="T157" s="484"/>
      <c r="U157" s="484"/>
      <c r="V157" s="484"/>
      <c r="X157" s="238" t="s">
        <v>283</v>
      </c>
      <c r="Y157" s="456"/>
      <c r="Z157" s="456"/>
      <c r="AA157" s="456"/>
      <c r="AB157" s="456"/>
      <c r="AC157" s="456"/>
      <c r="AD157" s="456"/>
      <c r="AE157" s="456"/>
      <c r="AF157" s="456"/>
      <c r="AG157" s="456"/>
      <c r="AH157" s="456"/>
      <c r="AL157" s="456"/>
      <c r="AN157" s="456"/>
      <c r="AO157" s="456"/>
      <c r="AP157" s="456"/>
      <c r="AQ157" s="456"/>
      <c r="AR157" s="457"/>
      <c r="AS157" s="457"/>
      <c r="AT157" s="457"/>
      <c r="AU157" s="457"/>
      <c r="AV157" s="457"/>
      <c r="AW157" s="457"/>
      <c r="AX157" s="457"/>
      <c r="AY157" s="457"/>
      <c r="AZ157" s="457"/>
      <c r="BA157" s="457"/>
      <c r="BB157" s="457"/>
      <c r="BC157" s="457"/>
      <c r="BD157" s="457"/>
      <c r="BE157" s="457"/>
      <c r="BF157" s="457"/>
      <c r="BG157" s="457"/>
      <c r="BH157" s="457"/>
      <c r="BI157" s="457"/>
      <c r="BJ157" s="445"/>
      <c r="BK157" s="455"/>
      <c r="BL157" s="455"/>
      <c r="BM157" s="455"/>
      <c r="BN157" s="455"/>
      <c r="BO157" s="455"/>
      <c r="BP157" s="455"/>
      <c r="BQ157" s="455"/>
      <c r="BR157" s="455"/>
      <c r="BS157" s="455"/>
      <c r="BT157" s="434"/>
      <c r="BU157" s="434"/>
      <c r="BV157" s="434"/>
      <c r="BW157" s="455"/>
      <c r="BX157" s="455"/>
      <c r="BY157" s="455"/>
      <c r="BZ157" s="455"/>
      <c r="CA157" s="455"/>
      <c r="CB157" s="455"/>
      <c r="CC157" s="455"/>
      <c r="CD157" s="455"/>
      <c r="CE157" s="435"/>
      <c r="CF157" s="436"/>
      <c r="CH157" s="455"/>
      <c r="CI157" s="455"/>
      <c r="CJ157" s="455"/>
      <c r="CK157" s="455"/>
      <c r="CL157" s="455"/>
      <c r="CM157" s="455"/>
      <c r="CN157" s="455"/>
      <c r="CO157" s="455"/>
      <c r="CP157" s="455"/>
      <c r="CQ157" s="455"/>
      <c r="CR157" s="455"/>
      <c r="CS157" s="455"/>
      <c r="CT157" s="455"/>
      <c r="DC157" s="455"/>
      <c r="DL157" s="455"/>
      <c r="DM157" s="455"/>
      <c r="DN157" s="455"/>
      <c r="DO157" s="455"/>
      <c r="DP157" s="455"/>
      <c r="DQ157" s="455"/>
      <c r="DR157" s="455"/>
      <c r="DS157" s="455"/>
      <c r="DT157" s="455"/>
    </row>
    <row r="158" spans="1:255" s="431" customFormat="1" ht="13.5" customHeight="1" x14ac:dyDescent="0.2">
      <c r="A158" s="161"/>
      <c r="B158" s="238"/>
      <c r="C158" s="452"/>
      <c r="D158" s="432"/>
      <c r="E158" s="432"/>
      <c r="F158" s="432"/>
      <c r="G158" s="432"/>
      <c r="H158" s="432"/>
      <c r="I158" s="432"/>
      <c r="J158" s="432"/>
      <c r="K158" s="432"/>
      <c r="L158" s="432"/>
      <c r="M158" s="432"/>
      <c r="O158" s="482"/>
      <c r="P158" s="483"/>
      <c r="Q158" s="483"/>
      <c r="R158" s="485" t="s">
        <v>285</v>
      </c>
      <c r="S158" s="486"/>
      <c r="T158" s="486"/>
      <c r="U158" s="486"/>
      <c r="V158" s="486"/>
      <c r="AL158" s="432"/>
      <c r="AM158" s="432"/>
      <c r="AN158" s="432"/>
      <c r="AO158" s="432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6"/>
      <c r="BK158" s="447"/>
      <c r="BL158" s="447"/>
      <c r="BM158" s="447"/>
      <c r="BN158" s="447"/>
      <c r="BO158" s="447"/>
      <c r="BP158" s="447"/>
      <c r="BQ158" s="447"/>
      <c r="BR158" s="447"/>
      <c r="BS158" s="447"/>
      <c r="BT158" s="448"/>
      <c r="BU158" s="449"/>
      <c r="BV158" s="449"/>
      <c r="BW158" s="447"/>
      <c r="BX158" s="447"/>
      <c r="BY158" s="447"/>
      <c r="BZ158" s="447"/>
      <c r="CA158" s="447"/>
      <c r="CB158" s="447"/>
      <c r="CC158" s="447"/>
      <c r="CD158" s="447"/>
      <c r="CE158" s="450"/>
      <c r="CF158" s="451"/>
      <c r="CG158" s="449"/>
      <c r="CH158" s="447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DC158" s="447"/>
      <c r="DL158" s="447"/>
      <c r="DM158" s="447"/>
      <c r="DN158" s="447"/>
      <c r="DO158" s="447"/>
      <c r="DP158" s="447"/>
      <c r="DQ158" s="447"/>
      <c r="DR158" s="447"/>
      <c r="DS158" s="447"/>
      <c r="DT158" s="447"/>
    </row>
    <row r="159" spans="1:255" s="428" customFormat="1" ht="13.5" customHeight="1" x14ac:dyDescent="0.2">
      <c r="A159" s="432"/>
      <c r="B159" s="238"/>
      <c r="C159" s="452"/>
      <c r="D159" s="432"/>
      <c r="E159" s="432"/>
      <c r="F159" s="432"/>
      <c r="G159" s="432"/>
      <c r="H159" s="432"/>
      <c r="I159" s="432"/>
      <c r="J159" s="432"/>
      <c r="K159" s="432"/>
      <c r="L159" s="432"/>
      <c r="M159" s="432"/>
      <c r="N159" s="432"/>
      <c r="O159" s="432"/>
      <c r="P159" s="432"/>
      <c r="Q159" s="432"/>
      <c r="R159" s="432"/>
      <c r="S159" s="432"/>
      <c r="T159" s="432"/>
      <c r="U159" s="432"/>
      <c r="V159" s="432"/>
      <c r="W159" s="432"/>
      <c r="X159" s="432"/>
      <c r="Y159" s="432"/>
      <c r="Z159" s="432"/>
      <c r="AA159" s="432"/>
      <c r="AB159" s="432"/>
      <c r="AC159" s="432"/>
      <c r="AD159" s="432"/>
      <c r="AE159" s="432"/>
      <c r="AF159" s="432"/>
      <c r="AG159" s="432"/>
      <c r="AH159" s="432"/>
      <c r="AI159" s="432"/>
      <c r="AJ159" s="432"/>
      <c r="AK159" s="432"/>
      <c r="AL159" s="432"/>
      <c r="AM159" s="432"/>
      <c r="AN159" s="432"/>
      <c r="AO159" s="432"/>
      <c r="AP159" s="432"/>
      <c r="AQ159" s="432"/>
      <c r="AR159" s="432"/>
      <c r="AS159" s="432"/>
      <c r="AT159" s="432"/>
      <c r="AU159" s="432"/>
      <c r="AV159" s="432"/>
      <c r="AW159" s="432"/>
      <c r="AX159" s="432"/>
      <c r="AY159" s="432"/>
      <c r="AZ159" s="432"/>
      <c r="BA159" s="432"/>
      <c r="BB159" s="432"/>
      <c r="BC159" s="432"/>
      <c r="BD159" s="432"/>
      <c r="BE159" s="432"/>
      <c r="BF159" s="432"/>
      <c r="BG159" s="432"/>
      <c r="BH159" s="432"/>
      <c r="BI159" s="432"/>
      <c r="BJ159" s="445"/>
      <c r="BK159" s="423"/>
      <c r="BL159" s="423"/>
      <c r="BM159" s="423"/>
      <c r="BN159" s="423"/>
      <c r="BO159" s="423"/>
      <c r="BP159" s="423"/>
      <c r="BQ159" s="423"/>
      <c r="BR159" s="423"/>
      <c r="BS159" s="423"/>
      <c r="BT159" s="434"/>
      <c r="BU159" s="424"/>
      <c r="BV159" s="424"/>
      <c r="BW159" s="423"/>
      <c r="BX159" s="423"/>
      <c r="BY159" s="423"/>
      <c r="BZ159" s="423"/>
      <c r="CA159" s="423"/>
      <c r="CB159" s="423"/>
      <c r="CC159" s="423"/>
      <c r="CD159" s="423"/>
      <c r="CE159" s="425"/>
      <c r="CF159" s="426"/>
      <c r="CG159" s="424"/>
      <c r="CH159" s="423"/>
      <c r="CI159" s="423"/>
      <c r="CJ159" s="423"/>
      <c r="CK159" s="423"/>
      <c r="CL159" s="423"/>
      <c r="CM159" s="423"/>
      <c r="CN159" s="423"/>
      <c r="CO159" s="423"/>
      <c r="CP159" s="423"/>
      <c r="CQ159" s="423"/>
      <c r="CR159" s="423"/>
      <c r="CS159" s="423"/>
      <c r="CT159" s="423"/>
      <c r="DC159" s="423"/>
      <c r="DL159" s="423"/>
      <c r="DM159" s="423"/>
      <c r="DN159" s="423"/>
      <c r="DO159" s="423"/>
      <c r="DP159" s="423"/>
      <c r="DQ159" s="423"/>
      <c r="DR159" s="423"/>
      <c r="DS159" s="423"/>
      <c r="DT159" s="423"/>
    </row>
    <row r="160" spans="1:255" s="424" customFormat="1" ht="13.5" customHeight="1" x14ac:dyDescent="0.2">
      <c r="A160" s="456"/>
      <c r="B160" s="453" t="s">
        <v>188</v>
      </c>
      <c r="C160" s="461"/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456"/>
      <c r="W160" s="456"/>
      <c r="X160" s="456"/>
      <c r="Y160" s="456"/>
      <c r="Z160" s="456"/>
      <c r="AA160" s="456"/>
      <c r="AB160" s="456"/>
      <c r="AC160" s="456"/>
      <c r="AD160" s="456"/>
      <c r="AE160" s="456"/>
      <c r="AF160" s="456"/>
      <c r="AG160" s="456"/>
      <c r="AH160" s="456"/>
      <c r="AI160" s="456"/>
      <c r="AJ160" s="456"/>
      <c r="AK160" s="456"/>
      <c r="AL160" s="456"/>
      <c r="AM160" s="456"/>
      <c r="AN160" s="456"/>
      <c r="AO160" s="456"/>
      <c r="AP160" s="456"/>
      <c r="AQ160" s="456"/>
      <c r="AR160" s="456"/>
      <c r="AS160" s="456"/>
      <c r="AT160" s="456"/>
      <c r="AU160" s="456"/>
      <c r="AV160" s="456"/>
      <c r="AW160" s="456"/>
      <c r="AX160" s="456"/>
      <c r="AY160" s="456"/>
      <c r="AZ160" s="456"/>
      <c r="BA160" s="456"/>
      <c r="BB160" s="456"/>
      <c r="BC160" s="456"/>
      <c r="BD160" s="456"/>
      <c r="BE160" s="456"/>
      <c r="BF160" s="456"/>
      <c r="BG160" s="456"/>
      <c r="BH160" s="456"/>
      <c r="BI160" s="456"/>
      <c r="BJ160" s="445"/>
      <c r="BK160" s="434"/>
      <c r="BL160" s="434"/>
      <c r="BM160" s="434"/>
      <c r="BN160" s="434"/>
      <c r="BO160" s="434"/>
      <c r="BP160" s="434"/>
      <c r="BQ160" s="434"/>
      <c r="BR160" s="434"/>
      <c r="BS160" s="434"/>
      <c r="BT160" s="434"/>
      <c r="BU160" s="434"/>
      <c r="BV160" s="434"/>
      <c r="BW160" s="455"/>
      <c r="BX160" s="455"/>
      <c r="BY160" s="455"/>
      <c r="BZ160" s="455"/>
      <c r="CA160" s="455"/>
      <c r="CB160" s="455"/>
      <c r="CC160" s="455"/>
      <c r="CD160" s="455"/>
      <c r="CE160" s="435"/>
      <c r="CF160" s="436"/>
      <c r="CH160" s="455"/>
      <c r="CI160" s="455"/>
      <c r="CJ160" s="455"/>
      <c r="CK160" s="455"/>
      <c r="CL160" s="455"/>
      <c r="CM160" s="455"/>
      <c r="CN160" s="455"/>
      <c r="CO160" s="455"/>
      <c r="CP160" s="455"/>
      <c r="CQ160" s="455"/>
      <c r="CR160" s="455"/>
      <c r="CS160" s="455"/>
    </row>
    <row r="161" spans="1:116" s="424" customFormat="1" ht="13.5" customHeight="1" x14ac:dyDescent="0.2">
      <c r="A161" s="456"/>
      <c r="B161" s="453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461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  <c r="AA161" s="456"/>
      <c r="AB161" s="456"/>
      <c r="AC161" s="453" t="s">
        <v>284</v>
      </c>
      <c r="AD161" s="456"/>
      <c r="AE161" s="456"/>
      <c r="AF161" s="456"/>
      <c r="AG161" s="456"/>
      <c r="AH161" s="456"/>
      <c r="AI161" s="456"/>
      <c r="AJ161" s="456"/>
      <c r="AK161" s="456"/>
      <c r="AL161" s="456"/>
      <c r="AM161" s="456"/>
      <c r="AN161" s="456"/>
      <c r="AO161" s="456"/>
      <c r="AP161" s="456"/>
      <c r="AQ161" s="456"/>
      <c r="AR161" s="456"/>
      <c r="AS161" s="456"/>
      <c r="AT161" s="456"/>
      <c r="AU161" s="456"/>
      <c r="AV161" s="456"/>
      <c r="AW161" s="456"/>
      <c r="AX161" s="456"/>
      <c r="AY161" s="456"/>
      <c r="AZ161" s="456"/>
      <c r="BA161" s="456"/>
      <c r="BB161" s="456"/>
      <c r="BC161" s="456"/>
      <c r="BD161" s="456"/>
      <c r="BE161" s="456"/>
      <c r="BF161" s="456"/>
      <c r="BG161" s="456"/>
      <c r="BH161" s="456"/>
      <c r="BI161" s="456"/>
      <c r="BJ161" s="445"/>
      <c r="BK161" s="434"/>
      <c r="BL161" s="453" t="s">
        <v>327</v>
      </c>
      <c r="BM161" s="424">
        <f>'Титул денна'!$AI$18</f>
        <v>2022</v>
      </c>
      <c r="BN161" s="453" t="s">
        <v>326</v>
      </c>
      <c r="BO161" s="434"/>
      <c r="BP161" s="434"/>
      <c r="BQ161" s="434"/>
      <c r="BR161" s="434"/>
      <c r="BS161" s="434"/>
      <c r="BT161" s="434"/>
      <c r="BW161" s="455"/>
      <c r="BX161" s="455"/>
      <c r="BY161" s="455"/>
      <c r="BZ161" s="455"/>
      <c r="CA161" s="455"/>
      <c r="CB161" s="455"/>
      <c r="CC161" s="455"/>
      <c r="CD161" s="455"/>
      <c r="CE161" s="425"/>
      <c r="CF161" s="426"/>
      <c r="CT161" s="434"/>
      <c r="DL161" s="434"/>
    </row>
    <row r="162" spans="1:116" ht="13.5" customHeight="1" x14ac:dyDescent="0.2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BW165"/>
      <c r="BX165"/>
      <c r="BY165"/>
      <c r="BZ165"/>
      <c r="CA165"/>
      <c r="CB165"/>
      <c r="CC165"/>
      <c r="CD165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">
      <c r="BW193"/>
      <c r="BX193"/>
      <c r="BY193"/>
      <c r="BZ193"/>
      <c r="CA193"/>
      <c r="CB193"/>
      <c r="CC193"/>
      <c r="CD193"/>
    </row>
    <row r="194" spans="75:82" s="12" customFormat="1" x14ac:dyDescent="0.2">
      <c r="BW194"/>
      <c r="BX194"/>
      <c r="BY194"/>
      <c r="BZ194"/>
      <c r="CA194"/>
      <c r="CB194"/>
      <c r="CC194"/>
      <c r="CD194"/>
    </row>
    <row r="195" spans="75:82" s="12" customFormat="1" x14ac:dyDescent="0.2">
      <c r="BW195"/>
      <c r="BX195"/>
      <c r="BY195"/>
      <c r="BZ195"/>
      <c r="CA195"/>
      <c r="CB195"/>
      <c r="CC195"/>
      <c r="CD195"/>
    </row>
    <row r="196" spans="75:82" s="12" customFormat="1" x14ac:dyDescent="0.2">
      <c r="BW196"/>
      <c r="BX196"/>
      <c r="BY196"/>
      <c r="BZ196"/>
      <c r="CA196"/>
      <c r="CB196"/>
      <c r="CC196"/>
      <c r="CD196"/>
    </row>
    <row r="197" spans="75:82" s="12" customFormat="1" x14ac:dyDescent="0.2">
      <c r="BW197"/>
      <c r="BX197"/>
      <c r="BY197"/>
      <c r="BZ197"/>
      <c r="CA197"/>
      <c r="CB197"/>
      <c r="CC197"/>
      <c r="CD197"/>
    </row>
    <row r="198" spans="75:82" s="12" customFormat="1" x14ac:dyDescent="0.2">
      <c r="BW198"/>
      <c r="BX198"/>
      <c r="BY198"/>
      <c r="BZ198"/>
      <c r="CA198"/>
      <c r="CB198"/>
      <c r="CC198"/>
      <c r="CD198"/>
    </row>
    <row r="199" spans="75:82" s="12" customFormat="1" x14ac:dyDescent="0.2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"/>
  </sheetData>
  <sheetProtection algorithmName="SHA-512" hashValue="T+qxZju/ckCBsHHRm9Aq9k/b53jhuT9ba1pZ9vGlJumyleb8jHiKSK0H4q8GVF2JpOY9RHL2rJdx6cPjyRceWw==" saltValue="6hk852gT+eG/ulkJKvCcbw==" spinCount="100000" sheet="1" objects="1" scenarios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10" type="noConversion"/>
  <conditionalFormatting sqref="AX15:AZ68">
    <cfRule type="expression" dxfId="38" priority="87">
      <formula>MOD(AX15,2)&lt;&gt;0</formula>
    </cfRule>
  </conditionalFormatting>
  <conditionalFormatting sqref="AD18:AF68">
    <cfRule type="expression" dxfId="37" priority="85">
      <formula>MOD(AD18,2)&lt;&gt;0</formula>
    </cfRule>
  </conditionalFormatting>
  <conditionalFormatting sqref="AH19:AJ68">
    <cfRule type="expression" dxfId="36" priority="84">
      <formula>MOD(AH19,2)&lt;&gt;0</formula>
    </cfRule>
  </conditionalFormatting>
  <conditionalFormatting sqref="AL15:AN68">
    <cfRule type="expression" dxfId="35" priority="83">
      <formula>MOD(AL15,2)&lt;&gt;0</formula>
    </cfRule>
  </conditionalFormatting>
  <conditionalFormatting sqref="AP15:AR68">
    <cfRule type="expression" dxfId="34" priority="82">
      <formula>MOD(AP15,2)&lt;&gt;0</formula>
    </cfRule>
  </conditionalFormatting>
  <conditionalFormatting sqref="AT15:AV68">
    <cfRule type="expression" dxfId="33" priority="81">
      <formula>MOD(AT15,2)&lt;&gt;0</formula>
    </cfRule>
  </conditionalFormatting>
  <conditionalFormatting sqref="BB15:BD68">
    <cfRule type="expression" dxfId="32" priority="80">
      <formula>MOD(BB15,2)&lt;&gt;0</formula>
    </cfRule>
  </conditionalFormatting>
  <conditionalFormatting sqref="BF15:BH68">
    <cfRule type="expression" dxfId="31" priority="79">
      <formula>MOD(BF15,2)&lt;&gt;0</formula>
    </cfRule>
  </conditionalFormatting>
  <conditionalFormatting sqref="AD107:AF125 AH107:AJ125 AL107:AN125 AP107:AR125 AT107:AV125 AX107:AZ125 BB107:BD125 BF107:BH125">
    <cfRule type="expression" dxfId="30" priority="78">
      <formula>MOD(AD107,2)&lt;&gt;0</formula>
    </cfRule>
  </conditionalFormatting>
  <conditionalFormatting sqref="B15:B68">
    <cfRule type="expression" dxfId="29" priority="46">
      <formula>AND($X15&gt;0,$AC15/$X15&lt;0.5)</formula>
    </cfRule>
  </conditionalFormatting>
  <conditionalFormatting sqref="AD106:AF106 AH106:AJ106 AL106:AN106 AP106:AR106 AT106:AV106 AX106:AZ106 BB106:BD106 BF106:BH106">
    <cfRule type="expression" dxfId="28" priority="45">
      <formula>MOD(AD106,2)&lt;&gt;0</formula>
    </cfRule>
  </conditionalFormatting>
  <conditionalFormatting sqref="AD72:AF79">
    <cfRule type="expression" dxfId="27" priority="44">
      <formula>MOD(AD72,2)&lt;&gt;0</formula>
    </cfRule>
  </conditionalFormatting>
  <conditionalFormatting sqref="AH72:AJ79">
    <cfRule type="expression" dxfId="26" priority="43">
      <formula>MOD(AH72,2)&lt;&gt;0</formula>
    </cfRule>
  </conditionalFormatting>
  <conditionalFormatting sqref="AL72:AN79">
    <cfRule type="expression" dxfId="25" priority="42">
      <formula>MOD(AL72,2)&lt;&gt;0</formula>
    </cfRule>
  </conditionalFormatting>
  <conditionalFormatting sqref="AP72:AR79">
    <cfRule type="expression" dxfId="24" priority="41">
      <formula>MOD(AP72,2)&lt;&gt;0</formula>
    </cfRule>
  </conditionalFormatting>
  <conditionalFormatting sqref="AT72:AV79">
    <cfRule type="expression" dxfId="23" priority="40">
      <formula>MOD(AT72,2)&lt;&gt;0</formula>
    </cfRule>
  </conditionalFormatting>
  <conditionalFormatting sqref="AX72:AZ79">
    <cfRule type="expression" dxfId="22" priority="39">
      <formula>MOD(AX72,2)&lt;&gt;0</formula>
    </cfRule>
  </conditionalFormatting>
  <conditionalFormatting sqref="BB72:BD79">
    <cfRule type="expression" dxfId="21" priority="38">
      <formula>MOD(BB72,2)&lt;&gt;0</formula>
    </cfRule>
  </conditionalFormatting>
  <conditionalFormatting sqref="BF72:BH79">
    <cfRule type="expression" dxfId="20" priority="37">
      <formula>MOD(BF72,2)&lt;&gt;0</formula>
    </cfRule>
  </conditionalFormatting>
  <conditionalFormatting sqref="Y129">
    <cfRule type="cellIs" dxfId="19" priority="11" operator="notEqual">
      <formula>90</formula>
    </cfRule>
  </conditionalFormatting>
  <conditionalFormatting sqref="AD140:BI141">
    <cfRule type="expression" dxfId="18" priority="10">
      <formula>AD$140+AD$141&gt;9</formula>
    </cfRule>
  </conditionalFormatting>
  <conditionalFormatting sqref="AD142:AO142">
    <cfRule type="cellIs" dxfId="17" priority="4" operator="notEqual">
      <formula>30</formula>
    </cfRule>
  </conditionalFormatting>
  <conditionalFormatting sqref="AD15:AF17">
    <cfRule type="expression" dxfId="16" priority="3">
      <formula>MOD(AD15,2)&lt;&gt;0</formula>
    </cfRule>
  </conditionalFormatting>
  <conditionalFormatting sqref="AH15:AJ18">
    <cfRule type="expression" dxfId="15" priority="2">
      <formula>MOD(AH15,2)&lt;&gt;0</formula>
    </cfRule>
  </conditionalFormatting>
  <conditionalFormatting sqref="H106">
    <cfRule type="cellIs" dxfId="14" priority="1" operator="notBetween">
      <formula>1</formula>
      <formula>2</formula>
    </cfRule>
  </conditionalFormatting>
  <dataValidations count="4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7:C102 C15:C79 C83:C87 C91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4" zoomScale="90" zoomScaleNormal="100" zoomScaleSheetLayoutView="90" workbookViewId="0">
      <selection activeCell="AI18" sqref="AI18:AN18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 x14ac:dyDescent="0.35">
      <c r="A1" s="42"/>
      <c r="B1" s="371"/>
      <c r="C1" s="371"/>
      <c r="D1" s="371"/>
      <c r="E1" s="371"/>
      <c r="F1" s="371"/>
      <c r="G1" s="371"/>
      <c r="H1" s="535" t="s">
        <v>42</v>
      </c>
      <c r="I1" s="535"/>
      <c r="J1" s="535"/>
      <c r="K1" s="535"/>
      <c r="L1" s="535"/>
      <c r="M1" s="535"/>
      <c r="N1" s="535"/>
      <c r="O1" s="535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119</v>
      </c>
      <c r="AR1" s="371"/>
      <c r="AS1" s="371"/>
      <c r="AT1" s="371"/>
      <c r="AU1" s="371"/>
      <c r="AV1" s="371"/>
      <c r="AW1" s="371"/>
      <c r="AX1" s="537" t="str">
        <f>'Титул денна'!AX1:BB1</f>
        <v>магістр</v>
      </c>
      <c r="AY1" s="537"/>
      <c r="AZ1" s="537"/>
      <c r="BA1" s="537"/>
      <c r="BB1" s="537"/>
      <c r="BC1" s="371"/>
      <c r="BD1" s="373"/>
      <c r="BE1" s="373"/>
      <c r="BF1" s="373"/>
      <c r="BG1" s="373"/>
      <c r="BH1" s="373"/>
      <c r="BI1" s="373"/>
    </row>
    <row r="2" spans="1:61" s="43" customFormat="1" ht="20.25" customHeight="1" x14ac:dyDescent="0.35">
      <c r="A2" s="42"/>
      <c r="B2" s="535" t="s">
        <v>43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AQ2"/>
      <c r="AR2"/>
      <c r="AS2"/>
      <c r="AT2"/>
      <c r="AU2"/>
      <c r="AV2"/>
      <c r="AW2"/>
      <c r="AX2" s="373"/>
    </row>
    <row r="3" spans="1:61" s="43" customFormat="1" ht="21.75" customHeight="1" x14ac:dyDescent="0.35">
      <c r="A3" s="42"/>
      <c r="B3" s="525" t="s">
        <v>83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228"/>
      <c r="W3" s="228"/>
      <c r="X3" s="228"/>
      <c r="AQ3" s="374"/>
      <c r="AR3" s="375"/>
      <c r="AS3" s="375"/>
      <c r="AT3" s="375"/>
      <c r="AU3" s="375"/>
      <c r="AV3" s="375"/>
      <c r="AW3" s="376"/>
      <c r="AX3" s="376"/>
    </row>
    <row r="4" spans="1:61" s="43" customFormat="1" ht="23.25" customHeight="1" x14ac:dyDescent="0.35">
      <c r="A4" s="377"/>
      <c r="B4" s="490"/>
      <c r="C4" s="489" t="s">
        <v>324</v>
      </c>
      <c r="D4" s="493"/>
      <c r="E4" s="493"/>
      <c r="F4" s="492" t="s">
        <v>324</v>
      </c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89"/>
      <c r="R4" s="686">
        <f>'Титул денна'!R4:S4</f>
        <v>2022</v>
      </c>
      <c r="S4" s="538"/>
      <c r="T4" s="489" t="s">
        <v>325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61" s="43" customFormat="1" ht="20.25" customHeight="1" x14ac:dyDescent="0.3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61" s="43" customFormat="1" ht="20.25" customHeight="1" x14ac:dyDescent="0.35">
      <c r="A6" s="42"/>
      <c r="AR6" s="371"/>
      <c r="AS6" s="371"/>
      <c r="AT6" s="371"/>
      <c r="AU6" s="371"/>
      <c r="AV6" s="371"/>
      <c r="AW6" s="371"/>
      <c r="BI6" s="371"/>
    </row>
    <row r="7" spans="1:61" s="43" customFormat="1" ht="24" customHeight="1" x14ac:dyDescent="0.3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61" s="43" customFormat="1" ht="23.25" x14ac:dyDescent="0.35">
      <c r="C8" s="380"/>
      <c r="F8" s="380"/>
      <c r="AP8" s="379"/>
    </row>
    <row r="9" spans="1:61" s="44" customFormat="1" ht="17.25" x14ac:dyDescent="0.25">
      <c r="C9" s="381"/>
      <c r="F9" s="381"/>
      <c r="AZ9" s="382"/>
    </row>
    <row r="10" spans="1:61" s="44" customFormat="1" ht="18.75" x14ac:dyDescent="0.3">
      <c r="C10" s="381"/>
      <c r="F10" s="381"/>
      <c r="M10" s="526" t="s">
        <v>44</v>
      </c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</row>
    <row r="11" spans="1:61" s="43" customFormat="1" ht="24.95" customHeight="1" x14ac:dyDescent="0.35">
      <c r="M11" s="527" t="s">
        <v>125</v>
      </c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</row>
    <row r="12" spans="1:61" s="43" customFormat="1" ht="27" customHeight="1" x14ac:dyDescent="0.4">
      <c r="Y12" s="528" t="s">
        <v>186</v>
      </c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</row>
    <row r="13" spans="1:61" s="43" customFormat="1" ht="21" x14ac:dyDescent="0.35">
      <c r="M13" s="527" t="s">
        <v>124</v>
      </c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7"/>
      <c r="AX13" s="527"/>
      <c r="AY13" s="527"/>
      <c r="AZ13" s="527"/>
      <c r="BA13" s="527"/>
      <c r="BB13" s="527"/>
    </row>
    <row r="14" spans="1:61" s="43" customFormat="1" ht="21" x14ac:dyDescent="0.35">
      <c r="G14" s="383" t="s">
        <v>85</v>
      </c>
      <c r="H14" s="383"/>
      <c r="I14" s="383"/>
      <c r="J14" s="383"/>
      <c r="K14" s="383"/>
      <c r="L14" s="383"/>
      <c r="M14" s="383"/>
      <c r="N14" s="383"/>
      <c r="O14" s="523" t="s">
        <v>4</v>
      </c>
      <c r="P14" s="524"/>
      <c r="Q14" s="529" t="str">
        <f>'Титул денна'!Q14</f>
        <v>07</v>
      </c>
      <c r="R14" s="530"/>
      <c r="S14" s="530"/>
      <c r="T14" s="530"/>
      <c r="U14" s="530"/>
      <c r="V14" s="530"/>
      <c r="W14" s="531"/>
      <c r="X14" s="383"/>
      <c r="AB14" s="384" t="s">
        <v>5</v>
      </c>
      <c r="AC14" s="384"/>
      <c r="AD14" s="532" t="str">
        <f>'Титул денна'!AD14</f>
        <v>Управління та адміністрування</v>
      </c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4"/>
    </row>
    <row r="15" spans="1:61" s="43" customFormat="1" ht="21" x14ac:dyDescent="0.35">
      <c r="G15" s="383" t="s">
        <v>86</v>
      </c>
      <c r="H15" s="383"/>
      <c r="I15" s="383"/>
      <c r="J15" s="383"/>
      <c r="K15" s="383"/>
      <c r="L15" s="383"/>
      <c r="M15" s="383"/>
      <c r="N15" s="383"/>
      <c r="O15" s="523" t="s">
        <v>4</v>
      </c>
      <c r="P15" s="524"/>
      <c r="Q15" s="529" t="str">
        <f>'Титул денна'!Q15</f>
        <v>072</v>
      </c>
      <c r="R15" s="530"/>
      <c r="S15" s="530"/>
      <c r="T15" s="530"/>
      <c r="U15" s="530"/>
      <c r="V15" s="530"/>
      <c r="W15" s="531"/>
      <c r="X15" s="385"/>
      <c r="Y15" s="386"/>
      <c r="Z15" s="386"/>
      <c r="AA15" s="386"/>
      <c r="AB15" s="384" t="s">
        <v>5</v>
      </c>
      <c r="AC15" s="384"/>
      <c r="AD15" s="532" t="str">
        <f>'Титул денна'!AD15</f>
        <v>Фінанси, банківська справа та страхування</v>
      </c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4"/>
    </row>
    <row r="16" spans="1:61" s="43" customFormat="1" ht="21" x14ac:dyDescent="0.35">
      <c r="G16" s="123" t="s">
        <v>41</v>
      </c>
      <c r="H16" s="123"/>
      <c r="I16" s="123"/>
      <c r="J16" s="123"/>
      <c r="K16" s="123"/>
      <c r="L16" s="123"/>
      <c r="M16" s="123"/>
      <c r="N16" s="123"/>
      <c r="O16" s="549" t="str">
        <f>'Титул денна'!O16:P16</f>
        <v xml:space="preserve"> </v>
      </c>
      <c r="P16" s="687"/>
      <c r="Q16" s="529">
        <f>'Титул денна'!Q16</f>
        <v>0</v>
      </c>
      <c r="R16" s="530"/>
      <c r="S16" s="530"/>
      <c r="T16" s="530"/>
      <c r="U16" s="530"/>
      <c r="V16" s="530"/>
      <c r="W16" s="531"/>
      <c r="X16" s="387"/>
      <c r="Y16" s="388"/>
      <c r="Z16" s="388"/>
      <c r="AA16" s="388"/>
      <c r="AB16" s="389" t="s">
        <v>5</v>
      </c>
      <c r="AC16" s="389"/>
      <c r="AD16" s="532">
        <f>'Титул денна'!AD16</f>
        <v>0</v>
      </c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4"/>
    </row>
    <row r="17" spans="1:61" s="43" customFormat="1" ht="21" x14ac:dyDescent="0.35">
      <c r="G17" s="123" t="s">
        <v>139</v>
      </c>
      <c r="H17" s="123"/>
      <c r="I17" s="123"/>
      <c r="J17" s="123"/>
      <c r="K17" s="123"/>
      <c r="L17" s="123"/>
      <c r="M17" s="123"/>
      <c r="N17" s="123"/>
      <c r="O17" s="549"/>
      <c r="P17" s="549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545" t="str">
        <f>'Титул денна'!AD17</f>
        <v>Фінанси і кредит</v>
      </c>
      <c r="AE17" s="546"/>
      <c r="AF17" s="546"/>
      <c r="AG17" s="546"/>
      <c r="AH17" s="546"/>
      <c r="AI17" s="546"/>
      <c r="AJ17" s="546"/>
      <c r="AK17" s="546"/>
      <c r="AL17" s="546"/>
      <c r="AM17" s="546"/>
      <c r="AN17" s="546"/>
      <c r="AO17" s="546"/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7"/>
    </row>
    <row r="18" spans="1:61" s="43" customFormat="1" ht="21" x14ac:dyDescent="0.35">
      <c r="G18" s="390" t="s">
        <v>116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53" t="s">
        <v>190</v>
      </c>
      <c r="R18" s="554"/>
      <c r="S18" s="554"/>
      <c r="T18" s="554"/>
      <c r="U18" s="554"/>
      <c r="V18" s="554"/>
      <c r="W18" s="554"/>
      <c r="X18" s="554"/>
      <c r="Y18" s="554"/>
      <c r="Z18" s="554"/>
      <c r="AA18" s="555"/>
      <c r="AB18" s="390" t="s">
        <v>84</v>
      </c>
      <c r="AC18" s="390"/>
      <c r="AD18" s="390"/>
      <c r="AE18" s="390"/>
      <c r="AF18" s="390"/>
      <c r="AG18" s="390"/>
      <c r="AH18" s="392"/>
      <c r="AI18" s="688">
        <f>'Титул денна'!AI18:AN18</f>
        <v>2022</v>
      </c>
      <c r="AJ18" s="689"/>
      <c r="AK18" s="689"/>
      <c r="AL18" s="689"/>
      <c r="AM18" s="689"/>
      <c r="AN18" s="6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61" s="43" customFormat="1" ht="32.25" customHeight="1" x14ac:dyDescent="0.35">
      <c r="A19" s="393" t="s">
        <v>187</v>
      </c>
      <c r="BB19" s="552" t="s">
        <v>45</v>
      </c>
      <c r="BC19" s="552"/>
      <c r="BD19" s="552"/>
      <c r="BE19" s="552"/>
      <c r="BF19" s="552"/>
      <c r="BG19" s="552"/>
      <c r="BH19" s="552"/>
      <c r="BI19" s="552"/>
    </row>
    <row r="20" spans="1:61" s="228" customFormat="1" ht="42" customHeight="1" x14ac:dyDescent="0.25">
      <c r="A20" s="561" t="s">
        <v>46</v>
      </c>
      <c r="B20" s="541" t="s">
        <v>47</v>
      </c>
      <c r="C20" s="542"/>
      <c r="D20" s="542"/>
      <c r="E20" s="543"/>
      <c r="F20" s="394"/>
      <c r="G20" s="541" t="s">
        <v>48</v>
      </c>
      <c r="H20" s="542"/>
      <c r="I20" s="543"/>
      <c r="J20" s="394"/>
      <c r="K20" s="541" t="s">
        <v>49</v>
      </c>
      <c r="L20" s="542"/>
      <c r="M20" s="542"/>
      <c r="N20" s="543"/>
      <c r="O20" s="394"/>
      <c r="P20" s="541" t="s">
        <v>50</v>
      </c>
      <c r="Q20" s="542"/>
      <c r="R20" s="542"/>
      <c r="S20" s="394"/>
      <c r="T20" s="541" t="s">
        <v>51</v>
      </c>
      <c r="U20" s="542"/>
      <c r="V20" s="542"/>
      <c r="W20" s="544"/>
      <c r="X20" s="541" t="s">
        <v>52</v>
      </c>
      <c r="Y20" s="542"/>
      <c r="Z20" s="542"/>
      <c r="AA20" s="544"/>
      <c r="AB20" s="394"/>
      <c r="AC20" s="541" t="s">
        <v>53</v>
      </c>
      <c r="AD20" s="542"/>
      <c r="AE20" s="542"/>
      <c r="AF20" s="394"/>
      <c r="AG20" s="541" t="s">
        <v>54</v>
      </c>
      <c r="AH20" s="542"/>
      <c r="AI20" s="543"/>
      <c r="AJ20" s="394"/>
      <c r="AK20" s="541" t="s">
        <v>55</v>
      </c>
      <c r="AL20" s="542"/>
      <c r="AM20" s="542"/>
      <c r="AN20" s="543"/>
      <c r="AO20" s="394"/>
      <c r="AP20" s="541" t="s">
        <v>56</v>
      </c>
      <c r="AQ20" s="542"/>
      <c r="AR20" s="542"/>
      <c r="AS20" s="394"/>
      <c r="AT20" s="541" t="s">
        <v>57</v>
      </c>
      <c r="AU20" s="542"/>
      <c r="AV20" s="542"/>
      <c r="AW20" s="544"/>
      <c r="AX20" s="541" t="s">
        <v>58</v>
      </c>
      <c r="AY20" s="542"/>
      <c r="AZ20" s="542"/>
      <c r="BA20" s="543"/>
      <c r="BB20" s="539" t="str">
        <f>'Титул денна'!BB20:BB21</f>
        <v>Теоретичне навчання</v>
      </c>
      <c r="BC20" s="539" t="str">
        <f>'Титул денна'!BC20:BC21</f>
        <v>Екзаменацій- на сесія</v>
      </c>
      <c r="BD20" s="539" t="str">
        <f>'Титул денна'!BD20:BD21</f>
        <v>Настановні заняття</v>
      </c>
      <c r="BE20" s="539" t="str">
        <f>'Титул денна'!BE20:BE21</f>
        <v>Практика</v>
      </c>
      <c r="BF20" s="539" t="str">
        <f>'Титул денна'!BF20:BF21</f>
        <v>Виконання кваліф. роботи</v>
      </c>
      <c r="BG20" s="539" t="str">
        <f>'Титул денна'!BG20:BG21</f>
        <v>Атестація</v>
      </c>
      <c r="BH20" s="539" t="str">
        <f>'Титул денна'!BH20:BH21</f>
        <v>Канікули</v>
      </c>
      <c r="BI20" s="539" t="str">
        <f>'Титул денна'!BI20:BI21</f>
        <v>Всього</v>
      </c>
    </row>
    <row r="21" spans="1:61" s="45" customFormat="1" ht="24" customHeight="1" x14ac:dyDescent="0.2">
      <c r="A21" s="562"/>
      <c r="B21" s="395">
        <v>1</v>
      </c>
      <c r="C21" s="395">
        <v>2</v>
      </c>
      <c r="D21" s="395">
        <v>3</v>
      </c>
      <c r="E21" s="395">
        <v>4</v>
      </c>
      <c r="F21" s="395">
        <v>5</v>
      </c>
      <c r="G21" s="395">
        <v>6</v>
      </c>
      <c r="H21" s="395">
        <v>7</v>
      </c>
      <c r="I21" s="395">
        <v>8</v>
      </c>
      <c r="J21" s="395">
        <v>9</v>
      </c>
      <c r="K21" s="395">
        <v>10</v>
      </c>
      <c r="L21" s="395">
        <v>11</v>
      </c>
      <c r="M21" s="395">
        <v>12</v>
      </c>
      <c r="N21" s="395">
        <v>13</v>
      </c>
      <c r="O21" s="395">
        <v>14</v>
      </c>
      <c r="P21" s="395">
        <v>15</v>
      </c>
      <c r="Q21" s="395">
        <v>16</v>
      </c>
      <c r="R21" s="395">
        <v>17</v>
      </c>
      <c r="S21" s="395">
        <v>18</v>
      </c>
      <c r="T21" s="395">
        <v>19</v>
      </c>
      <c r="U21" s="395">
        <v>20</v>
      </c>
      <c r="V21" s="395">
        <v>21</v>
      </c>
      <c r="W21" s="395">
        <v>22</v>
      </c>
      <c r="X21" s="395">
        <v>23</v>
      </c>
      <c r="Y21" s="395">
        <v>24</v>
      </c>
      <c r="Z21" s="395">
        <v>25</v>
      </c>
      <c r="AA21" s="395">
        <v>26</v>
      </c>
      <c r="AB21" s="395">
        <v>27</v>
      </c>
      <c r="AC21" s="395">
        <v>28</v>
      </c>
      <c r="AD21" s="395">
        <v>29</v>
      </c>
      <c r="AE21" s="395">
        <v>30</v>
      </c>
      <c r="AF21" s="395">
        <v>31</v>
      </c>
      <c r="AG21" s="395">
        <v>32</v>
      </c>
      <c r="AH21" s="395">
        <v>33</v>
      </c>
      <c r="AI21" s="395">
        <v>34</v>
      </c>
      <c r="AJ21" s="395">
        <v>35</v>
      </c>
      <c r="AK21" s="395">
        <v>36</v>
      </c>
      <c r="AL21" s="395">
        <v>37</v>
      </c>
      <c r="AM21" s="395">
        <v>38</v>
      </c>
      <c r="AN21" s="395">
        <v>39</v>
      </c>
      <c r="AO21" s="395">
        <v>40</v>
      </c>
      <c r="AP21" s="395">
        <v>41</v>
      </c>
      <c r="AQ21" s="395">
        <v>42</v>
      </c>
      <c r="AR21" s="395">
        <v>43</v>
      </c>
      <c r="AS21" s="395">
        <v>44</v>
      </c>
      <c r="AT21" s="395">
        <v>45</v>
      </c>
      <c r="AU21" s="395">
        <v>46</v>
      </c>
      <c r="AV21" s="395">
        <v>47</v>
      </c>
      <c r="AW21" s="395">
        <v>48</v>
      </c>
      <c r="AX21" s="395">
        <v>49</v>
      </c>
      <c r="AY21" s="395">
        <v>50</v>
      </c>
      <c r="AZ21" s="395">
        <v>51</v>
      </c>
      <c r="BA21" s="395">
        <v>52</v>
      </c>
      <c r="BB21" s="691"/>
      <c r="BC21" s="691"/>
      <c r="BD21" s="691"/>
      <c r="BE21" s="691"/>
      <c r="BF21" s="691"/>
      <c r="BG21" s="691"/>
      <c r="BH21" s="691"/>
      <c r="BI21" s="691"/>
    </row>
    <row r="22" spans="1:61" s="46" customFormat="1" ht="21" x14ac:dyDescent="0.2">
      <c r="A22" s="396" t="s">
        <v>63</v>
      </c>
      <c r="B22" s="120"/>
      <c r="C22" s="120"/>
      <c r="D22" s="120"/>
      <c r="E22" s="120"/>
      <c r="F22" s="473" t="s">
        <v>294</v>
      </c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 t="s">
        <v>66</v>
      </c>
      <c r="V22" s="473" t="s">
        <v>66</v>
      </c>
      <c r="W22" s="473" t="s">
        <v>66</v>
      </c>
      <c r="X22" s="473"/>
      <c r="Y22" s="473" t="s">
        <v>294</v>
      </c>
      <c r="Z22" s="473"/>
      <c r="AA22" s="473"/>
      <c r="AB22" s="473"/>
      <c r="AC22" s="473"/>
      <c r="AD22" s="477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 t="s">
        <v>66</v>
      </c>
      <c r="AQ22" s="473" t="s">
        <v>66</v>
      </c>
      <c r="AR22" s="473" t="s">
        <v>66</v>
      </c>
      <c r="AS22" s="473" t="s">
        <v>73</v>
      </c>
      <c r="AT22" s="473" t="s">
        <v>73</v>
      </c>
      <c r="AU22" s="473" t="s">
        <v>73</v>
      </c>
      <c r="AV22" s="473" t="s">
        <v>73</v>
      </c>
      <c r="AW22" s="473" t="s">
        <v>73</v>
      </c>
      <c r="AX22" s="473" t="s">
        <v>73</v>
      </c>
      <c r="AY22" s="473" t="s">
        <v>73</v>
      </c>
      <c r="AZ22" s="473" t="s">
        <v>73</v>
      </c>
      <c r="BA22" s="473" t="s">
        <v>73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10">
        <f>SUM(BB22:BH22)</f>
        <v>52</v>
      </c>
    </row>
    <row r="23" spans="1:61" s="46" customFormat="1" ht="21" x14ac:dyDescent="0.2">
      <c r="A23" s="396" t="s">
        <v>64</v>
      </c>
      <c r="B23" s="473" t="s">
        <v>294</v>
      </c>
      <c r="C23" s="120"/>
      <c r="D23" s="120"/>
      <c r="E23" s="120"/>
      <c r="F23" s="473"/>
      <c r="G23" s="100" t="s">
        <v>66</v>
      </c>
      <c r="H23" s="120" t="s">
        <v>292</v>
      </c>
      <c r="I23" s="120" t="s">
        <v>292</v>
      </c>
      <c r="J23" s="473" t="s">
        <v>292</v>
      </c>
      <c r="K23" s="473" t="s">
        <v>292</v>
      </c>
      <c r="L23" s="473" t="s">
        <v>69</v>
      </c>
      <c r="M23" s="473" t="s">
        <v>69</v>
      </c>
      <c r="N23" s="473" t="s">
        <v>69</v>
      </c>
      <c r="O23" s="473" t="s">
        <v>69</v>
      </c>
      <c r="P23" s="473" t="s">
        <v>69</v>
      </c>
      <c r="Q23" s="473" t="s">
        <v>69</v>
      </c>
      <c r="R23" s="473" t="s">
        <v>69</v>
      </c>
      <c r="S23" s="127" t="s">
        <v>74</v>
      </c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7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99">
        <v>4</v>
      </c>
      <c r="BC23" s="99">
        <v>1</v>
      </c>
      <c r="BD23" s="99">
        <v>1</v>
      </c>
      <c r="BE23" s="99">
        <v>4</v>
      </c>
      <c r="BF23" s="99">
        <v>7</v>
      </c>
      <c r="BG23" s="99">
        <v>1</v>
      </c>
      <c r="BH23" s="99"/>
      <c r="BI23" s="410">
        <f t="shared" ref="BI23" si="0">SUM(BB23:BH23)</f>
        <v>18</v>
      </c>
    </row>
    <row r="24" spans="1:61" s="46" customFormat="1" ht="21" x14ac:dyDescent="0.2">
      <c r="A24" s="397" t="s">
        <v>17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9"/>
      <c r="Z24" s="400"/>
      <c r="AA24" s="400"/>
      <c r="AB24" s="400"/>
      <c r="AC24" s="400"/>
      <c r="AD24" s="400"/>
      <c r="AE24" s="400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8"/>
      <c r="AS24" s="398"/>
      <c r="AT24" s="398"/>
      <c r="AU24" s="398"/>
      <c r="AV24" s="398"/>
      <c r="AW24" s="398"/>
      <c r="AX24" s="398"/>
      <c r="AY24" s="398"/>
      <c r="AZ24" s="398"/>
      <c r="BA24" s="401"/>
      <c r="BB24" s="409">
        <f t="shared" ref="BB24:BH24" si="1">SUM(BB22:BB23)</f>
        <v>39</v>
      </c>
      <c r="BC24" s="409">
        <f t="shared" si="1"/>
        <v>7</v>
      </c>
      <c r="BD24" s="409">
        <f t="shared" si="1"/>
        <v>3</v>
      </c>
      <c r="BE24" s="409">
        <f t="shared" si="1"/>
        <v>4</v>
      </c>
      <c r="BF24" s="409">
        <f t="shared" si="1"/>
        <v>7</v>
      </c>
      <c r="BG24" s="409">
        <f t="shared" si="1"/>
        <v>1</v>
      </c>
      <c r="BH24" s="409">
        <f t="shared" si="1"/>
        <v>9</v>
      </c>
      <c r="BI24" s="410">
        <f>SUM(BB24:BH24)</f>
        <v>70</v>
      </c>
    </row>
    <row r="25" spans="1:6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25">
      <c r="A26" s="101"/>
      <c r="B26" s="102"/>
      <c r="C26" s="103" t="s">
        <v>65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66</v>
      </c>
      <c r="O26" s="104" t="s">
        <v>121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67</v>
      </c>
      <c r="AC26" s="104" t="s">
        <v>68</v>
      </c>
      <c r="AD26" s="107"/>
      <c r="AE26" s="108"/>
      <c r="AF26" s="109"/>
      <c r="AG26" s="110"/>
      <c r="AH26" s="110"/>
      <c r="AI26" s="110"/>
      <c r="AJ26" s="111" t="s">
        <v>75</v>
      </c>
      <c r="AK26" s="112" t="s">
        <v>34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25">
      <c r="A27" s="101"/>
      <c r="B27" s="472" t="s">
        <v>294</v>
      </c>
      <c r="C27" s="478" t="s">
        <v>297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69</v>
      </c>
      <c r="AC27" s="479" t="s">
        <v>298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5" x14ac:dyDescent="0.2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75" x14ac:dyDescent="0.25">
      <c r="A29" s="692" t="str">
        <f>'Титул денна'!A29:BI29</f>
        <v>ПРАКТИКИ:  В - виробнича;  П - переддипломна</v>
      </c>
      <c r="B29" s="693"/>
      <c r="C29" s="69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693"/>
      <c r="AH29" s="693"/>
      <c r="AI29" s="693"/>
      <c r="AJ29" s="693"/>
      <c r="AK29" s="693"/>
      <c r="AL29" s="693"/>
      <c r="AM29" s="693"/>
      <c r="AN29" s="693"/>
      <c r="AO29" s="693"/>
      <c r="AP29" s="693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693"/>
      <c r="BE29" s="693"/>
      <c r="BF29" s="693"/>
      <c r="BG29" s="693"/>
      <c r="BH29" s="693"/>
      <c r="BI29" s="693"/>
    </row>
    <row r="30" spans="1:61" ht="33" customHeight="1" x14ac:dyDescent="0.2">
      <c r="A30" s="405" t="s">
        <v>122</v>
      </c>
      <c r="AC30" s="548" t="s">
        <v>132</v>
      </c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548"/>
      <c r="AR30" s="548"/>
      <c r="AS30" s="548"/>
      <c r="AT30" s="548"/>
      <c r="AU30" s="548"/>
      <c r="AV30" s="548"/>
      <c r="AW30" s="548"/>
      <c r="AX30" s="548"/>
      <c r="AY30" s="548"/>
      <c r="AZ30" s="548"/>
      <c r="BA30" s="548"/>
      <c r="BB30" s="548"/>
      <c r="BC30" s="548"/>
      <c r="BD30" s="548"/>
      <c r="BE30" s="548"/>
      <c r="BF30" s="548"/>
      <c r="BG30" s="548"/>
      <c r="BH30" s="548"/>
      <c r="BI30" s="548"/>
    </row>
    <row r="31" spans="1:61" ht="15.75" x14ac:dyDescent="0.25">
      <c r="A31" s="406" t="s">
        <v>123</v>
      </c>
    </row>
    <row r="32" spans="1:61" ht="15.75" x14ac:dyDescent="0.25">
      <c r="A32" s="402" t="s">
        <v>71</v>
      </c>
      <c r="C32" s="407"/>
      <c r="D32" s="402"/>
      <c r="E32" s="402"/>
      <c r="F32" s="402" t="s">
        <v>72</v>
      </c>
      <c r="G32" s="402"/>
      <c r="H32" s="402"/>
      <c r="I32" s="402"/>
      <c r="J32" s="402"/>
      <c r="K32" s="407"/>
      <c r="L32" s="407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7"/>
      <c r="Y32" s="407"/>
      <c r="Z32" s="402"/>
      <c r="AA32" s="402"/>
      <c r="AB32" s="402"/>
      <c r="AC32" s="402"/>
      <c r="AD32" s="402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</row>
    <row r="33" spans="1:2" x14ac:dyDescent="0.2">
      <c r="A33" s="408" t="s">
        <v>70</v>
      </c>
      <c r="B33" s="403" t="s">
        <v>117</v>
      </c>
    </row>
  </sheetData>
  <sheetProtection password="C7B1" sheet="1" objects="1" scenarios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tabSelected="1" view="pageBreakPreview" topLeftCell="A80" zoomScale="80" zoomScaleNormal="100" zoomScaleSheetLayoutView="80" workbookViewId="0">
      <selection activeCell="Q106" sqref="Q106"/>
    </sheetView>
  </sheetViews>
  <sheetFormatPr defaultColWidth="9.140625" defaultRowHeight="12.75" x14ac:dyDescent="0.2"/>
  <cols>
    <col min="1" max="1" width="7.42578125" style="29" bestFit="1" customWidth="1"/>
    <col min="2" max="2" width="28" style="364" customWidth="1"/>
    <col min="3" max="3" width="5.42578125" style="367" customWidth="1"/>
    <col min="4" max="14" width="2.42578125" style="362" customWidth="1"/>
    <col min="15" max="16" width="2" style="362" customWidth="1"/>
    <col min="17" max="17" width="2.140625" style="362" customWidth="1"/>
    <col min="18" max="18" width="2" style="362" customWidth="1"/>
    <col min="19" max="19" width="1.85546875" style="362" customWidth="1"/>
    <col min="20" max="20" width="2.140625" style="362" customWidth="1"/>
    <col min="21" max="23" width="2.42578125" style="362" customWidth="1"/>
    <col min="24" max="24" width="6" style="362" customWidth="1"/>
    <col min="25" max="25" width="5.28515625" style="362" customWidth="1"/>
    <col min="26" max="28" width="4.5703125" style="362" customWidth="1"/>
    <col min="29" max="29" width="5.7109375" style="362" customWidth="1"/>
    <col min="30" max="32" width="4.5703125" style="362" customWidth="1"/>
    <col min="33" max="33" width="5" style="362" customWidth="1"/>
    <col min="34" max="36" width="4.5703125" style="362" customWidth="1"/>
    <col min="37" max="37" width="5.28515625" style="362" customWidth="1"/>
    <col min="38" max="45" width="4.5703125" style="362" customWidth="1"/>
    <col min="46" max="61" width="4.5703125" style="362" hidden="1" customWidth="1"/>
    <col min="62" max="62" width="5.7109375" style="65" bestFit="1" customWidth="1"/>
    <col min="63" max="63" width="4.5703125" style="33" hidden="1" customWidth="1"/>
    <col min="64" max="64" width="9.5703125" style="33" hidden="1" customWidth="1"/>
    <col min="65" max="66" width="5" style="33" hidden="1" customWidth="1"/>
    <col min="67" max="67" width="5.28515625" style="33" hidden="1" customWidth="1"/>
    <col min="68" max="68" width="5.140625" style="33" hidden="1" customWidth="1"/>
    <col min="69" max="69" width="5" style="33" hidden="1" customWidth="1"/>
    <col min="70" max="70" width="5.42578125" style="33" hidden="1" customWidth="1"/>
    <col min="71" max="71" width="5.7109375" style="33" hidden="1" customWidth="1"/>
    <col min="72" max="72" width="6" style="33" hidden="1" customWidth="1"/>
    <col min="73" max="73" width="6.42578125" style="33" hidden="1" customWidth="1"/>
    <col min="74" max="74" width="4.7109375" style="33" hidden="1" customWidth="1"/>
    <col min="75" max="82" width="5.7109375" style="33" hidden="1" customWidth="1"/>
    <col min="83" max="83" width="5.7109375" style="358" hidden="1" customWidth="1"/>
    <col min="84" max="84" width="6.140625" style="359" hidden="1" customWidth="1"/>
    <col min="85" max="85" width="4.28515625" style="33" hidden="1" customWidth="1"/>
    <col min="86" max="89" width="3.7109375" style="33" hidden="1" customWidth="1"/>
    <col min="90" max="92" width="5.5703125" style="33" hidden="1" customWidth="1"/>
    <col min="93" max="93" width="4.42578125" style="33" hidden="1" customWidth="1"/>
    <col min="94" max="98" width="3.7109375" style="33" hidden="1" customWidth="1"/>
    <col min="99" max="99" width="4.85546875" style="33" hidden="1" customWidth="1"/>
    <col min="100" max="106" width="3.7109375" style="33" hidden="1" customWidth="1"/>
    <col min="107" max="107" width="5.42578125" style="33" hidden="1" customWidth="1"/>
    <col min="108" max="116" width="4.5703125" style="33" hidden="1" customWidth="1"/>
    <col min="117" max="124" width="5.140625" style="33" hidden="1" customWidth="1"/>
    <col min="125" max="125" width="5.7109375" style="33" hidden="1" customWidth="1"/>
    <col min="126" max="129" width="5.5703125" style="33" hidden="1" customWidth="1"/>
    <col min="130" max="130" width="4" style="33" hidden="1" customWidth="1"/>
    <col min="131" max="135" width="0" style="33" hidden="1" customWidth="1"/>
    <col min="136" max="16384" width="9.14062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25">
      <c r="A2" s="698" t="s">
        <v>7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698"/>
      <c r="AX2" s="698"/>
      <c r="AY2" s="698"/>
      <c r="AZ2" s="698"/>
      <c r="BA2" s="698"/>
      <c r="BB2" s="698"/>
      <c r="BC2" s="698"/>
      <c r="BD2" s="698"/>
      <c r="BE2" s="698"/>
      <c r="BF2" s="698"/>
      <c r="BG2" s="698"/>
      <c r="BH2" s="698"/>
      <c r="BI2" s="698"/>
      <c r="BJ2" s="21"/>
      <c r="BK2" s="25" t="s">
        <v>38</v>
      </c>
      <c r="BW2" s="275" t="s">
        <v>92</v>
      </c>
      <c r="BX2" s="275" t="s">
        <v>133</v>
      </c>
      <c r="BY2" s="275" t="s">
        <v>91</v>
      </c>
      <c r="BZ2" s="275" t="s">
        <v>90</v>
      </c>
      <c r="CA2" s="275" t="s">
        <v>134</v>
      </c>
      <c r="CB2" s="275" t="s">
        <v>93</v>
      </c>
      <c r="CC2" s="275" t="s">
        <v>138</v>
      </c>
      <c r="CD2" s="275" t="s">
        <v>94</v>
      </c>
      <c r="CE2" s="276" t="s">
        <v>126</v>
      </c>
      <c r="CF2" s="277" t="s">
        <v>95</v>
      </c>
      <c r="CG2" s="275" t="s">
        <v>135</v>
      </c>
      <c r="CH2" s="275" t="s">
        <v>136</v>
      </c>
      <c r="CI2" s="275" t="s">
        <v>96</v>
      </c>
      <c r="CJ2" s="275" t="s">
        <v>97</v>
      </c>
      <c r="CK2" s="275" t="s">
        <v>127</v>
      </c>
      <c r="CL2" s="275" t="s">
        <v>98</v>
      </c>
      <c r="CM2" s="275" t="s">
        <v>128</v>
      </c>
      <c r="CN2" s="275" t="s">
        <v>99</v>
      </c>
      <c r="CO2" s="275" t="s">
        <v>100</v>
      </c>
      <c r="CP2" s="275" t="s">
        <v>101</v>
      </c>
      <c r="CQ2" s="275" t="s">
        <v>102</v>
      </c>
      <c r="CR2" s="275" t="s">
        <v>103</v>
      </c>
      <c r="CS2" s="275" t="s">
        <v>104</v>
      </c>
      <c r="CT2" s="275" t="s">
        <v>131</v>
      </c>
      <c r="CU2" s="275" t="s">
        <v>105</v>
      </c>
      <c r="CV2" s="275" t="s">
        <v>106</v>
      </c>
      <c r="CW2" s="275" t="s">
        <v>107</v>
      </c>
      <c r="CX2" s="275" t="s">
        <v>108</v>
      </c>
      <c r="CY2" s="275" t="s">
        <v>137</v>
      </c>
      <c r="CZ2" s="275" t="s">
        <v>109</v>
      </c>
      <c r="DA2" s="275" t="s">
        <v>110</v>
      </c>
      <c r="DB2" s="275" t="s">
        <v>129</v>
      </c>
      <c r="DC2" s="275" t="s">
        <v>130</v>
      </c>
    </row>
    <row r="3" spans="1:135" s="19" customFormat="1" ht="13.5" customHeight="1" x14ac:dyDescent="0.2">
      <c r="A3" s="699" t="s">
        <v>120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  <c r="BB3" s="700"/>
      <c r="BC3" s="700"/>
      <c r="BD3" s="700"/>
      <c r="BE3" s="700"/>
      <c r="BF3" s="700"/>
      <c r="BG3" s="700"/>
      <c r="BH3" s="700"/>
      <c r="BI3" s="701"/>
      <c r="BJ3" s="21"/>
      <c r="BL3" s="685" t="s">
        <v>77</v>
      </c>
      <c r="BM3" s="685"/>
      <c r="BN3" s="685"/>
      <c r="BO3" s="685"/>
      <c r="BP3" s="685"/>
      <c r="BQ3" s="685"/>
      <c r="BR3" s="685"/>
      <c r="BS3" s="685"/>
      <c r="CE3" s="210"/>
      <c r="CF3" s="224"/>
      <c r="CP3" s="138"/>
      <c r="CQ3" s="138"/>
    </row>
    <row r="4" spans="1:135" s="19" customFormat="1" ht="12.75" customHeight="1" x14ac:dyDescent="0.2">
      <c r="A4" s="702" t="str">
        <f>'Титул денна'!AX1</f>
        <v>магістр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4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">
      <c r="A5" s="705" t="s">
        <v>141</v>
      </c>
      <c r="B5" s="708" t="s">
        <v>8</v>
      </c>
      <c r="C5" s="711" t="s">
        <v>9</v>
      </c>
      <c r="D5" s="712" t="s">
        <v>10</v>
      </c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5" t="s">
        <v>3</v>
      </c>
      <c r="Y5" s="716"/>
      <c r="Z5" s="716"/>
      <c r="AA5" s="716"/>
      <c r="AB5" s="716"/>
      <c r="AC5" s="717"/>
      <c r="AD5" s="715" t="s">
        <v>11</v>
      </c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  <c r="BI5" s="717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2">
      <c r="A6" s="706"/>
      <c r="B6" s="709"/>
      <c r="C6" s="711"/>
      <c r="D6" s="718" t="s">
        <v>12</v>
      </c>
      <c r="E6" s="719"/>
      <c r="F6" s="719"/>
      <c r="G6" s="720"/>
      <c r="H6" s="697" t="s">
        <v>13</v>
      </c>
      <c r="I6" s="697"/>
      <c r="J6" s="697"/>
      <c r="K6" s="697"/>
      <c r="L6" s="697"/>
      <c r="M6" s="697"/>
      <c r="N6" s="697"/>
      <c r="O6" s="727" t="s">
        <v>14</v>
      </c>
      <c r="P6" s="727" t="s">
        <v>15</v>
      </c>
      <c r="Q6" s="697" t="s">
        <v>16</v>
      </c>
      <c r="R6" s="697"/>
      <c r="S6" s="697"/>
      <c r="T6" s="697"/>
      <c r="U6" s="697"/>
      <c r="V6" s="697"/>
      <c r="W6" s="697"/>
      <c r="X6" s="728" t="s">
        <v>17</v>
      </c>
      <c r="Y6" s="728"/>
      <c r="Z6" s="697" t="s">
        <v>183</v>
      </c>
      <c r="AA6" s="697" t="s">
        <v>184</v>
      </c>
      <c r="AB6" s="697" t="s">
        <v>185</v>
      </c>
      <c r="AC6" s="697" t="s">
        <v>0</v>
      </c>
      <c r="AD6" s="712" t="s">
        <v>18</v>
      </c>
      <c r="AE6" s="713"/>
      <c r="AF6" s="713"/>
      <c r="AG6" s="713"/>
      <c r="AH6" s="713"/>
      <c r="AI6" s="713"/>
      <c r="AJ6" s="713"/>
      <c r="AK6" s="714"/>
      <c r="AL6" s="712" t="s">
        <v>19</v>
      </c>
      <c r="AM6" s="713"/>
      <c r="AN6" s="713"/>
      <c r="AO6" s="713"/>
      <c r="AP6" s="713"/>
      <c r="AQ6" s="713"/>
      <c r="AR6" s="713"/>
      <c r="AS6" s="714"/>
      <c r="AT6" s="715" t="s">
        <v>20</v>
      </c>
      <c r="AU6" s="716"/>
      <c r="AV6" s="716"/>
      <c r="AW6" s="716"/>
      <c r="AX6" s="716"/>
      <c r="AY6" s="716"/>
      <c r="AZ6" s="716"/>
      <c r="BA6" s="717"/>
      <c r="BB6" s="715" t="s">
        <v>21</v>
      </c>
      <c r="BC6" s="716"/>
      <c r="BD6" s="716"/>
      <c r="BE6" s="716"/>
      <c r="BF6" s="716"/>
      <c r="BG6" s="716"/>
      <c r="BH6" s="716"/>
      <c r="BI6" s="717"/>
      <c r="BJ6" s="61"/>
      <c r="BK6" s="27" t="s">
        <v>78</v>
      </c>
      <c r="BL6" s="281">
        <v>1</v>
      </c>
      <c r="BM6" s="28" t="s">
        <v>80</v>
      </c>
      <c r="BO6" s="28" t="s">
        <v>79</v>
      </c>
      <c r="BP6" s="282">
        <v>1.5</v>
      </c>
      <c r="BQ6" s="28" t="s">
        <v>81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2">
      <c r="A7" s="706"/>
      <c r="B7" s="709"/>
      <c r="C7" s="711"/>
      <c r="D7" s="721"/>
      <c r="E7" s="722"/>
      <c r="F7" s="722"/>
      <c r="G7" s="723"/>
      <c r="H7" s="697"/>
      <c r="I7" s="697"/>
      <c r="J7" s="697"/>
      <c r="K7" s="697"/>
      <c r="L7" s="697"/>
      <c r="M7" s="697"/>
      <c r="N7" s="697"/>
      <c r="O7" s="727"/>
      <c r="P7" s="727"/>
      <c r="Q7" s="697"/>
      <c r="R7" s="697"/>
      <c r="S7" s="697"/>
      <c r="T7" s="697"/>
      <c r="U7" s="697"/>
      <c r="V7" s="697"/>
      <c r="W7" s="697"/>
      <c r="X7" s="697" t="s">
        <v>22</v>
      </c>
      <c r="Y7" s="697" t="s">
        <v>23</v>
      </c>
      <c r="Z7" s="697"/>
      <c r="AA7" s="697"/>
      <c r="AB7" s="697"/>
      <c r="AC7" s="697"/>
      <c r="AD7" s="694">
        <v>1</v>
      </c>
      <c r="AE7" s="695"/>
      <c r="AF7" s="695"/>
      <c r="AG7" s="696"/>
      <c r="AH7" s="694">
        <v>2</v>
      </c>
      <c r="AI7" s="695"/>
      <c r="AJ7" s="695"/>
      <c r="AK7" s="696"/>
      <c r="AL7" s="694">
        <v>3</v>
      </c>
      <c r="AM7" s="695"/>
      <c r="AN7" s="695"/>
      <c r="AO7" s="696"/>
      <c r="AP7" s="694">
        <v>4</v>
      </c>
      <c r="AQ7" s="695"/>
      <c r="AR7" s="695"/>
      <c r="AS7" s="696"/>
      <c r="AT7" s="694">
        <v>5</v>
      </c>
      <c r="AU7" s="695"/>
      <c r="AV7" s="695"/>
      <c r="AW7" s="696"/>
      <c r="AX7" s="694">
        <v>6</v>
      </c>
      <c r="AY7" s="695"/>
      <c r="AZ7" s="695"/>
      <c r="BA7" s="696"/>
      <c r="BB7" s="694">
        <v>7</v>
      </c>
      <c r="BC7" s="695"/>
      <c r="BD7" s="695"/>
      <c r="BE7" s="696"/>
      <c r="BF7" s="694">
        <v>8</v>
      </c>
      <c r="BG7" s="695"/>
      <c r="BH7" s="695"/>
      <c r="BI7" s="696"/>
      <c r="BJ7" s="61"/>
      <c r="BK7" s="26" t="s">
        <v>33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25">
      <c r="A8" s="706"/>
      <c r="B8" s="709"/>
      <c r="C8" s="711"/>
      <c r="D8" s="721"/>
      <c r="E8" s="722"/>
      <c r="F8" s="722"/>
      <c r="G8" s="723"/>
      <c r="H8" s="697"/>
      <c r="I8" s="697"/>
      <c r="J8" s="697"/>
      <c r="K8" s="697"/>
      <c r="L8" s="697"/>
      <c r="M8" s="697"/>
      <c r="N8" s="697"/>
      <c r="O8" s="727"/>
      <c r="P8" s="72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715" t="s">
        <v>24</v>
      </c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  <c r="BI8" s="717"/>
      <c r="BJ8" s="61"/>
      <c r="BK8" s="25" t="s">
        <v>40</v>
      </c>
      <c r="CE8" s="283"/>
      <c r="CF8" s="284"/>
      <c r="CI8" s="28" t="s">
        <v>112</v>
      </c>
      <c r="CQ8" s="28" t="s">
        <v>88</v>
      </c>
      <c r="DD8" s="28" t="s">
        <v>87</v>
      </c>
    </row>
    <row r="9" spans="1:135" s="28" customFormat="1" ht="17.25" customHeight="1" x14ac:dyDescent="0.2">
      <c r="A9" s="706"/>
      <c r="B9" s="709"/>
      <c r="C9" s="711"/>
      <c r="D9" s="721"/>
      <c r="E9" s="722"/>
      <c r="F9" s="722"/>
      <c r="G9" s="723"/>
      <c r="H9" s="697"/>
      <c r="I9" s="697"/>
      <c r="J9" s="697"/>
      <c r="K9" s="697"/>
      <c r="L9" s="697"/>
      <c r="M9" s="697"/>
      <c r="N9" s="697"/>
      <c r="O9" s="727"/>
      <c r="P9" s="72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19">
        <v>1</v>
      </c>
      <c r="AE9" s="620"/>
      <c r="AF9" s="620"/>
      <c r="AG9" s="621"/>
      <c r="AH9" s="619">
        <v>1</v>
      </c>
      <c r="AI9" s="620"/>
      <c r="AJ9" s="620"/>
      <c r="AK9" s="621"/>
      <c r="AL9" s="619">
        <v>1</v>
      </c>
      <c r="AM9" s="620"/>
      <c r="AN9" s="620"/>
      <c r="AO9" s="621"/>
      <c r="AP9" s="619"/>
      <c r="AQ9" s="620"/>
      <c r="AR9" s="620"/>
      <c r="AS9" s="621"/>
      <c r="AT9" s="619"/>
      <c r="AU9" s="620"/>
      <c r="AV9" s="620"/>
      <c r="AW9" s="621"/>
      <c r="AX9" s="619"/>
      <c r="AY9" s="620"/>
      <c r="AZ9" s="620"/>
      <c r="BA9" s="621"/>
      <c r="BB9" s="619"/>
      <c r="BC9" s="620"/>
      <c r="BD9" s="620"/>
      <c r="BE9" s="621"/>
      <c r="BF9" s="619"/>
      <c r="BG9" s="620"/>
      <c r="BH9" s="620"/>
      <c r="BI9" s="621"/>
      <c r="BJ9" s="62"/>
      <c r="CE9" s="283"/>
      <c r="CF9" s="285"/>
    </row>
    <row r="10" spans="1:135" s="28" customFormat="1" ht="17.25" customHeight="1" x14ac:dyDescent="0.2">
      <c r="A10" s="707"/>
      <c r="B10" s="710"/>
      <c r="C10" s="711"/>
      <c r="D10" s="724"/>
      <c r="E10" s="725"/>
      <c r="F10" s="725"/>
      <c r="G10" s="726"/>
      <c r="H10" s="697"/>
      <c r="I10" s="697"/>
      <c r="J10" s="697"/>
      <c r="K10" s="697"/>
      <c r="L10" s="697"/>
      <c r="M10" s="697"/>
      <c r="N10" s="697"/>
      <c r="O10" s="727"/>
      <c r="P10" s="72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715" t="s">
        <v>189</v>
      </c>
      <c r="AE10" s="716"/>
      <c r="AF10" s="716"/>
      <c r="AG10" s="716"/>
      <c r="AH10" s="716"/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716"/>
      <c r="BF10" s="716"/>
      <c r="BG10" s="716"/>
      <c r="BH10" s="716"/>
      <c r="BI10" s="717"/>
      <c r="BJ10" s="21"/>
      <c r="BK10" s="19"/>
      <c r="BL10" s="602" t="s">
        <v>37</v>
      </c>
      <c r="BM10" s="603"/>
      <c r="BN10" s="603"/>
      <c r="BO10" s="603"/>
      <c r="BP10" s="603"/>
      <c r="BQ10" s="603"/>
      <c r="BR10" s="603"/>
      <c r="BS10" s="604"/>
      <c r="BT10" s="624" t="s">
        <v>36</v>
      </c>
      <c r="CE10" s="283"/>
      <c r="CF10" s="284"/>
      <c r="DC10" s="134" t="s">
        <v>36</v>
      </c>
      <c r="DD10" s="602" t="s">
        <v>152</v>
      </c>
      <c r="DE10" s="603"/>
      <c r="DF10" s="603"/>
      <c r="DG10" s="603"/>
      <c r="DH10" s="603"/>
      <c r="DI10" s="603"/>
      <c r="DJ10" s="603"/>
      <c r="DK10" s="604"/>
      <c r="DL10" s="134" t="s">
        <v>36</v>
      </c>
      <c r="DM10" s="602" t="s">
        <v>153</v>
      </c>
      <c r="DN10" s="603"/>
      <c r="DO10" s="603"/>
      <c r="DP10" s="603"/>
      <c r="DQ10" s="603"/>
      <c r="DR10" s="603"/>
      <c r="DS10" s="603"/>
      <c r="DT10" s="604"/>
      <c r="DU10" s="134" t="s">
        <v>36</v>
      </c>
      <c r="DX10" s="28" t="s">
        <v>329</v>
      </c>
    </row>
    <row r="11" spans="1:135" s="289" customFormat="1" ht="13.5" customHeight="1" x14ac:dyDescent="0.2">
      <c r="A11" s="22">
        <v>1</v>
      </c>
      <c r="B11" s="286" t="s">
        <v>111</v>
      </c>
      <c r="C11" s="287" t="s">
        <v>262</v>
      </c>
      <c r="D11" s="731">
        <v>4</v>
      </c>
      <c r="E11" s="731"/>
      <c r="F11" s="731"/>
      <c r="G11" s="731"/>
      <c r="H11" s="731">
        <v>5</v>
      </c>
      <c r="I11" s="731"/>
      <c r="J11" s="731"/>
      <c r="K11" s="731"/>
      <c r="L11" s="731"/>
      <c r="M11" s="731"/>
      <c r="N11" s="731"/>
      <c r="O11" s="22">
        <v>6</v>
      </c>
      <c r="P11" s="22">
        <v>7</v>
      </c>
      <c r="Q11" s="731">
        <v>8</v>
      </c>
      <c r="R11" s="731"/>
      <c r="S11" s="731"/>
      <c r="T11" s="731"/>
      <c r="U11" s="731"/>
      <c r="V11" s="731"/>
      <c r="W11" s="731"/>
      <c r="X11" s="22">
        <v>9</v>
      </c>
      <c r="Y11" s="287" t="s">
        <v>263</v>
      </c>
      <c r="Z11" s="22">
        <v>11</v>
      </c>
      <c r="AA11" s="22">
        <v>12</v>
      </c>
      <c r="AB11" s="22">
        <v>13</v>
      </c>
      <c r="AC11" s="22">
        <v>14</v>
      </c>
      <c r="AD11" s="732">
        <v>15</v>
      </c>
      <c r="AE11" s="733"/>
      <c r="AF11" s="733"/>
      <c r="AG11" s="288" t="s">
        <v>82</v>
      </c>
      <c r="AH11" s="734">
        <v>16</v>
      </c>
      <c r="AI11" s="733"/>
      <c r="AJ11" s="733"/>
      <c r="AK11" s="288" t="s">
        <v>82</v>
      </c>
      <c r="AL11" s="734">
        <v>17</v>
      </c>
      <c r="AM11" s="733"/>
      <c r="AN11" s="733"/>
      <c r="AO11" s="288" t="s">
        <v>82</v>
      </c>
      <c r="AP11" s="734">
        <v>18</v>
      </c>
      <c r="AQ11" s="733"/>
      <c r="AR11" s="733"/>
      <c r="AS11" s="288" t="s">
        <v>82</v>
      </c>
      <c r="AT11" s="734">
        <v>19</v>
      </c>
      <c r="AU11" s="733"/>
      <c r="AV11" s="733"/>
      <c r="AW11" s="288" t="s">
        <v>82</v>
      </c>
      <c r="AX11" s="734">
        <v>20</v>
      </c>
      <c r="AY11" s="733"/>
      <c r="AZ11" s="733"/>
      <c r="BA11" s="288" t="s">
        <v>82</v>
      </c>
      <c r="BB11" s="734">
        <v>21</v>
      </c>
      <c r="BC11" s="733"/>
      <c r="BD11" s="733"/>
      <c r="BE11" s="288" t="s">
        <v>82</v>
      </c>
      <c r="BF11" s="734">
        <v>22</v>
      </c>
      <c r="BG11" s="733"/>
      <c r="BH11" s="733"/>
      <c r="BI11" s="288" t="s">
        <v>82</v>
      </c>
      <c r="BJ11" s="52" t="s">
        <v>35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4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154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110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78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">
      <c r="A12" s="292"/>
      <c r="B12" s="154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">
      <c r="A13" s="293">
        <v>1</v>
      </c>
      <c r="B13" s="294" t="s">
        <v>167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">
      <c r="A14" s="295" t="s">
        <v>199</v>
      </c>
      <c r="B14" s="296" t="s">
        <v>200</v>
      </c>
      <c r="C14" s="297"/>
      <c r="D14" s="182"/>
      <c r="E14" s="182"/>
      <c r="F14" s="182"/>
      <c r="G14" s="182"/>
      <c r="H14" s="182"/>
      <c r="I14" s="298"/>
      <c r="J14" s="298"/>
      <c r="K14" s="182"/>
      <c r="L14" s="182"/>
      <c r="M14" s="182"/>
      <c r="N14" s="182"/>
      <c r="O14" s="182"/>
      <c r="P14" s="182"/>
      <c r="Q14" s="182"/>
      <c r="R14" s="182"/>
      <c r="S14" s="182"/>
      <c r="T14" s="298"/>
      <c r="U14" s="298"/>
      <c r="V14" s="298"/>
      <c r="W14" s="182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2.5" x14ac:dyDescent="0.2">
      <c r="A15" s="22" t="str">
        <f>'ПЛАН НАВЧАЛЬНОГО ПРОЦЕСУ ДЕННА'!A15</f>
        <v>1.1.01</v>
      </c>
      <c r="B15" s="411" t="str">
        <f>'ПЛАН НАВЧАЛЬНОГО ПРОЦЕСУ ДЕННА'!B15</f>
        <v>Методологія та організація наукових досліджень</v>
      </c>
      <c r="C15" s="412" t="str">
        <f>'ПЛАН НАВЧАЛЬНОГО ПРОЦЕСУ ДЕННА'!C15</f>
        <v>ФБС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7">
        <v>1</v>
      </c>
      <c r="R15" s="488">
        <f>'ПЛАН НАВЧАЛЬНОГО ПРОЦЕСУ ДЕННА'!R15</f>
        <v>0</v>
      </c>
      <c r="S15" s="488">
        <f>'ПЛАН НАВЧАЛЬНОГО ПРОЦЕСУ ДЕННА'!S15</f>
        <v>0</v>
      </c>
      <c r="T15" s="488">
        <f>'ПЛАН НАВЧАЛЬНОГО ПРОЦЕСУ ДЕННА'!T15</f>
        <v>0</v>
      </c>
      <c r="U15" s="488">
        <f>'ПЛАН НАВЧАЛЬНОГО ПРОЦЕСУ ДЕННА'!U15</f>
        <v>0</v>
      </c>
      <c r="V15" s="488">
        <f>'ПЛАН НАВЧАЛЬНОГО ПРОЦЕСУ ДЕННА'!V15</f>
        <v>0</v>
      </c>
      <c r="W15" s="488">
        <f>'ПЛАН НАВЧАЛЬНОГО ПРОЦЕСУ ДЕННА'!W15</f>
        <v>0</v>
      </c>
      <c r="X15" s="306">
        <f>'ПЛАН НАВЧАЛЬНОГО ПРОЦЕСУ ДЕННА'!X15</f>
        <v>90</v>
      </c>
      <c r="Y15" s="145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1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">
      <c r="A16" s="22" t="str">
        <f>'ПЛАН НАВЧАЛЬНОГО ПРОЦЕСУ ДЕННА'!A16</f>
        <v>1.1.02</v>
      </c>
      <c r="B16" s="411" t="str">
        <f>'ПЛАН НАВЧАЛЬНОГО ПРОЦЕСУ ДЕННА'!B16</f>
        <v>Іноземна мова</v>
      </c>
      <c r="C16" s="412" t="str">
        <f>'ПЛАН НАВЧАЛЬНОГО ПРОЦЕСУ ДЕННА'!C16</f>
        <v>ІМПК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7">
        <v>1</v>
      </c>
      <c r="R16" s="488">
        <v>2</v>
      </c>
      <c r="S16" s="488">
        <f>'ПЛАН НАВЧАЛЬНОГО ПРОЦЕСУ ДЕННА'!S16</f>
        <v>0</v>
      </c>
      <c r="T16" s="488">
        <f>'ПЛАН НАВЧАЛЬНОГО ПРОЦЕСУ ДЕННА'!T16</f>
        <v>0</v>
      </c>
      <c r="U16" s="488">
        <f>'ПЛАН НАВЧАЛЬНОГО ПРОЦЕСУ ДЕННА'!U16</f>
        <v>0</v>
      </c>
      <c r="V16" s="488">
        <f>'ПЛАН НАВЧАЛЬНОГО ПРОЦЕСУ ДЕННА'!V16</f>
        <v>0</v>
      </c>
      <c r="W16" s="488">
        <f>'ПЛАН НАВЧАЛЬНОГО ПРОЦЕСУ ДЕННА'!W16</f>
        <v>0</v>
      </c>
      <c r="X16" s="306">
        <f>'ПЛАН НАВЧАЛЬНОГО ПРОЦЕСУ ДЕННА'!X16</f>
        <v>90</v>
      </c>
      <c r="Y16" s="145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1</v>
      </c>
      <c r="DY16" s="19">
        <f t="shared" si="27"/>
        <v>1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">
      <c r="A17" s="22" t="str">
        <f>'ПЛАН НАВЧАЛЬНОГО ПРОЦЕСУ ДЕННА'!A17</f>
        <v>1.1.03</v>
      </c>
      <c r="B17" s="411" t="str">
        <f>'ПЛАН НАВЧАЛЬНОГО ПРОЦЕСУ ДЕННА'!B17</f>
        <v>Публічні закупівлі</v>
      </c>
      <c r="C17" s="412" t="str">
        <f>'ПЛАН НАВЧАЛЬНОГО ПРОЦЕСУ ДЕННА'!C17</f>
        <v>ОбОп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7">
        <v>2</v>
      </c>
      <c r="R17" s="488">
        <f>'ПЛАН НАВЧАЛЬНОГО ПРОЦЕСУ ДЕННА'!R17</f>
        <v>0</v>
      </c>
      <c r="S17" s="488">
        <f>'ПЛАН НАВЧАЛЬНОГО ПРОЦЕСУ ДЕННА'!S17</f>
        <v>0</v>
      </c>
      <c r="T17" s="488">
        <f>'ПЛАН НАВЧАЛЬНОГО ПРОЦЕСУ ДЕННА'!T17</f>
        <v>0</v>
      </c>
      <c r="U17" s="488">
        <f>'ПЛАН НАВЧАЛЬНОГО ПРОЦЕСУ ДЕННА'!U17</f>
        <v>0</v>
      </c>
      <c r="V17" s="488">
        <f>'ПЛАН НАВЧАЛЬНОГО ПРОЦЕСУ ДЕННА'!V17</f>
        <v>0</v>
      </c>
      <c r="W17" s="488">
        <f>'ПЛАН НАВЧАЛЬНОГО ПРОЦЕСУ ДЕННА'!W17</f>
        <v>0</v>
      </c>
      <c r="X17" s="306">
        <f>'ПЛАН НАВЧАЛЬНОГО ПРОЦЕСУ ДЕННА'!X17</f>
        <v>90</v>
      </c>
      <c r="Y17" s="145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3</v>
      </c>
      <c r="CF17" s="308">
        <f t="shared" si="16"/>
        <v>3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1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">
      <c r="A18" s="22" t="str">
        <f>'ПЛАН НАВЧАЛЬНОГО ПРОЦЕСУ ДЕННА'!A18</f>
        <v>1.1.04</v>
      </c>
      <c r="B18" s="411" t="str">
        <f>'ПЛАН НАВЧАЛЬНОГО ПРОЦЕСУ ДЕННА'!B18</f>
        <v xml:space="preserve">Фінансовий менеджмент </v>
      </c>
      <c r="C18" s="412" t="str">
        <f>'ПЛАН НАВЧАЛЬНОГО ПРОЦЕСУ ДЕННА'!C18</f>
        <v>ФБС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7"/>
      <c r="R18" s="488">
        <f>'ПЛАН НАВЧАЛЬНОГО ПРОЦЕСУ ДЕННА'!R18</f>
        <v>0</v>
      </c>
      <c r="S18" s="488">
        <f>'ПЛАН НАВЧАЛЬНОГО ПРОЦЕСУ ДЕННА'!S18</f>
        <v>0</v>
      </c>
      <c r="T18" s="488">
        <f>'ПЛАН НАВЧАЛЬНОГО ПРОЦЕСУ ДЕННА'!T18</f>
        <v>0</v>
      </c>
      <c r="U18" s="488">
        <f>'ПЛАН НАВЧАЛЬНОГО ПРОЦЕСУ ДЕННА'!U18</f>
        <v>0</v>
      </c>
      <c r="V18" s="488">
        <f>'ПЛАН НАВЧАЛЬНОГО ПРОЦЕСУ ДЕННА'!V18</f>
        <v>0</v>
      </c>
      <c r="W18" s="488">
        <f>'ПЛАН НАВЧАЛЬНОГО ПРОЦЕСУ ДЕННА'!W18</f>
        <v>0</v>
      </c>
      <c r="X18" s="306">
        <f>'ПЛАН НАВЧАЛЬНОГО ПРОЦЕСУ ДЕННА'!X18</f>
        <v>180</v>
      </c>
      <c r="Y18" s="145">
        <f>'ПЛАН НАВЧАЛЬНОГО ПРОЦЕСУ ДЕННА'!Y18</f>
        <v>6</v>
      </c>
      <c r="Z18" s="9">
        <f t="shared" si="12"/>
        <v>4</v>
      </c>
      <c r="AA18" s="9">
        <f t="shared" si="12"/>
        <v>0</v>
      </c>
      <c r="AB18" s="9">
        <f t="shared" si="12"/>
        <v>4</v>
      </c>
      <c r="AC18" s="9">
        <f t="shared" si="13"/>
        <v>172</v>
      </c>
      <c r="AD18" s="3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4</v>
      </c>
      <c r="AE18" s="3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70">
        <v>4</v>
      </c>
      <c r="AG18" s="70">
        <f>'ПЛАН НАВЧАЛЬНОГО ПРОЦЕСУ ДЕННА'!AG18</f>
        <v>6</v>
      </c>
      <c r="AH18" s="3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0.9555555555555556</v>
      </c>
      <c r="BK18" s="125" t="str">
        <f t="shared" si="1"/>
        <v/>
      </c>
      <c r="BL18" s="14">
        <f t="shared" si="28"/>
        <v>6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6</v>
      </c>
      <c r="BW18" s="14">
        <f t="shared" ref="BW18:BW64" si="29">IF($DC18=0,0,ROUND(4*$Y18*SUM(AD18:AF18)/$DC18,0)/4)</f>
        <v>6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6</v>
      </c>
      <c r="CF18" s="308">
        <f t="shared" si="16"/>
        <v>6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x14ac:dyDescent="0.2">
      <c r="A19" s="22" t="str">
        <f>'ПЛАН НАВЧАЛЬНОГО ПРОЦЕСУ ДЕННА'!A19</f>
        <v>1.1.05</v>
      </c>
      <c r="B19" s="411" t="str">
        <f>'ПЛАН НАВЧАЛЬНОГО ПРОЦЕСУ ДЕННА'!B19</f>
        <v>Ринок фінансових послуг</v>
      </c>
      <c r="C19" s="412" t="str">
        <f>'ПЛАН НАВЧАЛЬНОГО ПРОЦЕСУ ДЕННА'!C19</f>
        <v>ФБС</v>
      </c>
      <c r="D19" s="303">
        <f>'ПЛАН НАВЧАЛЬНОГО ПРОЦЕСУ ДЕННА'!D19</f>
        <v>1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7">
        <v>1</v>
      </c>
      <c r="R19" s="488">
        <f>'ПЛАН НАВЧАЛЬНОГО ПРОЦЕСУ ДЕННА'!R19</f>
        <v>0</v>
      </c>
      <c r="S19" s="488">
        <f>'ПЛАН НАВЧАЛЬНОГО ПРОЦЕСУ ДЕННА'!S19</f>
        <v>0</v>
      </c>
      <c r="T19" s="488">
        <f>'ПЛАН НАВЧАЛЬНОГО ПРОЦЕСУ ДЕННА'!T19</f>
        <v>0</v>
      </c>
      <c r="U19" s="488">
        <f>'ПЛАН НАВЧАЛЬНОГО ПРОЦЕСУ ДЕННА'!U19</f>
        <v>0</v>
      </c>
      <c r="V19" s="488">
        <f>'ПЛАН НАВЧАЛЬНОГО ПРОЦЕСУ ДЕННА'!V19</f>
        <v>0</v>
      </c>
      <c r="W19" s="488">
        <f>'ПЛАН НАВЧАЛЬНОГО ПРОЦЕСУ ДЕННА'!W19</f>
        <v>0</v>
      </c>
      <c r="X19" s="306">
        <f>'ПЛАН НАВЧАЛЬНОГО ПРОЦЕСУ ДЕННА'!X19</f>
        <v>150</v>
      </c>
      <c r="Y19" s="145">
        <f>'ПЛАН НАВЧАЛЬНОГО ПРОЦЕСУ ДЕННА'!Y19</f>
        <v>5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142</v>
      </c>
      <c r="AD19" s="370">
        <v>4</v>
      </c>
      <c r="AE19" s="3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70">
        <v>4</v>
      </c>
      <c r="AG19" s="70">
        <f>'ПЛАН НАВЧАЛЬНОГО ПРОЦЕСУ ДЕННА'!AG19</f>
        <v>5</v>
      </c>
      <c r="AH19" s="3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0.94666666666666666</v>
      </c>
      <c r="BK19" s="125" t="str">
        <f t="shared" si="1"/>
        <v/>
      </c>
      <c r="BL19" s="14">
        <f t="shared" si="28"/>
        <v>5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5</v>
      </c>
      <c r="BW19" s="14">
        <f t="shared" si="29"/>
        <v>5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5</v>
      </c>
      <c r="CF19" s="308">
        <f t="shared" si="16"/>
        <v>5</v>
      </c>
      <c r="CH19" s="309">
        <f t="shared" si="17"/>
        <v>1</v>
      </c>
      <c r="CI19" s="309">
        <f t="shared" si="18"/>
        <v>0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1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">
      <c r="A20" s="22" t="str">
        <f>'ПЛАН НАВЧАЛЬНОГО ПРОЦЕСУ ДЕННА'!A20</f>
        <v>1.1.06</v>
      </c>
      <c r="B20" s="411" t="str">
        <f>'ПЛАН НАВЧАЛЬНОГО ПРОЦЕСУ ДЕННА'!B20</f>
        <v>Макрофінансове планування</v>
      </c>
      <c r="C20" s="412" t="str">
        <f>'ПЛАН НАВЧАЛЬНОГО ПРОЦЕСУ ДЕННА'!C20</f>
        <v>ФБС</v>
      </c>
      <c r="D20" s="303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7">
        <v>1</v>
      </c>
      <c r="R20" s="488">
        <f>'ПЛАН НАВЧАЛЬНОГО ПРОЦЕСУ ДЕННА'!R20</f>
        <v>0</v>
      </c>
      <c r="S20" s="488">
        <f>'ПЛАН НАВЧАЛЬНОГО ПРОЦЕСУ ДЕННА'!S20</f>
        <v>0</v>
      </c>
      <c r="T20" s="488">
        <f>'ПЛАН НАВЧАЛЬНОГО ПРОЦЕСУ ДЕННА'!T20</f>
        <v>0</v>
      </c>
      <c r="U20" s="488">
        <f>'ПЛАН НАВЧАЛЬНОГО ПРОЦЕСУ ДЕННА'!U20</f>
        <v>0</v>
      </c>
      <c r="V20" s="488">
        <f>'ПЛАН НАВЧАЛЬНОГО ПРОЦЕСУ ДЕННА'!V20</f>
        <v>0</v>
      </c>
      <c r="W20" s="488">
        <f>'ПЛАН НАВЧАЛЬНОГО ПРОЦЕСУ ДЕННА'!W20</f>
        <v>0</v>
      </c>
      <c r="X20" s="306">
        <f>'ПЛАН НАВЧАЛЬНОГО ПРОЦЕСУ ДЕННА'!X20</f>
        <v>150</v>
      </c>
      <c r="Y20" s="145">
        <f>'ПЛАН НАВЧАЛЬНОГО ПРОЦЕСУ ДЕННА'!Y20</f>
        <v>5</v>
      </c>
      <c r="Z20" s="9">
        <f t="shared" si="12"/>
        <v>4</v>
      </c>
      <c r="AA20" s="9">
        <f t="shared" si="12"/>
        <v>0</v>
      </c>
      <c r="AB20" s="9">
        <f t="shared" si="12"/>
        <v>4</v>
      </c>
      <c r="AC20" s="9">
        <f t="shared" si="13"/>
        <v>142</v>
      </c>
      <c r="AD20" s="370">
        <v>4</v>
      </c>
      <c r="AE20" s="3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70">
        <v>4</v>
      </c>
      <c r="AG20" s="70">
        <f>'ПЛАН НАВЧАЛЬНОГО ПРОЦЕСУ ДЕННА'!AG20</f>
        <v>5</v>
      </c>
      <c r="AH20" s="3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7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7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7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7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7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7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7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7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7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7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7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7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0.94666666666666666</v>
      </c>
      <c r="BK20" s="125" t="str">
        <f t="shared" si="1"/>
        <v/>
      </c>
      <c r="BL20" s="14">
        <f t="shared" si="28"/>
        <v>5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5</v>
      </c>
      <c r="BW20" s="14">
        <f t="shared" si="29"/>
        <v>5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5</v>
      </c>
      <c r="CF20" s="308">
        <f>MAX(BW20:CD20)</f>
        <v>5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1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2.5" x14ac:dyDescent="0.2">
      <c r="A21" s="22" t="str">
        <f>'ПЛАН НАВЧАЛЬНОГО ПРОЦЕСУ ДЕННА'!A21</f>
        <v>1.1.07</v>
      </c>
      <c r="B21" s="411" t="str">
        <f>'ПЛАН НАВЧАЛЬНОГО ПРОЦЕСУ ДЕННА'!B21</f>
        <v xml:space="preserve">Фінансовий менеджмент у малому бізнесі </v>
      </c>
      <c r="C21" s="412" t="str">
        <f>'ПЛАН НАВЧАЛЬНОГО ПРОЦЕСУ ДЕННА'!C21</f>
        <v>ФБС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7">
        <v>1</v>
      </c>
      <c r="R21" s="488">
        <f>'ПЛАН НАВЧАЛЬНОГО ПРОЦЕСУ ДЕННА'!R21</f>
        <v>0</v>
      </c>
      <c r="S21" s="488">
        <f>'ПЛАН НАВЧАЛЬНОГО ПРОЦЕСУ ДЕННА'!S21</f>
        <v>0</v>
      </c>
      <c r="T21" s="488">
        <f>'ПЛАН НАВЧАЛЬНОГО ПРОЦЕСУ ДЕННА'!T21</f>
        <v>0</v>
      </c>
      <c r="U21" s="488">
        <f>'ПЛАН НАВЧАЛЬНОГО ПРОЦЕСУ ДЕННА'!U21</f>
        <v>0</v>
      </c>
      <c r="V21" s="488">
        <f>'ПЛАН НАВЧАЛЬНОГО ПРОЦЕСУ ДЕННА'!V21</f>
        <v>0</v>
      </c>
      <c r="W21" s="488">
        <f>'ПЛАН НАВЧАЛЬНОГО ПРОЦЕСУ ДЕННА'!W21</f>
        <v>0</v>
      </c>
      <c r="X21" s="306">
        <f>'ПЛАН НАВЧАЛЬНОГО ПРОЦЕСУ ДЕННА'!X21</f>
        <v>135</v>
      </c>
      <c r="Y21" s="145">
        <f>'ПЛАН НАВЧАЛЬНОГО ПРОЦЕСУ ДЕННА'!Y21</f>
        <v>4.5</v>
      </c>
      <c r="Z21" s="9">
        <f t="shared" si="12"/>
        <v>4</v>
      </c>
      <c r="AA21" s="9">
        <f t="shared" si="12"/>
        <v>0</v>
      </c>
      <c r="AB21" s="9">
        <f t="shared" si="12"/>
        <v>4</v>
      </c>
      <c r="AC21" s="9">
        <f t="shared" si="13"/>
        <v>127</v>
      </c>
      <c r="AD21" s="370">
        <v>4</v>
      </c>
      <c r="AE21" s="3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70">
        <v>4</v>
      </c>
      <c r="AG21" s="70">
        <f>'ПЛАН НАВЧАЛЬНОГО ПРОЦЕСУ ДЕННА'!AG21</f>
        <v>4.5</v>
      </c>
      <c r="AH21" s="3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7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7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7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7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7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7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7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7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7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7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7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7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0.94074074074074077</v>
      </c>
      <c r="BK21" s="125" t="str">
        <f t="shared" si="1"/>
        <v/>
      </c>
      <c r="BL21" s="14">
        <f t="shared" si="28"/>
        <v>4.5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4.5</v>
      </c>
      <c r="BW21" s="14">
        <f t="shared" si="29"/>
        <v>4.5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4.5</v>
      </c>
      <c r="CF21" s="308">
        <f t="shared" si="16"/>
        <v>4.5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1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x14ac:dyDescent="0.2">
      <c r="A22" s="22" t="str">
        <f>'ПЛАН НАВЧАЛЬНОГО ПРОЦЕСУ ДЕННА'!A22</f>
        <v>1.1.08</v>
      </c>
      <c r="B22" s="411" t="str">
        <f>'ПЛАН НАВЧАЛЬНОГО ПРОЦЕСУ ДЕННА'!B22</f>
        <v>Страховий менеджмент</v>
      </c>
      <c r="C22" s="412" t="str">
        <f>'ПЛАН НАВЧАЛЬНОГО ПРОЦЕСУ ДЕННА'!C22</f>
        <v>ФБС</v>
      </c>
      <c r="D22" s="303">
        <f>'ПЛАН НАВЧАЛЬНОГО ПРОЦЕСУ ДЕННА'!D22</f>
        <v>1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7">
        <v>1</v>
      </c>
      <c r="R22" s="488">
        <f>'ПЛАН НАВЧАЛЬНОГО ПРОЦЕСУ ДЕННА'!R22</f>
        <v>0</v>
      </c>
      <c r="S22" s="488">
        <f>'ПЛАН НАВЧАЛЬНОГО ПРОЦЕСУ ДЕННА'!S22</f>
        <v>0</v>
      </c>
      <c r="T22" s="488">
        <f>'ПЛАН НАВЧАЛЬНОГО ПРОЦЕСУ ДЕННА'!T22</f>
        <v>0</v>
      </c>
      <c r="U22" s="488">
        <f>'ПЛАН НАВЧАЛЬНОГО ПРОЦЕСУ ДЕННА'!U22</f>
        <v>0</v>
      </c>
      <c r="V22" s="488">
        <f>'ПЛАН НАВЧАЛЬНОГО ПРОЦЕСУ ДЕННА'!V22</f>
        <v>0</v>
      </c>
      <c r="W22" s="488">
        <f>'ПЛАН НАВЧАЛЬНОГО ПРОЦЕСУ ДЕННА'!W22</f>
        <v>0</v>
      </c>
      <c r="X22" s="306">
        <f>'ПЛАН НАВЧАЛЬНОГО ПРОЦЕСУ ДЕННА'!X22</f>
        <v>120</v>
      </c>
      <c r="Y22" s="145">
        <f>'ПЛАН НАВЧАЛЬНОГО ПРОЦЕСУ ДЕННА'!Y22</f>
        <v>4</v>
      </c>
      <c r="Z22" s="9">
        <f t="shared" si="12"/>
        <v>4</v>
      </c>
      <c r="AA22" s="9">
        <f t="shared" si="12"/>
        <v>0</v>
      </c>
      <c r="AB22" s="9">
        <f t="shared" si="12"/>
        <v>4</v>
      </c>
      <c r="AC22" s="9">
        <f t="shared" si="13"/>
        <v>112</v>
      </c>
      <c r="AD22" s="370">
        <v>4</v>
      </c>
      <c r="AE22" s="3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70">
        <v>4</v>
      </c>
      <c r="AG22" s="70">
        <f>'ПЛАН НАВЧАЛЬНОГО ПРОЦЕСУ ДЕННА'!AG22</f>
        <v>4</v>
      </c>
      <c r="AH22" s="3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70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7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7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7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7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7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7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7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7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7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7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7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7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0.93333333333333335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4</v>
      </c>
      <c r="CF22" s="308">
        <f t="shared" si="16"/>
        <v>4</v>
      </c>
      <c r="CH22" s="309">
        <f t="shared" si="17"/>
        <v>1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1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1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2.5" x14ac:dyDescent="0.2">
      <c r="A23" s="22" t="str">
        <f>'ПЛАН НАВЧАЛЬНОГО ПРОЦЕСУ ДЕННА'!A23</f>
        <v>1.1.09</v>
      </c>
      <c r="B23" s="411" t="str">
        <f>'ПЛАН НАВЧАЛЬНОГО ПРОЦЕСУ ДЕННА'!B23</f>
        <v>Вартісно-орієнтоване управління фінансами</v>
      </c>
      <c r="C23" s="412" t="str">
        <f>'ПЛАН НАВЧАЛЬНОГО ПРОЦЕСУ ДЕННА'!C23</f>
        <v>ФБС</v>
      </c>
      <c r="D23" s="303">
        <f>'ПЛАН НАВЧАЛЬНОГО ПРОЦЕСУ ДЕННА'!D23</f>
        <v>2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0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7">
        <v>2</v>
      </c>
      <c r="R23" s="488">
        <f>'ПЛАН НАВЧАЛЬНОГО ПРОЦЕСУ ДЕННА'!R23</f>
        <v>0</v>
      </c>
      <c r="S23" s="488">
        <f>'ПЛАН НАВЧАЛЬНОГО ПРОЦЕСУ ДЕННА'!S23</f>
        <v>0</v>
      </c>
      <c r="T23" s="488">
        <f>'ПЛАН НАВЧАЛЬНОГО ПРОЦЕСУ ДЕННА'!T23</f>
        <v>0</v>
      </c>
      <c r="U23" s="488">
        <f>'ПЛАН НАВЧАЛЬНОГО ПРОЦЕСУ ДЕННА'!U23</f>
        <v>0</v>
      </c>
      <c r="V23" s="488">
        <f>'ПЛАН НАВЧАЛЬНОГО ПРОЦЕСУ ДЕННА'!V23</f>
        <v>0</v>
      </c>
      <c r="W23" s="488">
        <f>'ПЛАН НАВЧАЛЬНОГО ПРОЦЕСУ ДЕННА'!W23</f>
        <v>0</v>
      </c>
      <c r="X23" s="306">
        <f>'ПЛАН НАВЧАЛЬНОГО ПРОЦЕСУ ДЕННА'!X23</f>
        <v>135</v>
      </c>
      <c r="Y23" s="145">
        <f>'ПЛАН НАВЧАЛЬНОГО ПРОЦЕСУ ДЕННА'!Y23</f>
        <v>4.5</v>
      </c>
      <c r="Z23" s="9">
        <f t="shared" si="12"/>
        <v>4</v>
      </c>
      <c r="AA23" s="9">
        <f t="shared" si="12"/>
        <v>0</v>
      </c>
      <c r="AB23" s="9">
        <f t="shared" si="12"/>
        <v>4</v>
      </c>
      <c r="AC23" s="9">
        <f t="shared" si="13"/>
        <v>127</v>
      </c>
      <c r="AD23" s="3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3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70">
        <v>4</v>
      </c>
      <c r="AK23" s="70">
        <f>'ПЛАН НАВЧАЛЬНОГО ПРОЦЕСУ ДЕННА'!AK23</f>
        <v>4.5</v>
      </c>
      <c r="AL23" s="3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7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7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7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7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7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7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7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7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7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7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7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7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0.94074074074074077</v>
      </c>
      <c r="BK23" s="125" t="str">
        <f t="shared" si="1"/>
        <v/>
      </c>
      <c r="BL23" s="14">
        <f t="shared" si="28"/>
        <v>0</v>
      </c>
      <c r="BM23" s="14">
        <f t="shared" si="2"/>
        <v>4.5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4.5</v>
      </c>
      <c r="BW23" s="14">
        <f t="shared" si="29"/>
        <v>0</v>
      </c>
      <c r="BX23" s="14">
        <f t="shared" si="30"/>
        <v>4.5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4.5</v>
      </c>
      <c r="CF23" s="308">
        <f t="shared" si="16"/>
        <v>4.5</v>
      </c>
      <c r="CH23" s="309">
        <f t="shared" si="17"/>
        <v>0</v>
      </c>
      <c r="CI23" s="309">
        <f t="shared" si="18"/>
        <v>1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1</v>
      </c>
      <c r="CQ23" s="309">
        <f t="shared" si="3"/>
        <v>0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0</v>
      </c>
      <c r="DC23" s="313">
        <f>SUM($AD23:$AF23)+SUM($AH23:$AJ23)+SUM($AL23:AN23)+SUM($AP23:AR23)+SUM($AT23:AV23)+SUM($AX23:AZ23)+SUM($BB23:BD23)+SUM($BF23:BH23)</f>
        <v>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1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t="22.5" x14ac:dyDescent="0.2">
      <c r="A24" s="22" t="str">
        <f>'ПЛАН НАВЧАЛЬНОГО ПРОЦЕСУ ДЕННА'!A24</f>
        <v>1.1.10</v>
      </c>
      <c r="B24" s="411" t="str">
        <f>'ПЛАН НАВЧАЛЬНОГО ПРОЦЕСУ ДЕННА'!B24</f>
        <v>Управління фінансовою санацією підприємства</v>
      </c>
      <c r="C24" s="412" t="str">
        <f>'ПЛАН НАВЧАЛЬНОГО ПРОЦЕСУ ДЕННА'!C24</f>
        <v>ФБС</v>
      </c>
      <c r="D24" s="303">
        <f>'ПЛАН НАВЧАЛЬНОГО ПРОЦЕСУ ДЕННА'!D24</f>
        <v>2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7">
        <v>2</v>
      </c>
      <c r="R24" s="488">
        <f>'ПЛАН НАВЧАЛЬНОГО ПРОЦЕСУ ДЕННА'!R24</f>
        <v>0</v>
      </c>
      <c r="S24" s="488">
        <f>'ПЛАН НАВЧАЛЬНОГО ПРОЦЕСУ ДЕННА'!S24</f>
        <v>0</v>
      </c>
      <c r="T24" s="488">
        <f>'ПЛАН НАВЧАЛЬНОГО ПРОЦЕСУ ДЕННА'!T24</f>
        <v>0</v>
      </c>
      <c r="U24" s="488">
        <f>'ПЛАН НАВЧАЛЬНОГО ПРОЦЕСУ ДЕННА'!U24</f>
        <v>0</v>
      </c>
      <c r="V24" s="488">
        <f>'ПЛАН НАВЧАЛЬНОГО ПРОЦЕСУ ДЕННА'!V24</f>
        <v>0</v>
      </c>
      <c r="W24" s="488">
        <f>'ПЛАН НАВЧАЛЬНОГО ПРОЦЕСУ ДЕННА'!W24</f>
        <v>0</v>
      </c>
      <c r="X24" s="306">
        <f>'ПЛАН НАВЧАЛЬНОГО ПРОЦЕСУ ДЕННА'!X24</f>
        <v>90</v>
      </c>
      <c r="Y24" s="145">
        <f>'ПЛАН НАВЧАЛЬНОГО ПРОЦЕСУ ДЕННА'!Y24</f>
        <v>3</v>
      </c>
      <c r="Z24" s="9">
        <f t="shared" si="12"/>
        <v>4</v>
      </c>
      <c r="AA24" s="9">
        <f t="shared" si="12"/>
        <v>0</v>
      </c>
      <c r="AB24" s="9">
        <f t="shared" si="12"/>
        <v>4</v>
      </c>
      <c r="AC24" s="9">
        <f t="shared" si="13"/>
        <v>82</v>
      </c>
      <c r="AD24" s="3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70">
        <v>4</v>
      </c>
      <c r="AI24" s="3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70">
        <v>4</v>
      </c>
      <c r="AK24" s="70">
        <f>'ПЛАН НАВЧАЛЬНОГО ПРОЦЕСУ ДЕННА'!AK24</f>
        <v>3</v>
      </c>
      <c r="AL24" s="3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7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7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7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7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7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7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7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7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7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7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7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7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0.91111111111111109</v>
      </c>
      <c r="BK24" s="125" t="str">
        <f t="shared" si="1"/>
        <v/>
      </c>
      <c r="BL24" s="14">
        <f t="shared" si="28"/>
        <v>0</v>
      </c>
      <c r="BM24" s="14">
        <f t="shared" si="2"/>
        <v>3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</v>
      </c>
      <c r="BW24" s="14">
        <f t="shared" si="29"/>
        <v>0</v>
      </c>
      <c r="BX24" s="14">
        <f t="shared" si="30"/>
        <v>3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3</v>
      </c>
      <c r="CF24" s="308">
        <f t="shared" si="16"/>
        <v>3</v>
      </c>
      <c r="CH24" s="309">
        <f t="shared" si="17"/>
        <v>0</v>
      </c>
      <c r="CI24" s="309">
        <f t="shared" si="18"/>
        <v>1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1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22.5" x14ac:dyDescent="0.2">
      <c r="A25" s="22" t="str">
        <f>'ПЛАН НАВЧАЛЬНОГО ПРОЦЕСУ ДЕННА'!A25</f>
        <v>1.1.11</v>
      </c>
      <c r="B25" s="411" t="str">
        <f>'ПЛАН НАВЧАЛЬНОГО ПРОЦЕСУ ДЕННА'!B25</f>
        <v>Стратегічний фінансовий менеджмент</v>
      </c>
      <c r="C25" s="412" t="str">
        <f>'ПЛАН НАВЧАЛЬНОГО ПРОЦЕСУ ДЕННА'!C25</f>
        <v>ФБС</v>
      </c>
      <c r="D25" s="303">
        <f>'ПЛАН НАВЧАЛЬНОГО ПРОЦЕСУ ДЕННА'!D25</f>
        <v>2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7">
        <v>2</v>
      </c>
      <c r="R25" s="488">
        <f>'ПЛАН НАВЧАЛЬНОГО ПРОЦЕСУ ДЕННА'!R25</f>
        <v>0</v>
      </c>
      <c r="S25" s="488">
        <f>'ПЛАН НАВЧАЛЬНОГО ПРОЦЕСУ ДЕННА'!S25</f>
        <v>0</v>
      </c>
      <c r="T25" s="488">
        <f>'ПЛАН НАВЧАЛЬНОГО ПРОЦЕСУ ДЕННА'!T25</f>
        <v>0</v>
      </c>
      <c r="U25" s="488">
        <f>'ПЛАН НАВЧАЛЬНОГО ПРОЦЕСУ ДЕННА'!U25</f>
        <v>0</v>
      </c>
      <c r="V25" s="488">
        <f>'ПЛАН НАВЧАЛЬНОГО ПРОЦЕСУ ДЕННА'!V25</f>
        <v>0</v>
      </c>
      <c r="W25" s="488">
        <f>'ПЛАН НАВЧАЛЬНОГО ПРОЦЕСУ ДЕННА'!W25</f>
        <v>0</v>
      </c>
      <c r="X25" s="306">
        <f>'ПЛАН НАВЧАЛЬНОГО ПРОЦЕСУ ДЕННА'!X25</f>
        <v>90</v>
      </c>
      <c r="Y25" s="145">
        <f>'ПЛАН НАВЧАЛЬНОГО ПРОЦЕСУ ДЕННА'!Y25</f>
        <v>3</v>
      </c>
      <c r="Z25" s="9">
        <f t="shared" si="12"/>
        <v>4</v>
      </c>
      <c r="AA25" s="9">
        <f t="shared" si="12"/>
        <v>0</v>
      </c>
      <c r="AB25" s="9">
        <f t="shared" si="12"/>
        <v>4</v>
      </c>
      <c r="AC25" s="9">
        <f t="shared" si="13"/>
        <v>82</v>
      </c>
      <c r="AD25" s="3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70">
        <v>4</v>
      </c>
      <c r="AI25" s="3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70">
        <v>4</v>
      </c>
      <c r="AK25" s="70">
        <f>'ПЛАН НАВЧАЛЬНОГО ПРОЦЕСУ ДЕННА'!AK25</f>
        <v>3</v>
      </c>
      <c r="AL25" s="3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7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7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7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7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7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7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7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7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7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7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7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7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0.91111111111111109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</v>
      </c>
      <c r="CF25" s="308">
        <f t="shared" si="16"/>
        <v>3</v>
      </c>
      <c r="CH25" s="309">
        <f t="shared" si="17"/>
        <v>0</v>
      </c>
      <c r="CI25" s="309">
        <f t="shared" si="18"/>
        <v>1</v>
      </c>
      <c r="CJ25" s="309">
        <f t="shared" si="19"/>
        <v>0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1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22.5" x14ac:dyDescent="0.2">
      <c r="A26" s="22" t="str">
        <f>'ПЛАН НАВЧАЛЬНОГО ПРОЦЕСУ ДЕННА'!A26</f>
        <v>1.1.12</v>
      </c>
      <c r="B26" s="411" t="str">
        <f>'ПЛАН НАВЧАЛЬНОГО ПРОЦЕСУ ДЕННА'!B26</f>
        <v>Інновації у фінансовому менеджменті</v>
      </c>
      <c r="C26" s="412" t="str">
        <f>'ПЛАН НАВЧАЛЬНОГО ПРОЦЕСУ ДЕННА'!C26</f>
        <v>ФБС</v>
      </c>
      <c r="D26" s="303">
        <f>'ПЛАН НАВЧАЛЬНОГО ПРОЦЕСУ ДЕННА'!D26</f>
        <v>3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7">
        <v>3</v>
      </c>
      <c r="R26" s="488">
        <f>'ПЛАН НАВЧАЛЬНОГО ПРОЦЕСУ ДЕННА'!R26</f>
        <v>0</v>
      </c>
      <c r="S26" s="488">
        <f>'ПЛАН НАВЧАЛЬНОГО ПРОЦЕСУ ДЕННА'!S26</f>
        <v>0</v>
      </c>
      <c r="T26" s="488">
        <f>'ПЛАН НАВЧАЛЬНОГО ПРОЦЕСУ ДЕННА'!T26</f>
        <v>0</v>
      </c>
      <c r="U26" s="488">
        <f>'ПЛАН НАВЧАЛЬНОГО ПРОЦЕСУ ДЕННА'!U26</f>
        <v>0</v>
      </c>
      <c r="V26" s="488">
        <f>'ПЛАН НАВЧАЛЬНОГО ПРОЦЕСУ ДЕННА'!V26</f>
        <v>0</v>
      </c>
      <c r="W26" s="488">
        <f>'ПЛАН НАВЧАЛЬНОГО ПРОЦЕСУ ДЕННА'!W26</f>
        <v>0</v>
      </c>
      <c r="X26" s="306">
        <f>'ПЛАН НАВЧАЛЬНОГО ПРОЦЕСУ ДЕННА'!X26</f>
        <v>84</v>
      </c>
      <c r="Y26" s="145">
        <f>'ПЛАН НАВЧАЛЬНОГО ПРОЦЕСУ ДЕННА'!Y26</f>
        <v>2.8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80</v>
      </c>
      <c r="AD26" s="3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2</v>
      </c>
      <c r="AM26" s="3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2</v>
      </c>
      <c r="AO26" s="70">
        <f>'ПЛАН НАВЧАЛЬНОГО ПРОЦЕСУ ДЕННА'!AO26</f>
        <v>2.8</v>
      </c>
      <c r="AP26" s="3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7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7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7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7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7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7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7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7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7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7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7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7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0.95238095238095233</v>
      </c>
      <c r="BK26" s="125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2.8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2.8</v>
      </c>
      <c r="BW26" s="14">
        <f t="shared" si="29"/>
        <v>0</v>
      </c>
      <c r="BX26" s="14">
        <f t="shared" si="30"/>
        <v>0</v>
      </c>
      <c r="BY26" s="14">
        <f t="shared" si="31"/>
        <v>2.75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2.75</v>
      </c>
      <c r="CF26" s="308">
        <f t="shared" si="16"/>
        <v>2.75</v>
      </c>
      <c r="CH26" s="309">
        <f t="shared" si="17"/>
        <v>0</v>
      </c>
      <c r="CI26" s="309">
        <f t="shared" si="18"/>
        <v>0</v>
      </c>
      <c r="CJ26" s="309">
        <f t="shared" si="19"/>
        <v>1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1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1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idden="1" x14ac:dyDescent="0.2">
      <c r="A27" s="22" t="str">
        <f>'ПЛАН НАВЧАЛЬНОГО ПРОЦЕСУ ДЕННА'!A27</f>
        <v>1.1.13</v>
      </c>
      <c r="B27" s="411">
        <f>'ПЛАН НАВЧАЛЬНОГО ПРОЦЕСУ ДЕННА'!B27</f>
        <v>0</v>
      </c>
      <c r="C27" s="412">
        <f>'ПЛАН НАВЧАЛЬНОГО ПРОЦЕСУ ДЕННА'!C27</f>
        <v>0</v>
      </c>
      <c r="D27" s="303">
        <f>'ПЛАН НАВЧАЛЬНОГО ПРОЦЕСУ ДЕННА'!D27</f>
        <v>0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7">
        <f>'ПЛАН НАВЧАЛЬНОГО ПРОЦЕСУ ДЕННА'!Q27</f>
        <v>0</v>
      </c>
      <c r="R27" s="488">
        <f>'ПЛАН НАВЧАЛЬНОГО ПРОЦЕСУ ДЕННА'!R27</f>
        <v>0</v>
      </c>
      <c r="S27" s="488">
        <f>'ПЛАН НАВЧАЛЬНОГО ПРОЦЕСУ ДЕННА'!S27</f>
        <v>0</v>
      </c>
      <c r="T27" s="488">
        <f>'ПЛАН НАВЧАЛЬНОГО ПРОЦЕСУ ДЕННА'!T27</f>
        <v>0</v>
      </c>
      <c r="U27" s="488">
        <f>'ПЛАН НАВЧАЛЬНОГО ПРОЦЕСУ ДЕННА'!U27</f>
        <v>0</v>
      </c>
      <c r="V27" s="488">
        <f>'ПЛАН НАВЧАЛЬНОГО ПРОЦЕСУ ДЕННА'!V27</f>
        <v>0</v>
      </c>
      <c r="W27" s="488">
        <f>'ПЛАН НАВЧАЛЬНОГО ПРОЦЕСУ ДЕННА'!W27</f>
        <v>0</v>
      </c>
      <c r="X27" s="306">
        <f>'ПЛАН НАВЧАЛЬНОГО ПРОЦЕСУ ДЕННА'!X27</f>
        <v>0</v>
      </c>
      <c r="Y27" s="145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7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7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7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7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7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7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7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7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7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7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7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7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0</v>
      </c>
      <c r="CF27" s="308">
        <f t="shared" si="16"/>
        <v>0</v>
      </c>
      <c r="CH27" s="309">
        <f t="shared" si="17"/>
        <v>0</v>
      </c>
      <c r="CI27" s="309">
        <f t="shared" si="18"/>
        <v>0</v>
      </c>
      <c r="CJ27" s="309">
        <f t="shared" si="19"/>
        <v>0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0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">
      <c r="A28" s="22" t="str">
        <f>'ПЛАН НАВЧАЛЬНОГО ПРОЦЕСУ ДЕННА'!A28</f>
        <v>1.1.14</v>
      </c>
      <c r="B28" s="411">
        <f>'ПЛАН НАВЧАЛЬНОГО ПРОЦЕСУ ДЕННА'!B28</f>
        <v>0</v>
      </c>
      <c r="C28" s="412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7">
        <f>'ПЛАН НАВЧАЛЬНОГО ПРОЦЕСУ ДЕННА'!Q28</f>
        <v>0</v>
      </c>
      <c r="R28" s="488">
        <f>'ПЛАН НАВЧАЛЬНОГО ПРОЦЕСУ ДЕННА'!R28</f>
        <v>0</v>
      </c>
      <c r="S28" s="488">
        <f>'ПЛАН НАВЧАЛЬНОГО ПРОЦЕСУ ДЕННА'!S28</f>
        <v>0</v>
      </c>
      <c r="T28" s="488">
        <f>'ПЛАН НАВЧАЛЬНОГО ПРОЦЕСУ ДЕННА'!T28</f>
        <v>0</v>
      </c>
      <c r="U28" s="488">
        <f>'ПЛАН НАВЧАЛЬНОГО ПРОЦЕСУ ДЕННА'!U28</f>
        <v>0</v>
      </c>
      <c r="V28" s="488">
        <f>'ПЛАН НАВЧАЛЬНОГО ПРОЦЕСУ ДЕННА'!V28</f>
        <v>0</v>
      </c>
      <c r="W28" s="488">
        <f>'ПЛАН НАВЧАЛЬНОГО ПРОЦЕСУ ДЕННА'!W28</f>
        <v>0</v>
      </c>
      <c r="X28" s="306">
        <f>'ПЛАН НАВЧАЛЬНОГО ПРОЦЕСУ ДЕННА'!X28</f>
        <v>0</v>
      </c>
      <c r="Y28" s="145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7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7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7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7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7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7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7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7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7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7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7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7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">
      <c r="A29" s="22" t="str">
        <f>'ПЛАН НАВЧАЛЬНОГО ПРОЦЕСУ ДЕННА'!A29</f>
        <v>1.1.15</v>
      </c>
      <c r="B29" s="411">
        <f>'ПЛАН НАВЧАЛЬНОГО ПРОЦЕСУ ДЕННА'!B29</f>
        <v>0</v>
      </c>
      <c r="C29" s="412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7">
        <f>'ПЛАН НАВЧАЛЬНОГО ПРОЦЕСУ ДЕННА'!Q29</f>
        <v>0</v>
      </c>
      <c r="R29" s="488">
        <f>'ПЛАН НАВЧАЛЬНОГО ПРОЦЕСУ ДЕННА'!R29</f>
        <v>0</v>
      </c>
      <c r="S29" s="488">
        <f>'ПЛАН НАВЧАЛЬНОГО ПРОЦЕСУ ДЕННА'!S29</f>
        <v>0</v>
      </c>
      <c r="T29" s="488">
        <f>'ПЛАН НАВЧАЛЬНОГО ПРОЦЕСУ ДЕННА'!T29</f>
        <v>0</v>
      </c>
      <c r="U29" s="488">
        <f>'ПЛАН НАВЧАЛЬНОГО ПРОЦЕСУ ДЕННА'!U29</f>
        <v>0</v>
      </c>
      <c r="V29" s="488">
        <f>'ПЛАН НАВЧАЛЬНОГО ПРОЦЕСУ ДЕННА'!V29</f>
        <v>0</v>
      </c>
      <c r="W29" s="488">
        <f>'ПЛАН НАВЧАЛЬНОГО ПРОЦЕСУ ДЕННА'!W29</f>
        <v>0</v>
      </c>
      <c r="X29" s="306">
        <f>'ПЛАН НАВЧАЛЬНОГО ПРОЦЕСУ ДЕННА'!X29</f>
        <v>0</v>
      </c>
      <c r="Y29" s="145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7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7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7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7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7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7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7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7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7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7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7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7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">
      <c r="A30" s="22" t="str">
        <f>'ПЛАН НАВЧАЛЬНОГО ПРОЦЕСУ ДЕННА'!A30</f>
        <v>1.1.16</v>
      </c>
      <c r="B30" s="411">
        <f>'ПЛАН НАВЧАЛЬНОГО ПРОЦЕСУ ДЕННА'!B30</f>
        <v>0</v>
      </c>
      <c r="C30" s="412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7">
        <f>'ПЛАН НАВЧАЛЬНОГО ПРОЦЕСУ ДЕННА'!Q30</f>
        <v>0</v>
      </c>
      <c r="R30" s="488">
        <f>'ПЛАН НАВЧАЛЬНОГО ПРОЦЕСУ ДЕННА'!R30</f>
        <v>0</v>
      </c>
      <c r="S30" s="488">
        <f>'ПЛАН НАВЧАЛЬНОГО ПРОЦЕСУ ДЕННА'!S30</f>
        <v>0</v>
      </c>
      <c r="T30" s="488">
        <f>'ПЛАН НАВЧАЛЬНОГО ПРОЦЕСУ ДЕННА'!T30</f>
        <v>0</v>
      </c>
      <c r="U30" s="488">
        <f>'ПЛАН НАВЧАЛЬНОГО ПРОЦЕСУ ДЕННА'!U30</f>
        <v>0</v>
      </c>
      <c r="V30" s="488">
        <f>'ПЛАН НАВЧАЛЬНОГО ПРОЦЕСУ ДЕННА'!V30</f>
        <v>0</v>
      </c>
      <c r="W30" s="488">
        <f>'ПЛАН НАВЧАЛЬНОГО ПРОЦЕСУ ДЕННА'!W30</f>
        <v>0</v>
      </c>
      <c r="X30" s="306">
        <f>'ПЛАН НАВЧАЛЬНОГО ПРОЦЕСУ ДЕННА'!X30</f>
        <v>0</v>
      </c>
      <c r="Y30" s="145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7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7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7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7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7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7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7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7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7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7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7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7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">
      <c r="A31" s="22" t="str">
        <f>'ПЛАН НАВЧАЛЬНОГО ПРОЦЕСУ ДЕННА'!A31</f>
        <v>1.1.17</v>
      </c>
      <c r="B31" s="411">
        <f>'ПЛАН НАВЧАЛЬНОГО ПРОЦЕСУ ДЕННА'!B31</f>
        <v>0</v>
      </c>
      <c r="C31" s="412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7">
        <f>'ПЛАН НАВЧАЛЬНОГО ПРОЦЕСУ ДЕННА'!Q31</f>
        <v>0</v>
      </c>
      <c r="R31" s="488">
        <f>'ПЛАН НАВЧАЛЬНОГО ПРОЦЕСУ ДЕННА'!R31</f>
        <v>0</v>
      </c>
      <c r="S31" s="488">
        <f>'ПЛАН НАВЧАЛЬНОГО ПРОЦЕСУ ДЕННА'!S31</f>
        <v>0</v>
      </c>
      <c r="T31" s="488">
        <f>'ПЛАН НАВЧАЛЬНОГО ПРОЦЕСУ ДЕННА'!T31</f>
        <v>0</v>
      </c>
      <c r="U31" s="488">
        <f>'ПЛАН НАВЧАЛЬНОГО ПРОЦЕСУ ДЕННА'!U31</f>
        <v>0</v>
      </c>
      <c r="V31" s="488">
        <f>'ПЛАН НАВЧАЛЬНОГО ПРОЦЕСУ ДЕННА'!V31</f>
        <v>0</v>
      </c>
      <c r="W31" s="488">
        <f>'ПЛАН НАВЧАЛЬНОГО ПРОЦЕСУ ДЕННА'!W31</f>
        <v>0</v>
      </c>
      <c r="X31" s="306">
        <f>'ПЛАН НАВЧАЛЬНОГО ПРОЦЕСУ ДЕННА'!X31</f>
        <v>0</v>
      </c>
      <c r="Y31" s="145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7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7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7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7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7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7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7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7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7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7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7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7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">
      <c r="A32" s="22" t="str">
        <f>'ПЛАН НАВЧАЛЬНОГО ПРОЦЕСУ ДЕННА'!A32</f>
        <v>1.1.18</v>
      </c>
      <c r="B32" s="411">
        <f>'ПЛАН НАВЧАЛЬНОГО ПРОЦЕСУ ДЕННА'!B32</f>
        <v>0</v>
      </c>
      <c r="C32" s="412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7">
        <f>'ПЛАН НАВЧАЛЬНОГО ПРОЦЕСУ ДЕННА'!Q32</f>
        <v>0</v>
      </c>
      <c r="R32" s="488">
        <f>'ПЛАН НАВЧАЛЬНОГО ПРОЦЕСУ ДЕННА'!R32</f>
        <v>0</v>
      </c>
      <c r="S32" s="488">
        <f>'ПЛАН НАВЧАЛЬНОГО ПРОЦЕСУ ДЕННА'!S32</f>
        <v>0</v>
      </c>
      <c r="T32" s="488">
        <f>'ПЛАН НАВЧАЛЬНОГО ПРОЦЕСУ ДЕННА'!T32</f>
        <v>0</v>
      </c>
      <c r="U32" s="488">
        <f>'ПЛАН НАВЧАЛЬНОГО ПРОЦЕСУ ДЕННА'!U32</f>
        <v>0</v>
      </c>
      <c r="V32" s="488">
        <f>'ПЛАН НАВЧАЛЬНОГО ПРОЦЕСУ ДЕННА'!V32</f>
        <v>0</v>
      </c>
      <c r="W32" s="488">
        <f>'ПЛАН НАВЧАЛЬНОГО ПРОЦЕСУ ДЕННА'!W32</f>
        <v>0</v>
      </c>
      <c r="X32" s="306">
        <f>'ПЛАН НАВЧАЛЬНОГО ПРОЦЕСУ ДЕННА'!X32</f>
        <v>0</v>
      </c>
      <c r="Y32" s="145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7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7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7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7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7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7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7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7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7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7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7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7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">
      <c r="A33" s="22" t="str">
        <f>'ПЛАН НАВЧАЛЬНОГО ПРОЦЕСУ ДЕННА'!A33</f>
        <v>1.1.19</v>
      </c>
      <c r="B33" s="411">
        <f>'ПЛАН НАВЧАЛЬНОГО ПРОЦЕСУ ДЕННА'!B33</f>
        <v>0</v>
      </c>
      <c r="C33" s="412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7">
        <f>'ПЛАН НАВЧАЛЬНОГО ПРОЦЕСУ ДЕННА'!Q33</f>
        <v>0</v>
      </c>
      <c r="R33" s="488">
        <f>'ПЛАН НАВЧАЛЬНОГО ПРОЦЕСУ ДЕННА'!R33</f>
        <v>0</v>
      </c>
      <c r="S33" s="488">
        <f>'ПЛАН НАВЧАЛЬНОГО ПРОЦЕСУ ДЕННА'!S33</f>
        <v>0</v>
      </c>
      <c r="T33" s="488">
        <f>'ПЛАН НАВЧАЛЬНОГО ПРОЦЕСУ ДЕННА'!T33</f>
        <v>0</v>
      </c>
      <c r="U33" s="488">
        <f>'ПЛАН НАВЧАЛЬНОГО ПРОЦЕСУ ДЕННА'!U33</f>
        <v>0</v>
      </c>
      <c r="V33" s="488">
        <f>'ПЛАН НАВЧАЛЬНОГО ПРОЦЕСУ ДЕННА'!V33</f>
        <v>0</v>
      </c>
      <c r="W33" s="488">
        <f>'ПЛАН НАВЧАЛЬНОГО ПРОЦЕСУ ДЕННА'!W33</f>
        <v>0</v>
      </c>
      <c r="X33" s="306">
        <f>'ПЛАН НАВЧАЛЬНОГО ПРОЦЕСУ ДЕННА'!X33</f>
        <v>0</v>
      </c>
      <c r="Y33" s="145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7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7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7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7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7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7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7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7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7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7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7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7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">
      <c r="A34" s="22" t="str">
        <f>'ПЛАН НАВЧАЛЬНОГО ПРОЦЕСУ ДЕННА'!A34</f>
        <v>1.1.20</v>
      </c>
      <c r="B34" s="411">
        <f>'ПЛАН НАВЧАЛЬНОГО ПРОЦЕСУ ДЕННА'!B34</f>
        <v>0</v>
      </c>
      <c r="C34" s="412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7">
        <f>'ПЛАН НАВЧАЛЬНОГО ПРОЦЕСУ ДЕННА'!Q34</f>
        <v>0</v>
      </c>
      <c r="R34" s="488">
        <f>'ПЛАН НАВЧАЛЬНОГО ПРОЦЕСУ ДЕННА'!R34</f>
        <v>0</v>
      </c>
      <c r="S34" s="488">
        <f>'ПЛАН НАВЧАЛЬНОГО ПРОЦЕСУ ДЕННА'!S34</f>
        <v>0</v>
      </c>
      <c r="T34" s="488">
        <f>'ПЛАН НАВЧАЛЬНОГО ПРОЦЕСУ ДЕННА'!T34</f>
        <v>0</v>
      </c>
      <c r="U34" s="488">
        <f>'ПЛАН НАВЧАЛЬНОГО ПРОЦЕСУ ДЕННА'!U34</f>
        <v>0</v>
      </c>
      <c r="V34" s="488">
        <f>'ПЛАН НАВЧАЛЬНОГО ПРОЦЕСУ ДЕННА'!V34</f>
        <v>0</v>
      </c>
      <c r="W34" s="488">
        <f>'ПЛАН НАВЧАЛЬНОГО ПРОЦЕСУ ДЕННА'!W34</f>
        <v>0</v>
      </c>
      <c r="X34" s="306">
        <f>'ПЛАН НАВЧАЛЬНОГО ПРОЦЕСУ ДЕННА'!X34</f>
        <v>0</v>
      </c>
      <c r="Y34" s="145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7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7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7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7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7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7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7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7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7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7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7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7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">
      <c r="A35" s="22" t="str">
        <f>'ПЛАН НАВЧАЛЬНОГО ПРОЦЕСУ ДЕННА'!A35</f>
        <v>1.1.21</v>
      </c>
      <c r="B35" s="411">
        <f>'ПЛАН НАВЧАЛЬНОГО ПРОЦЕСУ ДЕННА'!B35</f>
        <v>0</v>
      </c>
      <c r="C35" s="412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7">
        <f>'ПЛАН НАВЧАЛЬНОГО ПРОЦЕСУ ДЕННА'!Q35</f>
        <v>0</v>
      </c>
      <c r="R35" s="488">
        <f>'ПЛАН НАВЧАЛЬНОГО ПРОЦЕСУ ДЕННА'!R35</f>
        <v>0</v>
      </c>
      <c r="S35" s="488">
        <f>'ПЛАН НАВЧАЛЬНОГО ПРОЦЕСУ ДЕННА'!S35</f>
        <v>0</v>
      </c>
      <c r="T35" s="488">
        <f>'ПЛАН НАВЧАЛЬНОГО ПРОЦЕСУ ДЕННА'!T35</f>
        <v>0</v>
      </c>
      <c r="U35" s="488">
        <f>'ПЛАН НАВЧАЛЬНОГО ПРОЦЕСУ ДЕННА'!U35</f>
        <v>0</v>
      </c>
      <c r="V35" s="488">
        <f>'ПЛАН НАВЧАЛЬНОГО ПРОЦЕСУ ДЕННА'!V35</f>
        <v>0</v>
      </c>
      <c r="W35" s="488">
        <f>'ПЛАН НАВЧАЛЬНОГО ПРОЦЕСУ ДЕННА'!W35</f>
        <v>0</v>
      </c>
      <c r="X35" s="306">
        <f>'ПЛАН НАВЧАЛЬНОГО ПРОЦЕСУ ДЕННА'!X35</f>
        <v>0</v>
      </c>
      <c r="Y35" s="145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7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7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7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7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7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7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7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7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7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7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7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7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">
      <c r="A36" s="22" t="str">
        <f>'ПЛАН НАВЧАЛЬНОГО ПРОЦЕСУ ДЕННА'!A36</f>
        <v>1.1.22</v>
      </c>
      <c r="B36" s="411">
        <f>'ПЛАН НАВЧАЛЬНОГО ПРОЦЕСУ ДЕННА'!B36</f>
        <v>0</v>
      </c>
      <c r="C36" s="412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7">
        <f>'ПЛАН НАВЧАЛЬНОГО ПРОЦЕСУ ДЕННА'!Q36</f>
        <v>0</v>
      </c>
      <c r="R36" s="488">
        <f>'ПЛАН НАВЧАЛЬНОГО ПРОЦЕСУ ДЕННА'!R36</f>
        <v>0</v>
      </c>
      <c r="S36" s="488">
        <f>'ПЛАН НАВЧАЛЬНОГО ПРОЦЕСУ ДЕННА'!S36</f>
        <v>0</v>
      </c>
      <c r="T36" s="488">
        <f>'ПЛАН НАВЧАЛЬНОГО ПРОЦЕСУ ДЕННА'!T36</f>
        <v>0</v>
      </c>
      <c r="U36" s="488">
        <f>'ПЛАН НАВЧАЛЬНОГО ПРОЦЕСУ ДЕННА'!U36</f>
        <v>0</v>
      </c>
      <c r="V36" s="488">
        <f>'ПЛАН НАВЧАЛЬНОГО ПРОЦЕСУ ДЕННА'!V36</f>
        <v>0</v>
      </c>
      <c r="W36" s="488">
        <f>'ПЛАН НАВЧАЛЬНОГО ПРОЦЕСУ ДЕННА'!W36</f>
        <v>0</v>
      </c>
      <c r="X36" s="306">
        <f>'ПЛАН НАВЧАЛЬНОГО ПРОЦЕСУ ДЕННА'!X36</f>
        <v>0</v>
      </c>
      <c r="Y36" s="145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7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7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7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7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7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7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7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7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7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7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7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7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7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7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7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7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7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7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7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7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7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7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7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7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">
      <c r="A37" s="22" t="str">
        <f>'ПЛАН НАВЧАЛЬНОГО ПРОЦЕСУ ДЕННА'!A37</f>
        <v>1.1.23</v>
      </c>
      <c r="B37" s="411">
        <f>'ПЛАН НАВЧАЛЬНОГО ПРОЦЕСУ ДЕННА'!B37</f>
        <v>0</v>
      </c>
      <c r="C37" s="412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7">
        <f>'ПЛАН НАВЧАЛЬНОГО ПРОЦЕСУ ДЕННА'!Q37</f>
        <v>0</v>
      </c>
      <c r="R37" s="488">
        <f>'ПЛАН НАВЧАЛЬНОГО ПРОЦЕСУ ДЕННА'!R37</f>
        <v>0</v>
      </c>
      <c r="S37" s="488">
        <f>'ПЛАН НАВЧАЛЬНОГО ПРОЦЕСУ ДЕННА'!S37</f>
        <v>0</v>
      </c>
      <c r="T37" s="488">
        <f>'ПЛАН НАВЧАЛЬНОГО ПРОЦЕСУ ДЕННА'!T37</f>
        <v>0</v>
      </c>
      <c r="U37" s="488">
        <f>'ПЛАН НАВЧАЛЬНОГО ПРОЦЕСУ ДЕННА'!U37</f>
        <v>0</v>
      </c>
      <c r="V37" s="488">
        <f>'ПЛАН НАВЧАЛЬНОГО ПРОЦЕСУ ДЕННА'!V37</f>
        <v>0</v>
      </c>
      <c r="W37" s="488">
        <f>'ПЛАН НАВЧАЛЬНОГО ПРОЦЕСУ ДЕННА'!W37</f>
        <v>0</v>
      </c>
      <c r="X37" s="306">
        <f>'ПЛАН НАВЧАЛЬНОГО ПРОЦЕСУ ДЕННА'!X37</f>
        <v>0</v>
      </c>
      <c r="Y37" s="145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7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7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7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7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7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7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7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7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7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7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7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7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7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7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7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7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7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7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7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7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7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7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7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7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">
      <c r="A38" s="22" t="str">
        <f>'ПЛАН НАВЧАЛЬНОГО ПРОЦЕСУ ДЕННА'!A38</f>
        <v>1.1.24</v>
      </c>
      <c r="B38" s="411">
        <f>'ПЛАН НАВЧАЛЬНОГО ПРОЦЕСУ ДЕННА'!B38</f>
        <v>0</v>
      </c>
      <c r="C38" s="412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7">
        <f>'ПЛАН НАВЧАЛЬНОГО ПРОЦЕСУ ДЕННА'!Q38</f>
        <v>0</v>
      </c>
      <c r="R38" s="488">
        <f>'ПЛАН НАВЧАЛЬНОГО ПРОЦЕСУ ДЕННА'!R38</f>
        <v>0</v>
      </c>
      <c r="S38" s="488">
        <f>'ПЛАН НАВЧАЛЬНОГО ПРОЦЕСУ ДЕННА'!S38</f>
        <v>0</v>
      </c>
      <c r="T38" s="488">
        <f>'ПЛАН НАВЧАЛЬНОГО ПРОЦЕСУ ДЕННА'!T38</f>
        <v>0</v>
      </c>
      <c r="U38" s="488">
        <f>'ПЛАН НАВЧАЛЬНОГО ПРОЦЕСУ ДЕННА'!U38</f>
        <v>0</v>
      </c>
      <c r="V38" s="488">
        <f>'ПЛАН НАВЧАЛЬНОГО ПРОЦЕСУ ДЕННА'!V38</f>
        <v>0</v>
      </c>
      <c r="W38" s="488">
        <f>'ПЛАН НАВЧАЛЬНОГО ПРОЦЕСУ ДЕННА'!W38</f>
        <v>0</v>
      </c>
      <c r="X38" s="306">
        <f>'ПЛАН НАВЧАЛЬНОГО ПРОЦЕСУ ДЕННА'!X38</f>
        <v>0</v>
      </c>
      <c r="Y38" s="145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7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7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7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7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7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7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7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7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7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7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7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7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7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7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7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7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7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7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7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7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7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7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7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7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">
      <c r="A39" s="22" t="str">
        <f>'ПЛАН НАВЧАЛЬНОГО ПРОЦЕСУ ДЕННА'!A39</f>
        <v>1.1.25</v>
      </c>
      <c r="B39" s="411">
        <f>'ПЛАН НАВЧАЛЬНОГО ПРОЦЕСУ ДЕННА'!B39</f>
        <v>0</v>
      </c>
      <c r="C39" s="412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7">
        <f>'ПЛАН НАВЧАЛЬНОГО ПРОЦЕСУ ДЕННА'!Q39</f>
        <v>0</v>
      </c>
      <c r="R39" s="488">
        <f>'ПЛАН НАВЧАЛЬНОГО ПРОЦЕСУ ДЕННА'!R39</f>
        <v>0</v>
      </c>
      <c r="S39" s="488">
        <f>'ПЛАН НАВЧАЛЬНОГО ПРОЦЕСУ ДЕННА'!S39</f>
        <v>0</v>
      </c>
      <c r="T39" s="488">
        <f>'ПЛАН НАВЧАЛЬНОГО ПРОЦЕСУ ДЕННА'!T39</f>
        <v>0</v>
      </c>
      <c r="U39" s="488">
        <f>'ПЛАН НАВЧАЛЬНОГО ПРОЦЕСУ ДЕННА'!U39</f>
        <v>0</v>
      </c>
      <c r="V39" s="488">
        <f>'ПЛАН НАВЧАЛЬНОГО ПРОЦЕСУ ДЕННА'!V39</f>
        <v>0</v>
      </c>
      <c r="W39" s="488">
        <f>'ПЛАН НАВЧАЛЬНОГО ПРОЦЕСУ ДЕННА'!W39</f>
        <v>0</v>
      </c>
      <c r="X39" s="306">
        <f>'ПЛАН НАВЧАЛЬНОГО ПРОЦЕСУ ДЕННА'!X39</f>
        <v>0</v>
      </c>
      <c r="Y39" s="145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7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7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7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7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7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7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7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7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7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7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7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7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7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7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7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7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7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7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7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7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7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7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7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7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">
      <c r="A40" s="22" t="str">
        <f>'ПЛАН НАВЧАЛЬНОГО ПРОЦЕСУ ДЕННА'!A40</f>
        <v>1.1.26</v>
      </c>
      <c r="B40" s="411">
        <f>'ПЛАН НАВЧАЛЬНОГО ПРОЦЕСУ ДЕННА'!B40</f>
        <v>0</v>
      </c>
      <c r="C40" s="412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7">
        <f>'ПЛАН НАВЧАЛЬНОГО ПРОЦЕСУ ДЕННА'!Q40</f>
        <v>0</v>
      </c>
      <c r="R40" s="488">
        <f>'ПЛАН НАВЧАЛЬНОГО ПРОЦЕСУ ДЕННА'!R40</f>
        <v>0</v>
      </c>
      <c r="S40" s="488">
        <f>'ПЛАН НАВЧАЛЬНОГО ПРОЦЕСУ ДЕННА'!S40</f>
        <v>0</v>
      </c>
      <c r="T40" s="488">
        <f>'ПЛАН НАВЧАЛЬНОГО ПРОЦЕСУ ДЕННА'!T40</f>
        <v>0</v>
      </c>
      <c r="U40" s="488">
        <f>'ПЛАН НАВЧАЛЬНОГО ПРОЦЕСУ ДЕННА'!U40</f>
        <v>0</v>
      </c>
      <c r="V40" s="488">
        <f>'ПЛАН НАВЧАЛЬНОГО ПРОЦЕСУ ДЕННА'!V40</f>
        <v>0</v>
      </c>
      <c r="W40" s="488">
        <f>'ПЛАН НАВЧАЛЬНОГО ПРОЦЕСУ ДЕННА'!W40</f>
        <v>0</v>
      </c>
      <c r="X40" s="306">
        <f>'ПЛАН НАВЧАЛЬНОГО ПРОЦЕСУ ДЕННА'!X40</f>
        <v>0</v>
      </c>
      <c r="Y40" s="145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7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7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7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7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7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7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7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7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7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7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7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7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7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7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7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7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7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7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7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7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7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7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7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7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">
      <c r="A41" s="22" t="str">
        <f>'ПЛАН НАВЧАЛЬНОГО ПРОЦЕСУ ДЕННА'!A41</f>
        <v>1.1.27</v>
      </c>
      <c r="B41" s="411">
        <f>'ПЛАН НАВЧАЛЬНОГО ПРОЦЕСУ ДЕННА'!B41</f>
        <v>0</v>
      </c>
      <c r="C41" s="412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7">
        <f>'ПЛАН НАВЧАЛЬНОГО ПРОЦЕСУ ДЕННА'!Q41</f>
        <v>0</v>
      </c>
      <c r="R41" s="488">
        <f>'ПЛАН НАВЧАЛЬНОГО ПРОЦЕСУ ДЕННА'!R41</f>
        <v>0</v>
      </c>
      <c r="S41" s="488">
        <f>'ПЛАН НАВЧАЛЬНОГО ПРОЦЕСУ ДЕННА'!S41</f>
        <v>0</v>
      </c>
      <c r="T41" s="488">
        <f>'ПЛАН НАВЧАЛЬНОГО ПРОЦЕСУ ДЕННА'!T41</f>
        <v>0</v>
      </c>
      <c r="U41" s="488">
        <f>'ПЛАН НАВЧАЛЬНОГО ПРОЦЕСУ ДЕННА'!U41</f>
        <v>0</v>
      </c>
      <c r="V41" s="488">
        <f>'ПЛАН НАВЧАЛЬНОГО ПРОЦЕСУ ДЕННА'!V41</f>
        <v>0</v>
      </c>
      <c r="W41" s="488">
        <f>'ПЛАН НАВЧАЛЬНОГО ПРОЦЕСУ ДЕННА'!W41</f>
        <v>0</v>
      </c>
      <c r="X41" s="306">
        <f>'ПЛАН НАВЧАЛЬНОГО ПРОЦЕСУ ДЕННА'!X41</f>
        <v>0</v>
      </c>
      <c r="Y41" s="145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7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7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7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7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7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7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7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7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7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7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7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7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7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7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7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7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7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7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7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7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7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7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7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7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">
      <c r="A42" s="22" t="str">
        <f>'ПЛАН НАВЧАЛЬНОГО ПРОЦЕСУ ДЕННА'!A42</f>
        <v>1.1.28</v>
      </c>
      <c r="B42" s="411">
        <f>'ПЛАН НАВЧАЛЬНОГО ПРОЦЕСУ ДЕННА'!B42</f>
        <v>0</v>
      </c>
      <c r="C42" s="412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7">
        <f>'ПЛАН НАВЧАЛЬНОГО ПРОЦЕСУ ДЕННА'!Q42</f>
        <v>0</v>
      </c>
      <c r="R42" s="488">
        <f>'ПЛАН НАВЧАЛЬНОГО ПРОЦЕСУ ДЕННА'!R42</f>
        <v>0</v>
      </c>
      <c r="S42" s="488">
        <f>'ПЛАН НАВЧАЛЬНОГО ПРОЦЕСУ ДЕННА'!S42</f>
        <v>0</v>
      </c>
      <c r="T42" s="488">
        <f>'ПЛАН НАВЧАЛЬНОГО ПРОЦЕСУ ДЕННА'!T42</f>
        <v>0</v>
      </c>
      <c r="U42" s="488">
        <f>'ПЛАН НАВЧАЛЬНОГО ПРОЦЕСУ ДЕННА'!U42</f>
        <v>0</v>
      </c>
      <c r="V42" s="488">
        <f>'ПЛАН НАВЧАЛЬНОГО ПРОЦЕСУ ДЕННА'!V42</f>
        <v>0</v>
      </c>
      <c r="W42" s="488">
        <f>'ПЛАН НАВЧАЛЬНОГО ПРОЦЕСУ ДЕННА'!W42</f>
        <v>0</v>
      </c>
      <c r="X42" s="306">
        <f>'ПЛАН НАВЧАЛЬНОГО ПРОЦЕСУ ДЕННА'!X42</f>
        <v>0</v>
      </c>
      <c r="Y42" s="145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7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7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7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7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7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7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7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7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7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7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7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7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7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7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7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7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7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7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7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7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7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7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7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7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">
      <c r="A43" s="22" t="str">
        <f>'ПЛАН НАВЧАЛЬНОГО ПРОЦЕСУ ДЕННА'!A43</f>
        <v>1.1.29</v>
      </c>
      <c r="B43" s="411">
        <f>'ПЛАН НАВЧАЛЬНОГО ПРОЦЕСУ ДЕННА'!B43</f>
        <v>0</v>
      </c>
      <c r="C43" s="412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7">
        <f>'ПЛАН НАВЧАЛЬНОГО ПРОЦЕСУ ДЕННА'!Q43</f>
        <v>0</v>
      </c>
      <c r="R43" s="488">
        <f>'ПЛАН НАВЧАЛЬНОГО ПРОЦЕСУ ДЕННА'!R43</f>
        <v>0</v>
      </c>
      <c r="S43" s="488">
        <f>'ПЛАН НАВЧАЛЬНОГО ПРОЦЕСУ ДЕННА'!S43</f>
        <v>0</v>
      </c>
      <c r="T43" s="488">
        <f>'ПЛАН НАВЧАЛЬНОГО ПРОЦЕСУ ДЕННА'!T43</f>
        <v>0</v>
      </c>
      <c r="U43" s="488">
        <f>'ПЛАН НАВЧАЛЬНОГО ПРОЦЕСУ ДЕННА'!U43</f>
        <v>0</v>
      </c>
      <c r="V43" s="488">
        <f>'ПЛАН НАВЧАЛЬНОГО ПРОЦЕСУ ДЕННА'!V43</f>
        <v>0</v>
      </c>
      <c r="W43" s="488">
        <f>'ПЛАН НАВЧАЛЬНОГО ПРОЦЕСУ ДЕННА'!W43</f>
        <v>0</v>
      </c>
      <c r="X43" s="306">
        <f>'ПЛАН НАВЧАЛЬНОГО ПРОЦЕСУ ДЕННА'!X43</f>
        <v>0</v>
      </c>
      <c r="Y43" s="145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7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7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7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7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7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7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7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7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7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7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7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7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7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7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7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7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7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7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7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7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7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7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7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7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">
      <c r="A44" s="22" t="str">
        <f>'ПЛАН НАВЧАЛЬНОГО ПРОЦЕСУ ДЕННА'!A44</f>
        <v>1.1.30</v>
      </c>
      <c r="B44" s="411">
        <f>'ПЛАН НАВЧАЛЬНОГО ПРОЦЕСУ ДЕННА'!B44</f>
        <v>0</v>
      </c>
      <c r="C44" s="412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7">
        <f>'ПЛАН НАВЧАЛЬНОГО ПРОЦЕСУ ДЕННА'!Q44</f>
        <v>0</v>
      </c>
      <c r="R44" s="488">
        <f>'ПЛАН НАВЧАЛЬНОГО ПРОЦЕСУ ДЕННА'!R44</f>
        <v>0</v>
      </c>
      <c r="S44" s="488">
        <f>'ПЛАН НАВЧАЛЬНОГО ПРОЦЕСУ ДЕННА'!S44</f>
        <v>0</v>
      </c>
      <c r="T44" s="488">
        <f>'ПЛАН НАВЧАЛЬНОГО ПРОЦЕСУ ДЕННА'!T44</f>
        <v>0</v>
      </c>
      <c r="U44" s="488">
        <f>'ПЛАН НАВЧАЛЬНОГО ПРОЦЕСУ ДЕННА'!U44</f>
        <v>0</v>
      </c>
      <c r="V44" s="488">
        <f>'ПЛАН НАВЧАЛЬНОГО ПРОЦЕСУ ДЕННА'!V44</f>
        <v>0</v>
      </c>
      <c r="W44" s="488">
        <f>'ПЛАН НАВЧАЛЬНОГО ПРОЦЕСУ ДЕННА'!W44</f>
        <v>0</v>
      </c>
      <c r="X44" s="306">
        <f>'ПЛАН НАВЧАЛЬНОГО ПРОЦЕСУ ДЕННА'!X44</f>
        <v>0</v>
      </c>
      <c r="Y44" s="145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7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7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7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7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7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7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7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7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7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7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7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7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7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7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7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7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7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7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7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7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7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7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7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7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">
      <c r="A45" s="22" t="str">
        <f>'ПЛАН НАВЧАЛЬНОГО ПРОЦЕСУ ДЕННА'!A45</f>
        <v>1.1.31</v>
      </c>
      <c r="B45" s="411">
        <f>'ПЛАН НАВЧАЛЬНОГО ПРОЦЕСУ ДЕННА'!B45</f>
        <v>0</v>
      </c>
      <c r="C45" s="412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7">
        <f>'ПЛАН НАВЧАЛЬНОГО ПРОЦЕСУ ДЕННА'!Q45</f>
        <v>0</v>
      </c>
      <c r="R45" s="488">
        <f>'ПЛАН НАВЧАЛЬНОГО ПРОЦЕСУ ДЕННА'!R45</f>
        <v>0</v>
      </c>
      <c r="S45" s="488">
        <f>'ПЛАН НАВЧАЛЬНОГО ПРОЦЕСУ ДЕННА'!S45</f>
        <v>0</v>
      </c>
      <c r="T45" s="488">
        <f>'ПЛАН НАВЧАЛЬНОГО ПРОЦЕСУ ДЕННА'!T45</f>
        <v>0</v>
      </c>
      <c r="U45" s="488">
        <f>'ПЛАН НАВЧАЛЬНОГО ПРОЦЕСУ ДЕННА'!U45</f>
        <v>0</v>
      </c>
      <c r="V45" s="488">
        <f>'ПЛАН НАВЧАЛЬНОГО ПРОЦЕСУ ДЕННА'!V45</f>
        <v>0</v>
      </c>
      <c r="W45" s="488">
        <f>'ПЛАН НАВЧАЛЬНОГО ПРОЦЕСУ ДЕННА'!W45</f>
        <v>0</v>
      </c>
      <c r="X45" s="306">
        <f>'ПЛАН НАВЧАЛЬНОГО ПРОЦЕСУ ДЕННА'!X45</f>
        <v>0</v>
      </c>
      <c r="Y45" s="145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7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7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7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7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7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7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7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7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7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7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7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7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7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7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7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7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7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7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7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7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7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7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7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7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">
      <c r="A46" s="22" t="str">
        <f>'ПЛАН НАВЧАЛЬНОГО ПРОЦЕСУ ДЕННА'!A46</f>
        <v>1.1.32</v>
      </c>
      <c r="B46" s="411">
        <f>'ПЛАН НАВЧАЛЬНОГО ПРОЦЕСУ ДЕННА'!B46</f>
        <v>0</v>
      </c>
      <c r="C46" s="412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7">
        <f>'ПЛАН НАВЧАЛЬНОГО ПРОЦЕСУ ДЕННА'!Q46</f>
        <v>0</v>
      </c>
      <c r="R46" s="488">
        <f>'ПЛАН НАВЧАЛЬНОГО ПРОЦЕСУ ДЕННА'!R46</f>
        <v>0</v>
      </c>
      <c r="S46" s="488">
        <f>'ПЛАН НАВЧАЛЬНОГО ПРОЦЕСУ ДЕННА'!S46</f>
        <v>0</v>
      </c>
      <c r="T46" s="488">
        <f>'ПЛАН НАВЧАЛЬНОГО ПРОЦЕСУ ДЕННА'!T46</f>
        <v>0</v>
      </c>
      <c r="U46" s="488">
        <f>'ПЛАН НАВЧАЛЬНОГО ПРОЦЕСУ ДЕННА'!U46</f>
        <v>0</v>
      </c>
      <c r="V46" s="488">
        <f>'ПЛАН НАВЧАЛЬНОГО ПРОЦЕСУ ДЕННА'!V46</f>
        <v>0</v>
      </c>
      <c r="W46" s="488">
        <f>'ПЛАН НАВЧАЛЬНОГО ПРОЦЕСУ ДЕННА'!W46</f>
        <v>0</v>
      </c>
      <c r="X46" s="306">
        <f>'ПЛАН НАВЧАЛЬНОГО ПРОЦЕСУ ДЕННА'!X46</f>
        <v>0</v>
      </c>
      <c r="Y46" s="145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7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7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7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7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7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7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7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7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7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7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7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7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7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7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7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7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7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7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7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7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7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7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7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7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">
      <c r="A47" s="22" t="str">
        <f>'ПЛАН НАВЧАЛЬНОГО ПРОЦЕСУ ДЕННА'!A47</f>
        <v>1.1.33</v>
      </c>
      <c r="B47" s="411">
        <f>'ПЛАН НАВЧАЛЬНОГО ПРОЦЕСУ ДЕННА'!B47</f>
        <v>0</v>
      </c>
      <c r="C47" s="412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7">
        <f>'ПЛАН НАВЧАЛЬНОГО ПРОЦЕСУ ДЕННА'!Q47</f>
        <v>0</v>
      </c>
      <c r="R47" s="488">
        <f>'ПЛАН НАВЧАЛЬНОГО ПРОЦЕСУ ДЕННА'!R47</f>
        <v>0</v>
      </c>
      <c r="S47" s="488">
        <f>'ПЛАН НАВЧАЛЬНОГО ПРОЦЕСУ ДЕННА'!S47</f>
        <v>0</v>
      </c>
      <c r="T47" s="488">
        <f>'ПЛАН НАВЧАЛЬНОГО ПРОЦЕСУ ДЕННА'!T47</f>
        <v>0</v>
      </c>
      <c r="U47" s="488">
        <f>'ПЛАН НАВЧАЛЬНОГО ПРОЦЕСУ ДЕННА'!U47</f>
        <v>0</v>
      </c>
      <c r="V47" s="488">
        <f>'ПЛАН НАВЧАЛЬНОГО ПРОЦЕСУ ДЕННА'!V47</f>
        <v>0</v>
      </c>
      <c r="W47" s="488">
        <f>'ПЛАН НАВЧАЛЬНОГО ПРОЦЕСУ ДЕННА'!W47</f>
        <v>0</v>
      </c>
      <c r="X47" s="306">
        <f>'ПЛАН НАВЧАЛЬНОГО ПРОЦЕСУ ДЕННА'!X47</f>
        <v>0</v>
      </c>
      <c r="Y47" s="145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7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7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7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7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7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7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7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7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7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7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7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7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7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7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7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7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7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7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7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7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7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7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7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7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">
      <c r="A48" s="22" t="str">
        <f>'ПЛАН НАВЧАЛЬНОГО ПРОЦЕСУ ДЕННА'!A48</f>
        <v>1.1.34</v>
      </c>
      <c r="B48" s="411">
        <f>'ПЛАН НАВЧАЛЬНОГО ПРОЦЕСУ ДЕННА'!B48</f>
        <v>0</v>
      </c>
      <c r="C48" s="412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7">
        <f>'ПЛАН НАВЧАЛЬНОГО ПРОЦЕСУ ДЕННА'!Q48</f>
        <v>0</v>
      </c>
      <c r="R48" s="488">
        <f>'ПЛАН НАВЧАЛЬНОГО ПРОЦЕСУ ДЕННА'!R48</f>
        <v>0</v>
      </c>
      <c r="S48" s="488">
        <f>'ПЛАН НАВЧАЛЬНОГО ПРОЦЕСУ ДЕННА'!S48</f>
        <v>0</v>
      </c>
      <c r="T48" s="488">
        <f>'ПЛАН НАВЧАЛЬНОГО ПРОЦЕСУ ДЕННА'!T48</f>
        <v>0</v>
      </c>
      <c r="U48" s="488">
        <f>'ПЛАН НАВЧАЛЬНОГО ПРОЦЕСУ ДЕННА'!U48</f>
        <v>0</v>
      </c>
      <c r="V48" s="488">
        <f>'ПЛАН НАВЧАЛЬНОГО ПРОЦЕСУ ДЕННА'!V48</f>
        <v>0</v>
      </c>
      <c r="W48" s="488">
        <f>'ПЛАН НАВЧАЛЬНОГО ПРОЦЕСУ ДЕННА'!W48</f>
        <v>0</v>
      </c>
      <c r="X48" s="306">
        <f>'ПЛАН НАВЧАЛЬНОГО ПРОЦЕСУ ДЕННА'!X48</f>
        <v>0</v>
      </c>
      <c r="Y48" s="145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7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7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7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7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7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7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7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7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7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7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7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7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7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7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7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7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7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7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7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7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7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7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7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7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">
      <c r="A49" s="22" t="str">
        <f>'ПЛАН НАВЧАЛЬНОГО ПРОЦЕСУ ДЕННА'!A49</f>
        <v>1.1.35</v>
      </c>
      <c r="B49" s="411">
        <f>'ПЛАН НАВЧАЛЬНОГО ПРОЦЕСУ ДЕННА'!B49</f>
        <v>0</v>
      </c>
      <c r="C49" s="412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7">
        <f>'ПЛАН НАВЧАЛЬНОГО ПРОЦЕСУ ДЕННА'!Q49</f>
        <v>0</v>
      </c>
      <c r="R49" s="488">
        <f>'ПЛАН НАВЧАЛЬНОГО ПРОЦЕСУ ДЕННА'!R49</f>
        <v>0</v>
      </c>
      <c r="S49" s="488">
        <f>'ПЛАН НАВЧАЛЬНОГО ПРОЦЕСУ ДЕННА'!S49</f>
        <v>0</v>
      </c>
      <c r="T49" s="488">
        <f>'ПЛАН НАВЧАЛЬНОГО ПРОЦЕСУ ДЕННА'!T49</f>
        <v>0</v>
      </c>
      <c r="U49" s="488">
        <f>'ПЛАН НАВЧАЛЬНОГО ПРОЦЕСУ ДЕННА'!U49</f>
        <v>0</v>
      </c>
      <c r="V49" s="488">
        <f>'ПЛАН НАВЧАЛЬНОГО ПРОЦЕСУ ДЕННА'!V49</f>
        <v>0</v>
      </c>
      <c r="W49" s="488">
        <f>'ПЛАН НАВЧАЛЬНОГО ПРОЦЕСУ ДЕННА'!W49</f>
        <v>0</v>
      </c>
      <c r="X49" s="306">
        <f>'ПЛАН НАВЧАЛЬНОГО ПРОЦЕСУ ДЕННА'!X49</f>
        <v>0</v>
      </c>
      <c r="Y49" s="145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7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7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7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7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7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7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7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7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7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7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7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7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7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7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7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7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7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7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7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7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7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7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7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7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">
      <c r="A50" s="22" t="str">
        <f>'ПЛАН НАВЧАЛЬНОГО ПРОЦЕСУ ДЕННА'!A50</f>
        <v>1.1.36</v>
      </c>
      <c r="B50" s="411">
        <f>'ПЛАН НАВЧАЛЬНОГО ПРОЦЕСУ ДЕННА'!B50</f>
        <v>0</v>
      </c>
      <c r="C50" s="412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7">
        <f>'ПЛАН НАВЧАЛЬНОГО ПРОЦЕСУ ДЕННА'!Q50</f>
        <v>0</v>
      </c>
      <c r="R50" s="488">
        <f>'ПЛАН НАВЧАЛЬНОГО ПРОЦЕСУ ДЕННА'!R50</f>
        <v>0</v>
      </c>
      <c r="S50" s="488">
        <f>'ПЛАН НАВЧАЛЬНОГО ПРОЦЕСУ ДЕННА'!S50</f>
        <v>0</v>
      </c>
      <c r="T50" s="488">
        <f>'ПЛАН НАВЧАЛЬНОГО ПРОЦЕСУ ДЕННА'!T50</f>
        <v>0</v>
      </c>
      <c r="U50" s="488">
        <f>'ПЛАН НАВЧАЛЬНОГО ПРОЦЕСУ ДЕННА'!U50</f>
        <v>0</v>
      </c>
      <c r="V50" s="488">
        <f>'ПЛАН НАВЧАЛЬНОГО ПРОЦЕСУ ДЕННА'!V50</f>
        <v>0</v>
      </c>
      <c r="W50" s="488">
        <f>'ПЛАН НАВЧАЛЬНОГО ПРОЦЕСУ ДЕННА'!W50</f>
        <v>0</v>
      </c>
      <c r="X50" s="306">
        <f>'ПЛАН НАВЧАЛЬНОГО ПРОЦЕСУ ДЕННА'!X50</f>
        <v>0</v>
      </c>
      <c r="Y50" s="145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7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7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7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7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7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7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7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7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7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7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7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7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7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7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7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7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7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7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7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7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7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7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7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7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">
      <c r="A51" s="22" t="str">
        <f>'ПЛАН НАВЧАЛЬНОГО ПРОЦЕСУ ДЕННА'!A51</f>
        <v>1.1.37</v>
      </c>
      <c r="B51" s="411">
        <f>'ПЛАН НАВЧАЛЬНОГО ПРОЦЕСУ ДЕННА'!B51</f>
        <v>0</v>
      </c>
      <c r="C51" s="412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7">
        <f>'ПЛАН НАВЧАЛЬНОГО ПРОЦЕСУ ДЕННА'!Q51</f>
        <v>0</v>
      </c>
      <c r="R51" s="488">
        <f>'ПЛАН НАВЧАЛЬНОГО ПРОЦЕСУ ДЕННА'!R51</f>
        <v>0</v>
      </c>
      <c r="S51" s="488">
        <f>'ПЛАН НАВЧАЛЬНОГО ПРОЦЕСУ ДЕННА'!S51</f>
        <v>0</v>
      </c>
      <c r="T51" s="488">
        <f>'ПЛАН НАВЧАЛЬНОГО ПРОЦЕСУ ДЕННА'!T51</f>
        <v>0</v>
      </c>
      <c r="U51" s="488">
        <f>'ПЛАН НАВЧАЛЬНОГО ПРОЦЕСУ ДЕННА'!U51</f>
        <v>0</v>
      </c>
      <c r="V51" s="488">
        <f>'ПЛАН НАВЧАЛЬНОГО ПРОЦЕСУ ДЕННА'!V51</f>
        <v>0</v>
      </c>
      <c r="W51" s="488">
        <f>'ПЛАН НАВЧАЛЬНОГО ПРОЦЕСУ ДЕННА'!W51</f>
        <v>0</v>
      </c>
      <c r="X51" s="306">
        <f>'ПЛАН НАВЧАЛЬНОГО ПРОЦЕСУ ДЕННА'!X51</f>
        <v>0</v>
      </c>
      <c r="Y51" s="145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7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7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7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7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7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7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7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7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7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7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7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7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7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7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7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7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7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7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7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7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7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7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7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7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">
      <c r="A52" s="22" t="str">
        <f>'ПЛАН НАВЧАЛЬНОГО ПРОЦЕСУ ДЕННА'!A52</f>
        <v>1.1.38</v>
      </c>
      <c r="B52" s="411">
        <f>'ПЛАН НАВЧАЛЬНОГО ПРОЦЕСУ ДЕННА'!B52</f>
        <v>0</v>
      </c>
      <c r="C52" s="412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7">
        <f>'ПЛАН НАВЧАЛЬНОГО ПРОЦЕСУ ДЕННА'!Q52</f>
        <v>0</v>
      </c>
      <c r="R52" s="488">
        <f>'ПЛАН НАВЧАЛЬНОГО ПРОЦЕСУ ДЕННА'!R52</f>
        <v>0</v>
      </c>
      <c r="S52" s="488">
        <f>'ПЛАН НАВЧАЛЬНОГО ПРОЦЕСУ ДЕННА'!S52</f>
        <v>0</v>
      </c>
      <c r="T52" s="488">
        <f>'ПЛАН НАВЧАЛЬНОГО ПРОЦЕСУ ДЕННА'!T52</f>
        <v>0</v>
      </c>
      <c r="U52" s="488">
        <f>'ПЛАН НАВЧАЛЬНОГО ПРОЦЕСУ ДЕННА'!U52</f>
        <v>0</v>
      </c>
      <c r="V52" s="488">
        <f>'ПЛАН НАВЧАЛЬНОГО ПРОЦЕСУ ДЕННА'!V52</f>
        <v>0</v>
      </c>
      <c r="W52" s="488">
        <f>'ПЛАН НАВЧАЛЬНОГО ПРОЦЕСУ ДЕННА'!W52</f>
        <v>0</v>
      </c>
      <c r="X52" s="306">
        <f>'ПЛАН НАВЧАЛЬНОГО ПРОЦЕСУ ДЕННА'!X52</f>
        <v>0</v>
      </c>
      <c r="Y52" s="145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7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7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7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7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7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7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7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7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7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7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7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7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7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7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7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7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7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7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7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7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7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7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7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7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">
      <c r="A53" s="22" t="str">
        <f>'ПЛАН НАВЧАЛЬНОГО ПРОЦЕСУ ДЕННА'!A53</f>
        <v>1.1.39</v>
      </c>
      <c r="B53" s="411">
        <f>'ПЛАН НАВЧАЛЬНОГО ПРОЦЕСУ ДЕННА'!B53</f>
        <v>0</v>
      </c>
      <c r="C53" s="412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7">
        <f>'ПЛАН НАВЧАЛЬНОГО ПРОЦЕСУ ДЕННА'!Q53</f>
        <v>0</v>
      </c>
      <c r="R53" s="488">
        <f>'ПЛАН НАВЧАЛЬНОГО ПРОЦЕСУ ДЕННА'!R53</f>
        <v>0</v>
      </c>
      <c r="S53" s="488">
        <f>'ПЛАН НАВЧАЛЬНОГО ПРОЦЕСУ ДЕННА'!S53</f>
        <v>0</v>
      </c>
      <c r="T53" s="488">
        <f>'ПЛАН НАВЧАЛЬНОГО ПРОЦЕСУ ДЕННА'!T53</f>
        <v>0</v>
      </c>
      <c r="U53" s="488">
        <f>'ПЛАН НАВЧАЛЬНОГО ПРОЦЕСУ ДЕННА'!U53</f>
        <v>0</v>
      </c>
      <c r="V53" s="488">
        <f>'ПЛАН НАВЧАЛЬНОГО ПРОЦЕСУ ДЕННА'!V53</f>
        <v>0</v>
      </c>
      <c r="W53" s="488">
        <f>'ПЛАН НАВЧАЛЬНОГО ПРОЦЕСУ ДЕННА'!W53</f>
        <v>0</v>
      </c>
      <c r="X53" s="306">
        <f>'ПЛАН НАВЧАЛЬНОГО ПРОЦЕСУ ДЕННА'!X53</f>
        <v>0</v>
      </c>
      <c r="Y53" s="145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7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7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7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7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7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7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7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7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7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7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7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7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7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7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7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7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7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7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7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7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7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7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7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7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">
      <c r="A54" s="22" t="str">
        <f>'ПЛАН НАВЧАЛЬНОГО ПРОЦЕСУ ДЕННА'!A54</f>
        <v>1.1.40</v>
      </c>
      <c r="B54" s="411">
        <f>'ПЛАН НАВЧАЛЬНОГО ПРОЦЕСУ ДЕННА'!B54</f>
        <v>0</v>
      </c>
      <c r="C54" s="412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7">
        <f>'ПЛАН НАВЧАЛЬНОГО ПРОЦЕСУ ДЕННА'!Q54</f>
        <v>0</v>
      </c>
      <c r="R54" s="488">
        <f>'ПЛАН НАВЧАЛЬНОГО ПРОЦЕСУ ДЕННА'!R54</f>
        <v>0</v>
      </c>
      <c r="S54" s="488">
        <f>'ПЛАН НАВЧАЛЬНОГО ПРОЦЕСУ ДЕННА'!S54</f>
        <v>0</v>
      </c>
      <c r="T54" s="488">
        <f>'ПЛАН НАВЧАЛЬНОГО ПРОЦЕСУ ДЕННА'!T54</f>
        <v>0</v>
      </c>
      <c r="U54" s="488">
        <f>'ПЛАН НАВЧАЛЬНОГО ПРОЦЕСУ ДЕННА'!U54</f>
        <v>0</v>
      </c>
      <c r="V54" s="488">
        <f>'ПЛАН НАВЧАЛЬНОГО ПРОЦЕСУ ДЕННА'!V54</f>
        <v>0</v>
      </c>
      <c r="W54" s="488">
        <f>'ПЛАН НАВЧАЛЬНОГО ПРОЦЕСУ ДЕННА'!W54</f>
        <v>0</v>
      </c>
      <c r="X54" s="306">
        <f>'ПЛАН НАВЧАЛЬНОГО ПРОЦЕСУ ДЕННА'!X54</f>
        <v>0</v>
      </c>
      <c r="Y54" s="145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7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7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7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7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7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7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7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7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7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7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7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7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7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7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7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7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7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7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7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7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7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7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7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7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">
      <c r="A55" s="22" t="str">
        <f>'ПЛАН НАВЧАЛЬНОГО ПРОЦЕСУ ДЕННА'!A55</f>
        <v>1.1.41</v>
      </c>
      <c r="B55" s="411">
        <f>'ПЛАН НАВЧАЛЬНОГО ПРОЦЕСУ ДЕННА'!B55</f>
        <v>0</v>
      </c>
      <c r="C55" s="412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7">
        <f>'ПЛАН НАВЧАЛЬНОГО ПРОЦЕСУ ДЕННА'!Q55</f>
        <v>0</v>
      </c>
      <c r="R55" s="488">
        <f>'ПЛАН НАВЧАЛЬНОГО ПРОЦЕСУ ДЕННА'!R55</f>
        <v>0</v>
      </c>
      <c r="S55" s="488">
        <f>'ПЛАН НАВЧАЛЬНОГО ПРОЦЕСУ ДЕННА'!S55</f>
        <v>0</v>
      </c>
      <c r="T55" s="488">
        <f>'ПЛАН НАВЧАЛЬНОГО ПРОЦЕСУ ДЕННА'!T55</f>
        <v>0</v>
      </c>
      <c r="U55" s="488">
        <f>'ПЛАН НАВЧАЛЬНОГО ПРОЦЕСУ ДЕННА'!U55</f>
        <v>0</v>
      </c>
      <c r="V55" s="488">
        <f>'ПЛАН НАВЧАЛЬНОГО ПРОЦЕСУ ДЕННА'!V55</f>
        <v>0</v>
      </c>
      <c r="W55" s="488">
        <f>'ПЛАН НАВЧАЛЬНОГО ПРОЦЕСУ ДЕННА'!W55</f>
        <v>0</v>
      </c>
      <c r="X55" s="306">
        <f>'ПЛАН НАВЧАЛЬНОГО ПРОЦЕСУ ДЕННА'!X55</f>
        <v>0</v>
      </c>
      <c r="Y55" s="145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7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7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7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7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7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7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7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7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7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7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7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7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7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7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7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7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7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7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7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7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7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7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7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7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">
      <c r="A56" s="22" t="str">
        <f>'ПЛАН НАВЧАЛЬНОГО ПРОЦЕСУ ДЕННА'!A56</f>
        <v>1.1.42</v>
      </c>
      <c r="B56" s="411">
        <f>'ПЛАН НАВЧАЛЬНОГО ПРОЦЕСУ ДЕННА'!B56</f>
        <v>0</v>
      </c>
      <c r="C56" s="412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7">
        <f>'ПЛАН НАВЧАЛЬНОГО ПРОЦЕСУ ДЕННА'!Q56</f>
        <v>0</v>
      </c>
      <c r="R56" s="488">
        <f>'ПЛАН НАВЧАЛЬНОГО ПРОЦЕСУ ДЕННА'!R56</f>
        <v>0</v>
      </c>
      <c r="S56" s="488">
        <f>'ПЛАН НАВЧАЛЬНОГО ПРОЦЕСУ ДЕННА'!S56</f>
        <v>0</v>
      </c>
      <c r="T56" s="488">
        <f>'ПЛАН НАВЧАЛЬНОГО ПРОЦЕСУ ДЕННА'!T56</f>
        <v>0</v>
      </c>
      <c r="U56" s="488">
        <f>'ПЛАН НАВЧАЛЬНОГО ПРОЦЕСУ ДЕННА'!U56</f>
        <v>0</v>
      </c>
      <c r="V56" s="488">
        <f>'ПЛАН НАВЧАЛЬНОГО ПРОЦЕСУ ДЕННА'!V56</f>
        <v>0</v>
      </c>
      <c r="W56" s="488">
        <f>'ПЛАН НАВЧАЛЬНОГО ПРОЦЕСУ ДЕННА'!W56</f>
        <v>0</v>
      </c>
      <c r="X56" s="306">
        <f>'ПЛАН НАВЧАЛЬНОГО ПРОЦЕСУ ДЕННА'!X56</f>
        <v>0</v>
      </c>
      <c r="Y56" s="145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7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7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7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7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7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7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7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7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7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7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7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7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7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7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7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7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7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7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7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7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7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7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7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7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">
      <c r="A57" s="22" t="str">
        <f>'ПЛАН НАВЧАЛЬНОГО ПРОЦЕСУ ДЕННА'!A57</f>
        <v>1.1.43</v>
      </c>
      <c r="B57" s="411">
        <f>'ПЛАН НАВЧАЛЬНОГО ПРОЦЕСУ ДЕННА'!B57</f>
        <v>0</v>
      </c>
      <c r="C57" s="412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7">
        <f>'ПЛАН НАВЧАЛЬНОГО ПРОЦЕСУ ДЕННА'!Q57</f>
        <v>0</v>
      </c>
      <c r="R57" s="488">
        <f>'ПЛАН НАВЧАЛЬНОГО ПРОЦЕСУ ДЕННА'!R57</f>
        <v>0</v>
      </c>
      <c r="S57" s="488">
        <f>'ПЛАН НАВЧАЛЬНОГО ПРОЦЕСУ ДЕННА'!S57</f>
        <v>0</v>
      </c>
      <c r="T57" s="488">
        <f>'ПЛАН НАВЧАЛЬНОГО ПРОЦЕСУ ДЕННА'!T57</f>
        <v>0</v>
      </c>
      <c r="U57" s="488">
        <f>'ПЛАН НАВЧАЛЬНОГО ПРОЦЕСУ ДЕННА'!U57</f>
        <v>0</v>
      </c>
      <c r="V57" s="488">
        <f>'ПЛАН НАВЧАЛЬНОГО ПРОЦЕСУ ДЕННА'!V57</f>
        <v>0</v>
      </c>
      <c r="W57" s="488">
        <f>'ПЛАН НАВЧАЛЬНОГО ПРОЦЕСУ ДЕННА'!W57</f>
        <v>0</v>
      </c>
      <c r="X57" s="306">
        <f>'ПЛАН НАВЧАЛЬНОГО ПРОЦЕСУ ДЕННА'!X57</f>
        <v>0</v>
      </c>
      <c r="Y57" s="145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7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7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7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7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7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7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7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7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7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7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7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7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7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7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7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7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7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7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7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7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7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7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7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7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">
      <c r="A58" s="22" t="str">
        <f>'ПЛАН НАВЧАЛЬНОГО ПРОЦЕСУ ДЕННА'!A58</f>
        <v>1.1.44</v>
      </c>
      <c r="B58" s="411">
        <f>'ПЛАН НАВЧАЛЬНОГО ПРОЦЕСУ ДЕННА'!B58</f>
        <v>0</v>
      </c>
      <c r="C58" s="412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7">
        <f>'ПЛАН НАВЧАЛЬНОГО ПРОЦЕСУ ДЕННА'!Q58</f>
        <v>0</v>
      </c>
      <c r="R58" s="488">
        <f>'ПЛАН НАВЧАЛЬНОГО ПРОЦЕСУ ДЕННА'!R58</f>
        <v>0</v>
      </c>
      <c r="S58" s="488">
        <f>'ПЛАН НАВЧАЛЬНОГО ПРОЦЕСУ ДЕННА'!S58</f>
        <v>0</v>
      </c>
      <c r="T58" s="488">
        <f>'ПЛАН НАВЧАЛЬНОГО ПРОЦЕСУ ДЕННА'!T58</f>
        <v>0</v>
      </c>
      <c r="U58" s="488">
        <f>'ПЛАН НАВЧАЛЬНОГО ПРОЦЕСУ ДЕННА'!U58</f>
        <v>0</v>
      </c>
      <c r="V58" s="488">
        <f>'ПЛАН НАВЧАЛЬНОГО ПРОЦЕСУ ДЕННА'!V58</f>
        <v>0</v>
      </c>
      <c r="W58" s="488">
        <f>'ПЛАН НАВЧАЛЬНОГО ПРОЦЕСУ ДЕННА'!W58</f>
        <v>0</v>
      </c>
      <c r="X58" s="306">
        <f>'ПЛАН НАВЧАЛЬНОГО ПРОЦЕСУ ДЕННА'!X58</f>
        <v>0</v>
      </c>
      <c r="Y58" s="145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7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7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7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7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7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7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7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7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7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7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7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7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7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7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7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7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7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7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7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7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7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7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7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7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">
      <c r="A59" s="22" t="str">
        <f>'ПЛАН НАВЧАЛЬНОГО ПРОЦЕСУ ДЕННА'!A59</f>
        <v>1.1.45</v>
      </c>
      <c r="B59" s="411">
        <f>'ПЛАН НАВЧАЛЬНОГО ПРОЦЕСУ ДЕННА'!B59</f>
        <v>0</v>
      </c>
      <c r="C59" s="412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7">
        <f>'ПЛАН НАВЧАЛЬНОГО ПРОЦЕСУ ДЕННА'!Q59</f>
        <v>0</v>
      </c>
      <c r="R59" s="488">
        <f>'ПЛАН НАВЧАЛЬНОГО ПРОЦЕСУ ДЕННА'!R59</f>
        <v>0</v>
      </c>
      <c r="S59" s="488">
        <f>'ПЛАН НАВЧАЛЬНОГО ПРОЦЕСУ ДЕННА'!S59</f>
        <v>0</v>
      </c>
      <c r="T59" s="488">
        <f>'ПЛАН НАВЧАЛЬНОГО ПРОЦЕСУ ДЕННА'!T59</f>
        <v>0</v>
      </c>
      <c r="U59" s="488">
        <f>'ПЛАН НАВЧАЛЬНОГО ПРОЦЕСУ ДЕННА'!U59</f>
        <v>0</v>
      </c>
      <c r="V59" s="488">
        <f>'ПЛАН НАВЧАЛЬНОГО ПРОЦЕСУ ДЕННА'!V59</f>
        <v>0</v>
      </c>
      <c r="W59" s="488">
        <f>'ПЛАН НАВЧАЛЬНОГО ПРОЦЕСУ ДЕННА'!W59</f>
        <v>0</v>
      </c>
      <c r="X59" s="306">
        <f>'ПЛАН НАВЧАЛЬНОГО ПРОЦЕСУ ДЕННА'!X59</f>
        <v>0</v>
      </c>
      <c r="Y59" s="145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7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7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7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7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7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7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7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7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7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7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7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7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7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7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7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7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7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7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7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7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7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7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7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7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">
      <c r="A60" s="22" t="str">
        <f>'ПЛАН НАВЧАЛЬНОГО ПРОЦЕСУ ДЕННА'!A60</f>
        <v>1.1.46</v>
      </c>
      <c r="B60" s="411">
        <f>'ПЛАН НАВЧАЛЬНОГО ПРОЦЕСУ ДЕННА'!B60</f>
        <v>0</v>
      </c>
      <c r="C60" s="412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7">
        <f>'ПЛАН НАВЧАЛЬНОГО ПРОЦЕСУ ДЕННА'!Q60</f>
        <v>0</v>
      </c>
      <c r="R60" s="488">
        <f>'ПЛАН НАВЧАЛЬНОГО ПРОЦЕСУ ДЕННА'!R60</f>
        <v>0</v>
      </c>
      <c r="S60" s="488">
        <f>'ПЛАН НАВЧАЛЬНОГО ПРОЦЕСУ ДЕННА'!S60</f>
        <v>0</v>
      </c>
      <c r="T60" s="488">
        <f>'ПЛАН НАВЧАЛЬНОГО ПРОЦЕСУ ДЕННА'!T60</f>
        <v>0</v>
      </c>
      <c r="U60" s="488">
        <f>'ПЛАН НАВЧАЛЬНОГО ПРОЦЕСУ ДЕННА'!U60</f>
        <v>0</v>
      </c>
      <c r="V60" s="488">
        <f>'ПЛАН НАВЧАЛЬНОГО ПРОЦЕСУ ДЕННА'!V60</f>
        <v>0</v>
      </c>
      <c r="W60" s="488">
        <f>'ПЛАН НАВЧАЛЬНОГО ПРОЦЕСУ ДЕННА'!W60</f>
        <v>0</v>
      </c>
      <c r="X60" s="306">
        <f>'ПЛАН НАВЧАЛЬНОГО ПРОЦЕСУ ДЕННА'!X60</f>
        <v>0</v>
      </c>
      <c r="Y60" s="145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7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7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7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7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7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7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7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7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7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7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7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7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7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7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7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7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7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7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7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7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7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7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7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7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">
      <c r="A61" s="22" t="str">
        <f>'ПЛАН НАВЧАЛЬНОГО ПРОЦЕСУ ДЕННА'!A61</f>
        <v>1.1.47</v>
      </c>
      <c r="B61" s="411">
        <f>'ПЛАН НАВЧАЛЬНОГО ПРОЦЕСУ ДЕННА'!B61</f>
        <v>0</v>
      </c>
      <c r="C61" s="412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7">
        <f>'ПЛАН НАВЧАЛЬНОГО ПРОЦЕСУ ДЕННА'!Q61</f>
        <v>0</v>
      </c>
      <c r="R61" s="488">
        <f>'ПЛАН НАВЧАЛЬНОГО ПРОЦЕСУ ДЕННА'!R61</f>
        <v>0</v>
      </c>
      <c r="S61" s="488">
        <f>'ПЛАН НАВЧАЛЬНОГО ПРОЦЕСУ ДЕННА'!S61</f>
        <v>0</v>
      </c>
      <c r="T61" s="488">
        <f>'ПЛАН НАВЧАЛЬНОГО ПРОЦЕСУ ДЕННА'!T61</f>
        <v>0</v>
      </c>
      <c r="U61" s="488">
        <f>'ПЛАН НАВЧАЛЬНОГО ПРОЦЕСУ ДЕННА'!U61</f>
        <v>0</v>
      </c>
      <c r="V61" s="488">
        <f>'ПЛАН НАВЧАЛЬНОГО ПРОЦЕСУ ДЕННА'!V61</f>
        <v>0</v>
      </c>
      <c r="W61" s="488">
        <f>'ПЛАН НАВЧАЛЬНОГО ПРОЦЕСУ ДЕННА'!W61</f>
        <v>0</v>
      </c>
      <c r="X61" s="306">
        <f>'ПЛАН НАВЧАЛЬНОГО ПРОЦЕСУ ДЕННА'!X61</f>
        <v>0</v>
      </c>
      <c r="Y61" s="145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7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7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7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7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7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7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7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7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7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7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7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7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7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7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7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7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7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7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7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7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7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7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7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7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">
      <c r="A62" s="22" t="str">
        <f>'ПЛАН НАВЧАЛЬНОГО ПРОЦЕСУ ДЕННА'!A62</f>
        <v>1.1.48</v>
      </c>
      <c r="B62" s="411">
        <f>'ПЛАН НАВЧАЛЬНОГО ПРОЦЕСУ ДЕННА'!B62</f>
        <v>0</v>
      </c>
      <c r="C62" s="412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7">
        <f>'ПЛАН НАВЧАЛЬНОГО ПРОЦЕСУ ДЕННА'!Q62</f>
        <v>0</v>
      </c>
      <c r="R62" s="488">
        <f>'ПЛАН НАВЧАЛЬНОГО ПРОЦЕСУ ДЕННА'!R62</f>
        <v>0</v>
      </c>
      <c r="S62" s="488">
        <f>'ПЛАН НАВЧАЛЬНОГО ПРОЦЕСУ ДЕННА'!S62</f>
        <v>0</v>
      </c>
      <c r="T62" s="488">
        <f>'ПЛАН НАВЧАЛЬНОГО ПРОЦЕСУ ДЕННА'!T62</f>
        <v>0</v>
      </c>
      <c r="U62" s="488">
        <f>'ПЛАН НАВЧАЛЬНОГО ПРОЦЕСУ ДЕННА'!U62</f>
        <v>0</v>
      </c>
      <c r="V62" s="488">
        <f>'ПЛАН НАВЧАЛЬНОГО ПРОЦЕСУ ДЕННА'!V62</f>
        <v>0</v>
      </c>
      <c r="W62" s="488">
        <f>'ПЛАН НАВЧАЛЬНОГО ПРОЦЕСУ ДЕННА'!W62</f>
        <v>0</v>
      </c>
      <c r="X62" s="306">
        <f>'ПЛАН НАВЧАЛЬНОГО ПРОЦЕСУ ДЕННА'!X62</f>
        <v>0</v>
      </c>
      <c r="Y62" s="145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7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7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7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7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7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7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7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7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7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7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7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7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7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7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7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7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7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7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7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7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7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7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7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7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">
      <c r="A63" s="22" t="str">
        <f>'ПЛАН НАВЧАЛЬНОГО ПРОЦЕСУ ДЕННА'!A63</f>
        <v>1.1.49</v>
      </c>
      <c r="B63" s="411">
        <f>'ПЛАН НАВЧАЛЬНОГО ПРОЦЕСУ ДЕННА'!B63</f>
        <v>0</v>
      </c>
      <c r="C63" s="412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7">
        <f>'ПЛАН НАВЧАЛЬНОГО ПРОЦЕСУ ДЕННА'!Q63</f>
        <v>0</v>
      </c>
      <c r="R63" s="488">
        <f>'ПЛАН НАВЧАЛЬНОГО ПРОЦЕСУ ДЕННА'!R63</f>
        <v>0</v>
      </c>
      <c r="S63" s="488">
        <f>'ПЛАН НАВЧАЛЬНОГО ПРОЦЕСУ ДЕННА'!S63</f>
        <v>0</v>
      </c>
      <c r="T63" s="488">
        <f>'ПЛАН НАВЧАЛЬНОГО ПРОЦЕСУ ДЕННА'!T63</f>
        <v>0</v>
      </c>
      <c r="U63" s="488">
        <f>'ПЛАН НАВЧАЛЬНОГО ПРОЦЕСУ ДЕННА'!U63</f>
        <v>0</v>
      </c>
      <c r="V63" s="488">
        <f>'ПЛАН НАВЧАЛЬНОГО ПРОЦЕСУ ДЕННА'!V63</f>
        <v>0</v>
      </c>
      <c r="W63" s="488">
        <f>'ПЛАН НАВЧАЛЬНОГО ПРОЦЕСУ ДЕННА'!W63</f>
        <v>0</v>
      </c>
      <c r="X63" s="306">
        <f>'ПЛАН НАВЧАЛЬНОГО ПРОЦЕСУ ДЕННА'!X63</f>
        <v>0</v>
      </c>
      <c r="Y63" s="145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7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7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7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7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7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7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7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7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7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7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7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7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7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7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7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7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7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7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7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7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7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7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7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7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">
      <c r="A64" s="22" t="str">
        <f>'ПЛАН НАВЧАЛЬНОГО ПРОЦЕСУ ДЕННА'!A64</f>
        <v>1.1.50</v>
      </c>
      <c r="B64" s="411">
        <f>'ПЛАН НАВЧАЛЬНОГО ПРОЦЕСУ ДЕННА'!B64</f>
        <v>0</v>
      </c>
      <c r="C64" s="412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7">
        <f>'ПЛАН НАВЧАЛЬНОГО ПРОЦЕСУ ДЕННА'!Q64</f>
        <v>0</v>
      </c>
      <c r="R64" s="488">
        <f>'ПЛАН НАВЧАЛЬНОГО ПРОЦЕСУ ДЕННА'!R64</f>
        <v>0</v>
      </c>
      <c r="S64" s="488">
        <f>'ПЛАН НАВЧАЛЬНОГО ПРОЦЕСУ ДЕННА'!S64</f>
        <v>0</v>
      </c>
      <c r="T64" s="488">
        <f>'ПЛАН НАВЧАЛЬНОГО ПРОЦЕСУ ДЕННА'!T64</f>
        <v>0</v>
      </c>
      <c r="U64" s="488">
        <f>'ПЛАН НАВЧАЛЬНОГО ПРОЦЕСУ ДЕННА'!U64</f>
        <v>0</v>
      </c>
      <c r="V64" s="488">
        <f>'ПЛАН НАВЧАЛЬНОГО ПРОЦЕСУ ДЕННА'!V64</f>
        <v>0</v>
      </c>
      <c r="W64" s="488">
        <f>'ПЛАН НАВЧАЛЬНОГО ПРОЦЕСУ ДЕННА'!W64</f>
        <v>0</v>
      </c>
      <c r="X64" s="306">
        <f>'ПЛАН НАВЧАЛЬНОГО ПРОЦЕСУ ДЕННА'!X64</f>
        <v>0</v>
      </c>
      <c r="Y64" s="145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70"/>
      <c r="AE64" s="37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7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7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7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7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7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7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7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7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7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7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7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7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7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7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7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7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7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7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7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7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7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7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">
      <c r="A65" s="314" t="s">
        <v>25</v>
      </c>
      <c r="B65" s="301"/>
      <c r="C65" s="302"/>
      <c r="D65" s="315"/>
      <c r="E65" s="166"/>
      <c r="F65" s="166"/>
      <c r="G65" s="316"/>
      <c r="H65" s="315"/>
      <c r="I65" s="166"/>
      <c r="J65" s="166"/>
      <c r="K65" s="166"/>
      <c r="L65" s="166"/>
      <c r="M65" s="166"/>
      <c r="N65" s="316"/>
      <c r="O65" s="145"/>
      <c r="P65" s="145"/>
      <c r="Q65" s="129"/>
      <c r="R65" s="130"/>
      <c r="S65" s="130"/>
      <c r="T65" s="130"/>
      <c r="U65" s="130"/>
      <c r="V65" s="130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">
      <c r="A66" s="314" t="s">
        <v>25</v>
      </c>
      <c r="B66" s="301"/>
      <c r="C66" s="302"/>
      <c r="D66" s="315"/>
      <c r="E66" s="166"/>
      <c r="F66" s="166"/>
      <c r="G66" s="316"/>
      <c r="H66" s="315"/>
      <c r="I66" s="166"/>
      <c r="J66" s="166"/>
      <c r="K66" s="166"/>
      <c r="L66" s="166"/>
      <c r="M66" s="166"/>
      <c r="N66" s="316"/>
      <c r="O66" s="145"/>
      <c r="P66" s="145"/>
      <c r="Q66" s="129"/>
      <c r="R66" s="130"/>
      <c r="S66" s="130"/>
      <c r="T66" s="130"/>
      <c r="U66" s="130"/>
      <c r="V66" s="130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1.25" hidden="1" x14ac:dyDescent="0.2">
      <c r="A67" s="314" t="s">
        <v>25</v>
      </c>
      <c r="B67" s="301"/>
      <c r="C67" s="302"/>
      <c r="D67" s="315"/>
      <c r="E67" s="166"/>
      <c r="F67" s="166"/>
      <c r="G67" s="316"/>
      <c r="H67" s="315"/>
      <c r="I67" s="166"/>
      <c r="J67" s="166"/>
      <c r="K67" s="166"/>
      <c r="L67" s="166"/>
      <c r="M67" s="166"/>
      <c r="N67" s="316"/>
      <c r="O67" s="145"/>
      <c r="P67" s="145"/>
      <c r="Q67" s="129"/>
      <c r="R67" s="130"/>
      <c r="S67" s="130"/>
      <c r="T67" s="130"/>
      <c r="U67" s="130"/>
      <c r="V67" s="130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1.25" x14ac:dyDescent="0.2">
      <c r="A68" s="314" t="s">
        <v>25</v>
      </c>
      <c r="B68" s="301"/>
      <c r="C68" s="302"/>
      <c r="D68" s="315"/>
      <c r="E68" s="166"/>
      <c r="F68" s="166"/>
      <c r="G68" s="316"/>
      <c r="H68" s="315"/>
      <c r="I68" s="166"/>
      <c r="J68" s="166"/>
      <c r="K68" s="166"/>
      <c r="L68" s="166"/>
      <c r="M68" s="166"/>
      <c r="N68" s="316"/>
      <c r="O68" s="145"/>
      <c r="P68" s="145"/>
      <c r="Q68" s="129"/>
      <c r="R68" s="130"/>
      <c r="S68" s="130"/>
      <c r="T68" s="130"/>
      <c r="U68" s="130"/>
      <c r="V68" s="130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4" t="s">
        <v>25</v>
      </c>
      <c r="B69" s="322" t="s">
        <v>39</v>
      </c>
      <c r="C69" s="323"/>
      <c r="D69" s="180"/>
      <c r="E69" s="180"/>
      <c r="F69" s="180"/>
      <c r="G69" s="180"/>
      <c r="H69" s="180"/>
      <c r="I69" s="324"/>
      <c r="J69" s="324"/>
      <c r="K69" s="180"/>
      <c r="L69" s="180"/>
      <c r="M69" s="180"/>
      <c r="N69" s="180"/>
      <c r="O69" s="180"/>
      <c r="P69" s="180"/>
      <c r="Q69" s="180"/>
      <c r="R69" s="180"/>
      <c r="S69" s="180"/>
      <c r="T69" s="324"/>
      <c r="U69" s="324"/>
      <c r="V69" s="324"/>
      <c r="W69" s="181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64">SUMIF($A15:$A64,"&gt;'#'",Z15:Z64)</f>
        <v>38</v>
      </c>
      <c r="AA69" s="35">
        <f t="shared" si="64"/>
        <v>0</v>
      </c>
      <c r="AB69" s="35">
        <f t="shared" si="64"/>
        <v>42</v>
      </c>
      <c r="AC69" s="35">
        <f t="shared" si="64"/>
        <v>1324</v>
      </c>
      <c r="AD69" s="229">
        <f>SUM(AD15:AD64)</f>
        <v>22</v>
      </c>
      <c r="AE69" s="229">
        <f>SUM(AE15:AE64)</f>
        <v>0</v>
      </c>
      <c r="AF69" s="229">
        <f>SUM(AF15:AF64)</f>
        <v>24</v>
      </c>
      <c r="AG69" s="227">
        <f t="shared" ref="AG69:BI69" si="65">SUM(AG15:AG64)</f>
        <v>29</v>
      </c>
      <c r="AH69" s="229">
        <f t="shared" si="65"/>
        <v>14</v>
      </c>
      <c r="AI69" s="229">
        <f t="shared" si="65"/>
        <v>0</v>
      </c>
      <c r="AJ69" s="229">
        <f t="shared" si="65"/>
        <v>16</v>
      </c>
      <c r="AK69" s="227">
        <f t="shared" si="65"/>
        <v>15</v>
      </c>
      <c r="AL69" s="229">
        <f t="shared" si="65"/>
        <v>2</v>
      </c>
      <c r="AM69" s="229">
        <f t="shared" si="65"/>
        <v>0</v>
      </c>
      <c r="AN69" s="229">
        <f t="shared" si="65"/>
        <v>2</v>
      </c>
      <c r="AO69" s="227">
        <f t="shared" si="65"/>
        <v>2.8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0.94301994301994307</v>
      </c>
      <c r="BK69" s="54"/>
      <c r="BL69" s="84">
        <f>SUM(BL15:BL68)</f>
        <v>29</v>
      </c>
      <c r="BM69" s="84">
        <f t="shared" ref="BM69:BT69" si="66">SUM(BM15:BM68)</f>
        <v>15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46.8</v>
      </c>
      <c r="BW69" s="37">
        <f>SUM(BW15:BW68)</f>
        <v>29</v>
      </c>
      <c r="BX69" s="37">
        <f t="shared" ref="BX69:CE69" si="67">SUM(BX15:BX68)</f>
        <v>15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46.75</v>
      </c>
      <c r="CF69" s="223"/>
      <c r="CG69" s="23" t="s">
        <v>36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2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7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7">
        <f t="shared" si="71"/>
        <v>0</v>
      </c>
      <c r="DX69" s="20">
        <f t="shared" ref="DX69:EE69" si="72">SUM(DX15:DX68)</f>
        <v>6</v>
      </c>
      <c r="DY69" s="20">
        <f t="shared" si="72"/>
        <v>5</v>
      </c>
      <c r="DZ69" s="20">
        <f t="shared" si="72"/>
        <v>1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">
      <c r="A70" s="325"/>
      <c r="B70" s="326" t="s">
        <v>26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50"/>
      <c r="AD70" s="232"/>
      <c r="AE70" s="232"/>
      <c r="AF70" s="232"/>
      <c r="AG70" s="150"/>
      <c r="AH70" s="232"/>
      <c r="AI70" s="232"/>
      <c r="AJ70" s="232"/>
      <c r="AK70" s="150"/>
      <c r="AL70" s="232"/>
      <c r="AM70" s="232"/>
      <c r="AN70" s="232"/>
      <c r="AO70" s="150"/>
      <c r="AP70" s="232"/>
      <c r="AQ70" s="232"/>
      <c r="AR70" s="232"/>
      <c r="AS70" s="150"/>
      <c r="AT70" s="232"/>
      <c r="AU70" s="232"/>
      <c r="AV70" s="232"/>
      <c r="AW70" s="150"/>
      <c r="AX70" s="232"/>
      <c r="AY70" s="232"/>
      <c r="AZ70" s="232"/>
      <c r="BA70" s="150"/>
      <c r="BB70" s="232"/>
      <c r="BC70" s="232"/>
      <c r="BD70" s="232"/>
      <c r="BE70" s="150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02" t="s">
        <v>152</v>
      </c>
      <c r="DE70" s="603"/>
      <c r="DF70" s="603"/>
      <c r="DG70" s="603"/>
      <c r="DH70" s="603"/>
      <c r="DI70" s="603"/>
      <c r="DJ70" s="603"/>
      <c r="DK70" s="604"/>
      <c r="DL70" s="134" t="s">
        <v>36</v>
      </c>
      <c r="DM70" s="602" t="s">
        <v>153</v>
      </c>
      <c r="DN70" s="603"/>
      <c r="DO70" s="603"/>
      <c r="DP70" s="603"/>
      <c r="DQ70" s="603"/>
      <c r="DR70" s="603"/>
      <c r="DS70" s="603"/>
      <c r="DT70" s="604"/>
      <c r="DU70" s="134" t="s">
        <v>36</v>
      </c>
    </row>
    <row r="71" spans="1:135" s="19" customFormat="1" ht="13.5" customHeight="1" x14ac:dyDescent="0.2">
      <c r="A71" s="295" t="s">
        <v>251</v>
      </c>
      <c r="B71" s="329" t="s">
        <v>151</v>
      </c>
      <c r="C71" s="33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232"/>
      <c r="AE71" s="232"/>
      <c r="AF71" s="232"/>
      <c r="AG71" s="150"/>
      <c r="AH71" s="232"/>
      <c r="AI71" s="232"/>
      <c r="AJ71" s="232"/>
      <c r="AK71" s="150"/>
      <c r="AL71" s="232"/>
      <c r="AM71" s="232"/>
      <c r="AN71" s="232"/>
      <c r="AO71" s="150"/>
      <c r="AP71" s="232"/>
      <c r="AQ71" s="232"/>
      <c r="AR71" s="232"/>
      <c r="AS71" s="150"/>
      <c r="AT71" s="232"/>
      <c r="AU71" s="232"/>
      <c r="AV71" s="232"/>
      <c r="AW71" s="150"/>
      <c r="AX71" s="232"/>
      <c r="AY71" s="232"/>
      <c r="AZ71" s="232"/>
      <c r="BA71" s="150"/>
      <c r="BB71" s="232"/>
      <c r="BC71" s="232"/>
      <c r="BD71" s="232"/>
      <c r="BE71" s="150"/>
      <c r="BF71" s="232"/>
      <c r="BG71" s="232"/>
      <c r="BH71" s="232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110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78</v>
      </c>
    </row>
    <row r="72" spans="1:135" s="19" customFormat="1" x14ac:dyDescent="0.2">
      <c r="A72" s="22" t="str">
        <f>'ПЛАН НАВЧАЛЬНОГО ПРОЦЕСУ ДЕННА'!A72</f>
        <v>1.2.01</v>
      </c>
      <c r="B72" s="411" t="str">
        <f>'ПЛАН НАВЧАЛЬНОГО ПРОЦЕСУ ДЕННА'!B72</f>
        <v>Фінансовий менеджмент</v>
      </c>
      <c r="C72" s="412" t="str">
        <f>'ПЛАН НАВЧАЛЬНОГО ПРОЦЕСУ ДЕННА'!C72</f>
        <v>ФБС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1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5">
        <f t="shared" ref="X72:X79" si="73">Y72*$BR$7</f>
        <v>30</v>
      </c>
      <c r="Y72" s="145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1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hidden="1" x14ac:dyDescent="0.2">
      <c r="A73" s="22" t="str">
        <f>'ПЛАН НАВЧАЛЬНОГО ПРОЦЕСУ ДЕННА'!A73</f>
        <v>1.2.02</v>
      </c>
      <c r="B73" s="411">
        <f>'ПЛАН НАВЧАЛЬНОГО ПРОЦЕСУ ДЕННА'!B73</f>
        <v>0</v>
      </c>
      <c r="C73" s="412">
        <f>'ПЛАН НАВЧАЛЬНОГО ПРОЦЕСУ ДЕННА'!C73</f>
        <v>0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0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5">
        <f t="shared" si="73"/>
        <v>0</v>
      </c>
      <c r="Y73" s="145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0</v>
      </c>
      <c r="DM73" s="320">
        <f t="shared" si="97"/>
        <v>0</v>
      </c>
      <c r="DN73" s="320">
        <f t="shared" si="98"/>
        <v>0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0</v>
      </c>
    </row>
    <row r="74" spans="1:135" s="19" customFormat="1" hidden="1" x14ac:dyDescent="0.2">
      <c r="A74" s="22" t="str">
        <f>'ПЛАН НАВЧАЛЬНОГО ПРОЦЕСУ ДЕННА'!A74</f>
        <v>1.2.03</v>
      </c>
      <c r="B74" s="411">
        <f>'ПЛАН НАВЧАЛЬНОГО ПРОЦЕСУ ДЕННА'!B74</f>
        <v>0</v>
      </c>
      <c r="C74" s="412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5">
        <f t="shared" si="73"/>
        <v>0</v>
      </c>
      <c r="Y74" s="145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idden="1" x14ac:dyDescent="0.2">
      <c r="A75" s="22" t="str">
        <f>'ПЛАН НАВЧАЛЬНОГО ПРОЦЕСУ ДЕННА'!A75</f>
        <v>1.2.04</v>
      </c>
      <c r="B75" s="411">
        <f>'ПЛАН НАВЧАЛЬНОГО ПРОЦЕСУ ДЕННА'!B75</f>
        <v>0</v>
      </c>
      <c r="C75" s="412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5">
        <f t="shared" si="73"/>
        <v>0</v>
      </c>
      <c r="Y75" s="145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idden="1" x14ac:dyDescent="0.2">
      <c r="A76" s="22" t="str">
        <f>'ПЛАН НАВЧАЛЬНОГО ПРОЦЕСУ ДЕННА'!A76</f>
        <v>1.2.05</v>
      </c>
      <c r="B76" s="411">
        <f>'ПЛАН НАВЧАЛЬНОГО ПРОЦЕСУ ДЕННА'!B76</f>
        <v>0</v>
      </c>
      <c r="C76" s="412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5">
        <f t="shared" si="73"/>
        <v>0</v>
      </c>
      <c r="Y76" s="145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idden="1" x14ac:dyDescent="0.2">
      <c r="A77" s="22" t="str">
        <f>'ПЛАН НАВЧАЛЬНОГО ПРОЦЕСУ ДЕННА'!A77</f>
        <v>1.2.06</v>
      </c>
      <c r="B77" s="411">
        <f>'ПЛАН НАВЧАЛЬНОГО ПРОЦЕСУ ДЕННА'!B77</f>
        <v>0</v>
      </c>
      <c r="C77" s="412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5">
        <f t="shared" si="73"/>
        <v>0</v>
      </c>
      <c r="Y77" s="145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idden="1" x14ac:dyDescent="0.2">
      <c r="A78" s="22" t="str">
        <f>'ПЛАН НАВЧАЛЬНОГО ПРОЦЕСУ ДЕННА'!A78</f>
        <v>1.2.07</v>
      </c>
      <c r="B78" s="411">
        <f>'ПЛАН НАВЧАЛЬНОГО ПРОЦЕСУ ДЕННА'!B78</f>
        <v>0</v>
      </c>
      <c r="C78" s="412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5">
        <f t="shared" si="73"/>
        <v>0</v>
      </c>
      <c r="Y78" s="145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idden="1" x14ac:dyDescent="0.2">
      <c r="A79" s="22" t="str">
        <f>'ПЛАН НАВЧАЛЬНОГО ПРОЦЕСУ ДЕННА'!A79</f>
        <v>1.2.08</v>
      </c>
      <c r="B79" s="411">
        <f>'ПЛАН НАВЧАЛЬНОГО ПРОЦЕСУ ДЕННА'!B79</f>
        <v>0</v>
      </c>
      <c r="C79" s="412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5">
        <f t="shared" si="73"/>
        <v>0</v>
      </c>
      <c r="Y79" s="145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x14ac:dyDescent="0.2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1"/>
      <c r="X80" s="133">
        <f>SUM(X72:X79)</f>
        <v>30</v>
      </c>
      <c r="Y80" s="133">
        <f t="shared" ref="Y80:AC80" si="110">SUM(Y72:Y79)</f>
        <v>1</v>
      </c>
      <c r="Z80" s="133">
        <f t="shared" si="110"/>
        <v>0</v>
      </c>
      <c r="AA80" s="133">
        <f t="shared" si="110"/>
        <v>0</v>
      </c>
      <c r="AB80" s="133">
        <f t="shared" si="110"/>
        <v>0</v>
      </c>
      <c r="AC80" s="133">
        <f t="shared" si="110"/>
        <v>30</v>
      </c>
      <c r="AD80" s="235"/>
      <c r="AE80" s="235"/>
      <c r="AF80" s="235"/>
      <c r="AG80" s="70">
        <f t="shared" ref="AG80" si="111">SUM(AG72:AG79)</f>
        <v>1</v>
      </c>
      <c r="AH80" s="235"/>
      <c r="AI80" s="235"/>
      <c r="AJ80" s="235"/>
      <c r="AK80" s="70">
        <f t="shared" ref="AK80" si="112">SUM(AK72:AK79)</f>
        <v>0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8">
        <f>COUNTIF(DD72:DD79,"&gt;0")</f>
        <v>0</v>
      </c>
      <c r="DE80" s="138">
        <f t="shared" ref="DE80:DK80" si="119">COUNTIF(DE72:DE79,"&gt;0")</f>
        <v>0</v>
      </c>
      <c r="DF80" s="138">
        <f t="shared" si="119"/>
        <v>0</v>
      </c>
      <c r="DG80" s="138">
        <f t="shared" si="119"/>
        <v>0</v>
      </c>
      <c r="DH80" s="138">
        <f t="shared" si="119"/>
        <v>0</v>
      </c>
      <c r="DI80" s="138">
        <f t="shared" si="119"/>
        <v>0</v>
      </c>
      <c r="DJ80" s="138">
        <f t="shared" si="119"/>
        <v>0</v>
      </c>
      <c r="DK80" s="138">
        <f t="shared" si="119"/>
        <v>0</v>
      </c>
      <c r="DL80" s="19">
        <f>SUM(DM80:DT80)</f>
        <v>1</v>
      </c>
      <c r="DM80" s="138">
        <f t="shared" ref="DM80:DT80" si="120">COUNTIF(DM72:DM79,"&gt;0")</f>
        <v>1</v>
      </c>
      <c r="DN80" s="138">
        <f t="shared" si="120"/>
        <v>0</v>
      </c>
      <c r="DO80" s="138">
        <f t="shared" si="120"/>
        <v>0</v>
      </c>
      <c r="DP80" s="138">
        <f t="shared" si="120"/>
        <v>0</v>
      </c>
      <c r="DQ80" s="138">
        <f t="shared" si="120"/>
        <v>0</v>
      </c>
      <c r="DR80" s="138">
        <f t="shared" si="120"/>
        <v>0</v>
      </c>
      <c r="DS80" s="138">
        <f t="shared" si="120"/>
        <v>0</v>
      </c>
      <c r="DT80" s="138">
        <f t="shared" si="120"/>
        <v>0</v>
      </c>
      <c r="DU80" s="19">
        <f t="shared" ref="DU80" si="121">SUM(DU72:DU79)</f>
        <v>1</v>
      </c>
    </row>
    <row r="81" spans="1:125" s="19" customFormat="1" x14ac:dyDescent="0.2">
      <c r="A81" s="325"/>
      <c r="B81" s="326" t="s">
        <v>26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50"/>
      <c r="AD81" s="232"/>
      <c r="AE81" s="232"/>
      <c r="AF81" s="232"/>
      <c r="AG81" s="150"/>
      <c r="AH81" s="232"/>
      <c r="AI81" s="232"/>
      <c r="AJ81" s="232"/>
      <c r="AK81" s="150"/>
      <c r="AL81" s="232"/>
      <c r="AM81" s="232"/>
      <c r="AN81" s="232"/>
      <c r="AO81" s="150"/>
      <c r="AP81" s="232"/>
      <c r="AQ81" s="232"/>
      <c r="AR81" s="232"/>
      <c r="AS81" s="150"/>
      <c r="AT81" s="232"/>
      <c r="AU81" s="232"/>
      <c r="AV81" s="232"/>
      <c r="AW81" s="150"/>
      <c r="AX81" s="232"/>
      <c r="AY81" s="232"/>
      <c r="AZ81" s="232"/>
      <c r="BA81" s="150"/>
      <c r="BB81" s="232"/>
      <c r="BC81" s="232"/>
      <c r="BD81" s="232"/>
      <c r="BE81" s="150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x14ac:dyDescent="0.2">
      <c r="A83" s="22" t="str">
        <f>'ПЛАН НАВЧАЛЬНОГО ПРОЦЕСУ ДЕННА'!A83</f>
        <v>1.3.01</v>
      </c>
      <c r="B83" s="411" t="str">
        <f>'ПЛАН НАВЧАЛЬНОГО ПРОЦЕСУ ДЕННА'!B83</f>
        <v>Переддипломна</v>
      </c>
      <c r="C83" s="412" t="str">
        <f>'ПЛАН НАВЧАЛЬНОГО ПРОЦЕСУ ДЕННА'!C83</f>
        <v>ФБС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5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">
      <c r="A84" s="22" t="str">
        <f>'ПЛАН НАВЧАЛЬНОГО ПРОЦЕСУ ДЕННА'!A84</f>
        <v>1.3.02</v>
      </c>
      <c r="B84" s="411">
        <f>'ПЛАН НАВЧАЛЬНОГО ПРОЦЕСУ ДЕННА'!B84</f>
        <v>0</v>
      </c>
      <c r="C84" s="412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5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">
      <c r="A85" s="22" t="str">
        <f>'ПЛАН НАВЧАЛЬНОГО ПРОЦЕСУ ДЕННА'!A85</f>
        <v>1.3.03</v>
      </c>
      <c r="B85" s="411">
        <f>'ПЛАН НАВЧАЛЬНОГО ПРОЦЕСУ ДЕННА'!B85</f>
        <v>0</v>
      </c>
      <c r="C85" s="412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5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">
      <c r="A86" s="22" t="str">
        <f>'ПЛАН НАВЧАЛЬНОГО ПРОЦЕСУ ДЕННА'!A86</f>
        <v>1.3.04</v>
      </c>
      <c r="B86" s="411">
        <f>'ПЛАН НАВЧАЛЬНОГО ПРОЦЕСУ ДЕННА'!B86</f>
        <v>0</v>
      </c>
      <c r="C86" s="412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5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">
      <c r="A87" s="22" t="str">
        <f>'ПЛАН НАВЧАЛЬНОГО ПРОЦЕСУ ДЕННА'!A87</f>
        <v>1.3.05</v>
      </c>
      <c r="B87" s="411">
        <f>'ПЛАН НАВЧАЛЬНОГО ПРОЦЕСУ ДЕННА'!B87</f>
        <v>0</v>
      </c>
      <c r="C87" s="412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5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">
      <c r="A88" s="333" t="s">
        <v>25</v>
      </c>
      <c r="B88" s="322" t="str">
        <f>'ПЛАН НАВЧАЛЬНОГО ПРОЦЕСУ ДЕННА'!B88</f>
        <v xml:space="preserve">Разом практика: 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36">
        <f>Y88*$BR$7</f>
        <v>216</v>
      </c>
      <c r="Y88" s="145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x14ac:dyDescent="0.2">
      <c r="A91" s="22" t="str">
        <f>'ПЛАН НАВЧАЛЬНОГО ПРОЦЕСУ ДЕННА'!A91</f>
        <v>1.4.01</v>
      </c>
      <c r="B91" s="411" t="str">
        <f>'ПЛАН НАВЧАЛЬНОГО ПРОЦЕСУ ДЕННА'!B91</f>
        <v>Кваліфікаційна робота магістра</v>
      </c>
      <c r="C91" s="412" t="str">
        <f>'ПЛАН НАВЧАЛЬНОГО ПРОЦЕСУ ДЕННА'!C91</f>
        <v>ФБС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5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5">
        <f>'ПЛАН НАВЧАЛЬНОГО ПРОЦЕСУ ДЕННА'!AD91</f>
        <v>0</v>
      </c>
      <c r="AE91" s="145">
        <f>'ПЛАН НАВЧАЛЬНОГО ПРОЦЕСУ ДЕННА'!AE91</f>
        <v>0</v>
      </c>
      <c r="AF91" s="145">
        <f>'ПЛАН НАВЧАЛЬНОГО ПРОЦЕСУ ДЕННА'!AF91</f>
        <v>0</v>
      </c>
      <c r="AG91" s="70">
        <f>'ПЛАН НАВЧАЛЬНОГО ПРОЦЕСУ ДЕННА'!AG91</f>
        <v>0</v>
      </c>
      <c r="AH91" s="145">
        <f>'ПЛАН НАВЧАЛЬНОГО ПРОЦЕСУ ДЕННА'!AH91</f>
        <v>0</v>
      </c>
      <c r="AI91" s="145">
        <f>'ПЛАН НАВЧАЛЬНОГО ПРОЦЕСУ ДЕННА'!AI91</f>
        <v>0</v>
      </c>
      <c r="AJ91" s="145">
        <f>'ПЛАН НАВЧАЛЬНОГО ПРОЦЕСУ ДЕННА'!AJ91</f>
        <v>0</v>
      </c>
      <c r="AK91" s="70">
        <f>'ПЛАН НАВЧАЛЬНОГО ПРОЦЕСУ ДЕННА'!AK91</f>
        <v>0</v>
      </c>
      <c r="AL91" s="145">
        <f>'ПЛАН НАВЧАЛЬНОГО ПРОЦЕСУ ДЕННА'!AL91</f>
        <v>0</v>
      </c>
      <c r="AM91" s="145">
        <f>'ПЛАН НАВЧАЛЬНОГО ПРОЦЕСУ ДЕННА'!AM91</f>
        <v>0</v>
      </c>
      <c r="AN91" s="145">
        <f>'ПЛАН НАВЧАЛЬНОГО ПРОЦЕСУ ДЕННА'!AN91</f>
        <v>0</v>
      </c>
      <c r="AO91" s="70">
        <f>'ПЛАН НАВЧАЛЬНОГО ПРОЦЕСУ ДЕННА'!AO91</f>
        <v>12</v>
      </c>
      <c r="AP91" s="145">
        <f>'ПЛАН НАВЧАЛЬНОГО ПРОЦЕСУ ДЕННА'!AP91</f>
        <v>0</v>
      </c>
      <c r="AQ91" s="145">
        <f>'ПЛАН НАВЧАЛЬНОГО ПРОЦЕСУ ДЕННА'!AQ91</f>
        <v>0</v>
      </c>
      <c r="AR91" s="145">
        <f>'ПЛАН НАВЧАЛЬНОГО ПРОЦЕСУ ДЕННА'!AR91</f>
        <v>0</v>
      </c>
      <c r="AS91" s="70">
        <f>'ПЛАН НАВЧАЛЬНОГО ПРОЦЕСУ ДЕННА'!AS91</f>
        <v>0</v>
      </c>
      <c r="AT91" s="145">
        <f>'ПЛАН НАВЧАЛЬНОГО ПРОЦЕСУ ДЕННА'!AT91</f>
        <v>0</v>
      </c>
      <c r="AU91" s="145">
        <f>'ПЛАН НАВЧАЛЬНОГО ПРОЦЕСУ ДЕННА'!AU91</f>
        <v>0</v>
      </c>
      <c r="AV91" s="145">
        <f>'ПЛАН НАВЧАЛЬНОГО ПРОЦЕСУ ДЕННА'!AV91</f>
        <v>0</v>
      </c>
      <c r="AW91" s="70">
        <f>'ПЛАН НАВЧАЛЬНОГО ПРОЦЕСУ ДЕННА'!AW91</f>
        <v>0</v>
      </c>
      <c r="AX91" s="145">
        <f>'ПЛАН НАВЧАЛЬНОГО ПРОЦЕСУ ДЕННА'!AX91</f>
        <v>0</v>
      </c>
      <c r="AY91" s="145">
        <f>'ПЛАН НАВЧАЛЬНОГО ПРОЦЕСУ ДЕННА'!AY91</f>
        <v>0</v>
      </c>
      <c r="AZ91" s="145">
        <f>'ПЛАН НАВЧАЛЬНОГО ПРОЦЕСУ ДЕННА'!AZ91</f>
        <v>0</v>
      </c>
      <c r="BA91" s="70">
        <f>'ПЛАН НАВЧАЛЬНОГО ПРОЦЕСУ ДЕННА'!BA91</f>
        <v>0</v>
      </c>
      <c r="BB91" s="145">
        <f>'ПЛАН НАВЧАЛЬНОГО ПРОЦЕСУ ДЕННА'!BB91</f>
        <v>0</v>
      </c>
      <c r="BC91" s="145">
        <f>'ПЛАН НАВЧАЛЬНОГО ПРОЦЕСУ ДЕННА'!BC91</f>
        <v>0</v>
      </c>
      <c r="BD91" s="145">
        <f>'ПЛАН НАВЧАЛЬНОГО ПРОЦЕСУ ДЕННА'!BD91</f>
        <v>0</v>
      </c>
      <c r="BE91" s="70">
        <f>'ПЛАН НАВЧАЛЬНОГО ПРОЦЕСУ ДЕННА'!BE91</f>
        <v>0</v>
      </c>
      <c r="BF91" s="145">
        <f>'ПЛАН НАВЧАЛЬНОГО ПРОЦЕСУ ДЕННА'!BF91</f>
        <v>0</v>
      </c>
      <c r="BG91" s="145">
        <f>'ПЛАН НАВЧАЛЬНОГО ПРОЦЕСУ ДЕННА'!BG91</f>
        <v>0</v>
      </c>
      <c r="BH91" s="145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customHeight="1" x14ac:dyDescent="0.2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1"/>
      <c r="Z96" s="151"/>
      <c r="AA96" s="151"/>
      <c r="AB96" s="151"/>
      <c r="AC96" s="151"/>
      <c r="AD96" s="234"/>
      <c r="AE96" s="234"/>
      <c r="AF96" s="234"/>
      <c r="AG96" s="149"/>
      <c r="AH96" s="234"/>
      <c r="AI96" s="234"/>
      <c r="AJ96" s="234"/>
      <c r="AK96" s="149"/>
      <c r="AL96" s="234"/>
      <c r="AM96" s="234"/>
      <c r="AN96" s="234"/>
      <c r="AO96" s="149"/>
      <c r="AP96" s="234"/>
      <c r="AQ96" s="234"/>
      <c r="AR96" s="234"/>
      <c r="AS96" s="149"/>
      <c r="AT96" s="234"/>
      <c r="AU96" s="234"/>
      <c r="AV96" s="234"/>
      <c r="AW96" s="149"/>
      <c r="AX96" s="234"/>
      <c r="AY96" s="234"/>
      <c r="AZ96" s="234"/>
      <c r="BA96" s="149"/>
      <c r="BB96" s="234"/>
      <c r="BC96" s="234"/>
      <c r="BD96" s="234"/>
      <c r="BE96" s="149"/>
      <c r="BF96" s="234"/>
      <c r="BG96" s="234"/>
      <c r="BH96" s="234"/>
      <c r="BI96" s="149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t="22.5" x14ac:dyDescent="0.2">
      <c r="A97" s="22" t="str">
        <f>'ПЛАН НАВЧАЛЬНОГО ПРОЦЕСУ ДЕННА'!A97</f>
        <v>1.5.01</v>
      </c>
      <c r="B97" s="411" t="str">
        <f>'ПЛАН НАВЧАЛЬНОГО ПРОЦЕСУ ДЕННА'!B97</f>
        <v>Захист кваліфікаційної роботи магістра</v>
      </c>
      <c r="C97" s="412" t="str">
        <f>'ПЛАН НАВЧАЛЬНОГО ПРОЦЕСУ ДЕННА'!C97</f>
        <v>ФБС</v>
      </c>
      <c r="D97" s="303">
        <f>'ПЛАН НАВЧАЛЬНОГО ПРОЦЕСУ ДЕННА'!D97</f>
        <v>0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5">
        <f>'ПЛАН НАВЧАЛЬНОГО ПРОЦЕСУ ДЕННА'!X97</f>
        <v>0</v>
      </c>
      <c r="Y97" s="145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0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0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">
      <c r="A98" s="22" t="str">
        <f>'ПЛАН НАВЧАЛЬНОГО ПРОЦЕСУ ДЕННА'!A98</f>
        <v>1.5.02</v>
      </c>
      <c r="B98" s="411">
        <f>'ПЛАН НАВЧАЛЬНОГО ПРОЦЕСУ ДЕННА'!B98</f>
        <v>0</v>
      </c>
      <c r="C98" s="412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5">
        <f>'ПЛАН НАВЧАЛЬНОГО ПРОЦЕСУ ДЕННА'!X98</f>
        <v>0</v>
      </c>
      <c r="Y98" s="145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">
      <c r="A99" s="22" t="str">
        <f>'ПЛАН НАВЧАЛЬНОГО ПРОЦЕСУ ДЕННА'!A99</f>
        <v>1.5.03</v>
      </c>
      <c r="B99" s="411">
        <f>'ПЛАН НАВЧАЛЬНОГО ПРОЦЕСУ ДЕННА'!B99</f>
        <v>0</v>
      </c>
      <c r="C99" s="412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5">
        <f>'ПЛАН НАВЧАЛЬНОГО ПРОЦЕСУ ДЕННА'!X99</f>
        <v>0</v>
      </c>
      <c r="Y99" s="145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">
      <c r="A100" s="22" t="str">
        <f>'ПЛАН НАВЧАЛЬНОГО ПРОЦЕСУ ДЕННА'!A100</f>
        <v>1.5.04</v>
      </c>
      <c r="B100" s="411">
        <f>'ПЛАН НАВЧАЛЬНОГО ПРОЦЕСУ ДЕННА'!B100</f>
        <v>0</v>
      </c>
      <c r="C100" s="412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5">
        <f>'ПЛАН НАВЧАЛЬНОГО ПРОЦЕСУ ДЕННА'!X100</f>
        <v>0</v>
      </c>
      <c r="Y100" s="145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">
      <c r="A101" s="22" t="str">
        <f>'ПЛАН НАВЧАЛЬНОГО ПРОЦЕСУ ДЕННА'!A101</f>
        <v>1.5.05</v>
      </c>
      <c r="B101" s="411">
        <f>'ПЛАН НАВЧАЛЬНОГО ПРОЦЕСУ ДЕННА'!B101</f>
        <v>0</v>
      </c>
      <c r="C101" s="412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5">
        <f>'ПЛАН НАВЧАЛЬНОГО ПРОЦЕСУ ДЕННА'!X101</f>
        <v>0</v>
      </c>
      <c r="Y101" s="145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338"/>
      <c r="B103" s="331" t="s">
        <v>252</v>
      </c>
      <c r="C103" s="339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67">
        <f>X$91+X$88+X$80+X$69</f>
        <v>2010</v>
      </c>
      <c r="Y103" s="167">
        <f>Y$91+Y$88+Y$80+Y$69</f>
        <v>67</v>
      </c>
      <c r="Z103" s="247">
        <f>Z$91+Z$88+Z$80+Z$69</f>
        <v>38</v>
      </c>
      <c r="AA103" s="247">
        <f t="shared" ref="AA103:BI103" si="136">AA$91+AA$88+AA$80+AA$69</f>
        <v>0</v>
      </c>
      <c r="AB103" s="247">
        <f t="shared" si="136"/>
        <v>42</v>
      </c>
      <c r="AC103" s="247">
        <f t="shared" si="136"/>
        <v>1930</v>
      </c>
      <c r="AD103" s="247">
        <f t="shared" si="136"/>
        <v>22</v>
      </c>
      <c r="AE103" s="247">
        <f t="shared" si="136"/>
        <v>0</v>
      </c>
      <c r="AF103" s="247">
        <f t="shared" si="136"/>
        <v>24</v>
      </c>
      <c r="AG103" s="168">
        <f>AG$91+AG$88+AG$80+AG$69</f>
        <v>30</v>
      </c>
      <c r="AH103" s="247">
        <f t="shared" si="136"/>
        <v>14</v>
      </c>
      <c r="AI103" s="247">
        <f t="shared" si="136"/>
        <v>0</v>
      </c>
      <c r="AJ103" s="247">
        <f t="shared" si="136"/>
        <v>16</v>
      </c>
      <c r="AK103" s="168">
        <f t="shared" si="136"/>
        <v>15</v>
      </c>
      <c r="AL103" s="247">
        <f t="shared" si="136"/>
        <v>2</v>
      </c>
      <c r="AM103" s="247">
        <f t="shared" si="136"/>
        <v>0</v>
      </c>
      <c r="AN103" s="247">
        <f t="shared" si="136"/>
        <v>2</v>
      </c>
      <c r="AO103" s="168">
        <f t="shared" si="136"/>
        <v>22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8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8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8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8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8">
        <f t="shared" si="136"/>
        <v>0</v>
      </c>
      <c r="BJ103" s="149"/>
      <c r="BK103" s="24"/>
      <c r="BL103" s="35">
        <f t="shared" ref="BL103:BT103" si="137">BL$91+BL$88+BL$80+BL$69</f>
        <v>29</v>
      </c>
      <c r="BM103" s="35">
        <f t="shared" si="137"/>
        <v>15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">
      <c r="A105" s="293" t="s">
        <v>142</v>
      </c>
      <c r="B105" s="340" t="s">
        <v>168</v>
      </c>
      <c r="C105" s="341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66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2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5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0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2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5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0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0</v>
      </c>
      <c r="CR107" s="309">
        <f t="shared" si="169"/>
        <v>1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5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3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5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0</v>
      </c>
      <c r="CS109" s="311">
        <f t="shared" si="170"/>
        <v>1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x14ac:dyDescent="0.2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5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5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5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5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5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5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5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5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5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5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5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5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5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5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5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5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3" t="s">
        <v>25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1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195">SUM(AK106:AK125)</f>
        <v>15</v>
      </c>
      <c r="AL126" s="235"/>
      <c r="AM126" s="235"/>
      <c r="AN126" s="235"/>
      <c r="AO126" s="70">
        <f t="shared" si="195"/>
        <v>8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36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">
      <c r="A127" s="338"/>
      <c r="B127" s="338"/>
      <c r="C127" s="339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">
      <c r="A128" s="338"/>
      <c r="B128" s="338"/>
      <c r="C128" s="339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333" t="s">
        <v>25</v>
      </c>
      <c r="B129" s="344" t="str">
        <f>CONCATENATE("Підготовка ",'Титул денна'!AX1,"а разом:")</f>
        <v>Підготовка магістра разом:</v>
      </c>
      <c r="C129" s="345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346"/>
      <c r="P129" s="347"/>
      <c r="Q129" s="166"/>
      <c r="R129" s="166"/>
      <c r="S129" s="166"/>
      <c r="T129" s="166"/>
      <c r="U129" s="166"/>
      <c r="V129" s="166"/>
      <c r="W129" s="166"/>
      <c r="X129" s="167">
        <f>X$126+X$103</f>
        <v>2700</v>
      </c>
      <c r="Y129" s="167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8">
        <f>AG$103+AG$126</f>
        <v>30</v>
      </c>
      <c r="AH129" s="247"/>
      <c r="AI129" s="247"/>
      <c r="AJ129" s="247"/>
      <c r="AK129" s="168">
        <f t="shared" ref="AK129" si="199">AK$103+AK$126</f>
        <v>30</v>
      </c>
      <c r="AL129" s="247"/>
      <c r="AM129" s="247"/>
      <c r="AN129" s="247"/>
      <c r="AO129" s="168">
        <f t="shared" ref="AO129" si="200">AO$103+AO$126</f>
        <v>30</v>
      </c>
      <c r="AP129" s="247"/>
      <c r="AQ129" s="247"/>
      <c r="AR129" s="247"/>
      <c r="AS129" s="168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8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8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8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8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30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29</v>
      </c>
      <c r="BX129" s="41">
        <f t="shared" si="208"/>
        <v>15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46.75</v>
      </c>
      <c r="CF129" s="224"/>
    </row>
    <row r="130" spans="1:124" s="19" customFormat="1" ht="21" hidden="1" customHeight="1" x14ac:dyDescent="0.2">
      <c r="A130"/>
      <c r="B130" s="132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idden="1" x14ac:dyDescent="0.2">
      <c r="A131"/>
      <c r="B131" s="132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idden="1" x14ac:dyDescent="0.2">
      <c r="A132"/>
      <c r="B132" s="132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idden="1" x14ac:dyDescent="0.2">
      <c r="A133"/>
      <c r="B133" s="132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">
      <c r="A134"/>
      <c r="B134" s="132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">
      <c r="A135" s="348"/>
      <c r="B135" s="349"/>
      <c r="C135" s="729" t="str">
        <f>'ПЛАН НАВЧАЛЬНОГО ПРОЦЕСУ ДЕННА'!C135:AP135</f>
        <v>ІНФОРМАЦІЙНА ЧАСТИНА</v>
      </c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  <c r="S135" s="729"/>
      <c r="T135" s="729"/>
      <c r="U135" s="729"/>
      <c r="V135" s="730"/>
      <c r="W135" s="730"/>
      <c r="X135" s="730"/>
      <c r="Y135" s="730"/>
      <c r="Z135" s="730"/>
      <c r="AA135" s="730"/>
      <c r="AB135" s="730"/>
      <c r="AC135" s="730"/>
      <c r="AD135" s="729"/>
      <c r="AE135" s="729"/>
      <c r="AF135" s="729"/>
      <c r="AG135" s="729"/>
      <c r="AH135" s="729"/>
      <c r="AI135" s="729"/>
      <c r="AJ135" s="729"/>
      <c r="AK135" s="729"/>
      <c r="AL135" s="729"/>
      <c r="AM135" s="729"/>
      <c r="AN135" s="729"/>
      <c r="AO135" s="729"/>
      <c r="AP135" s="729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2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3"/>
      <c r="U136" s="173"/>
      <c r="V136" s="646" t="s">
        <v>286</v>
      </c>
      <c r="W136" s="646"/>
      <c r="X136" s="646"/>
      <c r="Y136" s="646"/>
      <c r="Z136" s="646"/>
      <c r="AA136" s="646"/>
      <c r="AB136" s="646"/>
      <c r="AC136" s="646"/>
      <c r="AD136" s="608">
        <f>IF(AD9&gt;0,(AD103+AE103+AF103),0)</f>
        <v>46</v>
      </c>
      <c r="AE136" s="608"/>
      <c r="AF136" s="608"/>
      <c r="AG136" s="609"/>
      <c r="AH136" s="608">
        <f>IF(AH9&gt;0,(AH103+AI103+AJ103),0)</f>
        <v>30</v>
      </c>
      <c r="AI136" s="608"/>
      <c r="AJ136" s="608"/>
      <c r="AK136" s="609"/>
      <c r="AL136" s="608">
        <f>IF(AL9&gt;0,(AL103+AM103+AN103),0)</f>
        <v>4</v>
      </c>
      <c r="AM136" s="608"/>
      <c r="AN136" s="608"/>
      <c r="AO136" s="609"/>
      <c r="AP136" s="608">
        <f>IF(AP9&gt;0,(AP103+AQ103+AR103),0)</f>
        <v>0</v>
      </c>
      <c r="AQ136" s="608"/>
      <c r="AR136" s="608"/>
      <c r="AS136" s="609"/>
      <c r="AT136" s="599">
        <f t="shared" ref="AT136" si="211">(AT129+AU129+AV129)</f>
        <v>0</v>
      </c>
      <c r="AU136" s="599"/>
      <c r="AV136" s="599"/>
      <c r="AW136" s="600"/>
      <c r="AX136" s="599">
        <f t="shared" ref="AX136" si="212">(AX129+AY129+AZ129)</f>
        <v>0</v>
      </c>
      <c r="AY136" s="599"/>
      <c r="AZ136" s="599"/>
      <c r="BA136" s="600"/>
      <c r="BB136" s="599">
        <f t="shared" ref="BB136" si="213">(BB129+BC129+BD129)</f>
        <v>0</v>
      </c>
      <c r="BC136" s="599"/>
      <c r="BD136" s="599"/>
      <c r="BE136" s="600"/>
      <c r="BF136" s="599">
        <f t="shared" ref="BF136" si="214">(BF129+BG129+BH129)</f>
        <v>0</v>
      </c>
      <c r="BG136" s="599"/>
      <c r="BH136" s="599"/>
      <c r="BI136" s="600"/>
      <c r="BJ136" s="21"/>
      <c r="BL136" s="601" t="s">
        <v>89</v>
      </c>
      <c r="BM136" s="601"/>
      <c r="BN136" s="601"/>
      <c r="BO136" s="601"/>
      <c r="BP136" s="601"/>
      <c r="BQ136" s="601"/>
      <c r="BR136" s="601"/>
      <c r="BS136" s="601"/>
      <c r="BW136" s="615"/>
      <c r="BX136" s="615"/>
      <c r="BY136" s="615"/>
      <c r="BZ136" s="615"/>
      <c r="CA136" s="615"/>
      <c r="CB136" s="615"/>
      <c r="CC136" s="615"/>
      <c r="CD136" s="615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">
      <c r="A137" s="22" t="str">
        <f>'ПЛАН НАВЧАЛЬНОГО ПРОЦЕСУ ДЕННА'!A137</f>
        <v>№</v>
      </c>
      <c r="B137" s="592" t="str">
        <f>'ПЛАН НАВЧАЛЬНОГО ПРОЦЕСУ ДЕННА'!B137:C137</f>
        <v>Назва</v>
      </c>
      <c r="C137" s="592"/>
      <c r="D137" s="610" t="str">
        <f>'ПЛАН НАВЧАЛЬНОГО ПРОЦЕСУ ДЕННА'!D137:K137</f>
        <v>Семестр</v>
      </c>
      <c r="E137" s="610"/>
      <c r="F137" s="610"/>
      <c r="G137" s="610"/>
      <c r="H137" s="610"/>
      <c r="I137" s="610"/>
      <c r="J137" s="610"/>
      <c r="K137" s="611"/>
      <c r="L137" s="653" t="str">
        <f>'ПЛАН НАВЧАЛЬНОГО ПРОЦЕСУ ДЕННА'!L137:O137</f>
        <v>Кіль. Тижн</v>
      </c>
      <c r="M137" s="610"/>
      <c r="N137" s="610"/>
      <c r="O137" s="611"/>
      <c r="P137" s="653" t="str">
        <f>'ПЛАН НАВЧАЛЬНОГО ПРОЦЕСУ ДЕННА'!P137:S137</f>
        <v>Кредитів</v>
      </c>
      <c r="Q137" s="610"/>
      <c r="R137" s="610"/>
      <c r="S137" s="611"/>
      <c r="T137" s="173"/>
      <c r="U137" s="173"/>
      <c r="V137" s="639" t="s">
        <v>268</v>
      </c>
      <c r="W137" s="640"/>
      <c r="X137" s="647"/>
      <c r="Y137" s="636" t="s">
        <v>275</v>
      </c>
      <c r="Z137" s="637"/>
      <c r="AA137" s="637"/>
      <c r="AB137" s="638"/>
      <c r="AC137" s="170">
        <f>DC80</f>
        <v>0</v>
      </c>
      <c r="AD137" s="595">
        <f>DD80</f>
        <v>0</v>
      </c>
      <c r="AE137" s="596"/>
      <c r="AF137" s="596"/>
      <c r="AG137" s="597"/>
      <c r="AH137" s="595">
        <f>DE80</f>
        <v>0</v>
      </c>
      <c r="AI137" s="596"/>
      <c r="AJ137" s="596"/>
      <c r="AK137" s="597"/>
      <c r="AL137" s="595">
        <f>DF80</f>
        <v>0</v>
      </c>
      <c r="AM137" s="596"/>
      <c r="AN137" s="596"/>
      <c r="AO137" s="597"/>
      <c r="AP137" s="595">
        <f>DG80</f>
        <v>0</v>
      </c>
      <c r="AQ137" s="596"/>
      <c r="AR137" s="596"/>
      <c r="AS137" s="597"/>
      <c r="AT137" s="595">
        <f>DH80</f>
        <v>0</v>
      </c>
      <c r="AU137" s="596"/>
      <c r="AV137" s="596"/>
      <c r="AW137" s="597"/>
      <c r="AX137" s="595">
        <f>DI80</f>
        <v>0</v>
      </c>
      <c r="AY137" s="596"/>
      <c r="AZ137" s="596"/>
      <c r="BA137" s="597"/>
      <c r="BB137" s="595">
        <f>DJ80</f>
        <v>0</v>
      </c>
      <c r="BC137" s="596"/>
      <c r="BD137" s="596"/>
      <c r="BE137" s="597"/>
      <c r="BF137" s="595">
        <f>DK80</f>
        <v>0</v>
      </c>
      <c r="BG137" s="596"/>
      <c r="BH137" s="596"/>
      <c r="BI137" s="597"/>
      <c r="BJ137" s="21"/>
      <c r="BK137"/>
      <c r="BL137" s="80">
        <f t="shared" ref="BL137:BS137" si="215">CQ69+CQ126+CQ88</f>
        <v>2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">
      <c r="A138" s="22">
        <f>'ПЛАН НАВЧАЛЬНОГО ПРОЦЕСУ ДЕННА'!A138</f>
        <v>1</v>
      </c>
      <c r="B138" s="628" t="str">
        <f>'ПЛАН НАВЧАЛЬНОГО ПРОЦЕСУ ДЕННА'!B138:C138</f>
        <v>Переддипломна</v>
      </c>
      <c r="C138" s="628"/>
      <c r="D138" s="634" t="str">
        <f>'ПЛАН НАВЧАЛЬНОГО ПРОЦЕСУ ДЕННА'!D138:K138</f>
        <v>3</v>
      </c>
      <c r="E138" s="634"/>
      <c r="F138" s="634"/>
      <c r="G138" s="634"/>
      <c r="H138" s="634"/>
      <c r="I138" s="634"/>
      <c r="J138" s="634"/>
      <c r="K138" s="634"/>
      <c r="L138" s="629">
        <f>'ПЛАН НАВЧАЛЬНОГО ПРОЦЕСУ ДЕННА'!L138:O138</f>
        <v>4</v>
      </c>
      <c r="M138" s="630"/>
      <c r="N138" s="630"/>
      <c r="O138" s="630"/>
      <c r="P138" s="635">
        <f>'ПЛАН НАВЧАЛЬНОГО ПРОЦЕСУ ДЕННА'!P138:S138</f>
        <v>7.2</v>
      </c>
      <c r="Q138" s="630"/>
      <c r="R138" s="630"/>
      <c r="S138" s="630"/>
      <c r="T138" s="173"/>
      <c r="U138" s="173"/>
      <c r="V138" s="253"/>
      <c r="W138" s="254"/>
      <c r="X138" s="255"/>
      <c r="Y138" s="636" t="s">
        <v>276</v>
      </c>
      <c r="Z138" s="637"/>
      <c r="AA138" s="637"/>
      <c r="AB138" s="638"/>
      <c r="AC138" s="171">
        <f>DL80</f>
        <v>1</v>
      </c>
      <c r="AD138" s="595">
        <f>DM80</f>
        <v>1</v>
      </c>
      <c r="AE138" s="596"/>
      <c r="AF138" s="596"/>
      <c r="AG138" s="597"/>
      <c r="AH138" s="595">
        <f>DN80</f>
        <v>0</v>
      </c>
      <c r="AI138" s="596"/>
      <c r="AJ138" s="596"/>
      <c r="AK138" s="597"/>
      <c r="AL138" s="595">
        <f>DO80</f>
        <v>0</v>
      </c>
      <c r="AM138" s="596"/>
      <c r="AN138" s="596"/>
      <c r="AO138" s="597"/>
      <c r="AP138" s="595">
        <f>DP80</f>
        <v>0</v>
      </c>
      <c r="AQ138" s="596"/>
      <c r="AR138" s="596"/>
      <c r="AS138" s="597"/>
      <c r="AT138" s="595">
        <f>DQ80</f>
        <v>0</v>
      </c>
      <c r="AU138" s="596"/>
      <c r="AV138" s="596"/>
      <c r="AW138" s="597"/>
      <c r="AX138" s="595">
        <f>DR80</f>
        <v>0</v>
      </c>
      <c r="AY138" s="596"/>
      <c r="AZ138" s="596"/>
      <c r="BA138" s="597"/>
      <c r="BB138" s="595">
        <f>DS80</f>
        <v>0</v>
      </c>
      <c r="BC138" s="596"/>
      <c r="BD138" s="596"/>
      <c r="BE138" s="597"/>
      <c r="BF138" s="595">
        <f>DT80</f>
        <v>0</v>
      </c>
      <c r="BG138" s="596"/>
      <c r="BH138" s="596"/>
      <c r="BI138" s="597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">
      <c r="A139" s="22">
        <f>'ПЛАН НАВЧАЛЬНОГО ПРОЦЕСУ ДЕННА'!A139</f>
        <v>2</v>
      </c>
      <c r="B139" s="628">
        <f>'ПЛАН НАВЧАЛЬНОГО ПРОЦЕСУ ДЕННА'!B139:C139</f>
        <v>0</v>
      </c>
      <c r="C139" s="628"/>
      <c r="D139" s="634" t="str">
        <f>'ПЛАН НАВЧАЛЬНОГО ПРОЦЕСУ ДЕННА'!D139:K139</f>
        <v/>
      </c>
      <c r="E139" s="634"/>
      <c r="F139" s="634"/>
      <c r="G139" s="634"/>
      <c r="H139" s="634"/>
      <c r="I139" s="634"/>
      <c r="J139" s="634"/>
      <c r="K139" s="634"/>
      <c r="L139" s="629">
        <f>'ПЛАН НАВЧАЛЬНОГО ПРОЦЕСУ ДЕННА'!L139:O139</f>
        <v>0</v>
      </c>
      <c r="M139" s="630"/>
      <c r="N139" s="630"/>
      <c r="O139" s="630"/>
      <c r="P139" s="635">
        <f>'ПЛАН НАВЧАЛЬНОГО ПРОЦЕСУ ДЕННА'!P139:S139</f>
        <v>0</v>
      </c>
      <c r="Q139" s="630"/>
      <c r="R139" s="630"/>
      <c r="S139" s="630"/>
      <c r="T139" s="173"/>
      <c r="U139" s="173"/>
      <c r="V139" s="253"/>
      <c r="W139" s="254"/>
      <c r="X139" s="255"/>
      <c r="Y139" s="636" t="s">
        <v>277</v>
      </c>
      <c r="Z139" s="637"/>
      <c r="AA139" s="637"/>
      <c r="AB139" s="638"/>
      <c r="AC139" s="171">
        <f>SUM(AD139:BF139)</f>
        <v>12</v>
      </c>
      <c r="AD139" s="595">
        <f>DX69</f>
        <v>6</v>
      </c>
      <c r="AE139" s="596"/>
      <c r="AF139" s="596"/>
      <c r="AG139" s="597"/>
      <c r="AH139" s="595">
        <f>DY69</f>
        <v>5</v>
      </c>
      <c r="AI139" s="596"/>
      <c r="AJ139" s="596"/>
      <c r="AK139" s="597"/>
      <c r="AL139" s="595">
        <f>DZ69</f>
        <v>1</v>
      </c>
      <c r="AM139" s="596"/>
      <c r="AN139" s="596"/>
      <c r="AO139" s="597"/>
      <c r="AP139" s="595">
        <f>EA69</f>
        <v>0</v>
      </c>
      <c r="AQ139" s="596"/>
      <c r="AR139" s="596"/>
      <c r="AS139" s="597"/>
      <c r="AT139" s="595">
        <f>EB69</f>
        <v>0</v>
      </c>
      <c r="AU139" s="596"/>
      <c r="AV139" s="596"/>
      <c r="AW139" s="597"/>
      <c r="AX139" s="595">
        <f>EC69</f>
        <v>0</v>
      </c>
      <c r="AY139" s="596"/>
      <c r="AZ139" s="596"/>
      <c r="BA139" s="597"/>
      <c r="BB139" s="595">
        <f>ED69</f>
        <v>0</v>
      </c>
      <c r="BC139" s="596"/>
      <c r="BD139" s="596"/>
      <c r="BE139" s="597"/>
      <c r="BF139" s="595">
        <f>EE69</f>
        <v>0</v>
      </c>
      <c r="BG139" s="596"/>
      <c r="BH139" s="596"/>
      <c r="BI139" s="597"/>
      <c r="BJ139" s="21"/>
      <c r="BK139"/>
      <c r="BL139" s="652" t="s">
        <v>113</v>
      </c>
      <c r="BM139" s="652"/>
      <c r="BN139" s="652"/>
      <c r="BO139" s="652"/>
      <c r="BP139" s="652"/>
      <c r="BQ139" s="652"/>
      <c r="BR139" s="652"/>
      <c r="BS139" s="652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">
      <c r="A140" s="22">
        <f>'ПЛАН НАВЧАЛЬНОГО ПРОЦЕСУ ДЕННА'!A140</f>
        <v>3</v>
      </c>
      <c r="B140" s="628">
        <f>'ПЛАН НАВЧАЛЬНОГО ПРОЦЕСУ ДЕННА'!B140:C140</f>
        <v>0</v>
      </c>
      <c r="C140" s="628"/>
      <c r="D140" s="634" t="str">
        <f>'ПЛАН НАВЧАЛЬНОГО ПРОЦЕСУ ДЕННА'!D140:K140</f>
        <v/>
      </c>
      <c r="E140" s="634"/>
      <c r="F140" s="634"/>
      <c r="G140" s="634"/>
      <c r="H140" s="634"/>
      <c r="I140" s="634"/>
      <c r="J140" s="634"/>
      <c r="K140" s="634"/>
      <c r="L140" s="629">
        <f>'ПЛАН НАВЧАЛЬНОГО ПРОЦЕСУ ДЕННА'!L140:O140</f>
        <v>0</v>
      </c>
      <c r="M140" s="630"/>
      <c r="N140" s="630"/>
      <c r="O140" s="630"/>
      <c r="P140" s="635">
        <f>'ПЛАН НАВЧАЛЬНОГО ПРОЦЕСУ ДЕННА'!P140:S140</f>
        <v>0</v>
      </c>
      <c r="Q140" s="630"/>
      <c r="R140" s="630"/>
      <c r="S140" s="630"/>
      <c r="T140" s="173"/>
      <c r="U140" s="173"/>
      <c r="V140" s="253"/>
      <c r="W140" s="254"/>
      <c r="X140" s="255"/>
      <c r="Y140" s="636" t="s">
        <v>278</v>
      </c>
      <c r="Z140" s="637"/>
      <c r="AA140" s="637"/>
      <c r="AB140" s="638"/>
      <c r="AC140" s="171">
        <f>SUM(AD140:BF140)</f>
        <v>9</v>
      </c>
      <c r="AD140" s="631">
        <f>BL140</f>
        <v>5</v>
      </c>
      <c r="AE140" s="632"/>
      <c r="AF140" s="632"/>
      <c r="AG140" s="633"/>
      <c r="AH140" s="631">
        <f>BM140</f>
        <v>3</v>
      </c>
      <c r="AI140" s="632"/>
      <c r="AJ140" s="632"/>
      <c r="AK140" s="633"/>
      <c r="AL140" s="631">
        <f>BN140</f>
        <v>1</v>
      </c>
      <c r="AM140" s="632"/>
      <c r="AN140" s="632"/>
      <c r="AO140" s="633"/>
      <c r="AP140" s="631">
        <f>BO140</f>
        <v>0</v>
      </c>
      <c r="AQ140" s="632"/>
      <c r="AR140" s="632"/>
      <c r="AS140" s="633"/>
      <c r="AT140" s="631">
        <f>BP140</f>
        <v>0</v>
      </c>
      <c r="AU140" s="632"/>
      <c r="AV140" s="632"/>
      <c r="AW140" s="633"/>
      <c r="AX140" s="631">
        <f>BQ140</f>
        <v>0</v>
      </c>
      <c r="AY140" s="632"/>
      <c r="AZ140" s="632"/>
      <c r="BA140" s="633"/>
      <c r="BB140" s="631">
        <f>BR140</f>
        <v>0</v>
      </c>
      <c r="BC140" s="632"/>
      <c r="BD140" s="632"/>
      <c r="BE140" s="633"/>
      <c r="BF140" s="631">
        <f>BS140</f>
        <v>0</v>
      </c>
      <c r="BG140" s="632"/>
      <c r="BH140" s="632"/>
      <c r="BI140" s="633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">
      <c r="A141" s="22">
        <f>'ПЛАН НАВЧАЛЬНОГО ПРОЦЕСУ ДЕННА'!A141</f>
        <v>4</v>
      </c>
      <c r="B141" s="628">
        <f>'ПЛАН НАВЧАЛЬНОГО ПРОЦЕСУ ДЕННА'!B141:C141</f>
        <v>0</v>
      </c>
      <c r="C141" s="628"/>
      <c r="D141" s="634" t="str">
        <f>'ПЛАН НАВЧАЛЬНОГО ПРОЦЕСУ ДЕННА'!D141:K141</f>
        <v/>
      </c>
      <c r="E141" s="634"/>
      <c r="F141" s="634"/>
      <c r="G141" s="634"/>
      <c r="H141" s="634"/>
      <c r="I141" s="634"/>
      <c r="J141" s="634"/>
      <c r="K141" s="634"/>
      <c r="L141" s="629">
        <f>'ПЛАН НАВЧАЛЬНОГО ПРОЦЕСУ ДЕННА'!L141:O141</f>
        <v>0</v>
      </c>
      <c r="M141" s="630"/>
      <c r="N141" s="630"/>
      <c r="O141" s="630"/>
      <c r="P141" s="635">
        <f>'ПЛАН НАВЧАЛЬНОГО ПРОЦЕСУ ДЕННА'!P141:S141</f>
        <v>0</v>
      </c>
      <c r="Q141" s="630"/>
      <c r="R141" s="630"/>
      <c r="S141" s="630"/>
      <c r="T141" s="173"/>
      <c r="U141" s="173"/>
      <c r="V141" s="256"/>
      <c r="W141" s="257"/>
      <c r="X141" s="258"/>
      <c r="Y141" s="636" t="s">
        <v>279</v>
      </c>
      <c r="Z141" s="637"/>
      <c r="AA141" s="637"/>
      <c r="AB141" s="638"/>
      <c r="AC141" s="171">
        <f>SUM(AD141:BF141)</f>
        <v>10</v>
      </c>
      <c r="AD141" s="631">
        <f>BL137</f>
        <v>2</v>
      </c>
      <c r="AE141" s="632"/>
      <c r="AF141" s="632"/>
      <c r="AG141" s="633"/>
      <c r="AH141" s="631">
        <f>BM137</f>
        <v>5</v>
      </c>
      <c r="AI141" s="632"/>
      <c r="AJ141" s="632"/>
      <c r="AK141" s="633"/>
      <c r="AL141" s="631">
        <f>BN137</f>
        <v>3</v>
      </c>
      <c r="AM141" s="632"/>
      <c r="AN141" s="632"/>
      <c r="AO141" s="633"/>
      <c r="AP141" s="631">
        <f>BO137</f>
        <v>0</v>
      </c>
      <c r="AQ141" s="632"/>
      <c r="AR141" s="632"/>
      <c r="AS141" s="633"/>
      <c r="AT141" s="631">
        <f>BP137</f>
        <v>0</v>
      </c>
      <c r="AU141" s="632"/>
      <c r="AV141" s="632"/>
      <c r="AW141" s="633"/>
      <c r="AX141" s="631">
        <f>BQ137</f>
        <v>0</v>
      </c>
      <c r="AY141" s="632"/>
      <c r="AZ141" s="632"/>
      <c r="BA141" s="633"/>
      <c r="BB141" s="631">
        <f>BR137</f>
        <v>0</v>
      </c>
      <c r="BC141" s="632"/>
      <c r="BD141" s="632"/>
      <c r="BE141" s="633"/>
      <c r="BF141" s="631">
        <f>BS137</f>
        <v>0</v>
      </c>
      <c r="BG141" s="632"/>
      <c r="BH141" s="632"/>
      <c r="BI141" s="633"/>
      <c r="BJ141" s="21"/>
      <c r="BK141"/>
      <c r="BL141" s="598" t="s">
        <v>114</v>
      </c>
      <c r="BM141" s="598"/>
      <c r="BN141" s="598"/>
      <c r="BO141" s="598"/>
      <c r="BP141" s="598"/>
      <c r="BQ141" s="598"/>
      <c r="BR141" s="598"/>
      <c r="BS141" s="598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">
      <c r="A142" s="22">
        <f>'ПЛАН НАВЧАЛЬНОГО ПРОЦЕСУ ДЕННА'!A142</f>
        <v>5</v>
      </c>
      <c r="B142" s="628">
        <f>'ПЛАН НАВЧАЛЬНОГО ПРОЦЕСУ ДЕННА'!B142:C142</f>
        <v>0</v>
      </c>
      <c r="C142" s="628"/>
      <c r="D142" s="634" t="str">
        <f>'ПЛАН НАВЧАЛЬНОГО ПРОЦЕСУ ДЕННА'!D142:K142</f>
        <v/>
      </c>
      <c r="E142" s="634"/>
      <c r="F142" s="634"/>
      <c r="G142" s="634"/>
      <c r="H142" s="634"/>
      <c r="I142" s="634"/>
      <c r="J142" s="634"/>
      <c r="K142" s="634"/>
      <c r="L142" s="629">
        <f>'ПЛАН НАВЧАЛЬНОГО ПРОЦЕСУ ДЕННА'!L142:O142</f>
        <v>0</v>
      </c>
      <c r="M142" s="630"/>
      <c r="N142" s="630"/>
      <c r="O142" s="630"/>
      <c r="P142" s="635">
        <f>'ПЛАН НАВЧАЛЬНОГО ПРОЦЕСУ ДЕННА'!P142:S142</f>
        <v>0</v>
      </c>
      <c r="Q142" s="630"/>
      <c r="R142" s="630"/>
      <c r="S142" s="630"/>
      <c r="T142" s="173"/>
      <c r="U142" s="173"/>
      <c r="V142" s="639" t="s">
        <v>269</v>
      </c>
      <c r="W142" s="640"/>
      <c r="X142" s="640"/>
      <c r="Y142" s="640"/>
      <c r="Z142" s="636" t="s">
        <v>271</v>
      </c>
      <c r="AA142" s="641"/>
      <c r="AB142" s="641"/>
      <c r="AC142" s="642"/>
      <c r="AD142" s="586">
        <f>AG129</f>
        <v>30</v>
      </c>
      <c r="AE142" s="587"/>
      <c r="AF142" s="587"/>
      <c r="AG142" s="588"/>
      <c r="AH142" s="586">
        <f>AK129</f>
        <v>30</v>
      </c>
      <c r="AI142" s="587"/>
      <c r="AJ142" s="587"/>
      <c r="AK142" s="588"/>
      <c r="AL142" s="586">
        <f>AO129</f>
        <v>30</v>
      </c>
      <c r="AM142" s="587"/>
      <c r="AN142" s="587"/>
      <c r="AO142" s="588"/>
      <c r="AP142" s="586">
        <f>AS129</f>
        <v>0</v>
      </c>
      <c r="AQ142" s="587"/>
      <c r="AR142" s="587"/>
      <c r="AS142" s="588"/>
      <c r="AT142" s="586">
        <f>AW129</f>
        <v>0</v>
      </c>
      <c r="AU142" s="587"/>
      <c r="AV142" s="587"/>
      <c r="AW142" s="588"/>
      <c r="AX142" s="586">
        <f>BA129</f>
        <v>0</v>
      </c>
      <c r="AY142" s="587"/>
      <c r="AZ142" s="587"/>
      <c r="BA142" s="588"/>
      <c r="BB142" s="586">
        <f>BE129</f>
        <v>0</v>
      </c>
      <c r="BC142" s="587"/>
      <c r="BD142" s="587"/>
      <c r="BE142" s="588"/>
      <c r="BF142" s="586">
        <f>BI129</f>
        <v>0</v>
      </c>
      <c r="BG142" s="587"/>
      <c r="BH142" s="587"/>
      <c r="BI142" s="588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">
      <c r="A143"/>
      <c r="B143" s="674" t="str">
        <f>'ПЛАН НАВЧАЛЬНОГО ПРОЦЕСУ ДЕННА'!B143:K143</f>
        <v xml:space="preserve">Разом: </v>
      </c>
      <c r="C143" s="674"/>
      <c r="D143" s="674"/>
      <c r="E143" s="674"/>
      <c r="F143" s="674"/>
      <c r="G143" s="674"/>
      <c r="H143" s="674"/>
      <c r="I143" s="674"/>
      <c r="J143" s="674"/>
      <c r="K143" s="674"/>
      <c r="L143" s="629">
        <f>SUM(L138:O142)</f>
        <v>4</v>
      </c>
      <c r="M143" s="630"/>
      <c r="N143" s="630"/>
      <c r="O143" s="630"/>
      <c r="P143" s="635">
        <f>SUM(P137:S142)</f>
        <v>7.2</v>
      </c>
      <c r="Q143" s="630"/>
      <c r="R143" s="630"/>
      <c r="S143" s="630"/>
      <c r="T143" s="173"/>
      <c r="U143" s="173"/>
      <c r="V143" s="259"/>
      <c r="W143" s="260"/>
      <c r="X143" s="260"/>
      <c r="Y143" s="260"/>
      <c r="Z143" s="636" t="s">
        <v>272</v>
      </c>
      <c r="AA143" s="641"/>
      <c r="AB143" s="641"/>
      <c r="AC143" s="642"/>
      <c r="AD143" s="643">
        <f>AD142+AH142</f>
        <v>60</v>
      </c>
      <c r="AE143" s="644"/>
      <c r="AF143" s="644"/>
      <c r="AG143" s="644"/>
      <c r="AH143" s="644"/>
      <c r="AI143" s="644"/>
      <c r="AJ143" s="644"/>
      <c r="AK143" s="645"/>
      <c r="AL143" s="643">
        <f>AL142+AP142</f>
        <v>30</v>
      </c>
      <c r="AM143" s="644"/>
      <c r="AN143" s="644"/>
      <c r="AO143" s="644"/>
      <c r="AP143" s="644"/>
      <c r="AQ143" s="644"/>
      <c r="AR143" s="644"/>
      <c r="AS143" s="645"/>
      <c r="AT143" s="643">
        <f>AT142+AX142</f>
        <v>0</v>
      </c>
      <c r="AU143" s="644"/>
      <c r="AV143" s="644"/>
      <c r="AW143" s="644"/>
      <c r="AX143" s="644"/>
      <c r="AY143" s="644"/>
      <c r="AZ143" s="644"/>
      <c r="BA143" s="645"/>
      <c r="BB143" s="643">
        <f>BB142+BF142</f>
        <v>0</v>
      </c>
      <c r="BC143" s="644"/>
      <c r="BD143" s="644"/>
      <c r="BE143" s="644"/>
      <c r="BF143" s="644"/>
      <c r="BG143" s="644"/>
      <c r="BH143" s="644"/>
      <c r="BI143" s="645"/>
      <c r="BJ143" s="21"/>
      <c r="BK143"/>
      <c r="BL143" s="598" t="s">
        <v>115</v>
      </c>
      <c r="BM143" s="598"/>
      <c r="BN143" s="598"/>
      <c r="BO143" s="598"/>
      <c r="BP143" s="598"/>
      <c r="BQ143" s="598"/>
      <c r="BR143" s="598"/>
      <c r="BS143" s="598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574" t="s">
        <v>270</v>
      </c>
      <c r="W144" s="575"/>
      <c r="X144" s="576"/>
      <c r="Y144" s="568" t="s">
        <v>273</v>
      </c>
      <c r="Z144" s="569"/>
      <c r="AA144" s="569"/>
      <c r="AB144" s="569"/>
      <c r="AC144" s="570"/>
      <c r="AD144" s="586">
        <f>AG126</f>
        <v>0</v>
      </c>
      <c r="AE144" s="587"/>
      <c r="AF144" s="587"/>
      <c r="AG144" s="588"/>
      <c r="AH144" s="586">
        <f>AK126</f>
        <v>15</v>
      </c>
      <c r="AI144" s="587"/>
      <c r="AJ144" s="587"/>
      <c r="AK144" s="588"/>
      <c r="AL144" s="586">
        <f>AO126</f>
        <v>8</v>
      </c>
      <c r="AM144" s="587"/>
      <c r="AN144" s="587"/>
      <c r="AO144" s="588"/>
      <c r="AP144" s="586">
        <f>AS126</f>
        <v>0</v>
      </c>
      <c r="AQ144" s="587"/>
      <c r="AR144" s="587"/>
      <c r="AS144" s="588"/>
      <c r="AT144" s="586">
        <f>AW126</f>
        <v>0</v>
      </c>
      <c r="AU144" s="587"/>
      <c r="AV144" s="587"/>
      <c r="AW144" s="588"/>
      <c r="AX144" s="586">
        <f>BA126</f>
        <v>0</v>
      </c>
      <c r="AY144" s="587"/>
      <c r="AZ144" s="587"/>
      <c r="BA144" s="588"/>
      <c r="BB144" s="586">
        <f>BE126</f>
        <v>0</v>
      </c>
      <c r="BC144" s="587"/>
      <c r="BD144" s="587"/>
      <c r="BE144" s="588"/>
      <c r="BF144" s="586">
        <f>BI126</f>
        <v>0</v>
      </c>
      <c r="BG144" s="587"/>
      <c r="BH144" s="587"/>
      <c r="BI144" s="588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1"/>
      <c r="W145" s="262"/>
      <c r="X145" s="263"/>
      <c r="Y145" s="571"/>
      <c r="Z145" s="572"/>
      <c r="AA145" s="572"/>
      <c r="AB145" s="572"/>
      <c r="AC145" s="573"/>
      <c r="AD145" s="589">
        <f>Y126</f>
        <v>23</v>
      </c>
      <c r="AE145" s="590"/>
      <c r="AF145" s="590"/>
      <c r="AG145" s="590"/>
      <c r="AH145" s="590"/>
      <c r="AI145" s="590"/>
      <c r="AJ145" s="590"/>
      <c r="AK145" s="590"/>
      <c r="AL145" s="590"/>
      <c r="AM145" s="590"/>
      <c r="AN145" s="590"/>
      <c r="AO145" s="590"/>
      <c r="AP145" s="590"/>
      <c r="AQ145" s="590"/>
      <c r="AR145" s="590"/>
      <c r="AS145" s="590"/>
      <c r="AT145" s="590"/>
      <c r="AU145" s="590"/>
      <c r="AV145" s="590"/>
      <c r="AW145" s="590"/>
      <c r="AX145" s="590"/>
      <c r="AY145" s="590"/>
      <c r="AZ145" s="590"/>
      <c r="BA145" s="590"/>
      <c r="BB145" s="590"/>
      <c r="BC145" s="590"/>
      <c r="BD145" s="590"/>
      <c r="BE145" s="590"/>
      <c r="BF145" s="590"/>
      <c r="BG145" s="590"/>
      <c r="BH145" s="590"/>
      <c r="BI145" s="591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64" t="s">
        <v>274</v>
      </c>
      <c r="Z146" s="665"/>
      <c r="AA146" s="665"/>
      <c r="AB146" s="665"/>
      <c r="AC146" s="666"/>
      <c r="AD146" s="586">
        <f>AG91</f>
        <v>0</v>
      </c>
      <c r="AE146" s="587"/>
      <c r="AF146" s="587"/>
      <c r="AG146" s="588"/>
      <c r="AH146" s="586">
        <f t="shared" ref="AH146" si="219">AK91</f>
        <v>0</v>
      </c>
      <c r="AI146" s="587"/>
      <c r="AJ146" s="587"/>
      <c r="AK146" s="588"/>
      <c r="AL146" s="586">
        <f t="shared" ref="AL146" si="220">AO91</f>
        <v>12</v>
      </c>
      <c r="AM146" s="587"/>
      <c r="AN146" s="587"/>
      <c r="AO146" s="588"/>
      <c r="AP146" s="586">
        <f t="shared" ref="AP146" si="221">AS91</f>
        <v>0</v>
      </c>
      <c r="AQ146" s="587"/>
      <c r="AR146" s="587"/>
      <c r="AS146" s="588"/>
      <c r="AT146" s="586">
        <f t="shared" ref="AT146" si="222">AW91</f>
        <v>0</v>
      </c>
      <c r="AU146" s="587"/>
      <c r="AV146" s="587"/>
      <c r="AW146" s="588"/>
      <c r="AX146" s="586">
        <f t="shared" ref="AX146" si="223">BA91</f>
        <v>0</v>
      </c>
      <c r="AY146" s="587"/>
      <c r="AZ146" s="587"/>
      <c r="BA146" s="588"/>
      <c r="BB146" s="586">
        <f t="shared" ref="BB146" si="224">BE91</f>
        <v>0</v>
      </c>
      <c r="BC146" s="587"/>
      <c r="BD146" s="587"/>
      <c r="BE146" s="588"/>
      <c r="BF146" s="586">
        <f t="shared" ref="BF146" si="225">BI91</f>
        <v>0</v>
      </c>
      <c r="BG146" s="587"/>
      <c r="BH146" s="587"/>
      <c r="BI146" s="588"/>
      <c r="BJ146" s="24"/>
      <c r="BK146" s="33"/>
      <c r="BL146" s="651" t="s">
        <v>76</v>
      </c>
      <c r="BM146" s="651"/>
      <c r="BN146" s="651"/>
      <c r="BO146" s="651"/>
      <c r="BP146" s="651"/>
      <c r="BQ146" s="651"/>
      <c r="BR146" s="651"/>
      <c r="BS146" s="651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">
      <c r="A149" s="173"/>
      <c r="B149" s="417" t="str">
        <f>'ПЛАН НАВЧАЛЬНОГО ПРОЦЕСУ ДЕННА'!B149</f>
        <v>План складено у відповідності до</v>
      </c>
      <c r="C149" s="746" t="str">
        <f>'ПЛАН НАВЧАЛЬНОГО ПРОЦЕСУ ДЕННА'!C149</f>
        <v>освітньої програми 072.01 "Фінанси і кредит"</v>
      </c>
      <c r="D149" s="747"/>
      <c r="E149" s="747"/>
      <c r="F149" s="747"/>
      <c r="G149" s="747"/>
      <c r="H149" s="747"/>
      <c r="I149" s="747"/>
      <c r="J149" s="747"/>
      <c r="K149" s="747"/>
      <c r="L149" s="747"/>
      <c r="M149" s="747"/>
      <c r="N149" s="747"/>
      <c r="O149" s="747"/>
      <c r="P149" s="747"/>
      <c r="Q149" s="747"/>
      <c r="R149" s="747"/>
      <c r="S149" s="747"/>
      <c r="T149" s="747"/>
      <c r="U149" s="747"/>
      <c r="V149" s="747"/>
      <c r="W149" s="747"/>
      <c r="X149" s="747"/>
      <c r="Y149" s="747"/>
      <c r="Z149" s="747"/>
      <c r="AA149" s="747"/>
      <c r="AB149" s="747"/>
      <c r="AC149" s="747"/>
      <c r="AD149" s="747"/>
      <c r="AE149" s="747"/>
      <c r="AF149" s="747"/>
      <c r="AG149" s="747"/>
      <c r="AH149" s="747"/>
      <c r="AI149" s="747"/>
      <c r="AJ149" s="747"/>
      <c r="AK149" s="747"/>
      <c r="AL149" s="747"/>
      <c r="AM149" s="747"/>
      <c r="AN149" s="747"/>
      <c r="AO149" s="747"/>
      <c r="AP149" s="747"/>
      <c r="AQ149" s="747"/>
      <c r="AR149" s="747"/>
      <c r="AS149" s="747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">
      <c r="A150" s="173"/>
      <c r="B150" s="417"/>
      <c r="C150" s="744" t="str">
        <f>'ПЛАН НАВЧАЛЬНОГО ПРОЦЕСУ ДЕННА'!C150:AS150</f>
        <v xml:space="preserve"> (назва освітньої програми)</v>
      </c>
      <c r="D150" s="740"/>
      <c r="E150" s="740"/>
      <c r="F150" s="740"/>
      <c r="G150" s="740"/>
      <c r="H150" s="740"/>
      <c r="I150" s="740"/>
      <c r="J150" s="740"/>
      <c r="K150" s="740"/>
      <c r="L150" s="740"/>
      <c r="M150" s="740"/>
      <c r="N150" s="740"/>
      <c r="O150" s="740"/>
      <c r="P150" s="740"/>
      <c r="Q150" s="740"/>
      <c r="R150" s="740"/>
      <c r="S150" s="740"/>
      <c r="T150" s="740"/>
      <c r="U150" s="740"/>
      <c r="V150" s="740"/>
      <c r="W150" s="740"/>
      <c r="X150" s="740"/>
      <c r="Y150" s="740"/>
      <c r="Z150" s="740"/>
      <c r="AA150" s="740"/>
      <c r="AB150" s="740"/>
      <c r="AC150" s="740"/>
      <c r="AD150" s="740"/>
      <c r="AE150" s="740"/>
      <c r="AF150" s="740"/>
      <c r="AG150" s="740"/>
      <c r="AH150" s="740"/>
      <c r="AI150" s="740"/>
      <c r="AJ150" s="740"/>
      <c r="AK150" s="740"/>
      <c r="AL150" s="745"/>
      <c r="AM150" s="745"/>
      <c r="AN150" s="745"/>
      <c r="AO150" s="745"/>
      <c r="AP150" s="745"/>
      <c r="AQ150" s="745"/>
      <c r="AR150" s="745"/>
      <c r="AS150" s="745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">
      <c r="A151" s="173"/>
      <c r="B151" s="418" t="str">
        <f>'ПЛАН НАВЧАЛЬНОГО ПРОЦЕСУ ДЕННА'!B151</f>
        <v>а також згідно вимог</v>
      </c>
      <c r="C151" s="746" t="str">
        <f>'ПЛАН НАВЧАЛЬНОГО ПРОЦЕСУ ДЕННА'!C151</f>
        <v>професійного стандарту спеціальності 072 "Фінанси, банківська справа та страхування"</v>
      </c>
      <c r="D151" s="747"/>
      <c r="E151" s="747"/>
      <c r="F151" s="747"/>
      <c r="G151" s="747"/>
      <c r="H151" s="747"/>
      <c r="I151" s="747"/>
      <c r="J151" s="747"/>
      <c r="K151" s="747"/>
      <c r="L151" s="747"/>
      <c r="M151" s="747"/>
      <c r="N151" s="747"/>
      <c r="O151" s="747"/>
      <c r="P151" s="747"/>
      <c r="Q151" s="747"/>
      <c r="R151" s="747"/>
      <c r="S151" s="747"/>
      <c r="T151" s="747"/>
      <c r="U151" s="747"/>
      <c r="V151" s="747"/>
      <c r="W151" s="747"/>
      <c r="X151" s="747"/>
      <c r="Y151" s="747"/>
      <c r="Z151" s="747"/>
      <c r="AA151" s="747"/>
      <c r="AB151" s="747"/>
      <c r="AC151" s="747"/>
      <c r="AD151" s="747"/>
      <c r="AE151" s="747"/>
      <c r="AF151" s="747"/>
      <c r="AG151" s="747"/>
      <c r="AH151" s="747"/>
      <c r="AI151" s="747"/>
      <c r="AJ151" s="747"/>
      <c r="AK151" s="747"/>
      <c r="AL151" s="747"/>
      <c r="AM151" s="747"/>
      <c r="AN151" s="747"/>
      <c r="AO151" s="747"/>
      <c r="AP151" s="747"/>
      <c r="AQ151" s="747"/>
      <c r="AR151" s="747"/>
      <c r="AS151" s="747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">
      <c r="A152" s="173"/>
      <c r="B152" s="360"/>
      <c r="C152" s="744" t="str">
        <f>'ПЛАН НАВЧАЛЬНОГО ПРОЦЕСУ ДЕННА'!C152:AS152</f>
        <v xml:space="preserve"> (назва професійного стандарту, за наявності)</v>
      </c>
      <c r="D152" s="740"/>
      <c r="E152" s="740"/>
      <c r="F152" s="740"/>
      <c r="G152" s="740"/>
      <c r="H152" s="740"/>
      <c r="I152" s="740"/>
      <c r="J152" s="740"/>
      <c r="K152" s="740"/>
      <c r="L152" s="740"/>
      <c r="M152" s="740"/>
      <c r="N152" s="740"/>
      <c r="O152" s="740"/>
      <c r="P152" s="740"/>
      <c r="Q152" s="740"/>
      <c r="R152" s="740"/>
      <c r="S152" s="740"/>
      <c r="T152" s="740"/>
      <c r="U152" s="740"/>
      <c r="V152" s="740"/>
      <c r="W152" s="740"/>
      <c r="X152" s="740"/>
      <c r="Y152" s="740"/>
      <c r="Z152" s="740"/>
      <c r="AA152" s="740"/>
      <c r="AB152" s="740"/>
      <c r="AC152" s="740"/>
      <c r="AD152" s="740"/>
      <c r="AE152" s="740"/>
      <c r="AF152" s="740"/>
      <c r="AG152" s="740"/>
      <c r="AH152" s="740"/>
      <c r="AI152" s="740"/>
      <c r="AJ152" s="740"/>
      <c r="AK152" s="740"/>
      <c r="AL152" s="745"/>
      <c r="AM152" s="745"/>
      <c r="AN152" s="745"/>
      <c r="AO152" s="745"/>
      <c r="AP152" s="745"/>
      <c r="AQ152" s="745"/>
      <c r="AR152" s="745"/>
      <c r="AS152" s="745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">
      <c r="A153"/>
      <c r="B153" s="361" t="str">
        <f>'ПЛАН НАВЧАЛЬНОГО ПРОЦЕСУ ДЕННА'!B153</f>
        <v>Гарант освітньої програми</v>
      </c>
      <c r="C153" s="742"/>
      <c r="D153" s="742"/>
      <c r="E153" s="742"/>
      <c r="F153" s="742"/>
      <c r="G153" s="742"/>
      <c r="H153" s="742"/>
      <c r="J153" s="738" t="str">
        <f>'ПЛАН НАВЧАЛЬНОГО ПРОЦЕСУ ДЕННА'!J153:W153</f>
        <v>д.е.н., проф. Костирко Л.А.</v>
      </c>
      <c r="K153" s="738"/>
      <c r="L153" s="738"/>
      <c r="M153" s="738"/>
      <c r="N153" s="738"/>
      <c r="O153" s="738"/>
      <c r="P153" s="738"/>
      <c r="Q153" s="738"/>
      <c r="R153" s="738"/>
      <c r="S153" s="738"/>
      <c r="T153" s="738"/>
      <c r="U153" s="738"/>
      <c r="V153" s="738"/>
      <c r="W153" s="738"/>
      <c r="X153" s="739"/>
      <c r="Y153" s="739"/>
      <c r="Z153" s="739"/>
      <c r="AA153" s="739"/>
      <c r="AB153" s="173"/>
      <c r="AC153" s="173"/>
      <c r="AD153" s="363" t="str">
        <f>'ПЛАН НАВЧАЛЬНОГО ПРОЦЕСУ ДЕННА'!AD153</f>
        <v>Кафедра</v>
      </c>
      <c r="AF153" s="735" t="str">
        <f>'ПЛАН НАВЧАЛЬНОГО ПРОЦЕСУ ДЕННА'!AF153:AP153</f>
        <v>фінансів та банківської справи</v>
      </c>
      <c r="AG153" s="736"/>
      <c r="AH153" s="736"/>
      <c r="AI153" s="736"/>
      <c r="AJ153" s="736"/>
      <c r="AK153" s="736"/>
      <c r="AL153" s="736"/>
      <c r="AM153" s="736"/>
      <c r="AN153" s="736"/>
      <c r="AO153" s="736"/>
      <c r="AP153" s="736"/>
      <c r="AQ153" s="737"/>
      <c r="AR153" s="737"/>
      <c r="AS153" s="737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357"/>
      <c r="BK153"/>
      <c r="BL153" s="172">
        <f>COUNTIF($Q$15:$W$68,1)+COUNTIF($Q$106:$W$125,1)</f>
        <v>6</v>
      </c>
      <c r="BM153" s="172">
        <f>COUNTIF($Q$15:$W$68,2)+COUNTIF($Q$106:$W$125,2)</f>
        <v>5</v>
      </c>
      <c r="BN153" s="172">
        <f>COUNTIF($Q$15:$W$68,3)+COUNTIF($Q$106:$W$125,3)</f>
        <v>1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4"/>
      <c r="C154" s="740" t="str">
        <f>'ПЛАН НАВЧАЛЬНОГО ПРОЦЕСУ ДЕННА'!C154:H154</f>
        <v>(підпис)</v>
      </c>
      <c r="D154" s="740"/>
      <c r="E154" s="740"/>
      <c r="F154" s="740"/>
      <c r="G154" s="740"/>
      <c r="H154" s="741"/>
      <c r="J154" s="740" t="str">
        <f>'ПЛАН НАВЧАЛЬНОГО ПРОЦЕСУ ДЕННА'!J154:AA154</f>
        <v>(вчений ступінь, вчене звання, прізвище та ініціали)</v>
      </c>
      <c r="K154" s="740"/>
      <c r="L154" s="740"/>
      <c r="M154" s="740"/>
      <c r="N154" s="740"/>
      <c r="O154" s="740"/>
      <c r="P154" s="740"/>
      <c r="Q154" s="740"/>
      <c r="R154" s="740"/>
      <c r="S154" s="740"/>
      <c r="T154" s="740"/>
      <c r="U154" s="740"/>
      <c r="V154" s="740"/>
      <c r="W154" s="740"/>
      <c r="X154" s="741"/>
      <c r="Y154" s="741"/>
      <c r="Z154" s="741"/>
      <c r="AA154" s="74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72"/>
      <c r="BK154" s="23" t="s">
        <v>36</v>
      </c>
      <c r="BL154" s="96">
        <f t="shared" ref="BL154:BS154" ca="1" si="226">SUM(BL147:BL153)+BW$154</f>
        <v>6</v>
      </c>
      <c r="BM154" s="96">
        <f t="shared" ca="1" si="226"/>
        <v>5</v>
      </c>
      <c r="BN154" s="96">
        <f t="shared" ca="1" si="226"/>
        <v>1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">
      <c r="B155" s="361" t="str">
        <f>'ПЛАН НАВЧАЛЬНОГО ПРОЦЕСУ ДЕННА'!B155</f>
        <v xml:space="preserve">Завідувач кафедри </v>
      </c>
      <c r="C155" s="743"/>
      <c r="D155" s="742"/>
      <c r="E155" s="742"/>
      <c r="F155" s="742"/>
      <c r="G155" s="742"/>
      <c r="H155" s="742"/>
      <c r="I155" s="360"/>
      <c r="J155" s="738" t="str">
        <f>'ПЛАН НАВЧАЛЬНОГО ПРОЦЕСУ ДЕННА'!J155:W155</f>
        <v>д.е.н., проф. Костирко Л.А.</v>
      </c>
      <c r="K155" s="738"/>
      <c r="L155" s="738"/>
      <c r="M155" s="738"/>
      <c r="N155" s="738"/>
      <c r="O155" s="738"/>
      <c r="P155" s="738"/>
      <c r="Q155" s="738"/>
      <c r="R155" s="738"/>
      <c r="S155" s="738"/>
      <c r="T155" s="738"/>
      <c r="U155" s="738"/>
      <c r="V155" s="738"/>
      <c r="W155" s="738"/>
      <c r="X155" s="739"/>
      <c r="Y155" s="739"/>
      <c r="Z155" s="739"/>
      <c r="AA155" s="739"/>
      <c r="AD155" s="361" t="str">
        <f>'ПЛАН НАВЧАЛЬНОГО ПРОЦЕСУ ДЕННА'!AD155</f>
        <v>Декан факультету економіки і управління  ____________   Івченко Є.А.</v>
      </c>
      <c r="AL155" s="365"/>
      <c r="AM155" s="365"/>
      <c r="AN155" s="366"/>
      <c r="AO155" s="173"/>
      <c r="AP155" s="366"/>
      <c r="AQ155" s="366"/>
      <c r="AR155" s="366"/>
      <c r="AS155" s="173"/>
      <c r="AT155" s="366"/>
      <c r="AU155" s="366"/>
      <c r="AV155" s="366"/>
      <c r="AW155" s="173"/>
      <c r="AX155" s="366"/>
      <c r="AY155" s="366"/>
      <c r="AZ155" s="366"/>
      <c r="BA155" s="173"/>
      <c r="BB155" s="366"/>
      <c r="BC155" s="366"/>
      <c r="BD155" s="366"/>
      <c r="BE155" s="173"/>
      <c r="BF155" s="366"/>
      <c r="BG155" s="366"/>
      <c r="BH155" s="366"/>
      <c r="BI155" s="173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">
      <c r="C156" s="740" t="str">
        <f>'ПЛАН НАВЧАЛЬНОГО ПРОЦЕСУ ДЕННА'!C156:H156</f>
        <v>(підпис)</v>
      </c>
      <c r="D156" s="740"/>
      <c r="E156" s="740"/>
      <c r="F156" s="740"/>
      <c r="G156" s="740"/>
      <c r="H156" s="741"/>
      <c r="J156" s="740" t="str">
        <f>'ПЛАН НАВЧАЛЬНОГО ПРОЦЕСУ ДЕННА'!J156:AA156</f>
        <v>(вчений ступінь, вчене звання, прізвище та ініціали)</v>
      </c>
      <c r="K156" s="740"/>
      <c r="L156" s="740"/>
      <c r="M156" s="740"/>
      <c r="N156" s="740"/>
      <c r="O156" s="740"/>
      <c r="P156" s="740"/>
      <c r="Q156" s="740"/>
      <c r="R156" s="740"/>
      <c r="S156" s="740"/>
      <c r="T156" s="740"/>
      <c r="U156" s="740"/>
      <c r="V156" s="740"/>
      <c r="W156" s="740"/>
      <c r="X156" s="741"/>
      <c r="Y156" s="741"/>
      <c r="Z156" s="741"/>
      <c r="AA156" s="741"/>
      <c r="AL156" s="365"/>
      <c r="AM156" s="365"/>
      <c r="AN156" s="366"/>
      <c r="AO156" s="173"/>
      <c r="AP156" s="366"/>
      <c r="AQ156" s="366"/>
      <c r="AR156" s="366"/>
      <c r="AS156" s="173"/>
      <c r="AT156" s="366"/>
      <c r="AU156" s="366"/>
      <c r="AV156" s="366"/>
      <c r="AW156" s="173"/>
      <c r="AX156" s="366"/>
      <c r="AY156" s="366"/>
      <c r="AZ156" s="366"/>
      <c r="BA156" s="173"/>
      <c r="BB156" s="366"/>
      <c r="BC156" s="366"/>
      <c r="BD156" s="366"/>
      <c r="BE156" s="173"/>
      <c r="BF156" s="366"/>
      <c r="BG156" s="366"/>
      <c r="BH156" s="366"/>
      <c r="BI156" s="173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4" customFormat="1" ht="13.5" customHeight="1" x14ac:dyDescent="0.2">
      <c r="A157" s="459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2"/>
      <c r="D157" s="432"/>
      <c r="E157" s="432"/>
      <c r="F157" s="432"/>
      <c r="G157" s="432"/>
      <c r="H157" s="432"/>
      <c r="I157" s="456"/>
      <c r="J157" s="432"/>
      <c r="K157" s="432"/>
      <c r="L157" s="432"/>
      <c r="M157" s="432"/>
      <c r="N157" s="460"/>
      <c r="O157" s="484"/>
      <c r="P157" s="484"/>
      <c r="Q157" s="484"/>
      <c r="R157" s="484"/>
      <c r="S157" s="484"/>
      <c r="T157" s="484"/>
      <c r="U157" s="484"/>
      <c r="W157" s="238" t="str">
        <f>'ПЛАН НАВЧАЛЬНОГО ПРОЦЕСУ ДЕННА'!X157</f>
        <v>Боровік П.В.</v>
      </c>
      <c r="X157" s="456"/>
      <c r="Y157" s="456"/>
      <c r="Z157" s="456"/>
      <c r="AA157" s="456"/>
      <c r="AB157" s="456"/>
      <c r="AC157" s="456"/>
      <c r="AD157" s="456"/>
      <c r="AE157" s="456"/>
      <c r="AF157" s="456"/>
      <c r="AG157" s="456"/>
      <c r="AH157" s="456"/>
      <c r="AL157" s="456"/>
      <c r="AN157" s="456"/>
      <c r="AO157" s="456"/>
      <c r="AP157" s="456"/>
      <c r="AQ157" s="456"/>
      <c r="AR157" s="457"/>
      <c r="AS157" s="457"/>
      <c r="AT157" s="457"/>
      <c r="AU157" s="457"/>
      <c r="AV157" s="457"/>
      <c r="AW157" s="457"/>
      <c r="AX157" s="457"/>
      <c r="AY157" s="457"/>
      <c r="AZ157" s="457"/>
      <c r="BA157" s="457"/>
      <c r="BB157" s="457"/>
      <c r="BC157" s="457"/>
      <c r="BD157" s="457"/>
      <c r="BE157" s="457"/>
      <c r="BF157" s="457"/>
      <c r="BG157" s="457"/>
      <c r="BH157" s="457"/>
      <c r="BI157" s="457"/>
      <c r="BJ157" s="445"/>
      <c r="BK157" s="455"/>
      <c r="BL157" s="455"/>
      <c r="BM157" s="455"/>
      <c r="BN157" s="455"/>
      <c r="BO157" s="455"/>
      <c r="BP157" s="455"/>
      <c r="BQ157" s="455"/>
      <c r="BR157" s="455"/>
      <c r="BS157" s="455"/>
      <c r="BT157" s="434"/>
      <c r="BU157" s="434"/>
      <c r="BV157" s="434"/>
      <c r="BW157" s="455"/>
      <c r="BX157" s="455"/>
      <c r="BY157" s="455"/>
      <c r="BZ157" s="455"/>
      <c r="CA157" s="455"/>
      <c r="CB157" s="455"/>
      <c r="CC157" s="455"/>
      <c r="CD157" s="455"/>
      <c r="CE157" s="435"/>
      <c r="CF157" s="436"/>
      <c r="CH157" s="455"/>
      <c r="CI157" s="455"/>
      <c r="CJ157" s="455"/>
      <c r="CK157" s="455"/>
      <c r="CL157" s="455"/>
      <c r="CM157" s="455"/>
      <c r="CN157" s="455"/>
      <c r="CO157" s="455"/>
      <c r="CP157" s="455"/>
      <c r="CQ157" s="455"/>
      <c r="CR157" s="455"/>
      <c r="CS157" s="455"/>
      <c r="CT157" s="455"/>
      <c r="DC157" s="455"/>
      <c r="DL157" s="455"/>
      <c r="DM157" s="455"/>
      <c r="DN157" s="455"/>
      <c r="DO157" s="455"/>
      <c r="DP157" s="455"/>
      <c r="DQ157" s="455"/>
      <c r="DR157" s="455"/>
      <c r="DS157" s="455"/>
      <c r="DT157" s="455"/>
    </row>
    <row r="158" spans="1:255" s="431" customFormat="1" ht="13.5" customHeight="1" x14ac:dyDescent="0.2">
      <c r="A158" s="161"/>
      <c r="B158" s="238"/>
      <c r="C158" s="452"/>
      <c r="D158" s="432"/>
      <c r="E158" s="432"/>
      <c r="F158" s="432"/>
      <c r="G158" s="432"/>
      <c r="H158" s="432"/>
      <c r="I158" s="432"/>
      <c r="J158" s="432"/>
      <c r="K158" s="432"/>
      <c r="L158" s="432"/>
      <c r="M158" s="432"/>
      <c r="N158" s="482"/>
      <c r="O158" s="483"/>
      <c r="P158" s="483"/>
      <c r="Q158" s="485" t="s">
        <v>285</v>
      </c>
      <c r="R158" s="486"/>
      <c r="S158" s="486"/>
      <c r="T158" s="486"/>
      <c r="U158" s="486"/>
      <c r="AL158" s="432"/>
      <c r="AM158" s="432"/>
      <c r="AN158" s="432"/>
      <c r="AO158" s="432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6"/>
      <c r="BK158" s="447"/>
      <c r="BL158" s="447"/>
      <c r="BM158" s="447"/>
      <c r="BN158" s="447"/>
      <c r="BO158" s="447"/>
      <c r="BP158" s="447"/>
      <c r="BQ158" s="447"/>
      <c r="BR158" s="447"/>
      <c r="BS158" s="447"/>
      <c r="BT158" s="448"/>
      <c r="BU158" s="449"/>
      <c r="BV158" s="449"/>
      <c r="BW158" s="447"/>
      <c r="BX158" s="447"/>
      <c r="BY158" s="447"/>
      <c r="BZ158" s="447"/>
      <c r="CA158" s="447"/>
      <c r="CB158" s="447"/>
      <c r="CC158" s="447"/>
      <c r="CD158" s="447"/>
      <c r="CE158" s="450"/>
      <c r="CF158" s="451"/>
      <c r="CG158" s="449"/>
      <c r="CH158" s="447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DC158" s="447"/>
      <c r="DL158" s="447"/>
      <c r="DM158" s="447"/>
      <c r="DN158" s="447"/>
      <c r="DO158" s="447"/>
      <c r="DP158" s="447"/>
      <c r="DQ158" s="447"/>
      <c r="DR158" s="447"/>
      <c r="DS158" s="447"/>
      <c r="DT158" s="447"/>
    </row>
    <row r="159" spans="1:255" ht="13.5" customHeight="1" x14ac:dyDescent="0.2">
      <c r="X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">
      <c r="B160" s="368" t="str">
        <f>'ПЛАН НАВЧАЛЬНОГО ПРОЦЕСУ ДЕННА'!B160</f>
        <v>Схвалено:</v>
      </c>
      <c r="X160" s="369"/>
      <c r="Y160" s="369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">
      <c r="B161" s="368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132"/>
      <c r="D161" s="132"/>
      <c r="E161" s="132"/>
      <c r="F161" s="132"/>
      <c r="G161" s="132"/>
      <c r="H161" s="132"/>
      <c r="AC161" s="368" t="str">
        <f>'ПЛАН НАВЧАЛЬНОГО ПРОЦЕСУ ДЕННА'!AC161</f>
        <v>Голова Вченої ради_______________ проф. Поркуян О.В.</v>
      </c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">
      <c r="B162" s="132"/>
      <c r="C162" s="132"/>
      <c r="D162" s="132"/>
      <c r="E162" s="132"/>
      <c r="F162" s="132"/>
      <c r="G162" s="132"/>
      <c r="H162" s="132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2">
      <c r="C166" s="362"/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">
      <c r="BW193"/>
      <c r="BX193"/>
      <c r="BY193"/>
      <c r="BZ193"/>
      <c r="CA193"/>
      <c r="CB193"/>
      <c r="CC193"/>
      <c r="CD193"/>
    </row>
    <row r="194" spans="75:82" s="33" customFormat="1" x14ac:dyDescent="0.2">
      <c r="BW194"/>
      <c r="BX194"/>
      <c r="BY194"/>
      <c r="BZ194"/>
      <c r="CA194"/>
      <c r="CB194"/>
      <c r="CC194"/>
      <c r="CD194"/>
    </row>
    <row r="195" spans="75:82" s="33" customFormat="1" x14ac:dyDescent="0.2">
      <c r="BW195"/>
      <c r="BX195"/>
      <c r="BY195"/>
      <c r="BZ195"/>
      <c r="CA195"/>
      <c r="CB195"/>
      <c r="CC195"/>
      <c r="CD195"/>
    </row>
    <row r="196" spans="75:82" s="33" customFormat="1" x14ac:dyDescent="0.2">
      <c r="BW196"/>
      <c r="BX196"/>
      <c r="BY196"/>
      <c r="BZ196"/>
      <c r="CA196"/>
      <c r="CB196"/>
      <c r="CC196"/>
      <c r="CD196"/>
    </row>
    <row r="197" spans="75:82" s="33" customFormat="1" x14ac:dyDescent="0.2">
      <c r="BW197"/>
      <c r="BX197"/>
      <c r="BY197"/>
      <c r="BZ197"/>
      <c r="CA197"/>
      <c r="CB197"/>
      <c r="CC197"/>
      <c r="CD197"/>
    </row>
    <row r="198" spans="75:82" s="33" customFormat="1" x14ac:dyDescent="0.2">
      <c r="BW198"/>
      <c r="BX198"/>
      <c r="BY198"/>
      <c r="BZ198"/>
      <c r="CA198"/>
      <c r="CB198"/>
      <c r="CC198"/>
      <c r="CD198"/>
    </row>
    <row r="199" spans="75:82" s="33" customFormat="1" x14ac:dyDescent="0.2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"/>
  </sheetData>
  <sheetProtection algorithmName="SHA-512" hashValue="5hI4SGMW3r+Rh9RXqLDdotu7+oFW2Q97PVMP/rLNLW5QYQUQGEOA5rOZxPZSOa4J9K+hmIlEeHZ/649dUgBOvg==" saltValue="BQGNwX5FqcvfnBEX6PqMjQ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2022-06-07T22:20:19Z</dcterms:modified>
</cp:coreProperties>
</file>