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ЭтаКнига" defaultThemeVersion="124226"/>
  <mc:AlternateContent xmlns:mc="http://schemas.openxmlformats.org/markup-compatibility/2006">
    <mc:Choice Requires="x15">
      <x15ac:absPath xmlns:x15ac="http://schemas.microsoft.com/office/spreadsheetml/2010/11/ac" url="C:\Users\Євген\Desktop\Нагрузка 2025\Плани 25\Від Боровіка\Fw_ кафедра ПУММ плани 24-25 рр\"/>
    </mc:Choice>
  </mc:AlternateContent>
  <xr:revisionPtr revIDLastSave="0" documentId="13_ncr:1_{174980C0-6AB3-4AF3-B1AD-5D9C5697F802}" xr6:coauthVersionLast="37" xr6:coauthVersionMax="47" xr10:uidLastSave="{00000000-0000-0000-0000-000000000000}"/>
  <bookViews>
    <workbookView xWindow="0" yWindow="0" windowWidth="23040" windowHeight="8484"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79021"/>
</workbook>
</file>

<file path=xl/calcChain.xml><?xml version="1.0" encoding="utf-8"?>
<calcChain xmlns="http://schemas.openxmlformats.org/spreadsheetml/2006/main">
  <c r="AM143" i="3" l="1"/>
  <c r="AU143" i="3"/>
  <c r="O17" i="5"/>
  <c r="Q17" i="5"/>
  <c r="G146" i="3" l="1"/>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249" i="7"/>
  <c r="G248" i="7"/>
  <c r="G247" i="7"/>
  <c r="G246" i="7"/>
  <c r="G245" i="7"/>
  <c r="G244" i="7"/>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C180" i="7" s="1"/>
  <c r="AF180" i="7"/>
  <c r="AG180" i="7"/>
  <c r="AH180" i="7"/>
  <c r="AE182" i="7"/>
  <c r="AF182" i="7"/>
  <c r="AG182" i="7"/>
  <c r="AH182" i="7"/>
  <c r="AH174" i="7"/>
  <c r="AG174" i="7"/>
  <c r="AF174" i="7"/>
  <c r="AE174" i="7"/>
  <c r="AC191" i="7" l="1"/>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Q143" i="3" s="1"/>
  <c r="AU69" i="3"/>
  <c r="AU110" i="3" s="1"/>
  <c r="AV69" i="3"/>
  <c r="AV110" i="3" s="1"/>
  <c r="AW69" i="3"/>
  <c r="AW110" i="3" s="1"/>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G161" i="3"/>
  <c r="DD161" i="3"/>
  <c r="CW161" i="3"/>
  <c r="CY161" i="3"/>
  <c r="DE161" i="3"/>
  <c r="CV161" i="3"/>
  <c r="CX161" i="3"/>
  <c r="DF161" i="3"/>
  <c r="AD177" i="7" l="1"/>
  <c r="AT117" i="3"/>
  <c r="D242" i="7"/>
  <c r="G145" i="3"/>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CJ115" i="3" s="1"/>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J116" i="3" s="1"/>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242" i="7"/>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BE146" i="7" l="1"/>
  <c r="CN185" i="7"/>
  <c r="BH146"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F230" i="7" l="1"/>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BZ146" i="7" l="1"/>
  <c r="CO146" i="7"/>
  <c r="CJ146" i="7"/>
  <c r="CP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M91" i="4"/>
  <c r="AM106" i="4" s="1"/>
  <c r="AN91" i="4"/>
  <c r="AN106" i="4" s="1"/>
  <c r="AU106" i="4"/>
  <c r="AV106" i="4"/>
  <c r="BY106" i="4"/>
  <c r="CE90" i="4"/>
  <c r="CA106" i="4"/>
  <c r="AI69"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I143"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BZ111" i="7" l="1"/>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AV124" i="7" s="1"/>
  <c r="BL115" i="7"/>
  <c r="BK115" i="7"/>
  <c r="AR121" i="7"/>
  <c r="AR124" i="7" s="1"/>
  <c r="AQ121" i="7"/>
  <c r="AQ124" i="7" s="1"/>
  <c r="BA119" i="7"/>
  <c r="BB119" i="7"/>
  <c r="AW121" i="7"/>
  <c r="AV121" i="7"/>
  <c r="BL113" i="7"/>
  <c r="BK113" i="7"/>
  <c r="CS68" i="3"/>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P124" i="7" s="1"/>
  <c r="CO121" i="7"/>
  <c r="CO124" i="7" s="1"/>
  <c r="BV121" i="7"/>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BV124" i="7" l="1"/>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U153" i="3" l="1"/>
  <c r="AX110" i="3"/>
  <c r="AX136" i="3" s="1"/>
  <c r="AU149" i="3" s="1"/>
  <c r="AQ150" i="3" s="1"/>
  <c r="AV185" i="7"/>
  <c r="BZ177" i="7"/>
  <c r="CA177" i="7"/>
  <c r="BZ179" i="7"/>
  <c r="CA179" i="7"/>
  <c r="BZ181" i="7"/>
  <c r="CA181" i="7"/>
  <c r="BZ175" i="7"/>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BZ184" i="7"/>
  <c r="CE179" i="7"/>
  <c r="CF179" i="7"/>
  <c r="CE175" i="7"/>
  <c r="CF175" i="7"/>
  <c r="CE177" i="7"/>
  <c r="CF177" i="7"/>
  <c r="CA185"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CP179" i="7"/>
  <c r="CO179" i="7"/>
  <c r="AH179" i="7" s="1"/>
  <c r="AC179" i="7" s="1"/>
  <c r="CK184" i="7"/>
  <c r="CK185" i="7" s="1"/>
  <c r="CJ184" i="7"/>
  <c r="CJ185" i="7" s="1"/>
  <c r="AH181" i="7"/>
  <c r="AC181" i="7" s="1"/>
  <c r="BW149" i="4"/>
  <c r="BG149" i="4"/>
  <c r="BM250" i="7"/>
  <c r="BK149" i="4"/>
  <c r="BR250" i="7"/>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A149" i="4" l="1"/>
  <c r="CO184" i="7"/>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shapeId="0" xr:uid="{CCB46DED-68B4-4353-85CF-D85EB17273DD}">
      <text>
        <r>
          <rPr>
            <sz val="8"/>
            <color indexed="81"/>
            <rFont val="Tahoma"/>
            <family val="2"/>
            <charset val="204"/>
          </rPr>
          <t>Заповнюється після визначення графіку останнього семестру</t>
        </r>
      </text>
    </comment>
    <comment ref="BC23" authorId="2" shapeId="0" xr:uid="{6F7621F9-4D3E-4638-998A-A650330FD01E}">
      <text>
        <r>
          <rPr>
            <sz val="8"/>
            <color indexed="81"/>
            <rFont val="Tahoma"/>
            <family val="2"/>
            <charset val="204"/>
          </rPr>
          <t>Заповнюється після визначення графіку останнього семестру</t>
        </r>
      </text>
    </comment>
    <comment ref="BD23" authorId="2" shapeId="0" xr:uid="{3450173D-44B8-497A-9867-EA5CEB82EC4C}">
      <text>
        <r>
          <rPr>
            <sz val="8"/>
            <color indexed="81"/>
            <rFont val="Tahoma"/>
            <family val="2"/>
            <charset val="204"/>
          </rPr>
          <t>Заповнюється після визначення графіку останнього семестру</t>
        </r>
      </text>
    </comment>
    <comment ref="BE23" authorId="2" shapeId="0" xr:uid="{172D549C-D8AF-4E72-9BC5-3B9B29C57BC3}">
      <text>
        <r>
          <rPr>
            <b/>
            <sz val="8"/>
            <color indexed="81"/>
            <rFont val="Tahoma"/>
            <family val="2"/>
            <charset val="204"/>
          </rPr>
          <t>Заповнюється після визначення графіку останнього семестру</t>
        </r>
      </text>
    </comment>
    <comment ref="BF23" authorId="2" shapeId="0" xr:uid="{C2ED1D92-556C-47A7-A020-640BE172532D}">
      <text>
        <r>
          <rPr>
            <b/>
            <sz val="8"/>
            <color indexed="81"/>
            <rFont val="Tahoma"/>
            <family val="2"/>
            <charset val="204"/>
          </rPr>
          <t>Заповнюється після визначення графіку останнього семестру</t>
        </r>
      </text>
    </comment>
    <comment ref="BG23" authorId="2" shapeId="0" xr:uid="{A60C8831-CFD5-4733-A553-3EAC06906632}">
      <text>
        <r>
          <rPr>
            <b/>
            <sz val="8"/>
            <color indexed="81"/>
            <rFont val="Tahoma"/>
            <family val="2"/>
            <charset val="204"/>
          </rPr>
          <t>Заповнюється після визначення графіку останнього семестру</t>
        </r>
      </text>
    </comment>
    <comment ref="BH23"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3" authorId="0" shapeId="0" xr:uid="{5DC3EE7D-6851-4E61-BC09-D1003B4579CF}">
      <text>
        <r>
          <rPr>
            <sz val="8"/>
            <color indexed="81"/>
            <rFont val="Tahoma"/>
            <family val="2"/>
            <charset val="204"/>
          </rPr>
          <t>Заповнюється після визначення графіку останнього семестру</t>
        </r>
      </text>
    </comment>
    <comment ref="BC23" authorId="0" shapeId="0" xr:uid="{91421B37-A1E5-4EE8-86DA-112AE3E1D79C}">
      <text>
        <r>
          <rPr>
            <sz val="8"/>
            <color indexed="81"/>
            <rFont val="Tahoma"/>
            <family val="2"/>
            <charset val="204"/>
          </rPr>
          <t>Заповнюється після визначення графіку останнього семестру</t>
        </r>
      </text>
    </comment>
    <comment ref="BD23" authorId="0" shapeId="0" xr:uid="{85D37012-D3B3-4260-B98F-09D3E3757C17}">
      <text>
        <r>
          <rPr>
            <sz val="8"/>
            <color indexed="81"/>
            <rFont val="Tahoma"/>
            <family val="2"/>
            <charset val="204"/>
          </rPr>
          <t>Заповнюється після визначення графіку останнього семестру</t>
        </r>
      </text>
    </comment>
    <comment ref="BE23" authorId="0" shapeId="0" xr:uid="{B71172C7-DD4B-4DC9-ABB6-A1968063F2E2}">
      <text>
        <r>
          <rPr>
            <b/>
            <sz val="8"/>
            <color indexed="81"/>
            <rFont val="Tahoma"/>
            <family val="2"/>
            <charset val="204"/>
          </rPr>
          <t>Заповнюється після визначення графіку останнього семестру</t>
        </r>
      </text>
    </comment>
    <comment ref="BF23" authorId="0" shapeId="0" xr:uid="{F324BFB9-8F9F-4F87-81C6-28426C6A96CB}">
      <text>
        <r>
          <rPr>
            <b/>
            <sz val="8"/>
            <color indexed="81"/>
            <rFont val="Tahoma"/>
            <family val="2"/>
            <charset val="204"/>
          </rPr>
          <t>Заповнюється після визначення графіку останнього семестру</t>
        </r>
      </text>
    </comment>
    <comment ref="BG23" authorId="0" shapeId="0" xr:uid="{18ED7626-A2A6-4D76-B5AA-60429DC0FE0B}">
      <text>
        <r>
          <rPr>
            <b/>
            <sz val="8"/>
            <color indexed="81"/>
            <rFont val="Tahoma"/>
            <family val="2"/>
            <charset val="204"/>
          </rPr>
          <t>Заповнюється після визначення графіку останнього семестру</t>
        </r>
      </text>
    </comment>
    <comment ref="BH23" authorId="0" shapeId="0" xr:uid="{00000000-0006-0000-03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<sst xmlns="http://schemas.openxmlformats.org/spreadsheetml/2006/main" count="617" uniqueCount="323">
  <si>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</si>
  <si>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</si>
  <si>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</si>
  <si>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</si>
  <si>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</si>
  <si>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</si>
  <si>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</si>
  <si>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</si>
  <si>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</si>
  <si>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</si>
  <si>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</si>
  <si>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</si>
  <si>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</si>
  <si>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</si>
  <si>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</si>
  <si>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</si>
  <si>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</si>
  <si>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</si>
  <si>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</si>
  <si>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</si>
  <si>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</si>
  <si>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</si>
  <si>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</si>
  <si>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</si>
  <si>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</si>
  <si>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</si>
  <si>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</si>
  <si>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</si>
  <si>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</si>
  <si>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</si>
  <si>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</si>
  <si>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</si>
  <si>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</si>
  <si>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</si>
  <si>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</si>
  <si>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</si>
  <si>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</si>
  <si>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</si>
  <si>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</si>
  <si>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</si>
  <si>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</si>
  <si>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</si>
  <si>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</si>
  <si>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</si>
  <si>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</si>
  <si>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</si>
  <si>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</si>
  <si>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</si>
  <si>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</si>
  <si>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</si>
  <si>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</si>
  <si>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</si>
  <si>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</si>
  <si>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</si>
  <si>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</si>
  <si>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</si>
  <si>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</si>
  <si>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</si>
  <si>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</si>
  <si>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</si>
  <si>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</si>
  <si>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</si>
  <si>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</si>
  <si>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</si>
  <si>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</si>
  <si>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</si>
  <si>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</si>
  <si>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</si>
  <si>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</si>
  <si>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</si>
  <si>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</si>
  <si>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</si>
  <si>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</si>
  <si>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</si>
  <si>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</si>
  <si>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</si>
  <si>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</si>
  <si>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</si>
  <si>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</si>
  <si>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</si>
  <si>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</si>
  <si>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</si>
  <si>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</si>
  <si>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</si>
  <si>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</si>
  <si>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</si>
  <si>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</si>
  <si>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</si>
  <si>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</si>
  <si>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</si>
  <si>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</si>
  <si>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</si>
  <si>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</si>
  <si>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</si>
  <si>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</si>
  <si>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</si>
  <si>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</si>
  <si>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</si>
  <si>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</si>
  <si>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</si>
  <si>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</si>
  <si>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</si>
  <si>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</si>
  <si>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</si>
  <si>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</si>
  <si>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</si>
  <si>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</si>
  <si>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</si>
  <si>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</si>
  <si>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</si>
  <si>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</si>
  <si>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</si>
  <si>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</si>
  <si>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</si>
  <si>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</si>
  <si>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</si>
  <si>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</si>
  <si>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</si>
  <si>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</si>
  <si>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</si>
  <si>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</si>
  <si>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</si>
  <si>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</si>
  <si>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</si>
  <si>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</si>
  <si>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</si>
  <si>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</si>
  <si>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</si>
  <si>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</si>
  <si>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</si>
  <si>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</si>
  <si>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</si>
  <si>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</si>
  <si>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</si>
  <si>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</si>
  <si>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</si>
  <si>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</si>
  <si>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</si>
  <si>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</si>
  <si>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</si>
  <si>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</si>
  <si>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</si>
  <si>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</si>
  <si>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</si>
  <si>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</si>
  <si>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</si>
  <si>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</si>
  <si>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</si>
  <si>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</si>
  <si>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</si>
  <si>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</si>
  <si>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</si>
  <si>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</si>
  <si>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</si>
  <si>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</si>
  <si>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</si>
  <si>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</si>
  <si>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</si>
  <si>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</si>
  <si>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</si>
  <si>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</si>
  <si>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</si>
  <si>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</si>
  <si>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</si>
  <si>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</si>
  <si>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</si>
  <si>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</si>
  <si>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</si>
  <si>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</si>
  <si>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</si>
  <si>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</si>
  <si>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</si>
  <si>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</si>
  <si>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</si>
  <si>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</si>
  <si>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</si>
  <si>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</si>
  <si>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</si>
  <si>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</si>
  <si>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</si>
  <si>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</si>
  <si>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</si>
  <si>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</si>
  <si>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</si>
  <si>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</si>
  <si>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</si>
  <si>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</si>
  <si>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</si>
  <si>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</si>
  <si>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</si>
  <si>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</si>
  <si>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</si>
  <si>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</si>
  <si>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</si>
  <si>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</si>
  <si>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</si>
  <si>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</si>
  <si>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</si>
  <si>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</si>
  <si>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</si>
  <si>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</si>
  <si>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</si>
  <si>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</si>
  <si>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</si>
  <si>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</si>
  <si>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</si>
  <si>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</si>
  <si>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</si>
  <si>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</si>
  <si>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</si>
  <si>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</si>
  <si>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</si>
  <si>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</si>
  <si>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</si>
  <si>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</si>
  <si>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</si>
  <si>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</si>
  <si>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</si>
  <si>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</si>
  <si>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</si>
  <si>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</si>
  <si>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</si>
  <si>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</si>
  <si>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</si>
  <si>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</si>
  <si>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</si>
  <si>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</si>
  <si>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</si>
  <si>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</si>
  <si>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</si>
  <si>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</si>
  <si>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</si>
  <si>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</si>
  <si>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</si>
  <si>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</si>
  <si>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</si>
  <si>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</si>
  <si>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</si>
  <si>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</si>
  <si>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</si>
  <si>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</si>
  <si>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</si>
  <si>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</si>
  <si>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</si>
  <si>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</si>
  <si>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</si>
  <si>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</si>
  <si>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</si>
  <si>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</si>
  <si>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</si>
  <si>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</si>
  <si>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</si>
  <si>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</si>
  <si>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</si>
  <si>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</si>
  <si>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</si>
  <si>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</si>
  <si>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</si>
  <si>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</si>
  <si>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</si>
  <si>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</si>
  <si>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</si>
  <si>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</si>
  <si>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</si>
  <si>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</si>
  <si>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</si>
  <si>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</si>
  <si>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</si>
  <si>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</si>
  <si>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</si>
  <si>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</si>
  <si>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</si>
  <si>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</si>
  <si>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</si>
  <si>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</si>
  <si>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</si>
  <si>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</si>
  <si>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</si>
  <si>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</si>
  <si>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</si>
  <si>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</si>
  <si>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</si>
  <si>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</si>
  <si>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</si>
  <si>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</si>
  <si>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</si>
  <si>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</si>
  <si>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</si>
  <si>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</si>
  <si>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</si>
  <si>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</si>
  <si>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</si>
  <si>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</si>
  <si>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</si>
  <si>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</si>
  <si>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</si>
  <si>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</si>
  <si>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</si>
  <si>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</si>
  <si>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Кредитів за ОП</t>
  </si>
  <si>
    <t>Публічні закупівлі</t>
  </si>
  <si>
    <t>Переддипломна</t>
  </si>
  <si>
    <t>07</t>
  </si>
  <si>
    <t>Управління та адміністрування</t>
  </si>
  <si>
    <t>П</t>
  </si>
  <si>
    <t>освітньої програми другого (магістерського) рівня "Менеджмент"</t>
  </si>
  <si>
    <t>д.е.н., проф. Хандій О.О.</t>
  </si>
  <si>
    <t>публічного управління, менеджменту та маркетингу</t>
  </si>
  <si>
    <t>Маркетинг</t>
  </si>
  <si>
    <t>075</t>
  </si>
  <si>
    <t>Стратегічний маркетинг</t>
  </si>
  <si>
    <t>Бренд-менеджмент</t>
  </si>
  <si>
    <t xml:space="preserve">Програмно-цільове управління </t>
  </si>
  <si>
    <t>Маркетинговий менеджмент</t>
  </si>
  <si>
    <t>Логістичний менеджмент</t>
  </si>
  <si>
    <t>Маркетинг відносин</t>
  </si>
  <si>
    <t>Паблик Рілейшнз</t>
  </si>
  <si>
    <t>Товарна інноваційна політика</t>
  </si>
  <si>
    <t>Інноваційний маркетинг</t>
  </si>
  <si>
    <t>Цифровий маркетинг</t>
  </si>
  <si>
    <t>ID</t>
  </si>
  <si>
    <t>33625</t>
  </si>
  <si>
    <t>//А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</si>
</sst>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95">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0" fontId="17" fillId="50" borderId="1" xfId="49" applyFont="1" applyFill="1" applyBorder="1" applyAlignment="1">
      <alignment horizontal="left" wrapText="1"/>
      <protection locked="0"/>
    </xf>
    <xf numFmtId="0" fontId="34" fillId="39" borderId="13" xfId="46" applyFont="1" applyFill="1" applyBorder="1" applyAlignment="1" applyProtection="1">
      <alignment horizontal="center" vertical="center"/>
      <protection locked="0"/>
    </xf>
    <xf numFmtId="0" fontId="29" fillId="39" borderId="13" xfId="46" applyFont="1" applyFill="1" applyBorder="1" applyAlignment="1" applyProtection="1">
      <alignment horizontal="center" vertical="center"/>
      <protection locked="0"/>
    </xf>
    <xf numFmtId="0" fontId="32" fillId="39" borderId="13" xfId="46" applyFont="1" applyFill="1" applyBorder="1" applyAlignment="1" applyProtection="1">
      <alignment horizontal="center" vertical="center"/>
      <protection locked="0"/>
    </xf>
    <xf numFmtId="171" fontId="9" fillId="39" borderId="3" xfId="49" applyNumberFormat="1" applyFont="1" applyFill="1" applyBorder="1" applyAlignment="1">
      <alignment horizontal="center" vertical="center"/>
      <protection locked="0"/>
    </xf>
    <xf numFmtId="49" fontId="22" fillId="39" borderId="3" xfId="46" quotePrefix="1" applyNumberFormat="1" applyFont="1" applyFill="1" applyBorder="1" applyAlignment="1" applyProtection="1">
      <alignment horizontal="left" vertical="center"/>
      <protection locked="0"/>
    </xf>
    <xf numFmtId="49" fontId="22" fillId="39" borderId="4" xfId="46" quotePrefix="1" applyNumberFormat="1" applyFont="1" applyFill="1" applyBorder="1" applyAlignment="1" applyProtection="1">
      <alignment horizontal="left" vertical="center"/>
      <protection locked="0"/>
    </xf>
    <xf numFmtId="49" fontId="22" fillId="39" borderId="5" xfId="46" quotePrefix="1" applyNumberFormat="1" applyFont="1" applyFill="1" applyBorder="1" applyAlignment="1" applyProtection="1">
      <alignment horizontal="left" vertical="center"/>
      <protection locked="0"/>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0" fontId="49" fillId="0" borderId="0" xfId="46" applyFont="1" applyAlignment="1">
      <alignment horizontal="left" vertical="center"/>
    </xf>
    <xf numFmtId="0" fontId="49" fillId="0" borderId="11" xfId="46" applyFont="1" applyBorder="1" applyAlignment="1">
      <alignment horizontal="left" vertical="center"/>
    </xf>
    <xf numFmtId="0" fontId="50" fillId="0" borderId="0" xfId="46" applyFont="1" applyAlignment="1">
      <alignment horizontal="right"/>
    </xf>
    <xf numFmtId="0" fontId="67" fillId="0" borderId="0" xfId="46" applyFont="1" applyAlignment="1">
      <alignment horizont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22" fillId="0" borderId="0" xfId="46" applyFont="1" applyAlignment="1">
      <alignment horizontal="center"/>
    </xf>
    <xf numFmtId="0" fontId="87" fillId="0" borderId="0" xfId="46" applyFont="1" applyAlignment="1">
      <alignment horizont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0" fillId="0" borderId="0" xfId="0" applyAlignment="1">
      <alignment horizontal="right"/>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9"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39" borderId="0" xfId="46" applyFont="1" applyFill="1" applyAlignment="1">
      <alignment horizontal="left"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166" fontId="17" fillId="35" borderId="19" xfId="49" applyNumberFormat="1" applyFont="1" applyFill="1" applyBorder="1" applyAlignment="1" applyProtection="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17" fillId="0" borderId="3" xfId="49" quotePrefix="1" applyFont="1" applyBorder="1" applyAlignment="1" applyProtection="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171" fontId="9" fillId="35" borderId="19" xfId="0" applyNumberFormat="1" applyFont="1" applyFill="1" applyBorder="1" applyAlignment="1">
      <alignment horizontal="center" vertical="center"/>
    </xf>
    <xf numFmtId="0" fontId="0" fillId="0" borderId="19" xfId="0" applyBorder="1" applyAlignment="1">
      <alignment horizontal="center" vertical="center"/>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9" fillId="35" borderId="19" xfId="49" applyNumberFormat="1" applyFont="1" applyFill="1" applyBorder="1" applyAlignment="1" applyProtection="1">
      <alignment horizontal="center" vertical="center"/>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0" fontId="12" fillId="0" borderId="38" xfId="49" applyFont="1" applyBorder="1" applyAlignment="1" applyProtection="1">
      <alignment horizontal="center" wrapText="1"/>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8" fillId="37" borderId="12" xfId="49" applyFont="1" applyFill="1" applyBorder="1" applyAlignment="1" applyProtection="1">
      <alignment horizontal="center"/>
    </xf>
    <xf numFmtId="0" fontId="3" fillId="0" borderId="1" xfId="49" applyFont="1" applyBorder="1" applyAlignment="1">
      <alignment horizontal="center" vertical="center" textRotation="90" wrapText="1"/>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49" fontId="3" fillId="0" borderId="1" xfId="49" applyNumberFormat="1" applyFont="1" applyBorder="1" applyAlignment="1">
      <alignment horizontal="center" vertical="center" textRotation="90"/>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0" fillId="0" borderId="8" xfId="0" applyBorder="1" applyAlignment="1">
      <alignment horizontal="center"/>
    </xf>
    <xf numFmtId="0" fontId="0" fillId="0" borderId="0" xfId="0" applyAlignment="1">
      <alignment horizontal="center"/>
    </xf>
    <xf numFmtId="0" fontId="3" fillId="0" borderId="1" xfId="49" applyFont="1" applyBorder="1" applyAlignment="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4" fillId="0" borderId="3" xfId="49" applyFont="1" applyBorder="1" applyAlignment="1">
      <alignment horizontal="center" vertical="center"/>
      <protection locked="0"/>
    </xf>
    <xf numFmtId="0" fontId="4" fillId="0" borderId="1" xfId="49" applyFont="1" applyBorder="1" applyAlignment="1">
      <alignment horizontal="center" vertical="center"/>
      <protection locked="0"/>
    </xf>
    <xf numFmtId="0" fontId="13" fillId="0" borderId="19" xfId="49" applyFont="1" applyBorder="1" applyAlignment="1" applyProtection="1">
      <alignment horizontal="center"/>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0" fontId="13" fillId="0" borderId="19" xfId="49"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167" fontId="17" fillId="35" borderId="36" xfId="49" applyNumberFormat="1" applyFont="1" applyFill="1" applyBorder="1" applyAlignment="1" applyProtection="1">
      <alignment horizontal="center" vertical="center"/>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0" fontId="3" fillId="0" borderId="1" xfId="49" applyFont="1" applyBorder="1" applyAlignment="1" applyProtection="1">
      <alignment horizontal="center" vertical="center" textRotation="90" wrapText="1"/>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4" xfId="49" applyFont="1" applyBorder="1" applyAlignment="1" applyProtection="1">
      <alignment horizontal="center" vertical="center"/>
    </xf>
    <xf numFmtId="0" fontId="4" fillId="0" borderId="30" xfId="49" applyFont="1" applyBorder="1" applyAlignment="1" applyProtection="1">
      <alignment horizontal="center" vertical="center"/>
    </xf>
    <xf numFmtId="0" fontId="4" fillId="0" borderId="1" xfId="49" applyFont="1" applyBorder="1" applyAlignment="1" applyProtection="1">
      <alignment horizontal="center" vertical="center" textRotation="90"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166" fontId="16" fillId="35" borderId="19" xfId="49" applyNumberFormat="1" applyFont="1" applyFill="1" applyBorder="1" applyAlignment="1" applyProtection="1">
      <alignment horizontal="left" vertical="center"/>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89" fillId="0" borderId="27" xfId="0" applyFont="1" applyBorder="1" applyAlignment="1">
      <alignment horizontal="center" vertical="top"/>
    </xf>
    <xf numFmtId="0" fontId="0" fillId="0" borderId="27" xfId="0" applyBorder="1"/>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170" fontId="9" fillId="0" borderId="0" xfId="0" applyNumberFormat="1" applyFont="1" applyAlignment="1">
      <alignment horizontal="left"/>
    </xf>
    <xf numFmtId="170" fontId="0" fillId="0" borderId="0" xfId="0" applyNumberFormat="1"/>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0" fontId="89" fillId="0" borderId="27" xfId="0" applyFont="1" applyBorder="1" applyAlignment="1" applyProtection="1">
      <alignment horizontal="center" vertical="top"/>
      <protection locked="0"/>
    </xf>
    <xf numFmtId="0" fontId="0" fillId="0" borderId="27" xfId="0" applyBorder="1" applyProtection="1">
      <protection locked="0"/>
    </xf>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0" fontId="9" fillId="35" borderId="20" xfId="0" applyNumberFormat="1" applyFont="1" applyFill="1" applyBorder="1" applyAlignment="1">
      <alignment horizontal="center" vertical="center"/>
    </xf>
    <xf numFmtId="0" fontId="0" fillId="0" borderId="50" xfId="0" applyNumberFormat="1" applyBorder="1" applyAlignment="1">
      <alignment horizontal="center" vertical="center"/>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49" fontId="9" fillId="0" borderId="3" xfId="49" applyNumberFormat="1" applyFont="1" applyFill="1" applyBorder="1" applyAlignment="1">
      <alignment horizontal="center" vertical="center" wrapText="1"/>
      <protection locked="0"/>
    </xf>
    <xf numFmtId="0" fontId="9" fillId="0" borderId="1" xfId="49" applyFont="1" applyBorder="1" applyAlignment="1" applyProtection="1">
      <alignment horizontal="center" vertical="center"/>
      <protection locked="0"/>
    </xf>
    <xf numFmtId="171" fontId="9" fillId="0" borderId="3" xfId="49" applyNumberFormat="1" applyFont="1" applyBorder="1" applyAlignment="1" applyProtection="1">
      <alignment horizontal="center" vertical="center"/>
      <protection locked="0"/>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112644</xdr:colOff>
      <xdr:row>160</xdr:row>
      <xdr:rowOff>92765</xdr:rowOff>
    </xdr:from>
    <xdr:to>
      <xdr:col>7</xdr:col>
      <xdr:colOff>90658</xdr:colOff>
      <xdr:row>163</xdr:row>
      <xdr:rowOff>26122</xdr:rowOff>
    </xdr:to>
    <xdr:pic>
      <xdr:nvPicPr>
        <xdr:cNvPr id="3" name="Рисунок 2">
          <a:extLst>
            <a:ext uri="{FF2B5EF4-FFF2-40B4-BE49-F238E27FC236}">
              <a16:creationId xmlns:a16="http://schemas.microsoft.com/office/drawing/2014/main" id="{AD1CB096-B01B-4508-91DD-1A74B5DCD6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4418" y="12158869"/>
          <a:ext cx="1011683" cy="430314"/>
        </a:xfrm>
        <a:prstGeom prst="rect">
          <a:avLst/>
        </a:prstGeom>
      </xdr:spPr>
    </xdr:pic>
    <xdr:clientData/>
  </xdr:twoCellAnchor>
  <xdr:twoCellAnchor editAs="oneCell">
    <xdr:from>
      <xdr:col>39</xdr:col>
      <xdr:colOff>265044</xdr:colOff>
      <xdr:row>160</xdr:row>
      <xdr:rowOff>92766</xdr:rowOff>
    </xdr:from>
    <xdr:to>
      <xdr:col>42</xdr:col>
      <xdr:colOff>22420</xdr:colOff>
      <xdr:row>163</xdr:row>
      <xdr:rowOff>7289</xdr:rowOff>
    </xdr:to>
    <xdr:pic>
      <xdr:nvPicPr>
        <xdr:cNvPr id="4" name="Рисунок 3">
          <a:extLst>
            <a:ext uri="{FF2B5EF4-FFF2-40B4-BE49-F238E27FC236}">
              <a16:creationId xmlns:a16="http://schemas.microsoft.com/office/drawing/2014/main" id="{B16C0A51-A2A5-46C4-9356-F81E5B095C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07827" y="12158870"/>
          <a:ext cx="691654" cy="411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13253</xdr:colOff>
      <xdr:row>156</xdr:row>
      <xdr:rowOff>106017</xdr:rowOff>
    </xdr:from>
    <xdr:to>
      <xdr:col>6</xdr:col>
      <xdr:colOff>156918</xdr:colOff>
      <xdr:row>159</xdr:row>
      <xdr:rowOff>26122</xdr:rowOff>
    </xdr:to>
    <xdr:pic>
      <xdr:nvPicPr>
        <xdr:cNvPr id="3" name="Рисунок 2">
          <a:extLst>
            <a:ext uri="{FF2B5EF4-FFF2-40B4-BE49-F238E27FC236}">
              <a16:creationId xmlns:a16="http://schemas.microsoft.com/office/drawing/2014/main" id="{3D2DC755-B0AA-4EA2-818E-9DE44D829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783" y="11926956"/>
          <a:ext cx="1011683" cy="430314"/>
        </a:xfrm>
        <a:prstGeom prst="rect">
          <a:avLst/>
        </a:prstGeom>
      </xdr:spPr>
    </xdr:pic>
    <xdr:clientData/>
  </xdr:twoCellAnchor>
  <xdr:twoCellAnchor editAs="oneCell">
    <xdr:from>
      <xdr:col>39</xdr:col>
      <xdr:colOff>284922</xdr:colOff>
      <xdr:row>156</xdr:row>
      <xdr:rowOff>72887</xdr:rowOff>
    </xdr:from>
    <xdr:to>
      <xdr:col>42</xdr:col>
      <xdr:colOff>42298</xdr:colOff>
      <xdr:row>158</xdr:row>
      <xdr:rowOff>146436</xdr:rowOff>
    </xdr:to>
    <xdr:pic>
      <xdr:nvPicPr>
        <xdr:cNvPr id="4" name="Рисунок 3">
          <a:extLst>
            <a:ext uri="{FF2B5EF4-FFF2-40B4-BE49-F238E27FC236}">
              <a16:creationId xmlns:a16="http://schemas.microsoft.com/office/drawing/2014/main" id="{36DF4BE9-519C-493E-AF54-A0A57EF8EE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4087" y="11893826"/>
          <a:ext cx="691654" cy="411480"/>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2" customWidth="1"/>
    <col min="2" max="2" width="5.6640625" style="409" customWidth="1"/>
    <col min="3" max="3" width="130.6640625" style="409" customWidth="1"/>
    <col min="4" max="10" width="2.88671875" style="409" customWidth="1"/>
    <col min="11" max="11" width="3.33203125" style="409" customWidth="1"/>
    <col min="12" max="12" width="3.109375" style="409" customWidth="1"/>
    <col min="13" max="16" width="9.109375" style="409"/>
    <col min="17" max="17" width="13" style="409" customWidth="1"/>
    <col min="18" max="16384" width="9.109375" style="409"/>
  </cols>
  <sheetData>
    <row r="1" spans="1:14" ht="15.6" x14ac:dyDescent="0.3">
      <c r="A1" s="421" t="s">
        <v>213</v>
      </c>
    </row>
    <row r="2" spans="1:14" x14ac:dyDescent="0.25">
      <c r="A2" s="422"/>
    </row>
    <row r="3" spans="1:14" ht="30" x14ac:dyDescent="0.25">
      <c r="A3" s="412" t="s">
        <v>214</v>
      </c>
    </row>
    <row r="4" spans="1:14" ht="30" x14ac:dyDescent="0.25">
      <c r="A4" s="412" t="s">
        <v>217</v>
      </c>
    </row>
    <row r="5" spans="1:14" ht="30" x14ac:dyDescent="0.25">
      <c r="A5" s="412" t="s">
        <v>295</v>
      </c>
    </row>
    <row r="6" spans="1:14" ht="30" x14ac:dyDescent="0.25">
      <c r="A6" s="412" t="s">
        <v>224</v>
      </c>
    </row>
    <row r="7" spans="1:14" x14ac:dyDescent="0.25">
      <c r="A7" s="412" t="s">
        <v>215</v>
      </c>
    </row>
    <row r="8" spans="1:14" x14ac:dyDescent="0.25">
      <c r="A8" s="415" t="s">
        <v>216</v>
      </c>
      <c r="B8" s="412"/>
      <c r="C8" s="412"/>
      <c r="D8" s="412"/>
      <c r="E8" s="412"/>
      <c r="F8" s="412"/>
      <c r="G8" s="412"/>
      <c r="H8" s="412"/>
      <c r="I8" s="412"/>
      <c r="J8" s="412"/>
      <c r="K8" s="412"/>
      <c r="L8" s="412"/>
      <c r="M8" s="412"/>
      <c r="N8" s="412"/>
    </row>
    <row r="9" spans="1:14" ht="30" x14ac:dyDescent="0.25">
      <c r="A9" s="415" t="s">
        <v>225</v>
      </c>
      <c r="B9" s="412"/>
      <c r="C9" s="412"/>
      <c r="D9" s="412"/>
      <c r="E9" s="412"/>
      <c r="F9" s="412"/>
      <c r="G9" s="412"/>
      <c r="H9" s="412"/>
      <c r="I9" s="412"/>
      <c r="J9" s="412"/>
      <c r="K9" s="412"/>
      <c r="L9" s="412"/>
      <c r="M9" s="412"/>
      <c r="N9" s="412"/>
    </row>
    <row r="10" spans="1:14" ht="30" x14ac:dyDescent="0.25">
      <c r="A10" s="412" t="s">
        <v>226</v>
      </c>
    </row>
    <row r="11" spans="1:14" ht="30" x14ac:dyDescent="0.25">
      <c r="A11" s="412" t="s">
        <v>227</v>
      </c>
    </row>
    <row r="12" spans="1:14" x14ac:dyDescent="0.25">
      <c r="A12" s="412" t="s">
        <v>228</v>
      </c>
    </row>
    <row r="13" spans="1:14" ht="15.6" x14ac:dyDescent="0.3">
      <c r="A13" s="413"/>
    </row>
    <row r="14" spans="1:14" ht="15.6" x14ac:dyDescent="0.3">
      <c r="A14" s="413"/>
    </row>
    <row r="15" spans="1:14" ht="15.6" x14ac:dyDescent="0.3">
      <c r="A15" s="413"/>
    </row>
    <row r="18" spans="1:31" x14ac:dyDescent="0.25">
      <c r="A18" s="414"/>
      <c r="B18" s="410"/>
      <c r="C18" s="410"/>
      <c r="D18" s="410"/>
      <c r="E18" s="410"/>
      <c r="F18" s="410"/>
      <c r="G18" s="410"/>
      <c r="H18" s="410"/>
      <c r="I18" s="410"/>
      <c r="J18" s="410"/>
      <c r="K18" s="410"/>
      <c r="L18" s="410"/>
    </row>
    <row r="19" spans="1:31" s="411" customFormat="1" ht="15.6" x14ac:dyDescent="0.3">
      <c r="A19" s="416"/>
      <c r="B19" s="417"/>
      <c r="C19" s="417"/>
      <c r="D19" s="417"/>
      <c r="E19" s="417"/>
      <c r="F19" s="417"/>
      <c r="G19" s="417"/>
      <c r="H19" s="417"/>
      <c r="I19" s="417"/>
      <c r="J19" s="417"/>
      <c r="K19" s="417"/>
      <c r="L19" s="417"/>
      <c r="AD19" s="409"/>
      <c r="AE19" s="409"/>
    </row>
    <row r="23" spans="1:31" s="411" customFormat="1" ht="15.6" x14ac:dyDescent="0.3">
      <c r="A23" s="418"/>
      <c r="AD23" s="409"/>
      <c r="AE23" s="409"/>
    </row>
    <row r="30" spans="1:31" x14ac:dyDescent="0.25">
      <c r="A30" s="412" t="s">
        <v>229</v>
      </c>
    </row>
    <row r="46" spans="1:1" x14ac:dyDescent="0.25">
      <c r="A46" s="412" t="s">
        <v>230</v>
      </c>
    </row>
    <row r="51" spans="1:1" x14ac:dyDescent="0.25">
      <c r="A51" s="412" t="s">
        <v>231</v>
      </c>
    </row>
    <row r="59" spans="1:1" x14ac:dyDescent="0.25">
      <c r="A59" s="412" t="s">
        <v>232</v>
      </c>
    </row>
    <row r="68" spans="1:1" ht="30" x14ac:dyDescent="0.25">
      <c r="A68" s="412" t="s">
        <v>233</v>
      </c>
    </row>
    <row r="73" spans="1:1" ht="30" x14ac:dyDescent="0.25">
      <c r="A73" s="412" t="s">
        <v>234</v>
      </c>
    </row>
    <row r="74" spans="1:1" ht="45" x14ac:dyDescent="0.25">
      <c r="A74" s="412"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topLeftCell="A10" zoomScale="90" zoomScaleNormal="90" zoomScaleSheetLayoutView="90" workbookViewId="0">
      <selection activeCell="B23" sqref="B23"/>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8"/>
      <c r="C1" s="328"/>
      <c r="D1" s="328"/>
      <c r="E1" s="328"/>
      <c r="F1" s="328"/>
      <c r="G1" s="328"/>
      <c r="H1" s="718" t="s">
        <v>38</v>
      </c>
      <c r="I1" s="718"/>
      <c r="J1" s="718"/>
      <c r="K1" s="718"/>
      <c r="L1" s="718"/>
      <c r="M1" s="718"/>
      <c r="N1" s="718"/>
      <c r="O1" s="718"/>
      <c r="P1" s="328"/>
      <c r="Q1" s="328"/>
      <c r="R1" s="328"/>
      <c r="S1" s="328"/>
      <c r="T1" s="328"/>
      <c r="U1" s="328"/>
      <c r="V1" s="328"/>
      <c r="W1" s="328"/>
      <c r="X1" s="328"/>
      <c r="AF1" s="329"/>
      <c r="AQ1" s="328" t="s">
        <v>105</v>
      </c>
      <c r="AR1" s="328"/>
      <c r="AS1" s="328"/>
      <c r="AT1" s="328"/>
      <c r="AU1" s="328"/>
      <c r="AV1" s="328"/>
      <c r="AW1" s="328"/>
      <c r="AX1" s="719" t="s">
        <v>271</v>
      </c>
      <c r="AY1" s="720"/>
      <c r="AZ1" s="720"/>
      <c r="BA1" s="720"/>
      <c r="BB1" s="720"/>
      <c r="BC1" s="328"/>
      <c r="BD1" s="330"/>
      <c r="BE1" s="330"/>
      <c r="BF1" s="330"/>
      <c r="BG1" s="330"/>
      <c r="BH1" s="330"/>
      <c r="BI1" s="330"/>
    </row>
    <row r="2" spans="1:70" s="43" customFormat="1" ht="20.25" customHeight="1" x14ac:dyDescent="0.4">
      <c r="A2" s="42"/>
      <c r="B2" s="718" t="s">
        <v>39</v>
      </c>
      <c r="C2" s="718"/>
      <c r="D2" s="718"/>
      <c r="E2" s="718"/>
      <c r="F2" s="718"/>
      <c r="G2" s="718"/>
      <c r="H2" s="718"/>
      <c r="I2" s="718"/>
      <c r="J2" s="718"/>
      <c r="K2" s="718"/>
      <c r="L2" s="718"/>
      <c r="M2" s="718"/>
      <c r="N2" s="718"/>
      <c r="O2" s="718"/>
      <c r="P2" s="718"/>
      <c r="Q2" s="718"/>
      <c r="R2" s="718"/>
      <c r="S2" s="718"/>
      <c r="T2" s="718"/>
      <c r="U2" s="718"/>
      <c r="V2" s="718"/>
      <c r="W2" s="718"/>
      <c r="X2" s="718"/>
      <c r="AQ2"/>
      <c r="AR2"/>
      <c r="AS2"/>
      <c r="AT2"/>
      <c r="AU2"/>
      <c r="AV2"/>
      <c r="AW2"/>
      <c r="AX2" s="330"/>
    </row>
    <row r="3" spans="1:70" s="43" customFormat="1" ht="21.75" customHeight="1" x14ac:dyDescent="0.4">
      <c r="A3" s="42"/>
      <c r="B3" s="711" t="s">
        <v>77</v>
      </c>
      <c r="C3" s="711"/>
      <c r="D3" s="711"/>
      <c r="E3" s="711"/>
      <c r="F3" s="711"/>
      <c r="G3" s="711"/>
      <c r="H3" s="711"/>
      <c r="I3" s="711"/>
      <c r="J3" s="711"/>
      <c r="K3" s="711"/>
      <c r="L3" s="711"/>
      <c r="M3" s="711"/>
      <c r="N3" s="711"/>
      <c r="O3" s="711"/>
      <c r="P3" s="711"/>
      <c r="Q3" s="711"/>
      <c r="R3" s="711"/>
      <c r="S3" s="711"/>
      <c r="T3" s="711"/>
      <c r="U3" s="711"/>
      <c r="V3" s="222"/>
      <c r="W3" s="222"/>
      <c r="X3" s="222"/>
      <c r="AQ3" s="331"/>
      <c r="AR3" s="332"/>
      <c r="AS3" s="332"/>
      <c r="AT3" s="332"/>
      <c r="AU3" s="332"/>
      <c r="AV3" s="332"/>
      <c r="AW3" s="333"/>
      <c r="AX3" s="333"/>
    </row>
    <row r="4" spans="1:70" s="43" customFormat="1" ht="23.25" customHeight="1" x14ac:dyDescent="0.4">
      <c r="A4" s="334"/>
      <c r="B4" s="438"/>
      <c r="C4" s="438" t="s">
        <v>242</v>
      </c>
      <c r="D4" s="439"/>
      <c r="E4" s="439"/>
      <c r="F4" s="331" t="s">
        <v>242</v>
      </c>
      <c r="G4" s="439"/>
      <c r="H4" s="439"/>
      <c r="I4" s="439"/>
      <c r="J4" s="439"/>
      <c r="K4" s="439"/>
      <c r="L4" s="439"/>
      <c r="M4" s="439"/>
      <c r="N4" s="439"/>
      <c r="O4" s="439"/>
      <c r="P4" s="439"/>
      <c r="Q4" s="438"/>
      <c r="R4" s="711">
        <f>AI18</f>
        <v>2024</v>
      </c>
      <c r="S4" s="721"/>
      <c r="T4" s="438" t="s">
        <v>243</v>
      </c>
      <c r="U4" s="328"/>
      <c r="V4" s="328"/>
      <c r="W4" s="328"/>
      <c r="X4" s="328"/>
      <c r="AM4" s="335"/>
      <c r="AQ4" s="328"/>
      <c r="AR4" s="328"/>
      <c r="AS4" s="332"/>
      <c r="AT4" s="332"/>
      <c r="AU4" s="332"/>
      <c r="AV4" s="332"/>
      <c r="AW4" s="332"/>
      <c r="AX4" s="332"/>
    </row>
    <row r="5" spans="1:70" s="43" customFormat="1" ht="20.25" customHeight="1" x14ac:dyDescent="0.4">
      <c r="A5" s="42"/>
      <c r="AM5" s="335"/>
      <c r="AR5" s="331"/>
      <c r="AS5" s="331"/>
      <c r="AT5" s="331"/>
      <c r="AU5" s="331"/>
      <c r="AV5" s="331"/>
      <c r="AW5" s="331"/>
      <c r="AX5" s="331"/>
    </row>
    <row r="6" spans="1:70" s="43" customFormat="1" ht="20.25" customHeight="1" x14ac:dyDescent="0.4">
      <c r="A6" s="42"/>
      <c r="AR6" s="328"/>
      <c r="AS6" s="328"/>
      <c r="AT6" s="328"/>
      <c r="AU6" s="328"/>
      <c r="AV6" s="328"/>
      <c r="AW6" s="328"/>
      <c r="BI6" s="328"/>
    </row>
    <row r="7" spans="1:70"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4" x14ac:dyDescent="0.4">
      <c r="C8" s="337"/>
      <c r="F8" s="337"/>
      <c r="AP8" s="336"/>
    </row>
    <row r="9" spans="1:70" s="44" customFormat="1" ht="16.2" x14ac:dyDescent="0.3">
      <c r="C9" s="338"/>
      <c r="F9" s="338"/>
      <c r="AZ9" s="339"/>
    </row>
    <row r="10" spans="1:70" s="44" customFormat="1" ht="18" x14ac:dyDescent="0.35">
      <c r="C10" s="338"/>
      <c r="F10" s="338"/>
      <c r="M10" s="712" t="s">
        <v>40</v>
      </c>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row>
    <row r="11" spans="1:70" s="43" customFormat="1" ht="24.9" customHeight="1" x14ac:dyDescent="0.4">
      <c r="M11" s="716" t="s">
        <v>110</v>
      </c>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c r="BB11" s="716"/>
    </row>
    <row r="12" spans="1:70" s="43" customFormat="1" ht="27" customHeight="1" x14ac:dyDescent="0.5">
      <c r="Y12" s="717" t="s">
        <v>160</v>
      </c>
      <c r="Z12" s="717"/>
      <c r="AA12" s="717"/>
      <c r="AB12" s="717"/>
      <c r="AC12" s="717"/>
      <c r="AD12" s="717"/>
      <c r="AE12" s="717"/>
      <c r="AF12" s="717"/>
      <c r="AG12" s="717"/>
      <c r="AH12" s="717"/>
      <c r="AI12" s="717"/>
      <c r="AJ12" s="717"/>
      <c r="AK12" s="717"/>
      <c r="AL12" s="717"/>
      <c r="AM12" s="717"/>
      <c r="AN12" s="717"/>
      <c r="AO12" s="717"/>
      <c r="AP12" s="717"/>
      <c r="AQ12" s="717"/>
      <c r="AR12" s="717"/>
      <c r="AS12" s="717"/>
      <c r="AT12" s="717"/>
      <c r="BR12" s="347" t="s">
        <v>104</v>
      </c>
    </row>
    <row r="13" spans="1:70" s="43" customFormat="1" ht="21" x14ac:dyDescent="0.4">
      <c r="M13" s="716" t="s">
        <v>109</v>
      </c>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716"/>
      <c r="BR13" s="347" t="s">
        <v>56</v>
      </c>
    </row>
    <row r="14" spans="1:70" s="43" customFormat="1" ht="21" x14ac:dyDescent="0.4">
      <c r="G14" s="340" t="s">
        <v>79</v>
      </c>
      <c r="H14" s="340"/>
      <c r="I14" s="340"/>
      <c r="J14" s="340"/>
      <c r="K14" s="340"/>
      <c r="L14" s="340"/>
      <c r="M14" s="340"/>
      <c r="N14" s="340"/>
      <c r="O14" s="709" t="s">
        <v>4</v>
      </c>
      <c r="P14" s="710"/>
      <c r="Q14" s="713" t="s">
        <v>302</v>
      </c>
      <c r="R14" s="714"/>
      <c r="S14" s="714"/>
      <c r="T14" s="714"/>
      <c r="U14" s="714"/>
      <c r="V14" s="714"/>
      <c r="W14" s="715"/>
      <c r="X14" s="340"/>
      <c r="AB14" s="341" t="s">
        <v>5</v>
      </c>
      <c r="AC14" s="341"/>
      <c r="AD14" s="706" t="s">
        <v>303</v>
      </c>
      <c r="AE14" s="707"/>
      <c r="AF14" s="707"/>
      <c r="AG14" s="707"/>
      <c r="AH14" s="707"/>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8"/>
      <c r="BR14" s="347" t="s">
        <v>25</v>
      </c>
    </row>
    <row r="15" spans="1:70" s="43" customFormat="1" ht="21" x14ac:dyDescent="0.4">
      <c r="G15" s="340" t="s">
        <v>80</v>
      </c>
      <c r="H15" s="340"/>
      <c r="I15" s="340"/>
      <c r="J15" s="340"/>
      <c r="K15" s="340"/>
      <c r="L15" s="340"/>
      <c r="M15" s="340"/>
      <c r="N15" s="340"/>
      <c r="O15" s="709" t="s">
        <v>4</v>
      </c>
      <c r="P15" s="710"/>
      <c r="Q15" s="713" t="s">
        <v>309</v>
      </c>
      <c r="R15" s="714"/>
      <c r="S15" s="714"/>
      <c r="T15" s="714"/>
      <c r="U15" s="714"/>
      <c r="V15" s="714"/>
      <c r="W15" s="715"/>
      <c r="X15" s="342"/>
      <c r="Y15" s="343"/>
      <c r="Z15" s="343"/>
      <c r="AA15" s="343"/>
      <c r="AB15" s="341" t="s">
        <v>5</v>
      </c>
      <c r="AC15" s="341"/>
      <c r="AD15" s="706" t="s">
        <v>308</v>
      </c>
      <c r="AE15" s="707"/>
      <c r="AF15" s="707"/>
      <c r="AG15" s="707"/>
      <c r="AH15" s="707"/>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8"/>
      <c r="BR15" s="347" t="s">
        <v>236</v>
      </c>
    </row>
    <row r="16" spans="1:70" s="43" customFormat="1" ht="21" x14ac:dyDescent="0.4">
      <c r="G16" s="118" t="s">
        <v>37</v>
      </c>
      <c r="H16" s="118"/>
      <c r="I16" s="118"/>
      <c r="J16" s="118"/>
      <c r="K16" s="118"/>
      <c r="L16" s="118"/>
      <c r="M16" s="118"/>
      <c r="N16" s="118"/>
      <c r="O16" s="734" t="str">
        <f>IF(Q16&gt;0,"шифр"," ")</f>
        <v xml:space="preserve"> </v>
      </c>
      <c r="P16" s="710"/>
      <c r="Q16" s="713"/>
      <c r="R16" s="714"/>
      <c r="S16" s="714"/>
      <c r="T16" s="714"/>
      <c r="U16" s="714"/>
      <c r="V16" s="714"/>
      <c r="W16" s="715"/>
      <c r="X16" s="344"/>
      <c r="Y16" s="345"/>
      <c r="Z16" s="345"/>
      <c r="AA16" s="345"/>
      <c r="AB16" s="346" t="s">
        <v>5</v>
      </c>
      <c r="AC16" s="346"/>
      <c r="AD16" s="735"/>
      <c r="AE16" s="736"/>
      <c r="AF16" s="736"/>
      <c r="AG16" s="736"/>
      <c r="AH16" s="736"/>
      <c r="AI16" s="736"/>
      <c r="AJ16" s="736"/>
      <c r="AK16" s="736"/>
      <c r="AL16" s="736"/>
      <c r="AM16" s="736"/>
      <c r="AN16" s="736"/>
      <c r="AO16" s="736"/>
      <c r="AP16" s="736"/>
      <c r="AQ16" s="736"/>
      <c r="AR16" s="736"/>
      <c r="AS16" s="736"/>
      <c r="AT16" s="736"/>
      <c r="AU16" s="736"/>
      <c r="AV16" s="736"/>
      <c r="AW16" s="736"/>
      <c r="AX16" s="736"/>
      <c r="AY16" s="736"/>
      <c r="AZ16" s="736"/>
      <c r="BA16" s="736"/>
      <c r="BB16" s="736"/>
      <c r="BC16" s="736"/>
      <c r="BD16" s="736"/>
      <c r="BE16" s="736"/>
      <c r="BF16" s="737"/>
      <c r="BR16" s="347" t="s">
        <v>288</v>
      </c>
    </row>
    <row r="17" spans="1:70" s="43" customFormat="1" ht="21" x14ac:dyDescent="0.4">
      <c r="G17" s="118" t="s">
        <v>117</v>
      </c>
      <c r="H17" s="118"/>
      <c r="I17" s="118"/>
      <c r="J17" s="118"/>
      <c r="K17" s="118"/>
      <c r="L17" s="118"/>
      <c r="M17" s="118"/>
      <c r="N17" s="118"/>
      <c r="O17" s="739" t="s">
        <v>320</v>
      </c>
      <c r="P17" s="739"/>
      <c r="Q17" s="703" t="s">
        <v>321</v>
      </c>
      <c r="R17" s="704"/>
      <c r="S17" s="704"/>
      <c r="T17" s="704"/>
      <c r="U17" s="704"/>
      <c r="V17" s="704"/>
      <c r="W17" s="705"/>
      <c r="X17" s="344"/>
      <c r="Y17" s="345"/>
      <c r="Z17" s="345"/>
      <c r="AA17" s="345"/>
      <c r="AB17" s="346" t="s">
        <v>5</v>
      </c>
      <c r="AC17" s="346"/>
      <c r="AD17" s="706" t="s">
        <v>308</v>
      </c>
      <c r="AE17" s="707"/>
      <c r="AF17" s="707"/>
      <c r="AG17" s="707"/>
      <c r="AH17" s="707"/>
      <c r="AI17" s="707"/>
      <c r="AJ17" s="707"/>
      <c r="AK17" s="707"/>
      <c r="AL17" s="707"/>
      <c r="AM17" s="707"/>
      <c r="AN17" s="707"/>
      <c r="AO17" s="707"/>
      <c r="AP17" s="707"/>
      <c r="AQ17" s="707"/>
      <c r="AR17" s="707"/>
      <c r="AS17" s="707"/>
      <c r="AT17" s="707"/>
      <c r="AU17" s="707"/>
      <c r="AV17" s="707"/>
      <c r="AW17" s="707"/>
      <c r="AX17" s="707"/>
      <c r="AY17" s="707"/>
      <c r="AZ17" s="707"/>
      <c r="BA17" s="707"/>
      <c r="BB17" s="707"/>
      <c r="BC17" s="707"/>
      <c r="BD17" s="707"/>
      <c r="BE17" s="707"/>
      <c r="BF17" s="708"/>
      <c r="BR17" s="347" t="s">
        <v>30</v>
      </c>
    </row>
    <row r="18" spans="1:70" s="43" customFormat="1" ht="21" x14ac:dyDescent="0.4">
      <c r="G18" s="347" t="s">
        <v>103</v>
      </c>
      <c r="H18" s="347"/>
      <c r="I18" s="347"/>
      <c r="J18" s="347"/>
      <c r="K18" s="347"/>
      <c r="L18" s="347"/>
      <c r="M18" s="347"/>
      <c r="N18" s="347"/>
      <c r="O18" s="347"/>
      <c r="P18" s="348"/>
      <c r="Q18" s="743" t="s">
        <v>287</v>
      </c>
      <c r="R18" s="744"/>
      <c r="S18" s="744"/>
      <c r="T18" s="744"/>
      <c r="U18" s="744"/>
      <c r="V18" s="744"/>
      <c r="W18" s="744"/>
      <c r="X18" s="744"/>
      <c r="Y18" s="744"/>
      <c r="Z18" s="744"/>
      <c r="AA18" s="745"/>
      <c r="AB18" s="347" t="s">
        <v>78</v>
      </c>
      <c r="AC18" s="347"/>
      <c r="AD18" s="347"/>
      <c r="AE18" s="347"/>
      <c r="AF18" s="347"/>
      <c r="AG18" s="347"/>
      <c r="AH18" s="349"/>
      <c r="AI18" s="746">
        <v>2024</v>
      </c>
      <c r="AJ18" s="747"/>
      <c r="AK18" s="747"/>
      <c r="AL18" s="747"/>
      <c r="AM18" s="747"/>
      <c r="AN18" s="748"/>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4">
      <c r="A19" s="350" t="s">
        <v>161</v>
      </c>
      <c r="BB19" s="742" t="s">
        <v>41</v>
      </c>
      <c r="BC19" s="742"/>
      <c r="BD19" s="742"/>
      <c r="BE19" s="742"/>
      <c r="BF19" s="742"/>
      <c r="BG19" s="742"/>
      <c r="BH19" s="742"/>
      <c r="BI19" s="742"/>
    </row>
    <row r="20" spans="1:70" s="222" customFormat="1" ht="42" customHeight="1" x14ac:dyDescent="0.3">
      <c r="A20" s="722" t="s">
        <v>42</v>
      </c>
      <c r="B20" s="726" t="s">
        <v>43</v>
      </c>
      <c r="C20" s="727"/>
      <c r="D20" s="727"/>
      <c r="E20" s="728"/>
      <c r="F20" s="730" t="s">
        <v>44</v>
      </c>
      <c r="G20" s="731"/>
      <c r="H20" s="731"/>
      <c r="I20" s="731"/>
      <c r="J20" s="461"/>
      <c r="K20" s="726" t="s">
        <v>45</v>
      </c>
      <c r="L20" s="727"/>
      <c r="M20" s="727"/>
      <c r="N20" s="728"/>
      <c r="O20" s="730" t="s">
        <v>46</v>
      </c>
      <c r="P20" s="731"/>
      <c r="Q20" s="731"/>
      <c r="R20" s="731"/>
      <c r="S20" s="726" t="s">
        <v>47</v>
      </c>
      <c r="T20" s="732"/>
      <c r="U20" s="732"/>
      <c r="V20" s="733"/>
      <c r="W20" s="460"/>
      <c r="X20" s="726" t="s">
        <v>48</v>
      </c>
      <c r="Y20" s="727"/>
      <c r="Z20" s="727"/>
      <c r="AA20" s="729"/>
      <c r="AB20" s="730" t="s">
        <v>49</v>
      </c>
      <c r="AC20" s="731"/>
      <c r="AD20" s="731"/>
      <c r="AE20" s="731"/>
      <c r="AF20" s="730" t="s">
        <v>50</v>
      </c>
      <c r="AG20" s="731"/>
      <c r="AH20" s="731"/>
      <c r="AI20" s="731"/>
      <c r="AJ20" s="461"/>
      <c r="AK20" s="726" t="s">
        <v>51</v>
      </c>
      <c r="AL20" s="727"/>
      <c r="AM20" s="727"/>
      <c r="AN20" s="728"/>
      <c r="AO20" s="730" t="s">
        <v>52</v>
      </c>
      <c r="AP20" s="731"/>
      <c r="AQ20" s="731"/>
      <c r="AR20" s="731"/>
      <c r="AS20" s="726" t="s">
        <v>53</v>
      </c>
      <c r="AT20" s="732"/>
      <c r="AU20" s="732"/>
      <c r="AV20" s="733"/>
      <c r="AW20" s="460"/>
      <c r="AX20" s="726" t="s">
        <v>54</v>
      </c>
      <c r="AY20" s="727"/>
      <c r="AZ20" s="727"/>
      <c r="BA20" s="728"/>
      <c r="BB20" s="724" t="s">
        <v>55</v>
      </c>
      <c r="BC20" s="724" t="s">
        <v>221</v>
      </c>
      <c r="BD20" s="724" t="s">
        <v>220</v>
      </c>
      <c r="BE20" s="740" t="s">
        <v>104</v>
      </c>
      <c r="BF20" s="740" t="s">
        <v>288</v>
      </c>
      <c r="BG20" s="740" t="s">
        <v>30</v>
      </c>
      <c r="BH20" s="724" t="s">
        <v>57</v>
      </c>
      <c r="BI20" s="724" t="s">
        <v>58</v>
      </c>
    </row>
    <row r="21" spans="1:70" s="45" customFormat="1" ht="24" customHeight="1" x14ac:dyDescent="0.3">
      <c r="A21" s="723"/>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25"/>
      <c r="BC21" s="725"/>
      <c r="BD21" s="725"/>
      <c r="BE21" s="741"/>
      <c r="BF21" s="741"/>
      <c r="BG21" s="741"/>
      <c r="BH21" s="725"/>
      <c r="BI21" s="725"/>
    </row>
    <row r="22" spans="1:70" s="46" customFormat="1" ht="21" x14ac:dyDescent="0.25">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x14ac:dyDescent="0.25">
      <c r="A23" s="352" t="s">
        <v>60</v>
      </c>
      <c r="B23" s="92"/>
      <c r="C23" s="92"/>
      <c r="D23" s="92"/>
      <c r="E23" s="92"/>
      <c r="F23" s="92"/>
      <c r="G23" s="92"/>
      <c r="H23" s="699" t="s">
        <v>62</v>
      </c>
      <c r="I23" s="115" t="s">
        <v>304</v>
      </c>
      <c r="J23" s="115" t="s">
        <v>304</v>
      </c>
      <c r="K23" s="115" t="s">
        <v>304</v>
      </c>
      <c r="L23" s="115" t="s">
        <v>304</v>
      </c>
      <c r="M23" s="420" t="s">
        <v>65</v>
      </c>
      <c r="N23" s="420" t="s">
        <v>65</v>
      </c>
      <c r="O23" s="420" t="s">
        <v>65</v>
      </c>
      <c r="P23" s="420" t="s">
        <v>65</v>
      </c>
      <c r="Q23" s="420" t="s">
        <v>65</v>
      </c>
      <c r="R23" s="700" t="s">
        <v>322</v>
      </c>
      <c r="S23" s="420"/>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6</v>
      </c>
      <c r="BC23" s="94">
        <v>1</v>
      </c>
      <c r="BD23" s="94"/>
      <c r="BE23" s="94">
        <v>4</v>
      </c>
      <c r="BF23" s="701">
        <v>5.5</v>
      </c>
      <c r="BG23" s="701">
        <v>0.5</v>
      </c>
      <c r="BH23" s="94"/>
      <c r="BI23" s="682">
        <f t="shared" si="0"/>
        <v>17</v>
      </c>
    </row>
    <row r="24" spans="1:70"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40</v>
      </c>
      <c r="BC24" s="681">
        <f t="shared" si="1"/>
        <v>5</v>
      </c>
      <c r="BD24" s="681">
        <f t="shared" si="1"/>
        <v>0</v>
      </c>
      <c r="BE24" s="681">
        <f t="shared" si="1"/>
        <v>4</v>
      </c>
      <c r="BF24" s="681">
        <f t="shared" si="1"/>
        <v>5.5</v>
      </c>
      <c r="BG24" s="681">
        <f t="shared" si="1"/>
        <v>0.5</v>
      </c>
      <c r="BH24" s="681">
        <f t="shared" si="1"/>
        <v>14</v>
      </c>
      <c r="BI24" s="682">
        <f t="shared" si="0"/>
        <v>69</v>
      </c>
    </row>
    <row r="25" spans="1:70"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3">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6" x14ac:dyDescent="0.3">
      <c r="A29" s="749" t="s">
        <v>218</v>
      </c>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0"/>
      <c r="AY29" s="750"/>
      <c r="AZ29" s="750"/>
      <c r="BA29" s="750"/>
      <c r="BB29" s="750"/>
      <c r="BC29" s="750"/>
      <c r="BD29" s="750"/>
      <c r="BE29" s="750"/>
      <c r="BF29" s="750"/>
      <c r="BG29" s="750"/>
      <c r="BH29" s="750"/>
      <c r="BI29" s="750"/>
    </row>
    <row r="30" spans="1:70" ht="33" customHeight="1" x14ac:dyDescent="0.3">
      <c r="A30" s="361" t="s">
        <v>107</v>
      </c>
      <c r="AC30" s="738" t="s">
        <v>113</v>
      </c>
      <c r="AD30" s="738"/>
      <c r="AE30" s="738"/>
      <c r="AF30" s="738"/>
      <c r="AG30" s="738"/>
      <c r="AH30" s="738"/>
      <c r="AI30" s="738"/>
      <c r="AJ30" s="738"/>
      <c r="AK30" s="738"/>
      <c r="AL30" s="738"/>
      <c r="AM30" s="738"/>
      <c r="AN30" s="738"/>
      <c r="AO30" s="738"/>
      <c r="AP30" s="738"/>
      <c r="AQ30" s="738"/>
      <c r="AR30" s="738"/>
      <c r="AS30" s="738"/>
      <c r="AT30" s="738"/>
      <c r="AU30" s="738"/>
      <c r="AV30" s="738"/>
      <c r="AW30" s="738"/>
      <c r="AX30" s="738"/>
      <c r="AY30" s="738"/>
      <c r="AZ30" s="738"/>
      <c r="BA30" s="738"/>
      <c r="BB30" s="738"/>
      <c r="BC30" s="738"/>
      <c r="BD30" s="738"/>
      <c r="BE30" s="738"/>
      <c r="BF30" s="738"/>
      <c r="BG30" s="738"/>
      <c r="BH30" s="738"/>
      <c r="BI30" s="738"/>
    </row>
    <row r="31" spans="1:70" ht="15.6" x14ac:dyDescent="0.3">
      <c r="A31" s="362" t="s">
        <v>108</v>
      </c>
    </row>
    <row r="32" spans="1:70"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8KazE2Li8FyUbU3u1eDOruQCsnvvFmZA4pRaOHN1taXr9efT6Mi3umgscBt0Rd8VrAMmqKVQUL8FEEo4yBkSdw==" saltValue="jm8VKRdlALlkxir8yWEuMA==" spinCount="100000" sheet="1" formatCells="0" formatColumns="0" formatRows="0"/>
  <mergeCells count="47">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H1:O1"/>
    <mergeCell ref="AX1:BB1"/>
    <mergeCell ref="B2:X2"/>
    <mergeCell ref="Q14:W14"/>
    <mergeCell ref="AD14:BF14"/>
    <mergeCell ref="O14:P14"/>
    <mergeCell ref="R4:S4"/>
    <mergeCell ref="Q17:W17"/>
    <mergeCell ref="AD15:BF15"/>
    <mergeCell ref="O15:P15"/>
    <mergeCell ref="B3:U3"/>
    <mergeCell ref="M10:BB10"/>
    <mergeCell ref="Q15:W15"/>
    <mergeCell ref="M13:BB13"/>
    <mergeCell ref="Y12:AT12"/>
    <mergeCell ref="M11:BB11"/>
    <mergeCell ref="Q16:W16"/>
    <mergeCell ref="O16:P16"/>
    <mergeCell ref="AD16:BF16"/>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A12" zoomScale="115" zoomScaleNormal="115" zoomScaleSheetLayoutView="115" workbookViewId="0">
      <selection activeCell="H18" sqref="H18"/>
    </sheetView>
  </sheetViews>
  <sheetFormatPr defaultColWidth="9.109375" defaultRowHeight="13.2" x14ac:dyDescent="0.25"/>
  <cols>
    <col min="1" max="1" width="7.44140625" style="15" bestFit="1" customWidth="1"/>
    <col min="2" max="2" width="28" style="157" customWidth="1"/>
    <col min="3" max="3" width="5.44140625" style="68" customWidth="1"/>
    <col min="4" max="12" width="2.44140625" style="168" customWidth="1"/>
    <col min="13"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50" width="4.5546875" style="168" customWidth="1"/>
    <col min="51"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7" width="9.109375" style="12" hidden="1" customWidth="1"/>
    <col min="178" max="187" width="9.109375" style="12" customWidth="1"/>
    <col min="188" max="16384" width="9.109375" style="12"/>
  </cols>
  <sheetData>
    <row r="1" spans="1:177" s="119" customFormat="1" ht="10.199999999999999"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7.399999999999999" x14ac:dyDescent="0.3">
      <c r="A2" s="857" t="s">
        <v>6</v>
      </c>
      <c r="B2" s="857"/>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c r="BA2" s="857"/>
      <c r="BB2" s="857"/>
      <c r="BC2" s="857"/>
      <c r="BD2" s="857"/>
      <c r="BE2" s="857"/>
      <c r="BF2" s="857"/>
      <c r="BG2" s="857"/>
      <c r="BH2" s="857"/>
      <c r="BI2" s="857"/>
      <c r="BJ2" s="857"/>
      <c r="BK2" s="857"/>
      <c r="BL2" s="857"/>
      <c r="BM2" s="857"/>
      <c r="BN2" s="857"/>
      <c r="BO2" s="857"/>
      <c r="BP2" s="857"/>
      <c r="BQ2" s="857"/>
      <c r="BR2" s="857"/>
      <c r="BS2" s="857"/>
      <c r="BT2" s="857"/>
      <c r="BU2" s="857"/>
      <c r="BV2" s="857"/>
      <c r="BW2" s="857"/>
      <c r="BX2" s="857"/>
      <c r="BY2" s="857"/>
      <c r="BZ2" s="857"/>
      <c r="CA2" s="857"/>
      <c r="CB2" s="857"/>
      <c r="CC2" s="857"/>
      <c r="CD2" s="857"/>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3.8" x14ac:dyDescent="0.25">
      <c r="A3" s="858"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c r="AY3" s="859"/>
      <c r="AZ3" s="859"/>
      <c r="BA3" s="859"/>
      <c r="BB3" s="859"/>
      <c r="BC3" s="859"/>
      <c r="BD3" s="859"/>
      <c r="BE3" s="859"/>
      <c r="BF3" s="859"/>
      <c r="BG3" s="859"/>
      <c r="BH3" s="859"/>
      <c r="BI3" s="859"/>
      <c r="BJ3" s="859"/>
      <c r="BK3" s="859"/>
      <c r="BL3" s="859"/>
      <c r="BM3" s="859"/>
      <c r="BN3" s="859"/>
      <c r="BO3" s="859"/>
      <c r="BP3" s="859"/>
      <c r="BQ3" s="859"/>
      <c r="BR3" s="859"/>
      <c r="BS3" s="859"/>
      <c r="BT3" s="859"/>
      <c r="BU3" s="859"/>
      <c r="BV3" s="859"/>
      <c r="BW3" s="859"/>
      <c r="BX3" s="859"/>
      <c r="BY3" s="859"/>
      <c r="BZ3" s="859"/>
      <c r="CA3" s="859"/>
      <c r="CB3" s="859"/>
      <c r="CC3" s="859"/>
      <c r="CD3" s="860"/>
      <c r="CE3" s="21"/>
      <c r="CG3" s="846" t="s">
        <v>71</v>
      </c>
      <c r="CH3" s="846"/>
      <c r="CI3" s="846"/>
      <c r="CJ3" s="846"/>
      <c r="CK3" s="846"/>
      <c r="CL3" s="846"/>
      <c r="CM3" s="846"/>
      <c r="CN3" s="846"/>
      <c r="CO3" s="846"/>
      <c r="CP3" s="846"/>
      <c r="CQ3" s="846"/>
      <c r="CR3" s="846"/>
      <c r="CS3" s="19"/>
      <c r="CV3" s="773"/>
      <c r="CW3" s="774"/>
      <c r="CX3" s="774"/>
      <c r="CY3" s="775"/>
      <c r="CZ3" s="480"/>
      <c r="DA3" s="480"/>
      <c r="DB3" s="480"/>
      <c r="DC3" s="480"/>
      <c r="DD3" s="773"/>
      <c r="DE3" s="774"/>
      <c r="DF3" s="774"/>
      <c r="DG3" s="774"/>
      <c r="DH3" s="775"/>
      <c r="DI3" s="776"/>
      <c r="DJ3" s="774"/>
      <c r="DK3" s="775"/>
      <c r="DL3" s="773"/>
      <c r="DM3" s="774"/>
      <c r="DN3" s="774"/>
      <c r="DO3" s="774"/>
      <c r="DP3" s="774"/>
      <c r="DQ3" s="774"/>
      <c r="DR3" s="774"/>
      <c r="DS3" s="775"/>
      <c r="DT3" s="773"/>
      <c r="DU3" s="774"/>
      <c r="DV3" s="774"/>
      <c r="DW3" s="774"/>
      <c r="DX3" s="774"/>
      <c r="DY3" s="775"/>
      <c r="DZ3" s="773"/>
      <c r="EA3" s="774"/>
      <c r="EB3" s="774"/>
      <c r="EC3" s="774"/>
      <c r="ED3" s="774"/>
      <c r="EE3" s="774"/>
      <c r="EF3" s="774"/>
      <c r="EG3" s="775"/>
      <c r="EH3" s="773"/>
      <c r="EI3" s="774"/>
      <c r="EJ3" s="774"/>
      <c r="EK3" s="774"/>
      <c r="EL3" s="775"/>
      <c r="FQ3" s="473"/>
      <c r="FR3" s="466" t="s">
        <v>111</v>
      </c>
    </row>
    <row r="4" spans="1:177" s="2" customFormat="1" ht="13.8" x14ac:dyDescent="0.25">
      <c r="A4" s="861" t="s">
        <v>292</v>
      </c>
      <c r="B4" s="862"/>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c r="BK4" s="862"/>
      <c r="BL4" s="862"/>
      <c r="BM4" s="862"/>
      <c r="BN4" s="862"/>
      <c r="BO4" s="862"/>
      <c r="BP4" s="862"/>
      <c r="BQ4" s="862"/>
      <c r="BR4" s="862"/>
      <c r="BS4" s="862"/>
      <c r="BT4" s="862"/>
      <c r="BU4" s="862"/>
      <c r="BV4" s="862"/>
      <c r="BW4" s="862"/>
      <c r="BX4" s="862"/>
      <c r="BY4" s="862"/>
      <c r="BZ4" s="862"/>
      <c r="CA4" s="862"/>
      <c r="CB4" s="862"/>
      <c r="CC4" s="862"/>
      <c r="CD4" s="863"/>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x14ac:dyDescent="0.25">
      <c r="A5" s="864" t="s">
        <v>1</v>
      </c>
      <c r="B5" s="868" t="s">
        <v>7</v>
      </c>
      <c r="C5" s="828" t="s">
        <v>8</v>
      </c>
      <c r="D5" s="832" t="s">
        <v>9</v>
      </c>
      <c r="E5" s="833"/>
      <c r="F5" s="833"/>
      <c r="G5" s="833"/>
      <c r="H5" s="833"/>
      <c r="I5" s="833"/>
      <c r="J5" s="833"/>
      <c r="K5" s="833"/>
      <c r="L5" s="833"/>
      <c r="M5" s="833"/>
      <c r="N5" s="833"/>
      <c r="O5" s="833"/>
      <c r="P5" s="833"/>
      <c r="Q5" s="833"/>
      <c r="R5" s="833"/>
      <c r="S5" s="833"/>
      <c r="T5" s="833"/>
      <c r="U5" s="833"/>
      <c r="V5" s="833"/>
      <c r="W5" s="833"/>
      <c r="X5" s="833"/>
      <c r="Y5" s="833"/>
      <c r="Z5" s="833"/>
      <c r="AA5" s="833"/>
      <c r="AB5" s="834"/>
      <c r="AC5" s="829" t="s">
        <v>3</v>
      </c>
      <c r="AD5" s="830"/>
      <c r="AE5" s="830"/>
      <c r="AF5" s="830"/>
      <c r="AG5" s="830"/>
      <c r="AH5" s="831"/>
      <c r="AI5" s="829" t="s">
        <v>10</v>
      </c>
      <c r="AJ5" s="830"/>
      <c r="AK5" s="830"/>
      <c r="AL5" s="830"/>
      <c r="AM5" s="830"/>
      <c r="AN5" s="830"/>
      <c r="AO5" s="830"/>
      <c r="AP5" s="830"/>
      <c r="AQ5" s="830"/>
      <c r="AR5" s="830"/>
      <c r="AS5" s="830"/>
      <c r="AT5" s="830"/>
      <c r="AU5" s="830"/>
      <c r="AV5" s="830"/>
      <c r="AW5" s="830"/>
      <c r="AX5" s="830"/>
      <c r="AY5" s="830"/>
      <c r="AZ5" s="830"/>
      <c r="BA5" s="830"/>
      <c r="BB5" s="830"/>
      <c r="BC5" s="830"/>
      <c r="BD5" s="830"/>
      <c r="BE5" s="830"/>
      <c r="BF5" s="830"/>
      <c r="BG5" s="830"/>
      <c r="BH5" s="830"/>
      <c r="BI5" s="830"/>
      <c r="BJ5" s="830"/>
      <c r="BK5" s="830"/>
      <c r="BL5" s="830"/>
      <c r="BM5" s="830"/>
      <c r="BN5" s="830"/>
      <c r="BO5" s="830"/>
      <c r="BP5" s="830"/>
      <c r="BQ5" s="830"/>
      <c r="BR5" s="830"/>
      <c r="BS5" s="830"/>
      <c r="BT5" s="830"/>
      <c r="BU5" s="830"/>
      <c r="BV5" s="830"/>
      <c r="BW5" s="830"/>
      <c r="BX5" s="830"/>
      <c r="BY5" s="830"/>
      <c r="BZ5" s="830"/>
      <c r="CA5" s="830"/>
      <c r="CB5" s="830"/>
      <c r="CC5" s="830"/>
      <c r="CD5" s="831"/>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3.8" x14ac:dyDescent="0.25">
      <c r="A6" s="865"/>
      <c r="B6" s="869"/>
      <c r="C6" s="828"/>
      <c r="D6" s="848" t="s">
        <v>11</v>
      </c>
      <c r="E6" s="849"/>
      <c r="F6" s="849"/>
      <c r="G6" s="850"/>
      <c r="H6" s="817" t="s">
        <v>12</v>
      </c>
      <c r="I6" s="817"/>
      <c r="J6" s="817"/>
      <c r="K6" s="817"/>
      <c r="L6" s="817"/>
      <c r="M6" s="817"/>
      <c r="N6" s="817"/>
      <c r="O6" s="817"/>
      <c r="P6" s="817"/>
      <c r="Q6" s="817"/>
      <c r="R6" s="817"/>
      <c r="S6" s="817"/>
      <c r="T6" s="847" t="s">
        <v>13</v>
      </c>
      <c r="U6" s="847" t="s">
        <v>14</v>
      </c>
      <c r="V6" s="817" t="s">
        <v>15</v>
      </c>
      <c r="W6" s="817"/>
      <c r="X6" s="817"/>
      <c r="Y6" s="817"/>
      <c r="Z6" s="817"/>
      <c r="AA6" s="817"/>
      <c r="AB6" s="817"/>
      <c r="AC6" s="837" t="s">
        <v>16</v>
      </c>
      <c r="AD6" s="837"/>
      <c r="AE6" s="817" t="s">
        <v>157</v>
      </c>
      <c r="AF6" s="817" t="s">
        <v>158</v>
      </c>
      <c r="AG6" s="817" t="s">
        <v>159</v>
      </c>
      <c r="AH6" s="817" t="s">
        <v>0</v>
      </c>
      <c r="AI6" s="832" t="s">
        <v>17</v>
      </c>
      <c r="AJ6" s="833"/>
      <c r="AK6" s="833"/>
      <c r="AL6" s="833"/>
      <c r="AM6" s="833"/>
      <c r="AN6" s="833"/>
      <c r="AO6" s="833"/>
      <c r="AP6" s="834"/>
      <c r="AQ6" s="832" t="s">
        <v>18</v>
      </c>
      <c r="AR6" s="833"/>
      <c r="AS6" s="833"/>
      <c r="AT6" s="833"/>
      <c r="AU6" s="833"/>
      <c r="AV6" s="833"/>
      <c r="AW6" s="833"/>
      <c r="AX6" s="834"/>
      <c r="AY6" s="832" t="s">
        <v>19</v>
      </c>
      <c r="AZ6" s="833"/>
      <c r="BA6" s="833"/>
      <c r="BB6" s="833"/>
      <c r="BC6" s="833"/>
      <c r="BD6" s="833"/>
      <c r="BE6" s="833"/>
      <c r="BF6" s="834"/>
      <c r="BG6" s="832" t="s">
        <v>20</v>
      </c>
      <c r="BH6" s="833"/>
      <c r="BI6" s="833"/>
      <c r="BJ6" s="833"/>
      <c r="BK6" s="833"/>
      <c r="BL6" s="833"/>
      <c r="BM6" s="833"/>
      <c r="BN6" s="834"/>
      <c r="BO6" s="829" t="s">
        <v>269</v>
      </c>
      <c r="BP6" s="830"/>
      <c r="BQ6" s="830"/>
      <c r="BR6" s="830"/>
      <c r="BS6" s="830"/>
      <c r="BT6" s="830"/>
      <c r="BU6" s="830"/>
      <c r="BV6" s="831"/>
      <c r="BW6" s="829" t="s">
        <v>270</v>
      </c>
      <c r="BX6" s="830"/>
      <c r="BY6" s="830"/>
      <c r="BZ6" s="830"/>
      <c r="CA6" s="830"/>
      <c r="CB6" s="830"/>
      <c r="CC6" s="830"/>
      <c r="CD6" s="831"/>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3.8" x14ac:dyDescent="0.25">
      <c r="A7" s="865"/>
      <c r="B7" s="869"/>
      <c r="C7" s="828"/>
      <c r="D7" s="851"/>
      <c r="E7" s="852"/>
      <c r="F7" s="852"/>
      <c r="G7" s="853"/>
      <c r="H7" s="817"/>
      <c r="I7" s="817"/>
      <c r="J7" s="817"/>
      <c r="K7" s="817"/>
      <c r="L7" s="817"/>
      <c r="M7" s="817"/>
      <c r="N7" s="817"/>
      <c r="O7" s="817"/>
      <c r="P7" s="817"/>
      <c r="Q7" s="817"/>
      <c r="R7" s="817"/>
      <c r="S7" s="817"/>
      <c r="T7" s="847"/>
      <c r="U7" s="847"/>
      <c r="V7" s="817"/>
      <c r="W7" s="817"/>
      <c r="X7" s="817"/>
      <c r="Y7" s="817"/>
      <c r="Z7" s="817"/>
      <c r="AA7" s="817"/>
      <c r="AB7" s="817"/>
      <c r="AC7" s="817" t="s">
        <v>21</v>
      </c>
      <c r="AD7" s="817" t="s">
        <v>22</v>
      </c>
      <c r="AE7" s="817"/>
      <c r="AF7" s="817"/>
      <c r="AG7" s="817"/>
      <c r="AH7" s="817"/>
      <c r="AI7" s="822">
        <v>1</v>
      </c>
      <c r="AJ7" s="823"/>
      <c r="AK7" s="823"/>
      <c r="AL7" s="824"/>
      <c r="AM7" s="822">
        <v>2</v>
      </c>
      <c r="AN7" s="823"/>
      <c r="AO7" s="823"/>
      <c r="AP7" s="824"/>
      <c r="AQ7" s="822">
        <v>3</v>
      </c>
      <c r="AR7" s="823"/>
      <c r="AS7" s="823"/>
      <c r="AT7" s="824"/>
      <c r="AU7" s="822">
        <v>4</v>
      </c>
      <c r="AV7" s="823"/>
      <c r="AW7" s="823"/>
      <c r="AX7" s="824"/>
      <c r="AY7" s="822">
        <v>5</v>
      </c>
      <c r="AZ7" s="823"/>
      <c r="BA7" s="823"/>
      <c r="BB7" s="824"/>
      <c r="BC7" s="822">
        <v>6</v>
      </c>
      <c r="BD7" s="823"/>
      <c r="BE7" s="823"/>
      <c r="BF7" s="824"/>
      <c r="BG7" s="822">
        <v>7</v>
      </c>
      <c r="BH7" s="823"/>
      <c r="BI7" s="823"/>
      <c r="BJ7" s="824"/>
      <c r="BK7" s="822">
        <v>8</v>
      </c>
      <c r="BL7" s="823"/>
      <c r="BM7" s="823"/>
      <c r="BN7" s="824"/>
      <c r="BO7" s="822">
        <v>9</v>
      </c>
      <c r="BP7" s="823"/>
      <c r="BQ7" s="823"/>
      <c r="BR7" s="824"/>
      <c r="BS7" s="822">
        <v>10</v>
      </c>
      <c r="BT7" s="823"/>
      <c r="BU7" s="823"/>
      <c r="BV7" s="824"/>
      <c r="BW7" s="822">
        <v>11</v>
      </c>
      <c r="BX7" s="823"/>
      <c r="BY7" s="823"/>
      <c r="BZ7" s="824"/>
      <c r="CA7" s="822">
        <v>12</v>
      </c>
      <c r="CB7" s="823"/>
      <c r="CC7" s="823"/>
      <c r="CD7" s="824"/>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6" x14ac:dyDescent="0.3">
      <c r="A8" s="865"/>
      <c r="B8" s="869"/>
      <c r="C8" s="828"/>
      <c r="D8" s="851"/>
      <c r="E8" s="852"/>
      <c r="F8" s="852"/>
      <c r="G8" s="853"/>
      <c r="H8" s="817"/>
      <c r="I8" s="817"/>
      <c r="J8" s="817"/>
      <c r="K8" s="817"/>
      <c r="L8" s="817"/>
      <c r="M8" s="817"/>
      <c r="N8" s="817"/>
      <c r="O8" s="817"/>
      <c r="P8" s="817"/>
      <c r="Q8" s="817"/>
      <c r="R8" s="817"/>
      <c r="S8" s="817"/>
      <c r="T8" s="847"/>
      <c r="U8" s="847"/>
      <c r="V8" s="817"/>
      <c r="W8" s="817"/>
      <c r="X8" s="817"/>
      <c r="Y8" s="817"/>
      <c r="Z8" s="817"/>
      <c r="AA8" s="817"/>
      <c r="AB8" s="817"/>
      <c r="AC8" s="817"/>
      <c r="AD8" s="817"/>
      <c r="AE8" s="817"/>
      <c r="AF8" s="817"/>
      <c r="AG8" s="817"/>
      <c r="AH8" s="817"/>
      <c r="AI8" s="829" t="s">
        <v>237</v>
      </c>
      <c r="AJ8" s="830"/>
      <c r="AK8" s="830"/>
      <c r="AL8" s="830"/>
      <c r="AM8" s="830"/>
      <c r="AN8" s="830"/>
      <c r="AO8" s="830"/>
      <c r="AP8" s="830"/>
      <c r="AQ8" s="830"/>
      <c r="AR8" s="830"/>
      <c r="AS8" s="830"/>
      <c r="AT8" s="830"/>
      <c r="AU8" s="830"/>
      <c r="AV8" s="830"/>
      <c r="AW8" s="830"/>
      <c r="AX8" s="830"/>
      <c r="AY8" s="830"/>
      <c r="AZ8" s="830"/>
      <c r="BA8" s="830"/>
      <c r="BB8" s="830"/>
      <c r="BC8" s="830"/>
      <c r="BD8" s="830"/>
      <c r="BE8" s="830"/>
      <c r="BF8" s="830"/>
      <c r="BG8" s="830"/>
      <c r="BH8" s="830"/>
      <c r="BI8" s="830"/>
      <c r="BJ8" s="830"/>
      <c r="BK8" s="830"/>
      <c r="BL8" s="830"/>
      <c r="BM8" s="830"/>
      <c r="BN8" s="830"/>
      <c r="BO8" s="830"/>
      <c r="BP8" s="830"/>
      <c r="BQ8" s="830"/>
      <c r="BR8" s="830"/>
      <c r="BS8" s="830"/>
      <c r="BT8" s="830"/>
      <c r="BU8" s="830"/>
      <c r="BV8" s="830"/>
      <c r="BW8" s="830"/>
      <c r="BX8" s="830"/>
      <c r="BY8" s="830"/>
      <c r="BZ8" s="830"/>
      <c r="CA8" s="830"/>
      <c r="CB8" s="830"/>
      <c r="CC8" s="830"/>
      <c r="CD8" s="831"/>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3.8" x14ac:dyDescent="0.25">
      <c r="A9" s="865"/>
      <c r="B9" s="869"/>
      <c r="C9" s="828"/>
      <c r="D9" s="851"/>
      <c r="E9" s="852"/>
      <c r="F9" s="852"/>
      <c r="G9" s="853"/>
      <c r="H9" s="817"/>
      <c r="I9" s="817"/>
      <c r="J9" s="817"/>
      <c r="K9" s="817"/>
      <c r="L9" s="817"/>
      <c r="M9" s="817"/>
      <c r="N9" s="817"/>
      <c r="O9" s="817"/>
      <c r="P9" s="817"/>
      <c r="Q9" s="817"/>
      <c r="R9" s="817"/>
      <c r="S9" s="817"/>
      <c r="T9" s="847"/>
      <c r="U9" s="847"/>
      <c r="V9" s="817"/>
      <c r="W9" s="817"/>
      <c r="X9" s="817"/>
      <c r="Y9" s="817"/>
      <c r="Z9" s="817"/>
      <c r="AA9" s="817"/>
      <c r="AB9" s="817"/>
      <c r="AC9" s="817"/>
      <c r="AD9" s="817"/>
      <c r="AE9" s="817"/>
      <c r="AF9" s="817"/>
      <c r="AG9" s="817"/>
      <c r="AH9" s="817"/>
      <c r="AI9" s="825">
        <v>17</v>
      </c>
      <c r="AJ9" s="826"/>
      <c r="AK9" s="826"/>
      <c r="AL9" s="827"/>
      <c r="AM9" s="825">
        <v>17</v>
      </c>
      <c r="AN9" s="826"/>
      <c r="AO9" s="826"/>
      <c r="AP9" s="827"/>
      <c r="AQ9" s="825">
        <v>6</v>
      </c>
      <c r="AR9" s="826"/>
      <c r="AS9" s="826"/>
      <c r="AT9" s="827"/>
      <c r="AU9" s="825">
        <v>0</v>
      </c>
      <c r="AV9" s="826"/>
      <c r="AW9" s="826"/>
      <c r="AX9" s="827"/>
      <c r="AY9" s="825">
        <v>17</v>
      </c>
      <c r="AZ9" s="826"/>
      <c r="BA9" s="826"/>
      <c r="BB9" s="827"/>
      <c r="BC9" s="825">
        <v>17</v>
      </c>
      <c r="BD9" s="826"/>
      <c r="BE9" s="826"/>
      <c r="BF9" s="827"/>
      <c r="BG9" s="825">
        <v>17</v>
      </c>
      <c r="BH9" s="826"/>
      <c r="BI9" s="826"/>
      <c r="BJ9" s="827"/>
      <c r="BK9" s="825">
        <v>17</v>
      </c>
      <c r="BL9" s="826"/>
      <c r="BM9" s="826"/>
      <c r="BN9" s="827"/>
      <c r="BO9" s="825">
        <v>17</v>
      </c>
      <c r="BP9" s="826"/>
      <c r="BQ9" s="826"/>
      <c r="BR9" s="827"/>
      <c r="BS9" s="825">
        <v>17</v>
      </c>
      <c r="BT9" s="826"/>
      <c r="BU9" s="826"/>
      <c r="BV9" s="827"/>
      <c r="BW9" s="825">
        <v>17</v>
      </c>
      <c r="BX9" s="826"/>
      <c r="BY9" s="826"/>
      <c r="BZ9" s="827"/>
      <c r="CA9" s="825">
        <v>17</v>
      </c>
      <c r="CB9" s="826"/>
      <c r="CC9" s="826"/>
      <c r="CD9" s="827"/>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3.8" x14ac:dyDescent="0.25">
      <c r="A10" s="866"/>
      <c r="B10" s="870"/>
      <c r="C10" s="828"/>
      <c r="D10" s="854"/>
      <c r="E10" s="855"/>
      <c r="F10" s="855"/>
      <c r="G10" s="856"/>
      <c r="H10" s="817"/>
      <c r="I10" s="817"/>
      <c r="J10" s="817"/>
      <c r="K10" s="817"/>
      <c r="L10" s="817"/>
      <c r="M10" s="817"/>
      <c r="N10" s="817"/>
      <c r="O10" s="817"/>
      <c r="P10" s="817"/>
      <c r="Q10" s="817"/>
      <c r="R10" s="817"/>
      <c r="S10" s="817"/>
      <c r="T10" s="847"/>
      <c r="U10" s="847"/>
      <c r="V10" s="817"/>
      <c r="W10" s="817"/>
      <c r="X10" s="817"/>
      <c r="Y10" s="817"/>
      <c r="Z10" s="817"/>
      <c r="AA10" s="817"/>
      <c r="AB10" s="817"/>
      <c r="AC10" s="817"/>
      <c r="AD10" s="817"/>
      <c r="AE10" s="817"/>
      <c r="AF10" s="817"/>
      <c r="AG10" s="817"/>
      <c r="AH10" s="817"/>
      <c r="AI10" s="829" t="s">
        <v>163</v>
      </c>
      <c r="AJ10" s="830"/>
      <c r="AK10" s="830"/>
      <c r="AL10" s="830"/>
      <c r="AM10" s="830"/>
      <c r="AN10" s="830"/>
      <c r="AO10" s="830"/>
      <c r="AP10" s="830"/>
      <c r="AQ10" s="830"/>
      <c r="AR10" s="830"/>
      <c r="AS10" s="830"/>
      <c r="AT10" s="830"/>
      <c r="AU10" s="830"/>
      <c r="AV10" s="830"/>
      <c r="AW10" s="830"/>
      <c r="AX10" s="830"/>
      <c r="AY10" s="830"/>
      <c r="AZ10" s="830"/>
      <c r="BA10" s="830"/>
      <c r="BB10" s="830"/>
      <c r="BC10" s="830"/>
      <c r="BD10" s="830"/>
      <c r="BE10" s="830"/>
      <c r="BF10" s="830"/>
      <c r="BG10" s="830"/>
      <c r="BH10" s="830"/>
      <c r="BI10" s="830"/>
      <c r="BJ10" s="830"/>
      <c r="BK10" s="830"/>
      <c r="BL10" s="830"/>
      <c r="BM10" s="830"/>
      <c r="BN10" s="830"/>
      <c r="BO10" s="830"/>
      <c r="BP10" s="830"/>
      <c r="BQ10" s="830"/>
      <c r="BR10" s="830"/>
      <c r="BS10" s="830"/>
      <c r="BT10" s="830"/>
      <c r="BU10" s="830"/>
      <c r="BV10" s="830"/>
      <c r="BW10" s="830"/>
      <c r="BX10" s="830"/>
      <c r="BY10" s="830"/>
      <c r="BZ10" s="830"/>
      <c r="CA10" s="830"/>
      <c r="CB10" s="830"/>
      <c r="CC10" s="830"/>
      <c r="CD10" s="831"/>
      <c r="CE10" s="21"/>
      <c r="CF10" s="19"/>
      <c r="CG10" s="788" t="s">
        <v>33</v>
      </c>
      <c r="CH10" s="789"/>
      <c r="CI10" s="789"/>
      <c r="CJ10" s="789"/>
      <c r="CK10" s="789"/>
      <c r="CL10" s="789"/>
      <c r="CM10" s="789"/>
      <c r="CN10" s="789"/>
      <c r="CO10" s="789"/>
      <c r="CP10" s="789"/>
      <c r="CQ10" s="789"/>
      <c r="CR10" s="790"/>
      <c r="CS10" s="816" t="s">
        <v>32</v>
      </c>
      <c r="DH10" s="200"/>
      <c r="DI10" s="213"/>
      <c r="EO10" s="127" t="s">
        <v>32</v>
      </c>
      <c r="EP10" s="788" t="s">
        <v>128</v>
      </c>
      <c r="EQ10" s="789"/>
      <c r="ER10" s="789"/>
      <c r="ES10" s="789"/>
      <c r="ET10" s="789"/>
      <c r="EU10" s="789"/>
      <c r="EV10" s="789"/>
      <c r="EW10" s="789"/>
      <c r="EX10" s="789"/>
      <c r="EY10" s="789"/>
      <c r="EZ10" s="789"/>
      <c r="FA10" s="790"/>
      <c r="FB10" s="127" t="s">
        <v>32</v>
      </c>
      <c r="FC10" s="788" t="s">
        <v>129</v>
      </c>
      <c r="FD10" s="789"/>
      <c r="FE10" s="789"/>
      <c r="FF10" s="789"/>
      <c r="FG10" s="789"/>
      <c r="FH10" s="789"/>
      <c r="FI10" s="789"/>
      <c r="FJ10" s="789"/>
      <c r="FK10" s="789"/>
      <c r="FL10" s="789"/>
      <c r="FM10" s="789"/>
      <c r="FN10" s="790"/>
      <c r="FO10" s="127" t="s">
        <v>32</v>
      </c>
      <c r="FQ10" s="476"/>
      <c r="FR10" s="469" t="s">
        <v>248</v>
      </c>
      <c r="FU10" s="259" t="s">
        <v>261</v>
      </c>
    </row>
    <row r="11" spans="1:177" s="7" customFormat="1" ht="13.8" x14ac:dyDescent="0.25">
      <c r="A11" s="6">
        <v>1</v>
      </c>
      <c r="B11" s="146" t="s">
        <v>98</v>
      </c>
      <c r="C11" s="5" t="s">
        <v>193</v>
      </c>
      <c r="D11" s="844">
        <v>4</v>
      </c>
      <c r="E11" s="844"/>
      <c r="F11" s="844"/>
      <c r="G11" s="844"/>
      <c r="H11" s="844">
        <v>5</v>
      </c>
      <c r="I11" s="844"/>
      <c r="J11" s="844"/>
      <c r="K11" s="844"/>
      <c r="L11" s="844"/>
      <c r="M11" s="844"/>
      <c r="N11" s="844"/>
      <c r="O11" s="844"/>
      <c r="P11" s="844"/>
      <c r="Q11" s="844"/>
      <c r="R11" s="844"/>
      <c r="S11" s="844"/>
      <c r="T11" s="6">
        <v>6</v>
      </c>
      <c r="U11" s="6">
        <v>7</v>
      </c>
      <c r="V11" s="844">
        <v>8</v>
      </c>
      <c r="W11" s="844"/>
      <c r="X11" s="844"/>
      <c r="Y11" s="844"/>
      <c r="Z11" s="844"/>
      <c r="AA11" s="844"/>
      <c r="AB11" s="844"/>
      <c r="AC11" s="6">
        <v>9</v>
      </c>
      <c r="AD11" s="5" t="s">
        <v>194</v>
      </c>
      <c r="AE11" s="6">
        <v>11</v>
      </c>
      <c r="AF11" s="6">
        <v>12</v>
      </c>
      <c r="AG11" s="6">
        <v>13</v>
      </c>
      <c r="AH11" s="6">
        <v>14</v>
      </c>
      <c r="AI11" s="843">
        <v>15</v>
      </c>
      <c r="AJ11" s="819"/>
      <c r="AK11" s="819"/>
      <c r="AL11" s="142" t="s">
        <v>76</v>
      </c>
      <c r="AM11" s="818">
        <v>16</v>
      </c>
      <c r="AN11" s="819"/>
      <c r="AO11" s="819"/>
      <c r="AP11" s="142" t="s">
        <v>76</v>
      </c>
      <c r="AQ11" s="818">
        <v>17</v>
      </c>
      <c r="AR11" s="819"/>
      <c r="AS11" s="819"/>
      <c r="AT11" s="142" t="s">
        <v>76</v>
      </c>
      <c r="AU11" s="818">
        <v>18</v>
      </c>
      <c r="AV11" s="819"/>
      <c r="AW11" s="819"/>
      <c r="AX11" s="142" t="s">
        <v>76</v>
      </c>
      <c r="AY11" s="818">
        <v>19</v>
      </c>
      <c r="AZ11" s="819"/>
      <c r="BA11" s="819"/>
      <c r="BB11" s="142" t="s">
        <v>76</v>
      </c>
      <c r="BC11" s="818">
        <v>20</v>
      </c>
      <c r="BD11" s="819"/>
      <c r="BE11" s="819"/>
      <c r="BF11" s="142" t="s">
        <v>76</v>
      </c>
      <c r="BG11" s="818">
        <v>21</v>
      </c>
      <c r="BH11" s="819"/>
      <c r="BI11" s="819"/>
      <c r="BJ11" s="142" t="s">
        <v>76</v>
      </c>
      <c r="BK11" s="818">
        <v>22</v>
      </c>
      <c r="BL11" s="819"/>
      <c r="BM11" s="819"/>
      <c r="BN11" s="142" t="s">
        <v>76</v>
      </c>
      <c r="BO11" s="818">
        <v>23</v>
      </c>
      <c r="BP11" s="819"/>
      <c r="BQ11" s="819"/>
      <c r="BR11" s="142" t="s">
        <v>76</v>
      </c>
      <c r="BS11" s="818">
        <v>24</v>
      </c>
      <c r="BT11" s="819"/>
      <c r="BU11" s="819"/>
      <c r="BV11" s="142" t="s">
        <v>76</v>
      </c>
      <c r="BW11" s="818">
        <v>25</v>
      </c>
      <c r="BX11" s="819"/>
      <c r="BY11" s="819"/>
      <c r="BZ11" s="142" t="s">
        <v>76</v>
      </c>
      <c r="CA11" s="818">
        <v>26</v>
      </c>
      <c r="CB11" s="819"/>
      <c r="CC11" s="819"/>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16"/>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4.4" x14ac:dyDescent="0.25">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3.8" x14ac:dyDescent="0.25">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x14ac:dyDescent="0.25">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x14ac:dyDescent="0.25">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c r="FU15" s="697" t="s">
        <v>299</v>
      </c>
    </row>
    <row r="16" spans="1:177" s="2" customFormat="1" ht="20.399999999999999" x14ac:dyDescent="0.25">
      <c r="A16" s="437" t="str">
        <f t="shared" si="0"/>
        <v>1.1.02</v>
      </c>
      <c r="B16" s="117" t="s">
        <v>298</v>
      </c>
      <c r="C16" s="992" t="s">
        <v>114</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c r="FU16" s="2">
        <f>IF('Титул денна (дуальна)'!AX1="магістр",IF('Титул денна (дуальна)'!Q15="211",360,90),240)</f>
        <v>90</v>
      </c>
    </row>
    <row r="17" spans="1:174" s="2" customFormat="1" x14ac:dyDescent="0.25">
      <c r="A17" s="437" t="str">
        <f t="shared" si="0"/>
        <v>1.1.03</v>
      </c>
      <c r="B17" s="117" t="s">
        <v>300</v>
      </c>
      <c r="C17" s="133" t="s">
        <v>84</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229">
        <v>12</v>
      </c>
      <c r="AN17" s="229"/>
      <c r="AO17" s="229">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280</v>
      </c>
    </row>
    <row r="18" spans="1:174" s="2" customFormat="1" x14ac:dyDescent="0.25">
      <c r="A18" s="437" t="str">
        <f t="shared" si="0"/>
        <v>1.1.04</v>
      </c>
      <c r="B18" s="698" t="s">
        <v>310</v>
      </c>
      <c r="C18" s="133" t="s">
        <v>114</v>
      </c>
      <c r="D18" s="123">
        <v>1</v>
      </c>
      <c r="E18" s="124"/>
      <c r="F18" s="124"/>
      <c r="G18" s="11"/>
      <c r="H18" s="123"/>
      <c r="I18" s="124"/>
      <c r="J18" s="124"/>
      <c r="K18" s="124"/>
      <c r="L18" s="124"/>
      <c r="M18" s="124"/>
      <c r="N18" s="124"/>
      <c r="O18" s="124"/>
      <c r="P18" s="124"/>
      <c r="Q18" s="124"/>
      <c r="R18" s="124"/>
      <c r="S18" s="11"/>
      <c r="T18" s="138"/>
      <c r="U18" s="138"/>
      <c r="V18" s="123"/>
      <c r="W18" s="124"/>
      <c r="X18" s="124"/>
      <c r="Y18" s="124"/>
      <c r="Z18" s="124"/>
      <c r="AA18" s="124"/>
      <c r="AB18" s="11"/>
      <c r="AC18" s="993">
        <v>135</v>
      </c>
      <c r="AD18" s="138">
        <f t="shared" si="1"/>
        <v>4.5</v>
      </c>
      <c r="AE18" s="9">
        <f t="shared" si="2"/>
        <v>20</v>
      </c>
      <c r="AF18" s="9">
        <f t="shared" si="3"/>
        <v>0</v>
      </c>
      <c r="AG18" s="9">
        <f t="shared" si="4"/>
        <v>16</v>
      </c>
      <c r="AH18" s="9">
        <f t="shared" si="40"/>
        <v>99</v>
      </c>
      <c r="AI18" s="994">
        <v>20</v>
      </c>
      <c r="AJ18" s="994">
        <v>0</v>
      </c>
      <c r="AK18" s="994">
        <v>16</v>
      </c>
      <c r="AL18" s="440">
        <f t="shared" si="5"/>
        <v>4.5</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4.5</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4.5</v>
      </c>
      <c r="CV18" s="14">
        <f t="shared" si="27"/>
        <v>4.5</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4.5</v>
      </c>
      <c r="DI18" s="216">
        <f t="shared" si="37"/>
        <v>4.5</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0</v>
      </c>
      <c r="EO18" s="483">
        <f>SUM($AI18:$AK18)+SUM($AM18:$AO18)+SUM($AQ18:AS18)+SUM($AU18:AW18)+SUM($AY18:BA18)+SUM($BC18:BE18)+SUM($BG18:BI18)+SUM($BK18:BM18)+SUM($BO18:BQ18)+SUM($BS18:BU18)+SUM($BW18:BY18)+SUM($CA18:CC18)</f>
        <v>36</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x14ac:dyDescent="0.25">
      <c r="A19" s="437" t="str">
        <f t="shared" si="0"/>
        <v>1.1.05</v>
      </c>
      <c r="B19" s="698" t="s">
        <v>311</v>
      </c>
      <c r="C19" s="133" t="s">
        <v>114</v>
      </c>
      <c r="D19" s="123">
        <v>1</v>
      </c>
      <c r="E19" s="124"/>
      <c r="F19" s="124"/>
      <c r="G19" s="11"/>
      <c r="H19" s="123"/>
      <c r="I19" s="124"/>
      <c r="J19" s="124"/>
      <c r="K19" s="124"/>
      <c r="L19" s="124"/>
      <c r="M19" s="124"/>
      <c r="N19" s="124"/>
      <c r="O19" s="124"/>
      <c r="P19" s="124"/>
      <c r="Q19" s="124"/>
      <c r="R19" s="124"/>
      <c r="S19" s="11"/>
      <c r="T19" s="138"/>
      <c r="U19" s="138"/>
      <c r="V19" s="123"/>
      <c r="W19" s="124"/>
      <c r="X19" s="124"/>
      <c r="Y19" s="124"/>
      <c r="Z19" s="124"/>
      <c r="AA19" s="124"/>
      <c r="AB19" s="11"/>
      <c r="AC19" s="993">
        <v>120</v>
      </c>
      <c r="AD19" s="138">
        <f t="shared" si="1"/>
        <v>4</v>
      </c>
      <c r="AE19" s="9">
        <f t="shared" si="2"/>
        <v>16</v>
      </c>
      <c r="AF19" s="9">
        <f t="shared" si="3"/>
        <v>0</v>
      </c>
      <c r="AG19" s="9">
        <f t="shared" si="4"/>
        <v>16</v>
      </c>
      <c r="AH19" s="9">
        <f t="shared" si="40"/>
        <v>88</v>
      </c>
      <c r="AI19" s="994">
        <v>16</v>
      </c>
      <c r="AJ19" s="994">
        <v>0</v>
      </c>
      <c r="AK19" s="994">
        <v>16</v>
      </c>
      <c r="AL19" s="440">
        <f t="shared" si="5"/>
        <v>4</v>
      </c>
      <c r="AM19" s="229"/>
      <c r="AN19" s="229"/>
      <c r="AO19" s="229"/>
      <c r="AP19" s="440">
        <f t="shared" si="6"/>
        <v>0</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4</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4</v>
      </c>
      <c r="CV19" s="14">
        <f t="shared" si="27"/>
        <v>4</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4</v>
      </c>
      <c r="DI19" s="216">
        <f t="shared" si="37"/>
        <v>4</v>
      </c>
      <c r="DK19" s="74">
        <f t="shared" si="43"/>
        <v>1</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0</v>
      </c>
      <c r="EO19" s="483">
        <f>SUM($AI19:$AK19)+SUM($AM19:$AO19)+SUM($AQ19:AS19)+SUM($AU19:AW19)+SUM($AY19:BA19)+SUM($BC19:BE19)+SUM($BG19:BI19)+SUM($BK19:BM19)+SUM($BO19:BQ19)+SUM($BS19:BU19)+SUM($BW19:BY19)+SUM($CA19:CC19)</f>
        <v>32</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x14ac:dyDescent="0.25">
      <c r="A20" s="437" t="str">
        <f t="shared" si="0"/>
        <v>1.1.06</v>
      </c>
      <c r="B20" s="698" t="s">
        <v>312</v>
      </c>
      <c r="C20" s="133" t="s">
        <v>114</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993">
        <v>120</v>
      </c>
      <c r="AD20" s="138">
        <f t="shared" si="1"/>
        <v>4</v>
      </c>
      <c r="AE20" s="9">
        <f t="shared" si="2"/>
        <v>16</v>
      </c>
      <c r="AF20" s="9">
        <f t="shared" si="3"/>
        <v>0</v>
      </c>
      <c r="AG20" s="9">
        <f t="shared" si="4"/>
        <v>16</v>
      </c>
      <c r="AH20" s="9">
        <f t="shared" si="40"/>
        <v>88</v>
      </c>
      <c r="AI20" s="994">
        <v>16</v>
      </c>
      <c r="AJ20" s="994">
        <v>0</v>
      </c>
      <c r="AK20" s="994">
        <v>16</v>
      </c>
      <c r="AL20" s="440">
        <f t="shared" si="5"/>
        <v>4</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0.73333333333333328</v>
      </c>
      <c r="CF20" s="120" t="str">
        <f t="shared" si="14"/>
        <v/>
      </c>
      <c r="CG20" s="85">
        <f t="shared" si="15"/>
        <v>4</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4</v>
      </c>
      <c r="CV20" s="14">
        <f t="shared" si="27"/>
        <v>4</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4</v>
      </c>
      <c r="DI20" s="216">
        <f t="shared" si="37"/>
        <v>4</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32</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x14ac:dyDescent="0.25">
      <c r="A21" s="437" t="str">
        <f t="shared" si="0"/>
        <v>1.1.07</v>
      </c>
      <c r="B21" s="698" t="s">
        <v>313</v>
      </c>
      <c r="C21" s="133" t="s">
        <v>114</v>
      </c>
      <c r="D21" s="123">
        <v>1</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993">
        <v>120</v>
      </c>
      <c r="AD21" s="138">
        <f t="shared" si="1"/>
        <v>4</v>
      </c>
      <c r="AE21" s="9">
        <f t="shared" si="2"/>
        <v>16</v>
      </c>
      <c r="AF21" s="9">
        <f t="shared" si="3"/>
        <v>0</v>
      </c>
      <c r="AG21" s="9">
        <f t="shared" si="4"/>
        <v>16</v>
      </c>
      <c r="AH21" s="9">
        <f t="shared" si="40"/>
        <v>88</v>
      </c>
      <c r="AI21" s="994">
        <v>16</v>
      </c>
      <c r="AJ21" s="994">
        <v>0</v>
      </c>
      <c r="AK21" s="994">
        <v>16</v>
      </c>
      <c r="AL21" s="440">
        <f t="shared" si="5"/>
        <v>4</v>
      </c>
      <c r="AM21" s="229"/>
      <c r="AN21" s="229"/>
      <c r="AO21" s="229"/>
      <c r="AP21" s="440">
        <f t="shared" si="6"/>
        <v>0</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4</v>
      </c>
      <c r="CH21" s="85">
        <f t="shared" si="16"/>
        <v>0</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4</v>
      </c>
      <c r="CV21" s="14">
        <f t="shared" si="27"/>
        <v>4</v>
      </c>
      <c r="CW21" s="14">
        <f t="shared" si="28"/>
        <v>0</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4</v>
      </c>
      <c r="DI21" s="216">
        <f t="shared" si="37"/>
        <v>4</v>
      </c>
      <c r="DK21" s="74">
        <f t="shared" si="43"/>
        <v>1</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32</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x14ac:dyDescent="0.25">
      <c r="A22" s="437" t="str">
        <f t="shared" si="0"/>
        <v>1.1.08</v>
      </c>
      <c r="B22" s="698" t="s">
        <v>314</v>
      </c>
      <c r="C22" s="133" t="s">
        <v>114</v>
      </c>
      <c r="D22" s="123">
        <v>1</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993">
        <v>120</v>
      </c>
      <c r="AD22" s="138">
        <f t="shared" si="1"/>
        <v>4</v>
      </c>
      <c r="AE22" s="9">
        <f t="shared" si="2"/>
        <v>16</v>
      </c>
      <c r="AF22" s="9">
        <f t="shared" si="3"/>
        <v>0</v>
      </c>
      <c r="AG22" s="9">
        <f t="shared" si="4"/>
        <v>16</v>
      </c>
      <c r="AH22" s="9">
        <f t="shared" si="40"/>
        <v>88</v>
      </c>
      <c r="AI22" s="994">
        <v>16</v>
      </c>
      <c r="AJ22" s="994">
        <v>0</v>
      </c>
      <c r="AK22" s="994">
        <v>16</v>
      </c>
      <c r="AL22" s="440">
        <f t="shared" si="5"/>
        <v>4</v>
      </c>
      <c r="AM22" s="229"/>
      <c r="AN22" s="229"/>
      <c r="AO22" s="229"/>
      <c r="AP22" s="440">
        <f t="shared" si="6"/>
        <v>0</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0.73333333333333328</v>
      </c>
      <c r="CF22" s="120" t="str">
        <f t="shared" si="14"/>
        <v/>
      </c>
      <c r="CG22" s="85">
        <f t="shared" si="15"/>
        <v>4</v>
      </c>
      <c r="CH22" s="85">
        <f t="shared" si="16"/>
        <v>0</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4</v>
      </c>
      <c r="CV22" s="14">
        <f t="shared" si="27"/>
        <v>4</v>
      </c>
      <c r="CW22" s="14">
        <f t="shared" si="28"/>
        <v>0</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4</v>
      </c>
      <c r="DI22" s="216">
        <f t="shared" si="37"/>
        <v>4</v>
      </c>
      <c r="DK22" s="74">
        <f t="shared" si="43"/>
        <v>1</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32</v>
      </c>
      <c r="EP22"/>
      <c r="EQ22">
        <f t="shared" si="46"/>
        <v>8</v>
      </c>
      <c r="ER22"/>
      <c r="ES22"/>
      <c r="ET22"/>
      <c r="EU22"/>
      <c r="EV22"/>
      <c r="EW22"/>
      <c r="EX22"/>
      <c r="EY22"/>
      <c r="EZ22"/>
      <c r="FA22"/>
      <c r="FB22"/>
      <c r="FC22"/>
      <c r="FD22"/>
      <c r="FE22"/>
      <c r="FF22"/>
      <c r="FG22"/>
      <c r="FH22"/>
      <c r="FI22"/>
      <c r="FJ22"/>
      <c r="FK22"/>
      <c r="FL22"/>
      <c r="FM22"/>
      <c r="FN22"/>
      <c r="FO22"/>
      <c r="FQ22" s="473"/>
      <c r="FR22" s="469" t="s">
        <v>281</v>
      </c>
    </row>
    <row r="23" spans="1:174" s="2" customFormat="1" x14ac:dyDescent="0.25">
      <c r="A23" s="437" t="str">
        <f t="shared" si="0"/>
        <v>1.1.09</v>
      </c>
      <c r="B23" s="698" t="s">
        <v>315</v>
      </c>
      <c r="C23" s="133" t="s">
        <v>114</v>
      </c>
      <c r="D23" s="123"/>
      <c r="E23" s="124"/>
      <c r="F23" s="124"/>
      <c r="G23" s="11"/>
      <c r="H23" s="123">
        <v>1</v>
      </c>
      <c r="I23" s="124"/>
      <c r="J23" s="124"/>
      <c r="K23" s="124"/>
      <c r="L23" s="124"/>
      <c r="M23" s="124"/>
      <c r="N23" s="124"/>
      <c r="O23" s="124"/>
      <c r="P23" s="124"/>
      <c r="Q23" s="124"/>
      <c r="R23" s="124"/>
      <c r="S23" s="11"/>
      <c r="T23" s="138"/>
      <c r="U23" s="138"/>
      <c r="V23" s="123"/>
      <c r="W23" s="124"/>
      <c r="X23" s="124"/>
      <c r="Y23" s="124"/>
      <c r="Z23" s="124"/>
      <c r="AA23" s="124"/>
      <c r="AB23" s="11"/>
      <c r="AC23" s="993">
        <v>120</v>
      </c>
      <c r="AD23" s="138">
        <f t="shared" si="1"/>
        <v>4</v>
      </c>
      <c r="AE23" s="9">
        <f t="shared" si="2"/>
        <v>16</v>
      </c>
      <c r="AF23" s="9">
        <f t="shared" si="3"/>
        <v>0</v>
      </c>
      <c r="AG23" s="9">
        <f t="shared" si="4"/>
        <v>16</v>
      </c>
      <c r="AH23" s="9">
        <f t="shared" si="40"/>
        <v>88</v>
      </c>
      <c r="AI23" s="994">
        <v>16</v>
      </c>
      <c r="AJ23" s="994">
        <v>0</v>
      </c>
      <c r="AK23" s="994">
        <v>16</v>
      </c>
      <c r="AL23" s="440">
        <f t="shared" si="5"/>
        <v>4</v>
      </c>
      <c r="AM23" s="229"/>
      <c r="AN23" s="229"/>
      <c r="AO23" s="229"/>
      <c r="AP23" s="440">
        <f t="shared" si="6"/>
        <v>0</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0.73333333333333328</v>
      </c>
      <c r="CF23" s="120" t="str">
        <f t="shared" si="14"/>
        <v/>
      </c>
      <c r="CG23" s="85">
        <f t="shared" si="15"/>
        <v>4</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v>
      </c>
      <c r="CV23" s="14">
        <f t="shared" si="27"/>
        <v>4</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4</v>
      </c>
      <c r="DI23" s="216">
        <f t="shared" si="37"/>
        <v>4</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0</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1</v>
      </c>
      <c r="EO23" s="483">
        <f>SUM($AI23:$AK23)+SUM($AM23:$AO23)+SUM($AQ23:AS23)+SUM($AU23:AW23)+SUM($AY23:BA23)+SUM($BC23:BE23)+SUM($BG23:BI23)+SUM($BK23:BM23)+SUM($BO23:BQ23)+SUM($BS23:BU23)+SUM($BW23:BY23)+SUM($CA23:CC23)</f>
        <v>32</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x14ac:dyDescent="0.25">
      <c r="A24" s="437" t="str">
        <f t="shared" si="0"/>
        <v>1.1.10</v>
      </c>
      <c r="B24" s="698" t="s">
        <v>316</v>
      </c>
      <c r="C24" s="133" t="s">
        <v>114</v>
      </c>
      <c r="D24" s="123">
        <v>2</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993">
        <v>105</v>
      </c>
      <c r="AD24" s="138">
        <f t="shared" si="1"/>
        <v>3.5</v>
      </c>
      <c r="AE24" s="9">
        <f t="shared" si="2"/>
        <v>14</v>
      </c>
      <c r="AF24" s="9">
        <f t="shared" si="3"/>
        <v>0</v>
      </c>
      <c r="AG24" s="9">
        <f t="shared" si="4"/>
        <v>14</v>
      </c>
      <c r="AH24" s="9">
        <f t="shared" si="40"/>
        <v>77</v>
      </c>
      <c r="AI24" s="229"/>
      <c r="AJ24" s="229"/>
      <c r="AK24" s="229"/>
      <c r="AL24" s="440">
        <f t="shared" si="5"/>
        <v>0</v>
      </c>
      <c r="AM24" s="229">
        <v>14</v>
      </c>
      <c r="AN24" s="229">
        <v>0</v>
      </c>
      <c r="AO24" s="229">
        <v>14</v>
      </c>
      <c r="AP24" s="440">
        <f t="shared" si="6"/>
        <v>3.5</v>
      </c>
      <c r="AQ24" s="229"/>
      <c r="AR24" s="229"/>
      <c r="AS24" s="229"/>
      <c r="AT24" s="440">
        <f t="shared" si="7"/>
        <v>0</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0.73333333333333328</v>
      </c>
      <c r="CF24" s="120" t="str">
        <f t="shared" si="14"/>
        <v/>
      </c>
      <c r="CG24" s="85">
        <f t="shared" si="15"/>
        <v>0</v>
      </c>
      <c r="CH24" s="85">
        <f t="shared" si="16"/>
        <v>3.5</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3.5</v>
      </c>
      <c r="CV24" s="14">
        <f t="shared" si="27"/>
        <v>0</v>
      </c>
      <c r="CW24" s="14">
        <f t="shared" si="28"/>
        <v>3.5</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3.5</v>
      </c>
      <c r="DI24" s="216">
        <f t="shared" si="37"/>
        <v>3.5</v>
      </c>
      <c r="DK24" s="74">
        <f t="shared" si="43"/>
        <v>0</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28</v>
      </c>
      <c r="EP24"/>
      <c r="EQ24">
        <f t="shared" si="46"/>
        <v>10</v>
      </c>
      <c r="ER24"/>
      <c r="ES24"/>
      <c r="ET24"/>
      <c r="EU24"/>
      <c r="EV24"/>
      <c r="EW24"/>
      <c r="EX24"/>
      <c r="EY24"/>
      <c r="EZ24"/>
      <c r="FA24"/>
      <c r="FB24"/>
      <c r="FC24"/>
      <c r="FD24"/>
      <c r="FE24"/>
      <c r="FF24"/>
      <c r="FG24"/>
      <c r="FH24"/>
      <c r="FI24"/>
      <c r="FJ24"/>
      <c r="FK24"/>
      <c r="FL24"/>
      <c r="FM24"/>
      <c r="FN24"/>
      <c r="FO24"/>
      <c r="FQ24" s="473"/>
      <c r="FR24" s="469" t="s">
        <v>245</v>
      </c>
    </row>
    <row r="25" spans="1:174" s="2" customFormat="1" x14ac:dyDescent="0.25">
      <c r="A25" s="437" t="str">
        <f t="shared" si="0"/>
        <v>1.1.11</v>
      </c>
      <c r="B25" s="698" t="s">
        <v>317</v>
      </c>
      <c r="C25" s="133" t="s">
        <v>114</v>
      </c>
      <c r="D25" s="123">
        <v>2</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993">
        <v>90</v>
      </c>
      <c r="AD25" s="138">
        <f t="shared" si="1"/>
        <v>3</v>
      </c>
      <c r="AE25" s="9">
        <f t="shared" si="2"/>
        <v>12</v>
      </c>
      <c r="AF25" s="9">
        <f t="shared" si="3"/>
        <v>0</v>
      </c>
      <c r="AG25" s="9">
        <f t="shared" si="4"/>
        <v>12</v>
      </c>
      <c r="AH25" s="9">
        <f t="shared" si="40"/>
        <v>66</v>
      </c>
      <c r="AI25" s="229"/>
      <c r="AJ25" s="229"/>
      <c r="AK25" s="229"/>
      <c r="AL25" s="440">
        <f t="shared" si="5"/>
        <v>0</v>
      </c>
      <c r="AM25" s="229">
        <v>12</v>
      </c>
      <c r="AN25" s="229">
        <v>0</v>
      </c>
      <c r="AO25" s="229">
        <v>12</v>
      </c>
      <c r="AP25" s="440">
        <f t="shared" si="6"/>
        <v>3</v>
      </c>
      <c r="AQ25" s="229"/>
      <c r="AR25" s="229"/>
      <c r="AS25" s="229"/>
      <c r="AT25" s="440">
        <f t="shared" si="7"/>
        <v>0</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0.73333333333333328</v>
      </c>
      <c r="CF25" s="120" t="str">
        <f t="shared" si="14"/>
        <v/>
      </c>
      <c r="CG25" s="85">
        <f t="shared" si="15"/>
        <v>0</v>
      </c>
      <c r="CH25" s="85">
        <f t="shared" si="16"/>
        <v>3</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3</v>
      </c>
      <c r="CV25" s="14">
        <f t="shared" si="27"/>
        <v>0</v>
      </c>
      <c r="CW25" s="14">
        <f t="shared" si="28"/>
        <v>3</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3</v>
      </c>
      <c r="DI25" s="216">
        <f t="shared" si="37"/>
        <v>3</v>
      </c>
      <c r="DK25" s="74">
        <f t="shared" si="43"/>
        <v>0</v>
      </c>
      <c r="DL25" s="74">
        <f t="shared" si="53"/>
        <v>1</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24</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x14ac:dyDescent="0.25">
      <c r="A26" s="437" t="str">
        <f t="shared" si="0"/>
        <v>1.1.12</v>
      </c>
      <c r="B26" s="698" t="s">
        <v>318</v>
      </c>
      <c r="C26" s="133" t="s">
        <v>114</v>
      </c>
      <c r="D26" s="123">
        <v>2</v>
      </c>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993">
        <v>90</v>
      </c>
      <c r="AD26" s="138">
        <f t="shared" si="1"/>
        <v>3</v>
      </c>
      <c r="AE26" s="9">
        <f t="shared" si="2"/>
        <v>12</v>
      </c>
      <c r="AF26" s="9">
        <f t="shared" si="3"/>
        <v>0</v>
      </c>
      <c r="AG26" s="9">
        <f t="shared" si="4"/>
        <v>12</v>
      </c>
      <c r="AH26" s="9">
        <f t="shared" si="40"/>
        <v>66</v>
      </c>
      <c r="AI26" s="229"/>
      <c r="AJ26" s="229"/>
      <c r="AK26" s="229"/>
      <c r="AL26" s="440">
        <f t="shared" si="5"/>
        <v>0</v>
      </c>
      <c r="AM26" s="229">
        <v>12</v>
      </c>
      <c r="AN26" s="229">
        <v>0</v>
      </c>
      <c r="AO26" s="229">
        <v>12</v>
      </c>
      <c r="AP26" s="440">
        <f t="shared" si="6"/>
        <v>3</v>
      </c>
      <c r="AQ26" s="229"/>
      <c r="AR26" s="229"/>
      <c r="AS26" s="229"/>
      <c r="AT26" s="440">
        <f t="shared" si="7"/>
        <v>0</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0.73333333333333328</v>
      </c>
      <c r="CF26" s="120" t="str">
        <f t="shared" si="14"/>
        <v/>
      </c>
      <c r="CG26" s="85">
        <f t="shared" si="15"/>
        <v>0</v>
      </c>
      <c r="CH26" s="85">
        <f t="shared" si="16"/>
        <v>3</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3</v>
      </c>
      <c r="CV26" s="14">
        <f t="shared" si="27"/>
        <v>0</v>
      </c>
      <c r="CW26" s="14">
        <f t="shared" si="28"/>
        <v>3</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3</v>
      </c>
      <c r="DI26" s="216">
        <f t="shared" si="37"/>
        <v>3</v>
      </c>
      <c r="DK26" s="74">
        <f t="shared" si="43"/>
        <v>0</v>
      </c>
      <c r="DL26" s="74">
        <f t="shared" si="53"/>
        <v>1</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24</v>
      </c>
      <c r="EP26"/>
      <c r="EQ26">
        <f t="shared" si="46"/>
        <v>12</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x14ac:dyDescent="0.25">
      <c r="A27" s="437" t="str">
        <f t="shared" si="0"/>
        <v>1.1.13</v>
      </c>
      <c r="B27" s="698" t="s">
        <v>319</v>
      </c>
      <c r="C27" s="133" t="s">
        <v>114</v>
      </c>
      <c r="D27" s="123">
        <v>3</v>
      </c>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993">
        <v>84</v>
      </c>
      <c r="AD27" s="138">
        <f t="shared" si="1"/>
        <v>2.8</v>
      </c>
      <c r="AE27" s="9">
        <f t="shared" si="2"/>
        <v>12</v>
      </c>
      <c r="AF27" s="9">
        <f t="shared" si="3"/>
        <v>0</v>
      </c>
      <c r="AG27" s="9">
        <f t="shared" si="4"/>
        <v>12</v>
      </c>
      <c r="AH27" s="9">
        <f t="shared" si="40"/>
        <v>60</v>
      </c>
      <c r="AI27" s="229"/>
      <c r="AJ27" s="229"/>
      <c r="AK27" s="229"/>
      <c r="AL27" s="440">
        <f t="shared" si="5"/>
        <v>0</v>
      </c>
      <c r="AM27" s="229"/>
      <c r="AN27" s="229"/>
      <c r="AO27" s="229"/>
      <c r="AP27" s="440">
        <f t="shared" si="6"/>
        <v>0</v>
      </c>
      <c r="AQ27" s="229">
        <v>12</v>
      </c>
      <c r="AR27" s="229">
        <v>0</v>
      </c>
      <c r="AS27" s="702">
        <v>12</v>
      </c>
      <c r="AT27" s="440">
        <f t="shared" si="7"/>
        <v>2.8</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0.7142857142857143</v>
      </c>
      <c r="CF27" s="120" t="str">
        <f t="shared" si="14"/>
        <v/>
      </c>
      <c r="CG27" s="85">
        <f t="shared" si="15"/>
        <v>0</v>
      </c>
      <c r="CH27" s="85">
        <f t="shared" si="16"/>
        <v>0</v>
      </c>
      <c r="CI27" s="85">
        <f t="shared" si="17"/>
        <v>2.8</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2.8</v>
      </c>
      <c r="CV27" s="14">
        <f t="shared" si="27"/>
        <v>0</v>
      </c>
      <c r="CW27" s="14">
        <f t="shared" si="28"/>
        <v>0</v>
      </c>
      <c r="CX27" s="14">
        <f t="shared" si="29"/>
        <v>2.75</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2.75</v>
      </c>
      <c r="DI27" s="216">
        <f t="shared" si="37"/>
        <v>2.75</v>
      </c>
      <c r="DK27" s="74">
        <f t="shared" si="43"/>
        <v>0</v>
      </c>
      <c r="DL27" s="74">
        <f t="shared" si="53"/>
        <v>0</v>
      </c>
      <c r="DM27" s="74">
        <f t="shared" si="53"/>
        <v>1</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24</v>
      </c>
      <c r="EP27"/>
      <c r="EQ27">
        <f t="shared" si="46"/>
        <v>13</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x14ac:dyDescent="0.25">
      <c r="A28" s="437" t="str">
        <f t="shared" si="0"/>
        <v>1.1.13</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13</v>
      </c>
      <c r="ER28"/>
      <c r="ES28"/>
      <c r="ET28"/>
      <c r="EU28"/>
      <c r="EV28"/>
      <c r="EW28"/>
      <c r="EX28"/>
      <c r="EY28"/>
      <c r="EZ28"/>
      <c r="FA28"/>
      <c r="FB28"/>
      <c r="FC28"/>
      <c r="FD28"/>
      <c r="FE28"/>
      <c r="FF28"/>
      <c r="FG28"/>
      <c r="FH28"/>
      <c r="FI28"/>
      <c r="FJ28"/>
      <c r="FK28"/>
      <c r="FL28"/>
      <c r="FM28"/>
      <c r="FN28"/>
      <c r="FO28"/>
      <c r="FQ28" s="473"/>
      <c r="FR28" s="469" t="s">
        <v>252</v>
      </c>
    </row>
    <row r="29" spans="1:174" s="2" customFormat="1" hidden="1" x14ac:dyDescent="0.25">
      <c r="A29" s="437" t="str">
        <f t="shared" si="0"/>
        <v>1.1.13</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13</v>
      </c>
      <c r="ER29"/>
      <c r="ES29"/>
      <c r="ET29"/>
      <c r="EU29"/>
      <c r="EV29"/>
      <c r="EW29"/>
      <c r="EX29"/>
      <c r="EY29"/>
      <c r="EZ29"/>
      <c r="FA29"/>
      <c r="FB29"/>
      <c r="FC29"/>
      <c r="FD29"/>
      <c r="FE29"/>
      <c r="FF29"/>
      <c r="FG29"/>
      <c r="FH29"/>
      <c r="FI29"/>
      <c r="FJ29"/>
      <c r="FK29"/>
      <c r="FL29"/>
      <c r="FM29"/>
      <c r="FN29"/>
      <c r="FO29"/>
      <c r="FQ29" s="474"/>
      <c r="FR29" s="470" t="s">
        <v>87</v>
      </c>
    </row>
    <row r="30" spans="1:174" s="2" customFormat="1" hidden="1" x14ac:dyDescent="0.25">
      <c r="A30" s="437" t="str">
        <f t="shared" si="0"/>
        <v>1.1.13</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13</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idden="1" x14ac:dyDescent="0.25">
      <c r="A31" s="437" t="str">
        <f t="shared" si="0"/>
        <v>1.1.13</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13</v>
      </c>
      <c r="ER31"/>
      <c r="ES31"/>
      <c r="ET31"/>
      <c r="EU31"/>
      <c r="EV31"/>
      <c r="EW31"/>
      <c r="EX31"/>
      <c r="EY31"/>
      <c r="EZ31"/>
      <c r="FA31"/>
      <c r="FB31"/>
      <c r="FC31"/>
      <c r="FD31"/>
      <c r="FE31"/>
      <c r="FF31"/>
      <c r="FG31"/>
      <c r="FH31"/>
      <c r="FI31"/>
      <c r="FJ31"/>
      <c r="FK31"/>
      <c r="FL31"/>
      <c r="FM31"/>
      <c r="FN31"/>
      <c r="FO31"/>
      <c r="FQ31" s="473"/>
      <c r="FR31" s="469" t="s">
        <v>265</v>
      </c>
    </row>
    <row r="32" spans="1:174" s="2" customFormat="1" hidden="1" x14ac:dyDescent="0.25">
      <c r="A32" s="437" t="str">
        <f t="shared" si="0"/>
        <v>1.1.13</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13</v>
      </c>
      <c r="ER32"/>
      <c r="ES32"/>
      <c r="ET32"/>
      <c r="EU32"/>
      <c r="EV32"/>
      <c r="EW32"/>
      <c r="EX32"/>
      <c r="EY32"/>
      <c r="EZ32"/>
      <c r="FA32"/>
      <c r="FB32"/>
      <c r="FC32"/>
      <c r="FD32"/>
      <c r="FE32"/>
      <c r="FF32"/>
      <c r="FG32"/>
      <c r="FH32"/>
      <c r="FI32"/>
      <c r="FJ32"/>
      <c r="FK32"/>
      <c r="FL32"/>
      <c r="FM32"/>
      <c r="FN32"/>
      <c r="FO32"/>
      <c r="FQ32" s="473"/>
      <c r="FR32" s="469" t="s">
        <v>282</v>
      </c>
    </row>
    <row r="33" spans="1:174" s="2" customFormat="1" hidden="1" x14ac:dyDescent="0.25">
      <c r="A33" s="437" t="str">
        <f t="shared" si="0"/>
        <v>1.1.13</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13</v>
      </c>
      <c r="ER33"/>
      <c r="ES33"/>
      <c r="ET33"/>
      <c r="EU33"/>
      <c r="EV33"/>
      <c r="EW33"/>
      <c r="EX33"/>
      <c r="EY33"/>
      <c r="EZ33"/>
      <c r="FA33"/>
      <c r="FB33"/>
      <c r="FC33"/>
      <c r="FD33"/>
      <c r="FE33"/>
      <c r="FF33"/>
      <c r="FG33"/>
      <c r="FH33"/>
      <c r="FI33"/>
      <c r="FJ33"/>
      <c r="FK33"/>
      <c r="FL33"/>
      <c r="FM33"/>
      <c r="FN33"/>
      <c r="FO33"/>
      <c r="FQ33" s="473"/>
      <c r="FR33" s="469" t="s">
        <v>283</v>
      </c>
    </row>
    <row r="34" spans="1:174" s="2" customFormat="1" hidden="1" x14ac:dyDescent="0.25">
      <c r="A34" s="437" t="str">
        <f t="shared" si="0"/>
        <v>1.1.13</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13</v>
      </c>
      <c r="ER34"/>
      <c r="ES34"/>
      <c r="ET34"/>
      <c r="EU34"/>
      <c r="EV34"/>
      <c r="EW34"/>
      <c r="EX34"/>
      <c r="EY34"/>
      <c r="EZ34"/>
      <c r="FA34"/>
      <c r="FB34"/>
      <c r="FC34"/>
      <c r="FD34"/>
      <c r="FE34"/>
      <c r="FF34"/>
      <c r="FG34"/>
      <c r="FH34"/>
      <c r="FI34"/>
      <c r="FJ34"/>
      <c r="FK34"/>
      <c r="FL34"/>
      <c r="FM34"/>
      <c r="FN34"/>
      <c r="FO34"/>
      <c r="FQ34" s="473"/>
      <c r="FR34" s="469"/>
    </row>
    <row r="35" spans="1:174" s="2" customFormat="1" hidden="1" x14ac:dyDescent="0.25">
      <c r="A35" s="437" t="str">
        <f t="shared" si="0"/>
        <v>1.1.13</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13</v>
      </c>
      <c r="ER35"/>
      <c r="ES35"/>
      <c r="ET35"/>
      <c r="EU35"/>
      <c r="EV35"/>
      <c r="EW35"/>
      <c r="EX35"/>
      <c r="EY35"/>
      <c r="EZ35"/>
      <c r="FA35"/>
      <c r="FB35"/>
      <c r="FC35"/>
      <c r="FD35"/>
      <c r="FE35"/>
      <c r="FF35"/>
      <c r="FG35"/>
      <c r="FH35"/>
      <c r="FI35"/>
      <c r="FJ35"/>
      <c r="FK35"/>
      <c r="FL35"/>
      <c r="FM35"/>
      <c r="FN35"/>
      <c r="FO35"/>
      <c r="FQ35" s="474"/>
      <c r="FR35" s="470"/>
    </row>
    <row r="36" spans="1:174" s="2" customFormat="1" hidden="1" x14ac:dyDescent="0.25">
      <c r="A36" s="437" t="str">
        <f t="shared" si="0"/>
        <v>1.1.13</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13</v>
      </c>
      <c r="ER36"/>
      <c r="ES36"/>
      <c r="ET36"/>
      <c r="EU36"/>
      <c r="EV36"/>
      <c r="EW36"/>
      <c r="EX36"/>
      <c r="EY36"/>
      <c r="EZ36"/>
      <c r="FA36"/>
      <c r="FB36"/>
      <c r="FC36"/>
      <c r="FD36"/>
      <c r="FE36"/>
      <c r="FF36"/>
      <c r="FG36"/>
      <c r="FH36"/>
      <c r="FI36"/>
      <c r="FJ36"/>
      <c r="FK36"/>
      <c r="FL36"/>
      <c r="FM36"/>
      <c r="FN36"/>
      <c r="FO36"/>
    </row>
    <row r="37" spans="1:174" s="2" customFormat="1" hidden="1" x14ac:dyDescent="0.25">
      <c r="A37" s="437" t="str">
        <f t="shared" si="0"/>
        <v>1.1.13</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13</v>
      </c>
      <c r="ER37"/>
      <c r="ES37"/>
      <c r="ET37"/>
      <c r="EU37"/>
      <c r="EV37"/>
      <c r="EW37"/>
      <c r="EX37"/>
      <c r="EY37"/>
      <c r="EZ37"/>
      <c r="FA37"/>
      <c r="FB37"/>
      <c r="FC37"/>
      <c r="FD37"/>
      <c r="FE37"/>
      <c r="FF37"/>
      <c r="FG37"/>
      <c r="FH37"/>
      <c r="FI37"/>
      <c r="FJ37"/>
      <c r="FK37"/>
      <c r="FL37"/>
      <c r="FM37"/>
      <c r="FN37"/>
      <c r="FO37"/>
    </row>
    <row r="38" spans="1:174" s="2" customFormat="1" hidden="1" x14ac:dyDescent="0.25">
      <c r="A38" s="437" t="str">
        <f t="shared" si="0"/>
        <v>1.1.13</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13</v>
      </c>
      <c r="ER38"/>
      <c r="ES38"/>
      <c r="ET38"/>
      <c r="EU38"/>
      <c r="EV38"/>
      <c r="EW38"/>
      <c r="EX38"/>
      <c r="EY38"/>
      <c r="EZ38"/>
      <c r="FA38"/>
      <c r="FB38"/>
      <c r="FC38"/>
      <c r="FD38"/>
      <c r="FE38"/>
      <c r="FF38"/>
      <c r="FG38"/>
      <c r="FH38"/>
      <c r="FI38"/>
      <c r="FJ38"/>
      <c r="FK38"/>
      <c r="FL38"/>
      <c r="FM38"/>
      <c r="FN38"/>
      <c r="FO38"/>
    </row>
    <row r="39" spans="1:174" s="2" customFormat="1" hidden="1" x14ac:dyDescent="0.25">
      <c r="A39" s="437" t="str">
        <f t="shared" si="0"/>
        <v>1.1.13</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13</v>
      </c>
      <c r="ER39"/>
      <c r="ES39"/>
      <c r="ET39"/>
      <c r="EU39"/>
      <c r="EV39"/>
      <c r="EW39"/>
      <c r="EX39"/>
      <c r="EY39"/>
      <c r="EZ39"/>
      <c r="FA39"/>
      <c r="FB39"/>
      <c r="FC39"/>
      <c r="FD39"/>
      <c r="FE39"/>
      <c r="FF39"/>
      <c r="FG39"/>
      <c r="FH39"/>
      <c r="FI39"/>
      <c r="FJ39"/>
      <c r="FK39"/>
      <c r="FL39"/>
      <c r="FM39"/>
      <c r="FN39"/>
      <c r="FO39"/>
    </row>
    <row r="40" spans="1:174" s="2" customFormat="1" hidden="1" x14ac:dyDescent="0.25">
      <c r="A40" s="437" t="str">
        <f t="shared" si="0"/>
        <v>1.1.13</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13</v>
      </c>
      <c r="ER40"/>
      <c r="ES40"/>
      <c r="ET40"/>
      <c r="EU40"/>
      <c r="EV40"/>
      <c r="EW40"/>
      <c r="EX40"/>
      <c r="EY40"/>
      <c r="EZ40"/>
      <c r="FA40"/>
      <c r="FB40"/>
      <c r="FC40"/>
      <c r="FD40"/>
      <c r="FE40"/>
      <c r="FF40"/>
      <c r="FG40"/>
      <c r="FH40"/>
      <c r="FI40"/>
      <c r="FJ40"/>
      <c r="FK40"/>
      <c r="FL40"/>
      <c r="FM40"/>
      <c r="FN40"/>
      <c r="FO40"/>
    </row>
    <row r="41" spans="1:174" s="2" customFormat="1" hidden="1" x14ac:dyDescent="0.25">
      <c r="A41" s="437" t="str">
        <f t="shared" si="0"/>
        <v>1.1.13</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13</v>
      </c>
      <c r="ER41"/>
      <c r="ES41"/>
      <c r="ET41"/>
      <c r="EU41"/>
      <c r="EV41"/>
      <c r="EW41"/>
      <c r="EX41"/>
      <c r="EY41"/>
      <c r="EZ41"/>
      <c r="FA41"/>
      <c r="FB41"/>
      <c r="FC41"/>
      <c r="FD41"/>
      <c r="FE41"/>
      <c r="FF41"/>
      <c r="FG41"/>
      <c r="FH41"/>
      <c r="FI41"/>
      <c r="FJ41"/>
      <c r="FK41"/>
      <c r="FL41"/>
      <c r="FM41"/>
      <c r="FN41"/>
      <c r="FO41"/>
    </row>
    <row r="42" spans="1:174" s="2" customFormat="1" hidden="1" x14ac:dyDescent="0.25">
      <c r="A42" s="437" t="str">
        <f t="shared" si="0"/>
        <v>1.1.13</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13</v>
      </c>
      <c r="ER42"/>
      <c r="ES42"/>
      <c r="ET42"/>
      <c r="EU42"/>
      <c r="EV42"/>
      <c r="EW42"/>
      <c r="EX42"/>
      <c r="EY42"/>
      <c r="EZ42"/>
      <c r="FA42"/>
      <c r="FB42"/>
      <c r="FC42"/>
      <c r="FD42"/>
      <c r="FE42"/>
      <c r="FF42"/>
      <c r="FG42"/>
      <c r="FH42"/>
      <c r="FI42"/>
      <c r="FJ42"/>
      <c r="FK42"/>
      <c r="FL42"/>
      <c r="FM42"/>
      <c r="FN42"/>
      <c r="FO42"/>
    </row>
    <row r="43" spans="1:174" s="2" customFormat="1" hidden="1" x14ac:dyDescent="0.25">
      <c r="A43" s="437" t="str">
        <f t="shared" si="0"/>
        <v>1.1.13</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13</v>
      </c>
      <c r="ER43"/>
      <c r="ES43"/>
      <c r="ET43"/>
      <c r="EU43"/>
      <c r="EV43"/>
      <c r="EW43"/>
      <c r="EX43"/>
      <c r="EY43"/>
      <c r="EZ43"/>
      <c r="FA43"/>
      <c r="FB43"/>
      <c r="FC43"/>
      <c r="FD43"/>
      <c r="FE43"/>
      <c r="FF43"/>
      <c r="FG43"/>
      <c r="FH43"/>
      <c r="FI43"/>
      <c r="FJ43"/>
      <c r="FK43"/>
      <c r="FL43"/>
      <c r="FM43"/>
      <c r="FN43"/>
      <c r="FO43"/>
    </row>
    <row r="44" spans="1:174" s="2" customFormat="1" hidden="1" x14ac:dyDescent="0.25">
      <c r="A44" s="437" t="str">
        <f t="shared" si="0"/>
        <v>1.1.13</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13</v>
      </c>
      <c r="ER44"/>
      <c r="ES44"/>
      <c r="ET44"/>
      <c r="EU44"/>
      <c r="EV44"/>
      <c r="EW44"/>
      <c r="EX44"/>
      <c r="EY44"/>
      <c r="EZ44"/>
      <c r="FA44"/>
      <c r="FB44"/>
      <c r="FC44"/>
      <c r="FD44"/>
      <c r="FE44"/>
      <c r="FF44"/>
      <c r="FG44"/>
      <c r="FH44"/>
      <c r="FI44"/>
      <c r="FJ44"/>
      <c r="FK44"/>
      <c r="FL44"/>
      <c r="FM44"/>
      <c r="FN44"/>
      <c r="FO44"/>
    </row>
    <row r="45" spans="1:174" s="2" customFormat="1" hidden="1" x14ac:dyDescent="0.25">
      <c r="A45" s="437" t="str">
        <f t="shared" si="0"/>
        <v>1.1.13</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13</v>
      </c>
      <c r="ER45"/>
      <c r="ES45"/>
      <c r="ET45"/>
      <c r="EU45"/>
      <c r="EV45"/>
      <c r="EW45"/>
      <c r="EX45"/>
      <c r="EY45"/>
      <c r="EZ45"/>
      <c r="FA45"/>
      <c r="FB45"/>
      <c r="FC45"/>
      <c r="FD45"/>
      <c r="FE45"/>
      <c r="FF45"/>
      <c r="FG45"/>
      <c r="FH45"/>
      <c r="FI45"/>
      <c r="FJ45"/>
      <c r="FK45"/>
      <c r="FL45"/>
      <c r="FM45"/>
      <c r="FN45"/>
      <c r="FO45"/>
    </row>
    <row r="46" spans="1:174" s="2" customFormat="1" hidden="1" x14ac:dyDescent="0.25">
      <c r="A46" s="437" t="str">
        <f t="shared" si="0"/>
        <v>1.1.13</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13</v>
      </c>
      <c r="ER46"/>
      <c r="ES46"/>
      <c r="ET46"/>
      <c r="EU46"/>
      <c r="EV46"/>
      <c r="EW46"/>
      <c r="EX46"/>
      <c r="EY46"/>
      <c r="EZ46"/>
      <c r="FA46"/>
      <c r="FB46"/>
      <c r="FC46"/>
      <c r="FD46"/>
      <c r="FE46"/>
      <c r="FF46"/>
      <c r="FG46"/>
      <c r="FH46"/>
      <c r="FI46"/>
      <c r="FJ46"/>
      <c r="FK46"/>
      <c r="FL46"/>
      <c r="FM46"/>
      <c r="FN46"/>
      <c r="FO46"/>
    </row>
    <row r="47" spans="1:174" s="2" customFormat="1" hidden="1" x14ac:dyDescent="0.25">
      <c r="A47" s="437" t="str">
        <f t="shared" ref="A47:A68" si="60">IF(EQ47&lt;10,$EP$15&amp;""&amp;EQ47,$EP$16&amp;""&amp;EQ47)</f>
        <v>1.1.13</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13</v>
      </c>
      <c r="ER47"/>
      <c r="ES47"/>
      <c r="ET47"/>
      <c r="EU47"/>
      <c r="EV47"/>
      <c r="EW47"/>
      <c r="EX47"/>
      <c r="EY47"/>
      <c r="EZ47"/>
      <c r="FA47"/>
      <c r="FB47"/>
      <c r="FC47"/>
      <c r="FD47"/>
      <c r="FE47"/>
      <c r="FF47"/>
      <c r="FG47"/>
      <c r="FH47"/>
      <c r="FI47"/>
      <c r="FJ47"/>
      <c r="FK47"/>
      <c r="FL47"/>
      <c r="FM47"/>
      <c r="FN47"/>
      <c r="FO47"/>
    </row>
    <row r="48" spans="1:174" s="2" customFormat="1" hidden="1" x14ac:dyDescent="0.25">
      <c r="A48" s="437" t="str">
        <f t="shared" si="60"/>
        <v>1.1.13</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13</v>
      </c>
      <c r="ER48"/>
      <c r="ES48"/>
      <c r="ET48"/>
      <c r="EU48"/>
      <c r="EV48"/>
      <c r="EW48"/>
      <c r="EX48"/>
      <c r="EY48"/>
      <c r="EZ48"/>
      <c r="FA48"/>
      <c r="FB48"/>
      <c r="FC48"/>
      <c r="FD48"/>
      <c r="FE48"/>
      <c r="FF48"/>
      <c r="FG48"/>
      <c r="FH48"/>
      <c r="FI48"/>
      <c r="FJ48"/>
      <c r="FK48"/>
      <c r="FL48"/>
      <c r="FM48"/>
      <c r="FN48"/>
      <c r="FO48"/>
    </row>
    <row r="49" spans="1:171" s="2" customFormat="1" hidden="1" x14ac:dyDescent="0.25">
      <c r="A49" s="437" t="str">
        <f t="shared" si="60"/>
        <v>1.1.13</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13</v>
      </c>
      <c r="ER49"/>
      <c r="ES49"/>
      <c r="ET49"/>
      <c r="EU49"/>
      <c r="EV49"/>
      <c r="EW49"/>
      <c r="EX49"/>
      <c r="EY49"/>
      <c r="EZ49"/>
      <c r="FA49"/>
      <c r="FB49"/>
      <c r="FC49"/>
      <c r="FD49"/>
      <c r="FE49"/>
      <c r="FF49"/>
      <c r="FG49"/>
      <c r="FH49"/>
      <c r="FI49"/>
      <c r="FJ49"/>
      <c r="FK49"/>
      <c r="FL49"/>
      <c r="FM49"/>
      <c r="FN49"/>
      <c r="FO49"/>
    </row>
    <row r="50" spans="1:171" s="2" customFormat="1" hidden="1" x14ac:dyDescent="0.25">
      <c r="A50" s="437" t="str">
        <f t="shared" si="60"/>
        <v>1.1.13</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13</v>
      </c>
      <c r="ER50"/>
      <c r="ES50"/>
      <c r="ET50"/>
      <c r="EU50"/>
      <c r="EV50"/>
      <c r="EW50"/>
      <c r="EX50"/>
      <c r="EY50"/>
      <c r="EZ50"/>
      <c r="FA50"/>
      <c r="FB50"/>
      <c r="FC50"/>
      <c r="FD50"/>
      <c r="FE50"/>
      <c r="FF50"/>
      <c r="FG50"/>
      <c r="FH50"/>
      <c r="FI50"/>
      <c r="FJ50"/>
      <c r="FK50"/>
      <c r="FL50"/>
      <c r="FM50"/>
      <c r="FN50"/>
      <c r="FO50"/>
    </row>
    <row r="51" spans="1:171" s="2" customFormat="1" hidden="1" x14ac:dyDescent="0.25">
      <c r="A51" s="437" t="str">
        <f t="shared" si="60"/>
        <v>1.1.13</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13</v>
      </c>
      <c r="ER51"/>
      <c r="ES51"/>
      <c r="ET51"/>
      <c r="EU51"/>
      <c r="EV51"/>
      <c r="EW51"/>
      <c r="EX51"/>
      <c r="EY51"/>
      <c r="EZ51"/>
      <c r="FA51"/>
      <c r="FB51"/>
      <c r="FC51"/>
      <c r="FD51"/>
      <c r="FE51"/>
      <c r="FF51"/>
      <c r="FG51"/>
      <c r="FH51"/>
      <c r="FI51"/>
      <c r="FJ51"/>
      <c r="FK51"/>
      <c r="FL51"/>
      <c r="FM51"/>
      <c r="FN51"/>
      <c r="FO51"/>
    </row>
    <row r="52" spans="1:171" s="2" customFormat="1" hidden="1" x14ac:dyDescent="0.25">
      <c r="A52" s="437" t="str">
        <f t="shared" si="60"/>
        <v>1.1.13</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13</v>
      </c>
      <c r="ER52"/>
      <c r="ES52"/>
      <c r="ET52"/>
      <c r="EU52"/>
      <c r="EV52"/>
      <c r="EW52"/>
      <c r="EX52"/>
      <c r="EY52"/>
      <c r="EZ52"/>
      <c r="FA52"/>
      <c r="FB52"/>
      <c r="FC52"/>
      <c r="FD52"/>
      <c r="FE52"/>
      <c r="FF52"/>
      <c r="FG52"/>
      <c r="FH52"/>
      <c r="FI52"/>
      <c r="FJ52"/>
      <c r="FK52"/>
      <c r="FL52"/>
      <c r="FM52"/>
      <c r="FN52"/>
      <c r="FO52"/>
    </row>
    <row r="53" spans="1:171" s="2" customFormat="1" hidden="1" x14ac:dyDescent="0.25">
      <c r="A53" s="437" t="str">
        <f t="shared" si="60"/>
        <v>1.1.13</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13</v>
      </c>
      <c r="ER53"/>
      <c r="ES53"/>
      <c r="ET53"/>
      <c r="EU53"/>
      <c r="EV53"/>
      <c r="EW53"/>
      <c r="EX53"/>
      <c r="EY53"/>
      <c r="EZ53"/>
      <c r="FA53"/>
      <c r="FB53"/>
      <c r="FC53"/>
      <c r="FD53"/>
      <c r="FE53"/>
      <c r="FF53"/>
      <c r="FG53"/>
      <c r="FH53"/>
      <c r="FI53"/>
      <c r="FJ53"/>
      <c r="FK53"/>
      <c r="FL53"/>
      <c r="FM53"/>
      <c r="FN53"/>
      <c r="FO53"/>
    </row>
    <row r="54" spans="1:171" s="2" customFormat="1" hidden="1" x14ac:dyDescent="0.25">
      <c r="A54" s="437" t="str">
        <f t="shared" si="60"/>
        <v>1.1.13</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13</v>
      </c>
      <c r="ER54"/>
      <c r="ES54"/>
      <c r="ET54"/>
      <c r="EU54"/>
      <c r="EV54"/>
      <c r="EW54"/>
      <c r="EX54"/>
      <c r="EY54"/>
      <c r="EZ54"/>
      <c r="FA54"/>
      <c r="FB54"/>
      <c r="FC54"/>
      <c r="FD54"/>
      <c r="FE54"/>
      <c r="FF54"/>
      <c r="FG54"/>
      <c r="FH54"/>
      <c r="FI54"/>
      <c r="FJ54"/>
      <c r="FK54"/>
      <c r="FL54"/>
      <c r="FM54"/>
      <c r="FN54"/>
      <c r="FO54"/>
    </row>
    <row r="55" spans="1:171" s="2" customFormat="1" hidden="1" x14ac:dyDescent="0.25">
      <c r="A55" s="437" t="str">
        <f t="shared" si="60"/>
        <v>1.1.13</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13</v>
      </c>
      <c r="ER55"/>
      <c r="ES55"/>
      <c r="ET55"/>
      <c r="EU55"/>
      <c r="EV55"/>
      <c r="EW55"/>
      <c r="EX55"/>
      <c r="EY55"/>
      <c r="EZ55"/>
      <c r="FA55"/>
      <c r="FB55"/>
      <c r="FC55"/>
      <c r="FD55"/>
      <c r="FE55"/>
      <c r="FF55"/>
      <c r="FG55"/>
      <c r="FH55"/>
      <c r="FI55"/>
      <c r="FJ55"/>
      <c r="FK55"/>
      <c r="FL55"/>
      <c r="FM55"/>
      <c r="FN55"/>
      <c r="FO55"/>
    </row>
    <row r="56" spans="1:171" s="2" customFormat="1" hidden="1" x14ac:dyDescent="0.25">
      <c r="A56" s="437" t="str">
        <f t="shared" si="60"/>
        <v>1.1.13</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13</v>
      </c>
      <c r="ER56"/>
      <c r="ES56"/>
      <c r="ET56"/>
      <c r="EU56"/>
      <c r="EV56"/>
      <c r="EW56"/>
      <c r="EX56"/>
      <c r="EY56"/>
      <c r="EZ56"/>
      <c r="FA56"/>
      <c r="FB56"/>
      <c r="FC56"/>
      <c r="FD56"/>
      <c r="FE56"/>
      <c r="FF56"/>
      <c r="FG56"/>
      <c r="FH56"/>
      <c r="FI56"/>
      <c r="FJ56"/>
      <c r="FK56"/>
      <c r="FL56"/>
      <c r="FM56"/>
      <c r="FN56"/>
      <c r="FO56"/>
    </row>
    <row r="57" spans="1:171" s="2" customFormat="1" hidden="1" x14ac:dyDescent="0.25">
      <c r="A57" s="437" t="str">
        <f t="shared" si="60"/>
        <v>1.1.13</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13</v>
      </c>
      <c r="ER57"/>
      <c r="ES57"/>
      <c r="ET57"/>
      <c r="EU57"/>
      <c r="EV57"/>
      <c r="EW57"/>
      <c r="EX57"/>
      <c r="EY57"/>
      <c r="EZ57"/>
      <c r="FA57"/>
      <c r="FB57"/>
      <c r="FC57"/>
      <c r="FD57"/>
      <c r="FE57"/>
      <c r="FF57"/>
      <c r="FG57"/>
      <c r="FH57"/>
      <c r="FI57"/>
      <c r="FJ57"/>
      <c r="FK57"/>
      <c r="FL57"/>
      <c r="FM57"/>
      <c r="FN57"/>
      <c r="FO57"/>
    </row>
    <row r="58" spans="1:171" s="2" customFormat="1" hidden="1" x14ac:dyDescent="0.25">
      <c r="A58" s="437" t="str">
        <f t="shared" si="60"/>
        <v>1.1.13</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13</v>
      </c>
      <c r="ER58"/>
      <c r="ES58"/>
      <c r="ET58"/>
      <c r="EU58"/>
      <c r="EV58"/>
      <c r="EW58"/>
      <c r="EX58"/>
      <c r="EY58"/>
      <c r="EZ58"/>
      <c r="FA58"/>
      <c r="FB58"/>
      <c r="FC58"/>
      <c r="FD58"/>
      <c r="FE58"/>
      <c r="FF58"/>
      <c r="FG58"/>
      <c r="FH58"/>
      <c r="FI58"/>
      <c r="FJ58"/>
      <c r="FK58"/>
      <c r="FL58"/>
      <c r="FM58"/>
      <c r="FN58"/>
      <c r="FO58"/>
    </row>
    <row r="59" spans="1:171" s="2" customFormat="1" hidden="1" x14ac:dyDescent="0.25">
      <c r="A59" s="437" t="str">
        <f t="shared" si="60"/>
        <v>1.1.13</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13</v>
      </c>
      <c r="ER59"/>
      <c r="ES59"/>
      <c r="ET59"/>
      <c r="EU59"/>
      <c r="EV59"/>
      <c r="EW59"/>
      <c r="EX59"/>
      <c r="EY59"/>
      <c r="EZ59"/>
      <c r="FA59"/>
      <c r="FB59"/>
      <c r="FC59"/>
      <c r="FD59"/>
      <c r="FE59"/>
      <c r="FF59"/>
      <c r="FG59"/>
      <c r="FH59"/>
      <c r="FI59"/>
      <c r="FJ59"/>
      <c r="FK59"/>
      <c r="FL59"/>
      <c r="FM59"/>
      <c r="FN59"/>
      <c r="FO59"/>
    </row>
    <row r="60" spans="1:171" s="2" customFormat="1" hidden="1" x14ac:dyDescent="0.25">
      <c r="A60" s="437" t="str">
        <f t="shared" si="60"/>
        <v>1.1.13</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13</v>
      </c>
      <c r="ER60"/>
      <c r="ES60"/>
      <c r="ET60"/>
      <c r="EU60"/>
      <c r="EV60"/>
      <c r="EW60"/>
      <c r="EX60"/>
      <c r="EY60"/>
      <c r="EZ60"/>
      <c r="FA60"/>
      <c r="FB60"/>
      <c r="FC60"/>
      <c r="FD60"/>
      <c r="FE60"/>
      <c r="FF60"/>
      <c r="FG60"/>
      <c r="FH60"/>
      <c r="FI60"/>
      <c r="FJ60"/>
      <c r="FK60"/>
      <c r="FL60"/>
      <c r="FM60"/>
      <c r="FN60"/>
      <c r="FO60"/>
    </row>
    <row r="61" spans="1:171" s="2" customFormat="1" hidden="1" x14ac:dyDescent="0.25">
      <c r="A61" s="437" t="str">
        <f t="shared" si="60"/>
        <v>1.1.13</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13</v>
      </c>
      <c r="ER61"/>
      <c r="ES61"/>
      <c r="ET61"/>
      <c r="EU61"/>
      <c r="EV61"/>
      <c r="EW61"/>
      <c r="EX61"/>
      <c r="EY61"/>
      <c r="EZ61"/>
      <c r="FA61"/>
      <c r="FB61"/>
      <c r="FC61"/>
      <c r="FD61"/>
      <c r="FE61"/>
      <c r="FF61"/>
      <c r="FG61"/>
      <c r="FH61"/>
      <c r="FI61"/>
      <c r="FJ61"/>
      <c r="FK61"/>
      <c r="FL61"/>
      <c r="FM61"/>
      <c r="FN61"/>
      <c r="FO61"/>
    </row>
    <row r="62" spans="1:171" s="2" customFormat="1" hidden="1" x14ac:dyDescent="0.25">
      <c r="A62" s="437" t="str">
        <f t="shared" si="60"/>
        <v>1.1.13</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13</v>
      </c>
      <c r="ER62"/>
      <c r="ES62"/>
      <c r="ET62"/>
      <c r="EU62"/>
      <c r="EV62"/>
      <c r="EW62"/>
      <c r="EX62"/>
      <c r="EY62"/>
      <c r="EZ62"/>
      <c r="FA62"/>
      <c r="FB62"/>
      <c r="FC62"/>
      <c r="FD62"/>
      <c r="FE62"/>
      <c r="FF62"/>
      <c r="FG62"/>
      <c r="FH62"/>
      <c r="FI62"/>
      <c r="FJ62"/>
      <c r="FK62"/>
      <c r="FL62"/>
      <c r="FM62"/>
      <c r="FN62"/>
      <c r="FO62"/>
    </row>
    <row r="63" spans="1:171" s="2" customFormat="1" hidden="1" x14ac:dyDescent="0.25">
      <c r="A63" s="437" t="str">
        <f t="shared" si="60"/>
        <v>1.1.13</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13</v>
      </c>
      <c r="ER63"/>
      <c r="ES63"/>
      <c r="ET63"/>
      <c r="EU63"/>
      <c r="EV63"/>
      <c r="EW63"/>
      <c r="EX63"/>
      <c r="EY63"/>
      <c r="EZ63"/>
      <c r="FA63"/>
      <c r="FB63"/>
      <c r="FC63"/>
      <c r="FD63"/>
      <c r="FE63"/>
      <c r="FF63"/>
      <c r="FG63"/>
      <c r="FH63"/>
      <c r="FI63"/>
      <c r="FJ63"/>
      <c r="FK63"/>
      <c r="FL63"/>
      <c r="FM63"/>
      <c r="FN63"/>
      <c r="FO63"/>
    </row>
    <row r="64" spans="1:171" s="2" customFormat="1" hidden="1" x14ac:dyDescent="0.25">
      <c r="A64" s="437" t="str">
        <f t="shared" si="60"/>
        <v>1.1.13</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13</v>
      </c>
      <c r="ER64"/>
      <c r="ES64"/>
      <c r="ET64"/>
      <c r="EU64"/>
      <c r="EV64"/>
      <c r="EW64"/>
      <c r="EX64"/>
      <c r="EY64"/>
      <c r="EZ64"/>
      <c r="FA64"/>
      <c r="FB64"/>
      <c r="FC64"/>
      <c r="FD64"/>
      <c r="FE64"/>
      <c r="FF64"/>
      <c r="FG64"/>
      <c r="FH64"/>
      <c r="FI64"/>
      <c r="FJ64"/>
      <c r="FK64"/>
      <c r="FL64"/>
      <c r="FM64"/>
      <c r="FN64"/>
      <c r="FO64"/>
    </row>
    <row r="65" spans="1:171" s="2" customFormat="1" hidden="1" x14ac:dyDescent="0.25">
      <c r="A65" s="437" t="str">
        <f t="shared" si="60"/>
        <v>1.1.13</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13</v>
      </c>
      <c r="ER65"/>
      <c r="ES65"/>
      <c r="ET65"/>
      <c r="EU65"/>
      <c r="EV65"/>
      <c r="EW65"/>
      <c r="EX65"/>
      <c r="EY65"/>
      <c r="EZ65"/>
      <c r="FA65"/>
      <c r="FB65"/>
      <c r="FC65"/>
      <c r="FD65"/>
      <c r="FE65"/>
      <c r="FF65"/>
      <c r="FG65"/>
      <c r="FH65"/>
      <c r="FI65"/>
      <c r="FJ65"/>
      <c r="FK65"/>
      <c r="FL65"/>
      <c r="FM65"/>
      <c r="FN65"/>
      <c r="FO65"/>
    </row>
    <row r="66" spans="1:171" s="2" customFormat="1" hidden="1" x14ac:dyDescent="0.25">
      <c r="A66" s="437" t="str">
        <f t="shared" si="60"/>
        <v>1.1.13</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13</v>
      </c>
      <c r="ER66"/>
      <c r="ES66"/>
      <c r="ET66"/>
      <c r="EU66"/>
      <c r="EV66"/>
      <c r="EW66"/>
      <c r="EX66"/>
      <c r="EY66"/>
      <c r="EZ66"/>
      <c r="FA66"/>
      <c r="FB66"/>
      <c r="FC66"/>
      <c r="FD66"/>
      <c r="FE66"/>
      <c r="FF66"/>
      <c r="FG66"/>
      <c r="FH66"/>
      <c r="FI66"/>
      <c r="FJ66"/>
      <c r="FK66"/>
      <c r="FL66"/>
      <c r="FM66"/>
      <c r="FN66"/>
      <c r="FO66"/>
    </row>
    <row r="67" spans="1:171" s="2" customFormat="1" hidden="1" x14ac:dyDescent="0.25">
      <c r="A67" s="437" t="str">
        <f t="shared" si="60"/>
        <v>1.1.13</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13</v>
      </c>
      <c r="ER67"/>
      <c r="ES67"/>
      <c r="ET67"/>
      <c r="EU67"/>
      <c r="EV67"/>
      <c r="EW67"/>
      <c r="EX67"/>
      <c r="EY67"/>
      <c r="EZ67"/>
      <c r="FA67"/>
      <c r="FB67"/>
      <c r="FC67"/>
      <c r="FD67"/>
      <c r="FE67"/>
      <c r="FF67"/>
      <c r="FG67"/>
      <c r="FH67"/>
      <c r="FI67"/>
      <c r="FJ67"/>
      <c r="FK67"/>
      <c r="FL67"/>
      <c r="FM67"/>
      <c r="FN67"/>
      <c r="FO67"/>
    </row>
    <row r="68" spans="1:171" s="2" customFormat="1" hidden="1" x14ac:dyDescent="0.25">
      <c r="A68" s="437" t="str">
        <f t="shared" si="60"/>
        <v>1.1.13</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13</v>
      </c>
      <c r="ER68"/>
      <c r="ES68"/>
      <c r="ET68"/>
      <c r="EU68"/>
      <c r="EV68"/>
      <c r="EW68"/>
      <c r="EX68"/>
      <c r="EY68"/>
      <c r="EZ68"/>
      <c r="FA68"/>
      <c r="FB68"/>
      <c r="FC68"/>
      <c r="FD68"/>
      <c r="FE68"/>
      <c r="FF68"/>
      <c r="FG68"/>
      <c r="FH68"/>
      <c r="FI68"/>
      <c r="FJ68"/>
      <c r="FK68"/>
      <c r="FL68"/>
      <c r="FM68"/>
      <c r="FN68"/>
      <c r="FO68"/>
    </row>
    <row r="69" spans="1:171" s="20" customFormat="1" ht="15" x14ac:dyDescent="0.2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1374</v>
      </c>
      <c r="AD69" s="34">
        <f t="shared" si="124"/>
        <v>45.8</v>
      </c>
      <c r="AE69" s="34">
        <f t="shared" si="124"/>
        <v>174</v>
      </c>
      <c r="AF69" s="34">
        <f t="shared" si="124"/>
        <v>0</v>
      </c>
      <c r="AG69" s="34">
        <f t="shared" si="124"/>
        <v>194</v>
      </c>
      <c r="AH69" s="34">
        <f t="shared" si="124"/>
        <v>1006</v>
      </c>
      <c r="AI69" s="34">
        <f t="shared" si="124"/>
        <v>112</v>
      </c>
      <c r="AJ69" s="34">
        <f t="shared" si="124"/>
        <v>0</v>
      </c>
      <c r="AK69" s="34">
        <f t="shared" si="124"/>
        <v>120</v>
      </c>
      <c r="AL69" s="221">
        <f>SUM(AL15:AL68)</f>
        <v>29</v>
      </c>
      <c r="AM69" s="223">
        <f t="shared" ref="AM69:CD69" si="125">SUM(AM15:AM64)</f>
        <v>50</v>
      </c>
      <c r="AN69" s="223">
        <f t="shared" si="125"/>
        <v>0</v>
      </c>
      <c r="AO69" s="223">
        <f t="shared" si="125"/>
        <v>62</v>
      </c>
      <c r="AP69" s="221">
        <f t="shared" si="125"/>
        <v>14</v>
      </c>
      <c r="AQ69" s="223">
        <f t="shared" si="125"/>
        <v>12</v>
      </c>
      <c r="AR69" s="223">
        <f t="shared" si="125"/>
        <v>0</v>
      </c>
      <c r="AS69" s="223">
        <f t="shared" si="125"/>
        <v>12</v>
      </c>
      <c r="AT69" s="221">
        <f t="shared" si="125"/>
        <v>2.8</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0.73216885007278021</v>
      </c>
      <c r="CF69" s="53"/>
      <c r="CG69" s="82">
        <f t="shared" ref="CG69:CS69" si="126">SUM(CG15:CG68)</f>
        <v>29</v>
      </c>
      <c r="CH69" s="82">
        <f t="shared" si="126"/>
        <v>14</v>
      </c>
      <c r="CI69" s="82">
        <f t="shared" si="126"/>
        <v>2.8</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45.8</v>
      </c>
      <c r="CV69" s="37">
        <f t="shared" ref="CV69:DH69" si="127">SUM(CV15:CV68)</f>
        <v>29</v>
      </c>
      <c r="CW69" s="37">
        <f t="shared" si="127"/>
        <v>14</v>
      </c>
      <c r="CX69" s="37">
        <f t="shared" si="127"/>
        <v>2.75</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45.75</v>
      </c>
      <c r="DI69" s="217"/>
      <c r="DJ69" s="23" t="s">
        <v>32</v>
      </c>
      <c r="DK69" s="203">
        <f t="shared" ref="DK69:DV69" si="128">SUM(DK15:DK68)</f>
        <v>5</v>
      </c>
      <c r="DL69" s="203">
        <f t="shared" si="128"/>
        <v>3</v>
      </c>
      <c r="DM69" s="203">
        <f t="shared" si="128"/>
        <v>1</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9</v>
      </c>
      <c r="DX69" s="484"/>
      <c r="DY69" s="203">
        <f t="shared" ref="DY69:EJ69" si="130">SUM(DY15:DY68)</f>
        <v>3</v>
      </c>
      <c r="DZ69" s="203">
        <f t="shared" si="130"/>
        <v>2</v>
      </c>
      <c r="EA69" s="203">
        <f t="shared" si="130"/>
        <v>0</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5</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 hidden="1"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 hidden="1"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x14ac:dyDescent="0.25">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788" t="s">
        <v>128</v>
      </c>
      <c r="EQ72" s="789"/>
      <c r="ER72" s="789"/>
      <c r="ES72" s="789"/>
      <c r="ET72" s="789"/>
      <c r="EU72" s="789"/>
      <c r="EV72" s="789"/>
      <c r="EW72" s="789"/>
      <c r="EX72" s="789"/>
      <c r="EY72" s="789"/>
      <c r="EZ72" s="789"/>
      <c r="FA72" s="790"/>
      <c r="FB72" s="127" t="s">
        <v>32</v>
      </c>
      <c r="FC72" s="788" t="s">
        <v>129</v>
      </c>
      <c r="FD72" s="789"/>
      <c r="FE72" s="789"/>
      <c r="FF72" s="789"/>
      <c r="FG72" s="789"/>
      <c r="FH72" s="789"/>
      <c r="FI72" s="789"/>
      <c r="FJ72" s="789"/>
      <c r="FK72" s="789"/>
      <c r="FL72" s="789"/>
      <c r="FM72" s="789"/>
      <c r="FN72" s="790"/>
      <c r="FO72" s="127" t="s">
        <v>32</v>
      </c>
    </row>
    <row r="73" spans="1:171" s="2" customFormat="1" x14ac:dyDescent="0.25">
      <c r="A73" s="269" t="s">
        <v>174</v>
      </c>
      <c r="B73" s="294" t="s">
        <v>279</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5">
      <c r="A74" s="301" t="s">
        <v>175</v>
      </c>
      <c r="B74" s="698" t="s">
        <v>310</v>
      </c>
      <c r="C74" s="133" t="s">
        <v>114</v>
      </c>
      <c r="D74" s="138"/>
      <c r="E74" s="138"/>
      <c r="F74" s="138"/>
      <c r="G74" s="138"/>
      <c r="H74" s="138"/>
      <c r="I74" s="138"/>
      <c r="J74" s="138"/>
      <c r="K74" s="138"/>
      <c r="L74" s="138"/>
      <c r="M74" s="138"/>
      <c r="N74" s="138"/>
      <c r="O74" s="138"/>
      <c r="P74" s="138"/>
      <c r="Q74" s="138"/>
      <c r="R74" s="138"/>
      <c r="S74" s="138"/>
      <c r="T74" s="8"/>
      <c r="U74" s="8">
        <v>1</v>
      </c>
      <c r="V74" s="138"/>
      <c r="W74" s="138"/>
      <c r="X74" s="138"/>
      <c r="Y74" s="138"/>
      <c r="Z74" s="138"/>
      <c r="AA74" s="138"/>
      <c r="AB74" s="138"/>
      <c r="AC74" s="138">
        <f t="shared" ref="AC74:AC81" si="132">AD74*$CI$7</f>
        <v>30</v>
      </c>
      <c r="AD74" s="138">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618"/>
      <c r="AJ74" s="619"/>
      <c r="AK74" s="619"/>
      <c r="AL74" s="522">
        <f>EP74+FC74</f>
        <v>1</v>
      </c>
      <c r="AM74" s="619"/>
      <c r="AN74" s="619"/>
      <c r="AO74" s="619"/>
      <c r="AP74" s="522">
        <f>EQ74+FD74</f>
        <v>0</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1</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x14ac:dyDescent="0.25">
      <c r="A75" s="301" t="s">
        <v>176</v>
      </c>
      <c r="B75" s="698" t="s">
        <v>316</v>
      </c>
      <c r="C75" s="133" t="s">
        <v>114</v>
      </c>
      <c r="D75" s="138"/>
      <c r="E75" s="138"/>
      <c r="F75" s="138"/>
      <c r="G75" s="138"/>
      <c r="H75" s="138"/>
      <c r="I75" s="138"/>
      <c r="J75" s="138"/>
      <c r="K75" s="138"/>
      <c r="L75" s="138"/>
      <c r="M75" s="138"/>
      <c r="N75" s="138"/>
      <c r="O75" s="138"/>
      <c r="P75" s="138"/>
      <c r="Q75" s="138"/>
      <c r="R75" s="138"/>
      <c r="S75" s="138"/>
      <c r="T75" s="8"/>
      <c r="U75" s="8">
        <v>2</v>
      </c>
      <c r="V75" s="138"/>
      <c r="W75" s="138"/>
      <c r="X75" s="138"/>
      <c r="Y75" s="138"/>
      <c r="Z75" s="138"/>
      <c r="AA75" s="138"/>
      <c r="AB75" s="138"/>
      <c r="AC75" s="138">
        <f t="shared" si="132"/>
        <v>30</v>
      </c>
      <c r="AD75" s="138">
        <f t="shared" si="133"/>
        <v>1</v>
      </c>
      <c r="AE75" s="9">
        <f t="shared" si="134"/>
        <v>0</v>
      </c>
      <c r="AF75" s="9">
        <f t="shared" si="134"/>
        <v>0</v>
      </c>
      <c r="AG75" s="9">
        <f t="shared" si="134"/>
        <v>0</v>
      </c>
      <c r="AH75" s="9">
        <f t="shared" ref="AH75:AH81" si="158">AC75-(AE75+AF75+AG75)</f>
        <v>30</v>
      </c>
      <c r="AI75" s="618"/>
      <c r="AJ75" s="619"/>
      <c r="AK75" s="619"/>
      <c r="AL75" s="522">
        <f t="shared" ref="AL75:AL81" si="159">EP75+FC75</f>
        <v>0</v>
      </c>
      <c r="AM75" s="619"/>
      <c r="AN75" s="619"/>
      <c r="AO75" s="619"/>
      <c r="AP75" s="522">
        <f t="shared" ref="AP75:AP81" si="160">EQ75+FD75</f>
        <v>1</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1</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1</v>
      </c>
      <c r="FC75" s="90">
        <f t="shared" si="156"/>
        <v>0</v>
      </c>
      <c r="FD75" s="90">
        <f t="shared" si="156"/>
        <v>1</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1</v>
      </c>
    </row>
    <row r="76" spans="1:171" s="2" customFormat="1" hidden="1" x14ac:dyDescent="0.25">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5">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5">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5">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5">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5">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x14ac:dyDescent="0.25">
      <c r="A82" s="132"/>
      <c r="B82" s="287" t="s">
        <v>278</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60</v>
      </c>
      <c r="AD82" s="138">
        <f t="shared" si="172"/>
        <v>2</v>
      </c>
      <c r="AE82" s="138">
        <f t="shared" si="172"/>
        <v>0</v>
      </c>
      <c r="AF82" s="138">
        <f t="shared" si="172"/>
        <v>0</v>
      </c>
      <c r="AG82" s="138">
        <f t="shared" si="172"/>
        <v>0</v>
      </c>
      <c r="AH82" s="138">
        <f t="shared" si="172"/>
        <v>60</v>
      </c>
      <c r="AI82" s="620"/>
      <c r="AJ82" s="621"/>
      <c r="AK82" s="621"/>
      <c r="AL82" s="522">
        <f>SUM(AL74:AL81)</f>
        <v>1</v>
      </c>
      <c r="AM82" s="621"/>
      <c r="AN82" s="621"/>
      <c r="AO82" s="621"/>
      <c r="AP82" s="522">
        <f>SUM(AP74:AP81)</f>
        <v>1</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0</v>
      </c>
      <c r="EP82" s="131">
        <f t="shared" ref="EP82:FA82" si="176">COUNTIF(EP74:EP81,"&gt;0")</f>
        <v>0</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2</v>
      </c>
      <c r="FC82" s="131">
        <f t="shared" ref="FC82:FN82" si="177">COUNTIF(FC74:FC81,"&gt;0")</f>
        <v>1</v>
      </c>
      <c r="FD82" s="131">
        <f t="shared" si="177"/>
        <v>1</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2</v>
      </c>
    </row>
    <row r="83" spans="1:171" s="2" customFormat="1" hidden="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5">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x14ac:dyDescent="0.25">
      <c r="A87" s="301" t="str">
        <f>CONCATENATE($A$86,".01")</f>
        <v>1.3.01</v>
      </c>
      <c r="B87" s="117" t="s">
        <v>301</v>
      </c>
      <c r="C87" s="133"/>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5">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5">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3">SUM(AD87:AD94)</f>
        <v>7.2</v>
      </c>
      <c r="AE95" s="237">
        <f t="shared" si="303"/>
        <v>0</v>
      </c>
      <c r="AF95" s="237">
        <f t="shared" si="303"/>
        <v>0</v>
      </c>
      <c r="AG95" s="237">
        <f t="shared" si="303"/>
        <v>0</v>
      </c>
      <c r="AH95" s="228">
        <f t="shared" si="303"/>
        <v>216</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0</v>
      </c>
      <c r="AQ95" s="664">
        <f t="shared" si="304"/>
        <v>0</v>
      </c>
      <c r="AR95" s="664">
        <f t="shared" si="304"/>
        <v>0</v>
      </c>
      <c r="AS95" s="664">
        <f t="shared" si="304"/>
        <v>0</v>
      </c>
      <c r="AT95" s="493">
        <f t="shared" si="304"/>
        <v>7.2</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0.199999999999999" hidden="1"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0.199999999999999" hidden="1"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0.199999999999999" hidden="1"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0.199999999999999" hidden="1"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0.199999999999999" hidden="1"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0.199999999999999"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0.399999999999999" x14ac:dyDescent="0.25">
      <c r="A102" s="677" t="str">
        <f>IF(SUM(AC74:AC81)=0,IF(SUM(AC87:AC94)=0,"1.2","1.3"),IF(SUM(AC87:AC94)=0,"1.3","1.4"))</f>
        <v>1.4</v>
      </c>
      <c r="B102" s="680" t="s">
        <v>290</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0.399999999999999" x14ac:dyDescent="0.25">
      <c r="A103" s="666" t="str">
        <f>CONCATENATE($A$102,IF($AC$103&gt;0,".01",".00"))</f>
        <v>1.4.01</v>
      </c>
      <c r="B103" s="667" t="s">
        <v>277</v>
      </c>
      <c r="C103" s="668"/>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360</v>
      </c>
      <c r="AD103" s="671">
        <f>AC103/$CI$7</f>
        <v>12</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360</v>
      </c>
      <c r="AI103" s="675"/>
      <c r="AJ103" s="675"/>
      <c r="AK103" s="675"/>
      <c r="AL103" s="676">
        <f t="shared" ref="AL103" si="309">CG103</f>
        <v>0</v>
      </c>
      <c r="AM103" s="675"/>
      <c r="AN103" s="675"/>
      <c r="AO103" s="675"/>
      <c r="AP103" s="676">
        <f t="shared" ref="AP103" si="310">CH103</f>
        <v>0</v>
      </c>
      <c r="AQ103" s="675"/>
      <c r="AR103" s="675"/>
      <c r="AS103" s="675"/>
      <c r="AT103" s="676">
        <f t="shared" ref="AT103" si="311">CI103</f>
        <v>12</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12</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5">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5">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5">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8" t="s">
        <v>23</v>
      </c>
      <c r="B108" s="287" t="s">
        <v>289</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360</v>
      </c>
      <c r="AD108" s="126">
        <f t="shared" ref="AD108:AK108" si="364">SUM(AD103:AD107)</f>
        <v>12</v>
      </c>
      <c r="AE108" s="126">
        <f t="shared" si="364"/>
        <v>0</v>
      </c>
      <c r="AF108" s="126">
        <f t="shared" si="364"/>
        <v>0</v>
      </c>
      <c r="AG108" s="126">
        <f t="shared" si="364"/>
        <v>0</v>
      </c>
      <c r="AH108" s="662">
        <f t="shared" si="364"/>
        <v>360</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12</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1</v>
      </c>
      <c r="CF108" s="19"/>
      <c r="CG108" s="14">
        <f t="shared" si="322"/>
        <v>0</v>
      </c>
      <c r="CH108" s="14">
        <f t="shared" si="322"/>
        <v>0</v>
      </c>
      <c r="CI108" s="14">
        <f t="shared" si="322"/>
        <v>12</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12</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1</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hidden="1" x14ac:dyDescent="0.25">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0.199999999999999" x14ac:dyDescent="0.2">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AC108+AC$95+AC$82+AC$69</f>
        <v>2010</v>
      </c>
      <c r="AD110" s="161">
        <f>AD108+AD$95+AD$82+AD$69</f>
        <v>67</v>
      </c>
      <c r="AE110" s="161">
        <f t="shared" ref="AE110:AX110" si="368">AE108+AE$95+AE$82+AE$69</f>
        <v>174</v>
      </c>
      <c r="AF110" s="161">
        <f t="shared" si="368"/>
        <v>0</v>
      </c>
      <c r="AG110" s="161">
        <f t="shared" si="368"/>
        <v>194</v>
      </c>
      <c r="AH110" s="161">
        <f t="shared" si="368"/>
        <v>1642</v>
      </c>
      <c r="AI110" s="161">
        <f t="shared" si="368"/>
        <v>112</v>
      </c>
      <c r="AJ110" s="161">
        <f t="shared" si="368"/>
        <v>0</v>
      </c>
      <c r="AK110" s="161">
        <f t="shared" si="368"/>
        <v>120</v>
      </c>
      <c r="AL110" s="161">
        <f t="shared" si="368"/>
        <v>30</v>
      </c>
      <c r="AM110" s="161">
        <f t="shared" si="368"/>
        <v>50</v>
      </c>
      <c r="AN110" s="161">
        <f t="shared" si="368"/>
        <v>0</v>
      </c>
      <c r="AO110" s="161">
        <f t="shared" si="368"/>
        <v>62</v>
      </c>
      <c r="AP110" s="161">
        <f t="shared" si="368"/>
        <v>15</v>
      </c>
      <c r="AQ110" s="161">
        <f t="shared" si="368"/>
        <v>12</v>
      </c>
      <c r="AR110" s="161">
        <f t="shared" si="368"/>
        <v>0</v>
      </c>
      <c r="AS110" s="161">
        <f t="shared" si="368"/>
        <v>12</v>
      </c>
      <c r="AT110" s="161">
        <f t="shared" si="368"/>
        <v>22</v>
      </c>
      <c r="AU110" s="161">
        <f t="shared" si="368"/>
        <v>0</v>
      </c>
      <c r="AV110" s="161">
        <f t="shared" si="368"/>
        <v>0</v>
      </c>
      <c r="AW110" s="161">
        <f t="shared" si="368"/>
        <v>0</v>
      </c>
      <c r="AX110" s="161">
        <f t="shared" si="368"/>
        <v>0</v>
      </c>
      <c r="AY110" s="161">
        <f t="shared" ref="AY110:CD110" si="369">AY$95+AY$82+AY$69</f>
        <v>0</v>
      </c>
      <c r="AZ110" s="161">
        <f t="shared" si="369"/>
        <v>0</v>
      </c>
      <c r="BA110" s="161">
        <f t="shared" si="369"/>
        <v>0</v>
      </c>
      <c r="BB110" s="162">
        <f t="shared" si="369"/>
        <v>0</v>
      </c>
      <c r="BC110" s="161">
        <f t="shared" si="369"/>
        <v>0</v>
      </c>
      <c r="BD110" s="161">
        <f t="shared" si="369"/>
        <v>0</v>
      </c>
      <c r="BE110" s="161">
        <f t="shared" si="369"/>
        <v>0</v>
      </c>
      <c r="BF110" s="162">
        <f t="shared" si="369"/>
        <v>0</v>
      </c>
      <c r="BG110" s="161">
        <f t="shared" si="369"/>
        <v>0</v>
      </c>
      <c r="BH110" s="161">
        <f t="shared" si="369"/>
        <v>0</v>
      </c>
      <c r="BI110" s="161">
        <f t="shared" si="369"/>
        <v>0</v>
      </c>
      <c r="BJ110" s="162">
        <f t="shared" si="369"/>
        <v>0</v>
      </c>
      <c r="BK110" s="161">
        <f t="shared" si="369"/>
        <v>0</v>
      </c>
      <c r="BL110" s="161">
        <f t="shared" si="369"/>
        <v>0</v>
      </c>
      <c r="BM110" s="161">
        <f t="shared" si="369"/>
        <v>0</v>
      </c>
      <c r="BN110" s="162">
        <f t="shared" si="369"/>
        <v>0</v>
      </c>
      <c r="BO110" s="161">
        <f t="shared" si="369"/>
        <v>0</v>
      </c>
      <c r="BP110" s="161">
        <f t="shared" si="369"/>
        <v>0</v>
      </c>
      <c r="BQ110" s="161">
        <f t="shared" si="369"/>
        <v>0</v>
      </c>
      <c r="BR110" s="162">
        <f t="shared" si="369"/>
        <v>0</v>
      </c>
      <c r="BS110" s="161">
        <f t="shared" si="369"/>
        <v>0</v>
      </c>
      <c r="BT110" s="161">
        <f t="shared" si="369"/>
        <v>0</v>
      </c>
      <c r="BU110" s="161">
        <f t="shared" si="369"/>
        <v>0</v>
      </c>
      <c r="BV110" s="162">
        <f t="shared" si="369"/>
        <v>0</v>
      </c>
      <c r="BW110" s="161">
        <f t="shared" si="369"/>
        <v>0</v>
      </c>
      <c r="BX110" s="161">
        <f t="shared" si="369"/>
        <v>0</v>
      </c>
      <c r="BY110" s="161">
        <f t="shared" si="369"/>
        <v>0</v>
      </c>
      <c r="BZ110" s="162">
        <f t="shared" si="369"/>
        <v>0</v>
      </c>
      <c r="CA110" s="161">
        <f t="shared" si="369"/>
        <v>0</v>
      </c>
      <c r="CB110" s="161">
        <f t="shared" si="369"/>
        <v>0</v>
      </c>
      <c r="CC110" s="161">
        <f t="shared" si="369"/>
        <v>0</v>
      </c>
      <c r="CD110" s="162">
        <f t="shared" si="369"/>
        <v>0</v>
      </c>
      <c r="CE110" s="143"/>
      <c r="CF110" s="24"/>
      <c r="CG110" s="35">
        <f t="shared" ref="CG110:CS110" si="370">CG$95+CG$82+CG$69</f>
        <v>29</v>
      </c>
      <c r="CH110" s="35">
        <f t="shared" si="370"/>
        <v>14</v>
      </c>
      <c r="CI110" s="35">
        <f t="shared" si="370"/>
        <v>10</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53</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1">IF($H110=DY$86,1,0)+IF($I110=DY$86,1,0)+IF($J110=DY$86,1,0)+IF($K110=DY$86,1,0)+IF($L110=DY$86,1,0)+IF($M110=DY$86,1,0)+IF($N110=DY$86,1,0)+IF($O110=DY$86,1,0)+IF($P110=DY$86,1,0)+IF($Q110=DY$86,1,0)+IF($R110=DY$86,1,0)+IF($S110=DY$86,1,0)</f>
        <v>0</v>
      </c>
      <c r="DZ110" s="629">
        <f t="shared" si="371"/>
        <v>0</v>
      </c>
      <c r="EA110" s="629">
        <f t="shared" si="371"/>
        <v>0</v>
      </c>
      <c r="EB110" s="629">
        <f t="shared" si="371"/>
        <v>0</v>
      </c>
      <c r="EC110" s="629">
        <f t="shared" si="371"/>
        <v>0</v>
      </c>
      <c r="ED110" s="629">
        <f t="shared" si="371"/>
        <v>0</v>
      </c>
      <c r="EE110" s="629">
        <f t="shared" si="371"/>
        <v>0</v>
      </c>
      <c r="EF110" s="629">
        <f t="shared" si="371"/>
        <v>0</v>
      </c>
      <c r="EG110" s="629">
        <f t="shared" si="371"/>
        <v>0</v>
      </c>
      <c r="EH110" s="629">
        <f t="shared" si="371"/>
        <v>0</v>
      </c>
      <c r="EI110" s="629">
        <f t="shared" si="371"/>
        <v>0</v>
      </c>
      <c r="EJ110" s="631">
        <f t="shared" si="371"/>
        <v>0</v>
      </c>
      <c r="EK110" s="630"/>
    </row>
    <row r="111" spans="1:171" s="19" customFormat="1" x14ac:dyDescent="0.2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x14ac:dyDescent="0.25">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x14ac:dyDescent="0.25">
      <c r="A113" s="17" t="s">
        <v>134</v>
      </c>
      <c r="B113" s="150" t="s">
        <v>145</v>
      </c>
      <c r="C113" s="134"/>
      <c r="D113" s="369"/>
      <c r="E113" s="160"/>
      <c r="F113" s="160"/>
      <c r="G113" s="283"/>
      <c r="H113" s="696">
        <v>2</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2">AC113/$CI$7</f>
        <v>5</v>
      </c>
      <c r="AE113" s="9"/>
      <c r="AF113" s="9"/>
      <c r="AG113" s="9"/>
      <c r="AH113" s="9"/>
      <c r="AI113" s="280"/>
      <c r="AJ113" s="280"/>
      <c r="AK113" s="280"/>
      <c r="AL113" s="423">
        <f t="shared" ref="AL113:AL132" si="373">IF($H113&lt;&gt;AI$7,0,$AD113)</f>
        <v>0</v>
      </c>
      <c r="AM113" s="280"/>
      <c r="AN113" s="280"/>
      <c r="AO113" s="280"/>
      <c r="AP113" s="423">
        <f t="shared" ref="AP113:AP132" si="374">IF($H113&lt;&gt;AM$7,0,$AD113)</f>
        <v>5</v>
      </c>
      <c r="AQ113" s="280"/>
      <c r="AR113" s="280"/>
      <c r="AS113" s="280"/>
      <c r="AT113" s="423">
        <f t="shared" ref="AT113:AT132" si="375">IF($H113&lt;&gt;AQ$7,0,$AD113)</f>
        <v>0</v>
      </c>
      <c r="AU113" s="280"/>
      <c r="AV113" s="280"/>
      <c r="AW113" s="280"/>
      <c r="AX113" s="423">
        <f t="shared" ref="AX113:AX132" si="376">IF($H113&lt;&gt;AU$7,0,$AD113)</f>
        <v>0</v>
      </c>
      <c r="AY113" s="280"/>
      <c r="AZ113" s="280"/>
      <c r="BA113" s="280"/>
      <c r="BB113" s="423">
        <f t="shared" ref="BB113:BB132" si="377">IF($H113&lt;&gt;AY$7,0,$AD113)</f>
        <v>0</v>
      </c>
      <c r="BC113" s="280"/>
      <c r="BD113" s="280"/>
      <c r="BE113" s="280"/>
      <c r="BF113" s="423">
        <f t="shared" ref="BF113:BF132" si="378">IF($H113&lt;&gt;BC$7,0,$AD113)</f>
        <v>0</v>
      </c>
      <c r="BG113" s="280"/>
      <c r="BH113" s="280"/>
      <c r="BI113" s="280"/>
      <c r="BJ113" s="423">
        <f t="shared" ref="BJ113:BJ132" si="379">IF($H113&lt;&gt;BG$7,0,$AD113)</f>
        <v>0</v>
      </c>
      <c r="BK113" s="280"/>
      <c r="BL113" s="280"/>
      <c r="BM113" s="280"/>
      <c r="BN113" s="423">
        <f t="shared" ref="BN113:BN132" si="380">IF($H113&lt;&gt;BK$7,0,$AD113)</f>
        <v>0</v>
      </c>
      <c r="BO113" s="280"/>
      <c r="BP113" s="280"/>
      <c r="BQ113" s="280"/>
      <c r="BR113" s="423">
        <f t="shared" ref="BR113:BR132" si="381">IF($H113&lt;&gt;BO$7,0,$AD113)</f>
        <v>0</v>
      </c>
      <c r="BS113" s="280"/>
      <c r="BT113" s="280"/>
      <c r="BU113" s="280"/>
      <c r="BV113" s="423">
        <f t="shared" ref="BV113:BV132" si="382">IF($H113&lt;&gt;BS$7,0,$AD113)</f>
        <v>0</v>
      </c>
      <c r="BW113" s="280"/>
      <c r="BX113" s="280"/>
      <c r="BY113" s="280"/>
      <c r="BZ113" s="423">
        <f t="shared" ref="BZ113:BZ132" si="383">IF($H113&lt;&gt;BW$7,0,$AD113)</f>
        <v>0</v>
      </c>
      <c r="CA113" s="280"/>
      <c r="CB113" s="280"/>
      <c r="CC113" s="280"/>
      <c r="CD113" s="423">
        <f t="shared" ref="CD113:CD132" si="384">IF($H113&lt;&gt;CA$7,0,$AD113)</f>
        <v>0</v>
      </c>
      <c r="CE113" s="62">
        <f t="shared" ref="CE113:CE133" si="385">IF(ISERROR(AH113/AC113),0,AH113/AC113)</f>
        <v>0</v>
      </c>
      <c r="CF113" s="120" t="str">
        <f t="shared" ref="CF113:CF132" si="386">IF(ISERROR(SEARCH("в",A113)),"",1)</f>
        <v/>
      </c>
      <c r="CG113" s="85">
        <f t="shared" ref="CG113:CG124" si="387">IF(AL113&lt;&gt;0,$AD113,0)</f>
        <v>0</v>
      </c>
      <c r="CH113" s="85">
        <f t="shared" ref="CH113:CH132" si="388">IF(AP113&lt;&gt;0,$AD113,0)</f>
        <v>5</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6">IF(MID(H113,1,1)="1",1,0)+IF(MID(I113,1,1)="1",1,0)+IF(MID(J113,1,1)="1",1,0)+IF(MID(K113,1,1)="1",1,0)+IF(MID(Q113,1,1)="1",1,0)+IF(MID(R113,1,1)="1",1,0)+IF(MID(S113,1,1)="1",1,0)</f>
        <v>0</v>
      </c>
      <c r="DZ113" s="74">
        <f t="shared" ref="DZ113:DZ132" si="407">IF(MID(H113,1,1)="2",1,0)+IF(MID(I113,1,1)="2",1,0)+IF(MID(J113,1,1)="2",1,0)+IF(MID(K113,1,1)="2",1,0)+IF(MID(Q113,1,1)="2",1,0)+IF(MID(R113,1,1)="2",1,0)+IF(MID(S113,1,1)="2",1,0)</f>
        <v>1</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135</v>
      </c>
      <c r="B114" s="150" t="s">
        <v>146</v>
      </c>
      <c r="C114" s="134"/>
      <c r="D114" s="369"/>
      <c r="E114" s="160"/>
      <c r="F114" s="160"/>
      <c r="G114" s="283"/>
      <c r="H114" s="696">
        <v>2</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2"/>
        <v>5</v>
      </c>
      <c r="AE114" s="9"/>
      <c r="AF114" s="9"/>
      <c r="AG114" s="9"/>
      <c r="AH114" s="9"/>
      <c r="AI114" s="280"/>
      <c r="AJ114" s="280"/>
      <c r="AK114" s="280"/>
      <c r="AL114" s="423">
        <f t="shared" si="373"/>
        <v>0</v>
      </c>
      <c r="AM114" s="280"/>
      <c r="AN114" s="280"/>
      <c r="AO114" s="280"/>
      <c r="AP114" s="423">
        <f t="shared" si="374"/>
        <v>5</v>
      </c>
      <c r="AQ114" s="280"/>
      <c r="AR114" s="280"/>
      <c r="AS114" s="280"/>
      <c r="AT114" s="423">
        <f t="shared" si="375"/>
        <v>0</v>
      </c>
      <c r="AU114" s="280"/>
      <c r="AV114" s="280"/>
      <c r="AW114" s="280"/>
      <c r="AX114" s="423">
        <f t="shared" si="376"/>
        <v>0</v>
      </c>
      <c r="AY114" s="280"/>
      <c r="AZ114" s="280"/>
      <c r="BA114" s="280"/>
      <c r="BB114" s="423">
        <f t="shared" si="377"/>
        <v>0</v>
      </c>
      <c r="BC114" s="280"/>
      <c r="BD114" s="280"/>
      <c r="BE114" s="280"/>
      <c r="BF114" s="423">
        <f t="shared" si="378"/>
        <v>0</v>
      </c>
      <c r="BG114" s="280"/>
      <c r="BH114" s="280"/>
      <c r="BI114" s="280"/>
      <c r="BJ114" s="423">
        <f t="shared" si="379"/>
        <v>0</v>
      </c>
      <c r="BK114" s="280"/>
      <c r="BL114" s="280"/>
      <c r="BM114" s="280"/>
      <c r="BN114" s="423">
        <f t="shared" si="380"/>
        <v>0</v>
      </c>
      <c r="BO114" s="280"/>
      <c r="BP114" s="280"/>
      <c r="BQ114" s="280"/>
      <c r="BR114" s="423">
        <f t="shared" si="381"/>
        <v>0</v>
      </c>
      <c r="BS114" s="280"/>
      <c r="BT114" s="280"/>
      <c r="BU114" s="280"/>
      <c r="BV114" s="423">
        <f t="shared" si="382"/>
        <v>0</v>
      </c>
      <c r="BW114" s="280"/>
      <c r="BX114" s="280"/>
      <c r="BY114" s="280"/>
      <c r="BZ114" s="423">
        <f t="shared" si="383"/>
        <v>0</v>
      </c>
      <c r="CA114" s="280"/>
      <c r="CB114" s="280"/>
      <c r="CC114" s="280"/>
      <c r="CD114" s="423">
        <f t="shared" si="384"/>
        <v>0</v>
      </c>
      <c r="CE114" s="62">
        <f t="shared" si="385"/>
        <v>0</v>
      </c>
      <c r="CF114" s="120" t="str">
        <f t="shared" si="386"/>
        <v/>
      </c>
      <c r="CG114" s="85">
        <f t="shared" si="387"/>
        <v>0</v>
      </c>
      <c r="CH114" s="85">
        <f t="shared" si="388"/>
        <v>5</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202">
        <f t="shared" ref="DH114:DH132" si="416">SUM(CV114:DG114)</f>
        <v>0</v>
      </c>
      <c r="DI114" s="216">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6"/>
        <v>0</v>
      </c>
      <c r="DZ114" s="74">
        <f t="shared" si="407"/>
        <v>1</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2"/>
        <v>5</v>
      </c>
      <c r="AE115" s="9"/>
      <c r="AF115" s="9"/>
      <c r="AG115" s="9"/>
      <c r="AH115" s="9"/>
      <c r="AI115" s="280"/>
      <c r="AJ115" s="280"/>
      <c r="AK115" s="280"/>
      <c r="AL115" s="423">
        <f t="shared" si="373"/>
        <v>0</v>
      </c>
      <c r="AM115" s="280"/>
      <c r="AN115" s="280"/>
      <c r="AO115" s="280"/>
      <c r="AP115" s="423">
        <f t="shared" si="374"/>
        <v>5</v>
      </c>
      <c r="AQ115" s="280"/>
      <c r="AR115" s="280"/>
      <c r="AS115" s="280"/>
      <c r="AT115" s="423">
        <f t="shared" si="375"/>
        <v>0</v>
      </c>
      <c r="AU115" s="280"/>
      <c r="AV115" s="280"/>
      <c r="AW115" s="280"/>
      <c r="AX115" s="423">
        <f t="shared" si="376"/>
        <v>0</v>
      </c>
      <c r="AY115" s="280"/>
      <c r="AZ115" s="280"/>
      <c r="BA115" s="280"/>
      <c r="BB115" s="423">
        <f t="shared" si="377"/>
        <v>0</v>
      </c>
      <c r="BC115" s="280"/>
      <c r="BD115" s="280"/>
      <c r="BE115" s="280"/>
      <c r="BF115" s="423">
        <f t="shared" si="378"/>
        <v>0</v>
      </c>
      <c r="BG115" s="280"/>
      <c r="BH115" s="280"/>
      <c r="BI115" s="280"/>
      <c r="BJ115" s="423">
        <f t="shared" si="379"/>
        <v>0</v>
      </c>
      <c r="BK115" s="280"/>
      <c r="BL115" s="280"/>
      <c r="BM115" s="280"/>
      <c r="BN115" s="423">
        <f t="shared" si="380"/>
        <v>0</v>
      </c>
      <c r="BO115" s="280"/>
      <c r="BP115" s="280"/>
      <c r="BQ115" s="280"/>
      <c r="BR115" s="423">
        <f t="shared" si="381"/>
        <v>0</v>
      </c>
      <c r="BS115" s="280"/>
      <c r="BT115" s="280"/>
      <c r="BU115" s="280"/>
      <c r="BV115" s="423">
        <f t="shared" si="382"/>
        <v>0</v>
      </c>
      <c r="BW115" s="280"/>
      <c r="BX115" s="280"/>
      <c r="BY115" s="280"/>
      <c r="BZ115" s="423">
        <f t="shared" si="383"/>
        <v>0</v>
      </c>
      <c r="CA115" s="280"/>
      <c r="CB115" s="280"/>
      <c r="CC115" s="280"/>
      <c r="CD115" s="423">
        <f t="shared" si="384"/>
        <v>0</v>
      </c>
      <c r="CE115" s="62">
        <f t="shared" si="385"/>
        <v>0</v>
      </c>
      <c r="CF115" s="120"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202">
        <f t="shared" si="416"/>
        <v>0</v>
      </c>
      <c r="DI115" s="216">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137</v>
      </c>
      <c r="B116" s="150" t="s">
        <v>148</v>
      </c>
      <c r="C116" s="133"/>
      <c r="D116" s="282"/>
      <c r="E116" s="160"/>
      <c r="F116" s="160"/>
      <c r="G116" s="283"/>
      <c r="H116" s="696">
        <v>3</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2"/>
        <v>5</v>
      </c>
      <c r="AE116" s="9"/>
      <c r="AF116" s="9"/>
      <c r="AG116" s="9"/>
      <c r="AH116" s="9"/>
      <c r="AI116" s="280"/>
      <c r="AJ116" s="280"/>
      <c r="AK116" s="280"/>
      <c r="AL116" s="423">
        <f t="shared" si="373"/>
        <v>0</v>
      </c>
      <c r="AM116" s="280"/>
      <c r="AN116" s="280"/>
      <c r="AO116" s="280"/>
      <c r="AP116" s="423">
        <f t="shared" si="374"/>
        <v>0</v>
      </c>
      <c r="AQ116" s="280"/>
      <c r="AR116" s="280"/>
      <c r="AS116" s="280"/>
      <c r="AT116" s="423">
        <f t="shared" si="375"/>
        <v>5</v>
      </c>
      <c r="AU116" s="280"/>
      <c r="AV116" s="280"/>
      <c r="AW116" s="280"/>
      <c r="AX116" s="423">
        <f t="shared" si="376"/>
        <v>0</v>
      </c>
      <c r="AY116" s="280"/>
      <c r="AZ116" s="280"/>
      <c r="BA116" s="280"/>
      <c r="BB116" s="423">
        <f t="shared" si="377"/>
        <v>0</v>
      </c>
      <c r="BC116" s="280"/>
      <c r="BD116" s="280"/>
      <c r="BE116" s="280"/>
      <c r="BF116" s="423">
        <f t="shared" si="378"/>
        <v>0</v>
      </c>
      <c r="BG116" s="280"/>
      <c r="BH116" s="280"/>
      <c r="BI116" s="280"/>
      <c r="BJ116" s="423">
        <f t="shared" si="379"/>
        <v>0</v>
      </c>
      <c r="BK116" s="280"/>
      <c r="BL116" s="280"/>
      <c r="BM116" s="280"/>
      <c r="BN116" s="423">
        <f t="shared" si="380"/>
        <v>0</v>
      </c>
      <c r="BO116" s="280"/>
      <c r="BP116" s="280"/>
      <c r="BQ116" s="280"/>
      <c r="BR116" s="423">
        <f t="shared" si="381"/>
        <v>0</v>
      </c>
      <c r="BS116" s="280"/>
      <c r="BT116" s="280"/>
      <c r="BU116" s="280"/>
      <c r="BV116" s="423">
        <f t="shared" si="382"/>
        <v>0</v>
      </c>
      <c r="BW116" s="280"/>
      <c r="BX116" s="280"/>
      <c r="BY116" s="280"/>
      <c r="BZ116" s="423">
        <f t="shared" si="383"/>
        <v>0</v>
      </c>
      <c r="CA116" s="280"/>
      <c r="CB116" s="280"/>
      <c r="CC116" s="280"/>
      <c r="CD116" s="423">
        <f t="shared" si="384"/>
        <v>0</v>
      </c>
      <c r="CE116" s="62">
        <f t="shared" si="385"/>
        <v>0</v>
      </c>
      <c r="CF116" s="120" t="str">
        <f t="shared" si="386"/>
        <v/>
      </c>
      <c r="CG116" s="85">
        <f t="shared" si="387"/>
        <v>0</v>
      </c>
      <c r="CH116" s="85">
        <f t="shared" si="388"/>
        <v>0</v>
      </c>
      <c r="CI116" s="85">
        <f t="shared" si="389"/>
        <v>5</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202">
        <f t="shared" si="416"/>
        <v>0</v>
      </c>
      <c r="DI116" s="216">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6"/>
        <v>0</v>
      </c>
      <c r="DZ116" s="74">
        <f t="shared" si="407"/>
        <v>0</v>
      </c>
      <c r="EA116" s="75">
        <f t="shared" si="408"/>
        <v>1</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2"/>
        <v>3</v>
      </c>
      <c r="AE117" s="9"/>
      <c r="AF117" s="9"/>
      <c r="AG117" s="9"/>
      <c r="AH117" s="9"/>
      <c r="AI117" s="280"/>
      <c r="AJ117" s="280"/>
      <c r="AK117" s="280"/>
      <c r="AL117" s="423">
        <f t="shared" si="373"/>
        <v>0</v>
      </c>
      <c r="AM117" s="280"/>
      <c r="AN117" s="280"/>
      <c r="AO117" s="280"/>
      <c r="AP117" s="423">
        <f t="shared" si="374"/>
        <v>0</v>
      </c>
      <c r="AQ117" s="280"/>
      <c r="AR117" s="280"/>
      <c r="AS117" s="280"/>
      <c r="AT117" s="423">
        <f t="shared" si="375"/>
        <v>3</v>
      </c>
      <c r="AU117" s="280"/>
      <c r="AV117" s="280"/>
      <c r="AW117" s="280"/>
      <c r="AX117" s="423">
        <f t="shared" si="376"/>
        <v>0</v>
      </c>
      <c r="AY117" s="280"/>
      <c r="AZ117" s="280"/>
      <c r="BA117" s="280"/>
      <c r="BB117" s="423">
        <f t="shared" si="377"/>
        <v>0</v>
      </c>
      <c r="BC117" s="280"/>
      <c r="BD117" s="280"/>
      <c r="BE117" s="280"/>
      <c r="BF117" s="423">
        <f t="shared" si="378"/>
        <v>0</v>
      </c>
      <c r="BG117" s="280"/>
      <c r="BH117" s="280"/>
      <c r="BI117" s="280"/>
      <c r="BJ117" s="423">
        <f t="shared" si="379"/>
        <v>0</v>
      </c>
      <c r="BK117" s="280"/>
      <c r="BL117" s="280"/>
      <c r="BM117" s="280"/>
      <c r="BN117" s="423">
        <f t="shared" si="380"/>
        <v>0</v>
      </c>
      <c r="BO117" s="280"/>
      <c r="BP117" s="280"/>
      <c r="BQ117" s="280"/>
      <c r="BR117" s="423">
        <f t="shared" si="381"/>
        <v>0</v>
      </c>
      <c r="BS117" s="280"/>
      <c r="BT117" s="280"/>
      <c r="BU117" s="280"/>
      <c r="BV117" s="423">
        <f t="shared" si="382"/>
        <v>0</v>
      </c>
      <c r="BW117" s="280"/>
      <c r="BX117" s="280"/>
      <c r="BY117" s="280"/>
      <c r="BZ117" s="423">
        <f t="shared" si="383"/>
        <v>0</v>
      </c>
      <c r="CA117" s="280"/>
      <c r="CB117" s="280"/>
      <c r="CC117" s="280"/>
      <c r="CD117" s="423">
        <f t="shared" si="384"/>
        <v>0</v>
      </c>
      <c r="CE117" s="62">
        <f t="shared" si="385"/>
        <v>0</v>
      </c>
      <c r="CF117" s="120" t="str">
        <f t="shared" si="386"/>
        <v/>
      </c>
      <c r="CG117" s="85">
        <f t="shared" si="387"/>
        <v>0</v>
      </c>
      <c r="CH117" s="85">
        <f t="shared" si="388"/>
        <v>0</v>
      </c>
      <c r="CI117" s="85">
        <f t="shared" si="389"/>
        <v>3</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202">
        <f t="shared" si="416"/>
        <v>0</v>
      </c>
      <c r="DI117" s="216">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6"/>
        <v>0</v>
      </c>
      <c r="DZ117" s="74">
        <f t="shared" si="407"/>
        <v>0</v>
      </c>
      <c r="EA117" s="75">
        <f t="shared" si="408"/>
        <v>1</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x14ac:dyDescent="0.25">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2"/>
        <v>0</v>
      </c>
      <c r="AE118" s="9"/>
      <c r="AF118" s="9"/>
      <c r="AG118" s="9"/>
      <c r="AH118" s="9"/>
      <c r="AI118" s="280"/>
      <c r="AJ118" s="280"/>
      <c r="AK118" s="280"/>
      <c r="AL118" s="423">
        <f t="shared" si="373"/>
        <v>0</v>
      </c>
      <c r="AM118" s="280"/>
      <c r="AN118" s="280"/>
      <c r="AO118" s="280"/>
      <c r="AP118" s="423">
        <f t="shared" si="374"/>
        <v>0</v>
      </c>
      <c r="AQ118" s="280"/>
      <c r="AR118" s="280"/>
      <c r="AS118" s="280"/>
      <c r="AT118" s="423">
        <f t="shared" si="375"/>
        <v>0</v>
      </c>
      <c r="AU118" s="280"/>
      <c r="AV118" s="280"/>
      <c r="AW118" s="280"/>
      <c r="AX118" s="423">
        <f t="shared" si="376"/>
        <v>0</v>
      </c>
      <c r="AY118" s="280"/>
      <c r="AZ118" s="280"/>
      <c r="BA118" s="280"/>
      <c r="BB118" s="423">
        <f t="shared" si="377"/>
        <v>0</v>
      </c>
      <c r="BC118" s="280"/>
      <c r="BD118" s="280"/>
      <c r="BE118" s="280"/>
      <c r="BF118" s="423">
        <f t="shared" si="378"/>
        <v>0</v>
      </c>
      <c r="BG118" s="280"/>
      <c r="BH118" s="280"/>
      <c r="BI118" s="280"/>
      <c r="BJ118" s="423">
        <f t="shared" si="379"/>
        <v>0</v>
      </c>
      <c r="BK118" s="280"/>
      <c r="BL118" s="280"/>
      <c r="BM118" s="280"/>
      <c r="BN118" s="423">
        <f t="shared" si="380"/>
        <v>0</v>
      </c>
      <c r="BO118" s="280"/>
      <c r="BP118" s="280"/>
      <c r="BQ118" s="280"/>
      <c r="BR118" s="423">
        <f t="shared" si="381"/>
        <v>0</v>
      </c>
      <c r="BS118" s="280"/>
      <c r="BT118" s="280"/>
      <c r="BU118" s="280"/>
      <c r="BV118" s="423">
        <f t="shared" si="382"/>
        <v>0</v>
      </c>
      <c r="BW118" s="280"/>
      <c r="BX118" s="280"/>
      <c r="BY118" s="280"/>
      <c r="BZ118" s="423">
        <f t="shared" si="383"/>
        <v>0</v>
      </c>
      <c r="CA118" s="280"/>
      <c r="CB118" s="280"/>
      <c r="CC118" s="280"/>
      <c r="CD118" s="423">
        <f t="shared" si="384"/>
        <v>0</v>
      </c>
      <c r="CE118" s="62">
        <f t="shared" si="385"/>
        <v>0</v>
      </c>
      <c r="CF118" s="120"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202">
        <f t="shared" si="416"/>
        <v>0</v>
      </c>
      <c r="DI118" s="216">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5">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2"/>
        <v>0</v>
      </c>
      <c r="AE119" s="9"/>
      <c r="AF119" s="9"/>
      <c r="AG119" s="9"/>
      <c r="AH119" s="9"/>
      <c r="AI119" s="280"/>
      <c r="AJ119" s="280"/>
      <c r="AK119" s="280"/>
      <c r="AL119" s="423">
        <f t="shared" si="373"/>
        <v>0</v>
      </c>
      <c r="AM119" s="280"/>
      <c r="AN119" s="280"/>
      <c r="AO119" s="280"/>
      <c r="AP119" s="423">
        <f t="shared" si="374"/>
        <v>0</v>
      </c>
      <c r="AQ119" s="280"/>
      <c r="AR119" s="280"/>
      <c r="AS119" s="280"/>
      <c r="AT119" s="423">
        <f t="shared" si="375"/>
        <v>0</v>
      </c>
      <c r="AU119" s="280"/>
      <c r="AV119" s="280"/>
      <c r="AW119" s="280"/>
      <c r="AX119" s="423">
        <f t="shared" si="376"/>
        <v>0</v>
      </c>
      <c r="AY119" s="280"/>
      <c r="AZ119" s="280"/>
      <c r="BA119" s="280"/>
      <c r="BB119" s="423">
        <f t="shared" si="377"/>
        <v>0</v>
      </c>
      <c r="BC119" s="280"/>
      <c r="BD119" s="280"/>
      <c r="BE119" s="280"/>
      <c r="BF119" s="423">
        <f t="shared" si="378"/>
        <v>0</v>
      </c>
      <c r="BG119" s="280"/>
      <c r="BH119" s="280"/>
      <c r="BI119" s="280"/>
      <c r="BJ119" s="423">
        <f t="shared" si="379"/>
        <v>0</v>
      </c>
      <c r="BK119" s="280"/>
      <c r="BL119" s="280"/>
      <c r="BM119" s="280"/>
      <c r="BN119" s="423">
        <f t="shared" si="380"/>
        <v>0</v>
      </c>
      <c r="BO119" s="280"/>
      <c r="BP119" s="280"/>
      <c r="BQ119" s="280"/>
      <c r="BR119" s="423">
        <f t="shared" si="381"/>
        <v>0</v>
      </c>
      <c r="BS119" s="280"/>
      <c r="BT119" s="280"/>
      <c r="BU119" s="280"/>
      <c r="BV119" s="423">
        <f t="shared" si="382"/>
        <v>0</v>
      </c>
      <c r="BW119" s="280"/>
      <c r="BX119" s="280"/>
      <c r="BY119" s="280"/>
      <c r="BZ119" s="423">
        <f t="shared" si="383"/>
        <v>0</v>
      </c>
      <c r="CA119" s="280"/>
      <c r="CB119" s="280"/>
      <c r="CC119" s="280"/>
      <c r="CD119" s="423">
        <f t="shared" si="384"/>
        <v>0</v>
      </c>
      <c r="CE119" s="62">
        <f t="shared" si="385"/>
        <v>0</v>
      </c>
      <c r="CF119" s="120"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202">
        <f t="shared" si="416"/>
        <v>0</v>
      </c>
      <c r="DI119" s="216">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5">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2"/>
        <v>0</v>
      </c>
      <c r="AE120" s="9"/>
      <c r="AF120" s="9"/>
      <c r="AG120" s="9"/>
      <c r="AH120" s="9"/>
      <c r="AI120" s="280"/>
      <c r="AJ120" s="280"/>
      <c r="AK120" s="280"/>
      <c r="AL120" s="423">
        <f t="shared" si="373"/>
        <v>0</v>
      </c>
      <c r="AM120" s="280"/>
      <c r="AN120" s="280"/>
      <c r="AO120" s="280"/>
      <c r="AP120" s="423">
        <f t="shared" si="374"/>
        <v>0</v>
      </c>
      <c r="AQ120" s="280"/>
      <c r="AR120" s="280"/>
      <c r="AS120" s="280"/>
      <c r="AT120" s="423">
        <f t="shared" si="375"/>
        <v>0</v>
      </c>
      <c r="AU120" s="280"/>
      <c r="AV120" s="280"/>
      <c r="AW120" s="280"/>
      <c r="AX120" s="423">
        <f t="shared" si="376"/>
        <v>0</v>
      </c>
      <c r="AY120" s="280"/>
      <c r="AZ120" s="280"/>
      <c r="BA120" s="280"/>
      <c r="BB120" s="423">
        <f t="shared" si="377"/>
        <v>0</v>
      </c>
      <c r="BC120" s="280"/>
      <c r="BD120" s="280"/>
      <c r="BE120" s="280"/>
      <c r="BF120" s="423">
        <f t="shared" si="378"/>
        <v>0</v>
      </c>
      <c r="BG120" s="280"/>
      <c r="BH120" s="280"/>
      <c r="BI120" s="280"/>
      <c r="BJ120" s="423">
        <f t="shared" si="379"/>
        <v>0</v>
      </c>
      <c r="BK120" s="280"/>
      <c r="BL120" s="280"/>
      <c r="BM120" s="280"/>
      <c r="BN120" s="423">
        <f t="shared" si="380"/>
        <v>0</v>
      </c>
      <c r="BO120" s="280"/>
      <c r="BP120" s="280"/>
      <c r="BQ120" s="280"/>
      <c r="BR120" s="423">
        <f t="shared" si="381"/>
        <v>0</v>
      </c>
      <c r="BS120" s="280"/>
      <c r="BT120" s="280"/>
      <c r="BU120" s="280"/>
      <c r="BV120" s="423">
        <f t="shared" si="382"/>
        <v>0</v>
      </c>
      <c r="BW120" s="280"/>
      <c r="BX120" s="280"/>
      <c r="BY120" s="280"/>
      <c r="BZ120" s="423">
        <f t="shared" si="383"/>
        <v>0</v>
      </c>
      <c r="CA120" s="280"/>
      <c r="CB120" s="280"/>
      <c r="CC120" s="280"/>
      <c r="CD120" s="423">
        <f t="shared" si="384"/>
        <v>0</v>
      </c>
      <c r="CE120" s="62">
        <f t="shared" si="385"/>
        <v>0</v>
      </c>
      <c r="CF120" s="120"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202">
        <f t="shared" si="416"/>
        <v>0</v>
      </c>
      <c r="DI120" s="216">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5">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2"/>
        <v>0</v>
      </c>
      <c r="AE121" s="9"/>
      <c r="AF121" s="9"/>
      <c r="AG121" s="9"/>
      <c r="AH121" s="9"/>
      <c r="AI121" s="280"/>
      <c r="AJ121" s="280"/>
      <c r="AK121" s="280"/>
      <c r="AL121" s="423">
        <f t="shared" si="373"/>
        <v>0</v>
      </c>
      <c r="AM121" s="280"/>
      <c r="AN121" s="280"/>
      <c r="AO121" s="280"/>
      <c r="AP121" s="423">
        <f t="shared" si="374"/>
        <v>0</v>
      </c>
      <c r="AQ121" s="280"/>
      <c r="AR121" s="280"/>
      <c r="AS121" s="280"/>
      <c r="AT121" s="423">
        <f t="shared" si="375"/>
        <v>0</v>
      </c>
      <c r="AU121" s="280"/>
      <c r="AV121" s="280"/>
      <c r="AW121" s="280"/>
      <c r="AX121" s="423">
        <f t="shared" si="376"/>
        <v>0</v>
      </c>
      <c r="AY121" s="280"/>
      <c r="AZ121" s="280"/>
      <c r="BA121" s="280"/>
      <c r="BB121" s="423">
        <f t="shared" si="377"/>
        <v>0</v>
      </c>
      <c r="BC121" s="280"/>
      <c r="BD121" s="280"/>
      <c r="BE121" s="280"/>
      <c r="BF121" s="423">
        <f t="shared" si="378"/>
        <v>0</v>
      </c>
      <c r="BG121" s="280"/>
      <c r="BH121" s="280"/>
      <c r="BI121" s="280"/>
      <c r="BJ121" s="423">
        <f t="shared" si="379"/>
        <v>0</v>
      </c>
      <c r="BK121" s="280"/>
      <c r="BL121" s="280"/>
      <c r="BM121" s="280"/>
      <c r="BN121" s="423">
        <f t="shared" si="380"/>
        <v>0</v>
      </c>
      <c r="BO121" s="280"/>
      <c r="BP121" s="280"/>
      <c r="BQ121" s="280"/>
      <c r="BR121" s="423">
        <f t="shared" si="381"/>
        <v>0</v>
      </c>
      <c r="BS121" s="280"/>
      <c r="BT121" s="280"/>
      <c r="BU121" s="280"/>
      <c r="BV121" s="423">
        <f t="shared" si="382"/>
        <v>0</v>
      </c>
      <c r="BW121" s="280"/>
      <c r="BX121" s="280"/>
      <c r="BY121" s="280"/>
      <c r="BZ121" s="423">
        <f t="shared" si="383"/>
        <v>0</v>
      </c>
      <c r="CA121" s="280"/>
      <c r="CB121" s="280"/>
      <c r="CC121" s="280"/>
      <c r="CD121" s="423">
        <f t="shared" si="384"/>
        <v>0</v>
      </c>
      <c r="CE121" s="62">
        <f t="shared" si="385"/>
        <v>0</v>
      </c>
      <c r="CF121" s="120"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202">
        <f t="shared" si="416"/>
        <v>0</v>
      </c>
      <c r="DI121" s="216">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5">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2"/>
        <v>0</v>
      </c>
      <c r="AE122" s="9"/>
      <c r="AF122" s="9"/>
      <c r="AG122" s="9"/>
      <c r="AH122" s="9"/>
      <c r="AI122" s="280"/>
      <c r="AJ122" s="280"/>
      <c r="AK122" s="280"/>
      <c r="AL122" s="423">
        <f t="shared" si="373"/>
        <v>0</v>
      </c>
      <c r="AM122" s="280"/>
      <c r="AN122" s="280"/>
      <c r="AO122" s="280"/>
      <c r="AP122" s="423">
        <f t="shared" si="374"/>
        <v>0</v>
      </c>
      <c r="AQ122" s="280"/>
      <c r="AR122" s="280"/>
      <c r="AS122" s="280"/>
      <c r="AT122" s="423">
        <f t="shared" si="375"/>
        <v>0</v>
      </c>
      <c r="AU122" s="280"/>
      <c r="AV122" s="280"/>
      <c r="AW122" s="280"/>
      <c r="AX122" s="423">
        <f t="shared" si="376"/>
        <v>0</v>
      </c>
      <c r="AY122" s="280"/>
      <c r="AZ122" s="280"/>
      <c r="BA122" s="280"/>
      <c r="BB122" s="423">
        <f t="shared" si="377"/>
        <v>0</v>
      </c>
      <c r="BC122" s="280"/>
      <c r="BD122" s="280"/>
      <c r="BE122" s="280"/>
      <c r="BF122" s="423">
        <f t="shared" si="378"/>
        <v>0</v>
      </c>
      <c r="BG122" s="280"/>
      <c r="BH122" s="280"/>
      <c r="BI122" s="280"/>
      <c r="BJ122" s="423">
        <f t="shared" si="379"/>
        <v>0</v>
      </c>
      <c r="BK122" s="280"/>
      <c r="BL122" s="280"/>
      <c r="BM122" s="280"/>
      <c r="BN122" s="423">
        <f t="shared" si="380"/>
        <v>0</v>
      </c>
      <c r="BO122" s="280"/>
      <c r="BP122" s="280"/>
      <c r="BQ122" s="280"/>
      <c r="BR122" s="423">
        <f t="shared" si="381"/>
        <v>0</v>
      </c>
      <c r="BS122" s="280"/>
      <c r="BT122" s="280"/>
      <c r="BU122" s="280"/>
      <c r="BV122" s="423">
        <f t="shared" si="382"/>
        <v>0</v>
      </c>
      <c r="BW122" s="280"/>
      <c r="BX122" s="280"/>
      <c r="BY122" s="280"/>
      <c r="BZ122" s="423">
        <f t="shared" si="383"/>
        <v>0</v>
      </c>
      <c r="CA122" s="280"/>
      <c r="CB122" s="280"/>
      <c r="CC122" s="280"/>
      <c r="CD122" s="423">
        <f t="shared" si="384"/>
        <v>0</v>
      </c>
      <c r="CE122" s="62">
        <f t="shared" si="385"/>
        <v>0</v>
      </c>
      <c r="CF122" s="120"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202">
        <f t="shared" si="416"/>
        <v>0</v>
      </c>
      <c r="DI122" s="216">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5">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5">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2"/>
        <v>0</v>
      </c>
      <c r="AE123" s="9"/>
      <c r="AF123" s="9"/>
      <c r="AG123" s="9"/>
      <c r="AH123" s="9"/>
      <c r="AI123" s="280"/>
      <c r="AJ123" s="280"/>
      <c r="AK123" s="280"/>
      <c r="AL123" s="423">
        <f t="shared" si="373"/>
        <v>0</v>
      </c>
      <c r="AM123" s="280"/>
      <c r="AN123" s="280"/>
      <c r="AO123" s="280"/>
      <c r="AP123" s="423">
        <f t="shared" si="374"/>
        <v>0</v>
      </c>
      <c r="AQ123" s="280"/>
      <c r="AR123" s="280"/>
      <c r="AS123" s="280"/>
      <c r="AT123" s="423">
        <f t="shared" si="375"/>
        <v>0</v>
      </c>
      <c r="AU123" s="280"/>
      <c r="AV123" s="280"/>
      <c r="AW123" s="280"/>
      <c r="AX123" s="423">
        <f t="shared" si="376"/>
        <v>0</v>
      </c>
      <c r="AY123" s="280"/>
      <c r="AZ123" s="280"/>
      <c r="BA123" s="280"/>
      <c r="BB123" s="423">
        <f t="shared" si="377"/>
        <v>0</v>
      </c>
      <c r="BC123" s="280"/>
      <c r="BD123" s="280"/>
      <c r="BE123" s="280"/>
      <c r="BF123" s="423">
        <f t="shared" si="378"/>
        <v>0</v>
      </c>
      <c r="BG123" s="280"/>
      <c r="BH123" s="280"/>
      <c r="BI123" s="280"/>
      <c r="BJ123" s="423">
        <f t="shared" si="379"/>
        <v>0</v>
      </c>
      <c r="BK123" s="280"/>
      <c r="BL123" s="280"/>
      <c r="BM123" s="280"/>
      <c r="BN123" s="423">
        <f t="shared" si="380"/>
        <v>0</v>
      </c>
      <c r="BO123" s="280"/>
      <c r="BP123" s="280"/>
      <c r="BQ123" s="280"/>
      <c r="BR123" s="423">
        <f t="shared" si="381"/>
        <v>0</v>
      </c>
      <c r="BS123" s="280"/>
      <c r="BT123" s="280"/>
      <c r="BU123" s="280"/>
      <c r="BV123" s="423">
        <f t="shared" si="382"/>
        <v>0</v>
      </c>
      <c r="BW123" s="280"/>
      <c r="BX123" s="280"/>
      <c r="BY123" s="280"/>
      <c r="BZ123" s="423">
        <f t="shared" si="383"/>
        <v>0</v>
      </c>
      <c r="CA123" s="280"/>
      <c r="CB123" s="280"/>
      <c r="CC123" s="280"/>
      <c r="CD123" s="423">
        <f t="shared" si="384"/>
        <v>0</v>
      </c>
      <c r="CE123" s="62">
        <f t="shared" si="385"/>
        <v>0</v>
      </c>
      <c r="CF123" s="120"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202">
        <f t="shared" si="416"/>
        <v>0</v>
      </c>
      <c r="DI123" s="216">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5">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5">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2"/>
        <v>0</v>
      </c>
      <c r="AE124" s="9"/>
      <c r="AF124" s="9"/>
      <c r="AG124" s="9"/>
      <c r="AH124" s="9"/>
      <c r="AI124" s="280"/>
      <c r="AJ124" s="280"/>
      <c r="AK124" s="280"/>
      <c r="AL124" s="423">
        <f t="shared" si="373"/>
        <v>0</v>
      </c>
      <c r="AM124" s="280"/>
      <c r="AN124" s="280"/>
      <c r="AO124" s="280"/>
      <c r="AP124" s="423">
        <f t="shared" si="374"/>
        <v>0</v>
      </c>
      <c r="AQ124" s="280"/>
      <c r="AR124" s="280"/>
      <c r="AS124" s="280"/>
      <c r="AT124" s="423">
        <f t="shared" si="375"/>
        <v>0</v>
      </c>
      <c r="AU124" s="280"/>
      <c r="AV124" s="280"/>
      <c r="AW124" s="280"/>
      <c r="AX124" s="423">
        <f t="shared" si="376"/>
        <v>0</v>
      </c>
      <c r="AY124" s="280"/>
      <c r="AZ124" s="280"/>
      <c r="BA124" s="280"/>
      <c r="BB124" s="423">
        <f t="shared" si="377"/>
        <v>0</v>
      </c>
      <c r="BC124" s="280"/>
      <c r="BD124" s="280"/>
      <c r="BE124" s="280"/>
      <c r="BF124" s="423">
        <f t="shared" si="378"/>
        <v>0</v>
      </c>
      <c r="BG124" s="280"/>
      <c r="BH124" s="280"/>
      <c r="BI124" s="280"/>
      <c r="BJ124" s="423">
        <f t="shared" si="379"/>
        <v>0</v>
      </c>
      <c r="BK124" s="280"/>
      <c r="BL124" s="280"/>
      <c r="BM124" s="280"/>
      <c r="BN124" s="423">
        <f t="shared" si="380"/>
        <v>0</v>
      </c>
      <c r="BO124" s="280"/>
      <c r="BP124" s="280"/>
      <c r="BQ124" s="280"/>
      <c r="BR124" s="423">
        <f t="shared" si="381"/>
        <v>0</v>
      </c>
      <c r="BS124" s="280"/>
      <c r="BT124" s="280"/>
      <c r="BU124" s="280"/>
      <c r="BV124" s="423">
        <f t="shared" si="382"/>
        <v>0</v>
      </c>
      <c r="BW124" s="280"/>
      <c r="BX124" s="280"/>
      <c r="BY124" s="280"/>
      <c r="BZ124" s="423">
        <f t="shared" si="383"/>
        <v>0</v>
      </c>
      <c r="CA124" s="280"/>
      <c r="CB124" s="280"/>
      <c r="CC124" s="280"/>
      <c r="CD124" s="423">
        <f t="shared" si="384"/>
        <v>0</v>
      </c>
      <c r="CE124" s="62">
        <f t="shared" si="385"/>
        <v>0</v>
      </c>
      <c r="CF124" s="120"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202">
        <f t="shared" si="416"/>
        <v>0</v>
      </c>
      <c r="DI124" s="216">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5">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5">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2"/>
        <v>0</v>
      </c>
      <c r="AE125" s="9"/>
      <c r="AF125" s="9"/>
      <c r="AG125" s="9"/>
      <c r="AH125" s="9"/>
      <c r="AI125" s="280"/>
      <c r="AJ125" s="280"/>
      <c r="AK125" s="280"/>
      <c r="AL125" s="423">
        <f t="shared" si="373"/>
        <v>0</v>
      </c>
      <c r="AM125" s="280"/>
      <c r="AN125" s="280"/>
      <c r="AO125" s="280"/>
      <c r="AP125" s="423">
        <f t="shared" si="374"/>
        <v>0</v>
      </c>
      <c r="AQ125" s="280"/>
      <c r="AR125" s="280"/>
      <c r="AS125" s="280"/>
      <c r="AT125" s="423">
        <f t="shared" si="375"/>
        <v>0</v>
      </c>
      <c r="AU125" s="280"/>
      <c r="AV125" s="280"/>
      <c r="AW125" s="280"/>
      <c r="AX125" s="423">
        <f t="shared" si="376"/>
        <v>0</v>
      </c>
      <c r="AY125" s="280"/>
      <c r="AZ125" s="280"/>
      <c r="BA125" s="280"/>
      <c r="BB125" s="423">
        <f t="shared" si="377"/>
        <v>0</v>
      </c>
      <c r="BC125" s="280"/>
      <c r="BD125" s="280"/>
      <c r="BE125" s="280"/>
      <c r="BF125" s="423">
        <f t="shared" si="378"/>
        <v>0</v>
      </c>
      <c r="BG125" s="280"/>
      <c r="BH125" s="280"/>
      <c r="BI125" s="280"/>
      <c r="BJ125" s="423">
        <f t="shared" si="379"/>
        <v>0</v>
      </c>
      <c r="BK125" s="280"/>
      <c r="BL125" s="280"/>
      <c r="BM125" s="280"/>
      <c r="BN125" s="423">
        <f t="shared" si="380"/>
        <v>0</v>
      </c>
      <c r="BO125" s="280"/>
      <c r="BP125" s="280"/>
      <c r="BQ125" s="280"/>
      <c r="BR125" s="423">
        <f t="shared" si="381"/>
        <v>0</v>
      </c>
      <c r="BS125" s="280"/>
      <c r="BT125" s="280"/>
      <c r="BU125" s="280"/>
      <c r="BV125" s="423">
        <f t="shared" si="382"/>
        <v>0</v>
      </c>
      <c r="BW125" s="280"/>
      <c r="BX125" s="280"/>
      <c r="BY125" s="280"/>
      <c r="BZ125" s="423">
        <f t="shared" si="383"/>
        <v>0</v>
      </c>
      <c r="CA125" s="280"/>
      <c r="CB125" s="280"/>
      <c r="CC125" s="280"/>
      <c r="CD125" s="423">
        <f t="shared" si="384"/>
        <v>0</v>
      </c>
      <c r="CE125" s="62">
        <f t="shared" si="385"/>
        <v>0</v>
      </c>
      <c r="CF125" s="120"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202">
        <f t="shared" si="416"/>
        <v>0</v>
      </c>
      <c r="DI125" s="216">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5">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5">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2"/>
        <v>0</v>
      </c>
      <c r="AE126" s="9"/>
      <c r="AF126" s="9"/>
      <c r="AG126" s="9"/>
      <c r="AH126" s="9"/>
      <c r="AI126" s="280"/>
      <c r="AJ126" s="280"/>
      <c r="AK126" s="280"/>
      <c r="AL126" s="423">
        <f t="shared" si="373"/>
        <v>0</v>
      </c>
      <c r="AM126" s="280"/>
      <c r="AN126" s="280"/>
      <c r="AO126" s="280"/>
      <c r="AP126" s="423">
        <f t="shared" si="374"/>
        <v>0</v>
      </c>
      <c r="AQ126" s="280"/>
      <c r="AR126" s="280"/>
      <c r="AS126" s="280"/>
      <c r="AT126" s="423">
        <f t="shared" si="375"/>
        <v>0</v>
      </c>
      <c r="AU126" s="280"/>
      <c r="AV126" s="280"/>
      <c r="AW126" s="280"/>
      <c r="AX126" s="423">
        <f t="shared" si="376"/>
        <v>0</v>
      </c>
      <c r="AY126" s="280"/>
      <c r="AZ126" s="280"/>
      <c r="BA126" s="280"/>
      <c r="BB126" s="423">
        <f t="shared" si="377"/>
        <v>0</v>
      </c>
      <c r="BC126" s="280"/>
      <c r="BD126" s="280"/>
      <c r="BE126" s="280"/>
      <c r="BF126" s="423">
        <f t="shared" si="378"/>
        <v>0</v>
      </c>
      <c r="BG126" s="280"/>
      <c r="BH126" s="280"/>
      <c r="BI126" s="280"/>
      <c r="BJ126" s="423">
        <f t="shared" si="379"/>
        <v>0</v>
      </c>
      <c r="BK126" s="280"/>
      <c r="BL126" s="280"/>
      <c r="BM126" s="280"/>
      <c r="BN126" s="423">
        <f t="shared" si="380"/>
        <v>0</v>
      </c>
      <c r="BO126" s="280"/>
      <c r="BP126" s="280"/>
      <c r="BQ126" s="280"/>
      <c r="BR126" s="423">
        <f t="shared" si="381"/>
        <v>0</v>
      </c>
      <c r="BS126" s="280"/>
      <c r="BT126" s="280"/>
      <c r="BU126" s="280"/>
      <c r="BV126" s="423">
        <f t="shared" si="382"/>
        <v>0</v>
      </c>
      <c r="BW126" s="280"/>
      <c r="BX126" s="280"/>
      <c r="BY126" s="280"/>
      <c r="BZ126" s="423">
        <f t="shared" si="383"/>
        <v>0</v>
      </c>
      <c r="CA126" s="280"/>
      <c r="CB126" s="280"/>
      <c r="CC126" s="280"/>
      <c r="CD126" s="423">
        <f t="shared" si="384"/>
        <v>0</v>
      </c>
      <c r="CE126" s="62">
        <f t="shared" si="385"/>
        <v>0</v>
      </c>
      <c r="CF126" s="120"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202">
        <f t="shared" si="416"/>
        <v>0</v>
      </c>
      <c r="DI126" s="216">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5">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5">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2"/>
        <v>0</v>
      </c>
      <c r="AE127" s="9"/>
      <c r="AF127" s="9"/>
      <c r="AG127" s="9"/>
      <c r="AH127" s="9"/>
      <c r="AI127" s="280"/>
      <c r="AJ127" s="280"/>
      <c r="AK127" s="280"/>
      <c r="AL127" s="423">
        <f t="shared" si="373"/>
        <v>0</v>
      </c>
      <c r="AM127" s="280"/>
      <c r="AN127" s="280"/>
      <c r="AO127" s="280"/>
      <c r="AP127" s="423">
        <f t="shared" si="374"/>
        <v>0</v>
      </c>
      <c r="AQ127" s="280"/>
      <c r="AR127" s="280"/>
      <c r="AS127" s="280"/>
      <c r="AT127" s="423">
        <f t="shared" si="375"/>
        <v>0</v>
      </c>
      <c r="AU127" s="280"/>
      <c r="AV127" s="280"/>
      <c r="AW127" s="280"/>
      <c r="AX127" s="423">
        <f t="shared" si="376"/>
        <v>0</v>
      </c>
      <c r="AY127" s="280"/>
      <c r="AZ127" s="280"/>
      <c r="BA127" s="280"/>
      <c r="BB127" s="423">
        <f t="shared" si="377"/>
        <v>0</v>
      </c>
      <c r="BC127" s="280"/>
      <c r="BD127" s="280"/>
      <c r="BE127" s="280"/>
      <c r="BF127" s="423">
        <f t="shared" si="378"/>
        <v>0</v>
      </c>
      <c r="BG127" s="280"/>
      <c r="BH127" s="280"/>
      <c r="BI127" s="280"/>
      <c r="BJ127" s="423">
        <f t="shared" si="379"/>
        <v>0</v>
      </c>
      <c r="BK127" s="280"/>
      <c r="BL127" s="280"/>
      <c r="BM127" s="280"/>
      <c r="BN127" s="423">
        <f t="shared" si="380"/>
        <v>0</v>
      </c>
      <c r="BO127" s="280"/>
      <c r="BP127" s="280"/>
      <c r="BQ127" s="280"/>
      <c r="BR127" s="423">
        <f t="shared" si="381"/>
        <v>0</v>
      </c>
      <c r="BS127" s="280"/>
      <c r="BT127" s="280"/>
      <c r="BU127" s="280"/>
      <c r="BV127" s="423">
        <f t="shared" si="382"/>
        <v>0</v>
      </c>
      <c r="BW127" s="280"/>
      <c r="BX127" s="280"/>
      <c r="BY127" s="280"/>
      <c r="BZ127" s="423">
        <f t="shared" si="383"/>
        <v>0</v>
      </c>
      <c r="CA127" s="280"/>
      <c r="CB127" s="280"/>
      <c r="CC127" s="280"/>
      <c r="CD127" s="423">
        <f t="shared" si="384"/>
        <v>0</v>
      </c>
      <c r="CE127" s="62">
        <f t="shared" si="385"/>
        <v>0</v>
      </c>
      <c r="CF127" s="120"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202">
        <f t="shared" si="416"/>
        <v>0</v>
      </c>
      <c r="DI127" s="216">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5">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2"/>
        <v>0</v>
      </c>
      <c r="AE128" s="9"/>
      <c r="AF128" s="9"/>
      <c r="AG128" s="9"/>
      <c r="AH128" s="9"/>
      <c r="AI128" s="280"/>
      <c r="AJ128" s="280"/>
      <c r="AK128" s="280"/>
      <c r="AL128" s="423">
        <f t="shared" si="373"/>
        <v>0</v>
      </c>
      <c r="AM128" s="280"/>
      <c r="AN128" s="280"/>
      <c r="AO128" s="280"/>
      <c r="AP128" s="423">
        <f t="shared" si="374"/>
        <v>0</v>
      </c>
      <c r="AQ128" s="280"/>
      <c r="AR128" s="280"/>
      <c r="AS128" s="280"/>
      <c r="AT128" s="423">
        <f t="shared" si="375"/>
        <v>0</v>
      </c>
      <c r="AU128" s="280"/>
      <c r="AV128" s="280"/>
      <c r="AW128" s="280"/>
      <c r="AX128" s="423">
        <f t="shared" si="376"/>
        <v>0</v>
      </c>
      <c r="AY128" s="280"/>
      <c r="AZ128" s="280"/>
      <c r="BA128" s="280"/>
      <c r="BB128" s="423">
        <f t="shared" si="377"/>
        <v>0</v>
      </c>
      <c r="BC128" s="280"/>
      <c r="BD128" s="280"/>
      <c r="BE128" s="280"/>
      <c r="BF128" s="423">
        <f t="shared" si="378"/>
        <v>0</v>
      </c>
      <c r="BG128" s="280"/>
      <c r="BH128" s="280"/>
      <c r="BI128" s="280"/>
      <c r="BJ128" s="423">
        <f t="shared" si="379"/>
        <v>0</v>
      </c>
      <c r="BK128" s="280"/>
      <c r="BL128" s="280"/>
      <c r="BM128" s="280"/>
      <c r="BN128" s="423">
        <f t="shared" si="380"/>
        <v>0</v>
      </c>
      <c r="BO128" s="280"/>
      <c r="BP128" s="280"/>
      <c r="BQ128" s="280"/>
      <c r="BR128" s="423">
        <f t="shared" si="381"/>
        <v>0</v>
      </c>
      <c r="BS128" s="280"/>
      <c r="BT128" s="280"/>
      <c r="BU128" s="280"/>
      <c r="BV128" s="423">
        <f t="shared" si="382"/>
        <v>0</v>
      </c>
      <c r="BW128" s="280"/>
      <c r="BX128" s="280"/>
      <c r="BY128" s="280"/>
      <c r="BZ128" s="423">
        <f t="shared" si="383"/>
        <v>0</v>
      </c>
      <c r="CA128" s="280"/>
      <c r="CB128" s="280"/>
      <c r="CC128" s="280"/>
      <c r="CD128" s="423">
        <f t="shared" si="384"/>
        <v>0</v>
      </c>
      <c r="CE128" s="62">
        <f t="shared" si="385"/>
        <v>0</v>
      </c>
      <c r="CF128" s="120"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202">
        <f t="shared" si="416"/>
        <v>0</v>
      </c>
      <c r="DI128" s="216">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5">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2"/>
        <v>0</v>
      </c>
      <c r="AE129" s="9"/>
      <c r="AF129" s="9"/>
      <c r="AG129" s="9"/>
      <c r="AH129" s="9"/>
      <c r="AI129" s="280"/>
      <c r="AJ129" s="280"/>
      <c r="AK129" s="280"/>
      <c r="AL129" s="423">
        <f t="shared" si="373"/>
        <v>0</v>
      </c>
      <c r="AM129" s="280"/>
      <c r="AN129" s="280"/>
      <c r="AO129" s="280"/>
      <c r="AP129" s="423">
        <f t="shared" si="374"/>
        <v>0</v>
      </c>
      <c r="AQ129" s="280"/>
      <c r="AR129" s="280"/>
      <c r="AS129" s="280"/>
      <c r="AT129" s="423">
        <f t="shared" si="375"/>
        <v>0</v>
      </c>
      <c r="AU129" s="280"/>
      <c r="AV129" s="280"/>
      <c r="AW129" s="280"/>
      <c r="AX129" s="423">
        <f t="shared" si="376"/>
        <v>0</v>
      </c>
      <c r="AY129" s="280"/>
      <c r="AZ129" s="280"/>
      <c r="BA129" s="280"/>
      <c r="BB129" s="423">
        <f t="shared" si="377"/>
        <v>0</v>
      </c>
      <c r="BC129" s="280"/>
      <c r="BD129" s="280"/>
      <c r="BE129" s="280"/>
      <c r="BF129" s="423">
        <f t="shared" si="378"/>
        <v>0</v>
      </c>
      <c r="BG129" s="280"/>
      <c r="BH129" s="280"/>
      <c r="BI129" s="280"/>
      <c r="BJ129" s="423">
        <f t="shared" si="379"/>
        <v>0</v>
      </c>
      <c r="BK129" s="280"/>
      <c r="BL129" s="280"/>
      <c r="BM129" s="280"/>
      <c r="BN129" s="423">
        <f t="shared" si="380"/>
        <v>0</v>
      </c>
      <c r="BO129" s="280"/>
      <c r="BP129" s="280"/>
      <c r="BQ129" s="280"/>
      <c r="BR129" s="423">
        <f t="shared" si="381"/>
        <v>0</v>
      </c>
      <c r="BS129" s="280"/>
      <c r="BT129" s="280"/>
      <c r="BU129" s="280"/>
      <c r="BV129" s="423">
        <f t="shared" si="382"/>
        <v>0</v>
      </c>
      <c r="BW129" s="280"/>
      <c r="BX129" s="280"/>
      <c r="BY129" s="280"/>
      <c r="BZ129" s="423">
        <f t="shared" si="383"/>
        <v>0</v>
      </c>
      <c r="CA129" s="280"/>
      <c r="CB129" s="280"/>
      <c r="CC129" s="280"/>
      <c r="CD129" s="423">
        <f t="shared" si="384"/>
        <v>0</v>
      </c>
      <c r="CE129" s="62">
        <f t="shared" si="385"/>
        <v>0</v>
      </c>
      <c r="CF129" s="120"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202">
        <f t="shared" si="416"/>
        <v>0</v>
      </c>
      <c r="DI129" s="216">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5">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2"/>
        <v>0</v>
      </c>
      <c r="AE130" s="9"/>
      <c r="AF130" s="9"/>
      <c r="AG130" s="9"/>
      <c r="AH130" s="9"/>
      <c r="AI130" s="280"/>
      <c r="AJ130" s="280"/>
      <c r="AK130" s="280"/>
      <c r="AL130" s="423">
        <f t="shared" si="373"/>
        <v>0</v>
      </c>
      <c r="AM130" s="280"/>
      <c r="AN130" s="280"/>
      <c r="AO130" s="280"/>
      <c r="AP130" s="423">
        <f t="shared" si="374"/>
        <v>0</v>
      </c>
      <c r="AQ130" s="280"/>
      <c r="AR130" s="280"/>
      <c r="AS130" s="280"/>
      <c r="AT130" s="423">
        <f t="shared" si="375"/>
        <v>0</v>
      </c>
      <c r="AU130" s="280"/>
      <c r="AV130" s="280"/>
      <c r="AW130" s="280"/>
      <c r="AX130" s="423">
        <f t="shared" si="376"/>
        <v>0</v>
      </c>
      <c r="AY130" s="280"/>
      <c r="AZ130" s="280"/>
      <c r="BA130" s="280"/>
      <c r="BB130" s="423">
        <f t="shared" si="377"/>
        <v>0</v>
      </c>
      <c r="BC130" s="280"/>
      <c r="BD130" s="280"/>
      <c r="BE130" s="280"/>
      <c r="BF130" s="423">
        <f t="shared" si="378"/>
        <v>0</v>
      </c>
      <c r="BG130" s="280"/>
      <c r="BH130" s="280"/>
      <c r="BI130" s="280"/>
      <c r="BJ130" s="423">
        <f t="shared" si="379"/>
        <v>0</v>
      </c>
      <c r="BK130" s="280"/>
      <c r="BL130" s="280"/>
      <c r="BM130" s="280"/>
      <c r="BN130" s="423">
        <f t="shared" si="380"/>
        <v>0</v>
      </c>
      <c r="BO130" s="280"/>
      <c r="BP130" s="280"/>
      <c r="BQ130" s="280"/>
      <c r="BR130" s="423">
        <f t="shared" si="381"/>
        <v>0</v>
      </c>
      <c r="BS130" s="280"/>
      <c r="BT130" s="280"/>
      <c r="BU130" s="280"/>
      <c r="BV130" s="423">
        <f t="shared" si="382"/>
        <v>0</v>
      </c>
      <c r="BW130" s="280"/>
      <c r="BX130" s="280"/>
      <c r="BY130" s="280"/>
      <c r="BZ130" s="423">
        <f t="shared" si="383"/>
        <v>0</v>
      </c>
      <c r="CA130" s="280"/>
      <c r="CB130" s="280"/>
      <c r="CC130" s="280"/>
      <c r="CD130" s="423">
        <f t="shared" si="384"/>
        <v>0</v>
      </c>
      <c r="CE130" s="62">
        <f t="shared" si="385"/>
        <v>0</v>
      </c>
      <c r="CF130" s="120"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202">
        <f t="shared" si="416"/>
        <v>0</v>
      </c>
      <c r="DI130" s="216">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5">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2"/>
        <v>0</v>
      </c>
      <c r="AE131" s="9"/>
      <c r="AF131" s="9"/>
      <c r="AG131" s="9"/>
      <c r="AH131" s="9"/>
      <c r="AI131" s="280"/>
      <c r="AJ131" s="280"/>
      <c r="AK131" s="280"/>
      <c r="AL131" s="423">
        <f t="shared" si="373"/>
        <v>0</v>
      </c>
      <c r="AM131" s="280"/>
      <c r="AN131" s="280"/>
      <c r="AO131" s="280"/>
      <c r="AP131" s="423">
        <f t="shared" si="374"/>
        <v>0</v>
      </c>
      <c r="AQ131" s="280"/>
      <c r="AR131" s="280"/>
      <c r="AS131" s="280"/>
      <c r="AT131" s="423">
        <f t="shared" si="375"/>
        <v>0</v>
      </c>
      <c r="AU131" s="280"/>
      <c r="AV131" s="280"/>
      <c r="AW131" s="280"/>
      <c r="AX131" s="423">
        <f t="shared" si="376"/>
        <v>0</v>
      </c>
      <c r="AY131" s="280"/>
      <c r="AZ131" s="280"/>
      <c r="BA131" s="280"/>
      <c r="BB131" s="423">
        <f t="shared" si="377"/>
        <v>0</v>
      </c>
      <c r="BC131" s="280"/>
      <c r="BD131" s="280"/>
      <c r="BE131" s="280"/>
      <c r="BF131" s="423">
        <f t="shared" si="378"/>
        <v>0</v>
      </c>
      <c r="BG131" s="280"/>
      <c r="BH131" s="280"/>
      <c r="BI131" s="280"/>
      <c r="BJ131" s="423">
        <f t="shared" si="379"/>
        <v>0</v>
      </c>
      <c r="BK131" s="280"/>
      <c r="BL131" s="280"/>
      <c r="BM131" s="280"/>
      <c r="BN131" s="423">
        <f t="shared" si="380"/>
        <v>0</v>
      </c>
      <c r="BO131" s="280"/>
      <c r="BP131" s="280"/>
      <c r="BQ131" s="280"/>
      <c r="BR131" s="423">
        <f t="shared" si="381"/>
        <v>0</v>
      </c>
      <c r="BS131" s="280"/>
      <c r="BT131" s="280"/>
      <c r="BU131" s="280"/>
      <c r="BV131" s="423">
        <f t="shared" si="382"/>
        <v>0</v>
      </c>
      <c r="BW131" s="280"/>
      <c r="BX131" s="280"/>
      <c r="BY131" s="280"/>
      <c r="BZ131" s="423">
        <f t="shared" si="383"/>
        <v>0</v>
      </c>
      <c r="CA131" s="280"/>
      <c r="CB131" s="280"/>
      <c r="CC131" s="280"/>
      <c r="CD131" s="423">
        <f t="shared" si="384"/>
        <v>0</v>
      </c>
      <c r="CE131" s="62">
        <f t="shared" si="385"/>
        <v>0</v>
      </c>
      <c r="CF131" s="120"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202">
        <f t="shared" si="416"/>
        <v>0</v>
      </c>
      <c r="DI131" s="216">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5">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x14ac:dyDescent="0.25">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2"/>
        <v>0</v>
      </c>
      <c r="AE132" s="9"/>
      <c r="AF132" s="9"/>
      <c r="AG132" s="9"/>
      <c r="AH132" s="9"/>
      <c r="AI132" s="280"/>
      <c r="AJ132" s="280"/>
      <c r="AK132" s="280"/>
      <c r="AL132" s="423">
        <f t="shared" si="373"/>
        <v>0</v>
      </c>
      <c r="AM132" s="280"/>
      <c r="AN132" s="280"/>
      <c r="AO132" s="280"/>
      <c r="AP132" s="423">
        <f t="shared" si="374"/>
        <v>0</v>
      </c>
      <c r="AQ132" s="280"/>
      <c r="AR132" s="280"/>
      <c r="AS132" s="280"/>
      <c r="AT132" s="423">
        <f t="shared" si="375"/>
        <v>0</v>
      </c>
      <c r="AU132" s="280"/>
      <c r="AV132" s="280"/>
      <c r="AW132" s="280"/>
      <c r="AX132" s="423">
        <f t="shared" si="376"/>
        <v>0</v>
      </c>
      <c r="AY132" s="280"/>
      <c r="AZ132" s="280"/>
      <c r="BA132" s="280"/>
      <c r="BB132" s="423">
        <f t="shared" si="377"/>
        <v>0</v>
      </c>
      <c r="BC132" s="280"/>
      <c r="BD132" s="280"/>
      <c r="BE132" s="280"/>
      <c r="BF132" s="423">
        <f t="shared" si="378"/>
        <v>0</v>
      </c>
      <c r="BG132" s="280"/>
      <c r="BH132" s="280"/>
      <c r="BI132" s="280"/>
      <c r="BJ132" s="423">
        <f t="shared" si="379"/>
        <v>0</v>
      </c>
      <c r="BK132" s="280"/>
      <c r="BL132" s="280"/>
      <c r="BM132" s="280"/>
      <c r="BN132" s="423">
        <f t="shared" si="380"/>
        <v>0</v>
      </c>
      <c r="BO132" s="280"/>
      <c r="BP132" s="280"/>
      <c r="BQ132" s="280"/>
      <c r="BR132" s="423">
        <f t="shared" si="381"/>
        <v>0</v>
      </c>
      <c r="BS132" s="280"/>
      <c r="BT132" s="280"/>
      <c r="BU132" s="280"/>
      <c r="BV132" s="423">
        <f t="shared" si="382"/>
        <v>0</v>
      </c>
      <c r="BW132" s="280"/>
      <c r="BX132" s="280"/>
      <c r="BY132" s="280"/>
      <c r="BZ132" s="423">
        <f t="shared" si="383"/>
        <v>0</v>
      </c>
      <c r="CA132" s="280"/>
      <c r="CB132" s="280"/>
      <c r="CC132" s="280"/>
      <c r="CD132" s="423">
        <f t="shared" si="384"/>
        <v>0</v>
      </c>
      <c r="CE132" s="62">
        <f t="shared" si="385"/>
        <v>0</v>
      </c>
      <c r="CF132" s="120"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202">
        <f t="shared" si="416"/>
        <v>0</v>
      </c>
      <c r="DI132" s="216">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5">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x14ac:dyDescent="0.2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0</v>
      </c>
      <c r="AM133" s="228"/>
      <c r="AN133" s="228"/>
      <c r="AO133" s="228"/>
      <c r="AP133" s="69">
        <f>SUM(AP113:AP132)</f>
        <v>15</v>
      </c>
      <c r="AQ133" s="228"/>
      <c r="AR133" s="228"/>
      <c r="AS133" s="228"/>
      <c r="AT133" s="69">
        <f>SUM(AT113:AT132)</f>
        <v>8</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5"/>
        <v>0</v>
      </c>
      <c r="CF133" s="38"/>
      <c r="CG133" s="80">
        <f t="shared" ref="CG133:CR133" si="431">SUM(CG113:CG132)</f>
        <v>0</v>
      </c>
      <c r="CH133" s="80">
        <f t="shared" si="431"/>
        <v>15</v>
      </c>
      <c r="CI133" s="80">
        <f t="shared" si="431"/>
        <v>8</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7">
        <f t="shared" si="432"/>
        <v>0</v>
      </c>
      <c r="DX133" s="484"/>
      <c r="DY133" s="77">
        <f>SUM(DY113:DY132)</f>
        <v>0</v>
      </c>
      <c r="DZ133" s="77">
        <f>SUM(DZ113:DZ132)</f>
        <v>3</v>
      </c>
      <c r="EA133" s="77">
        <f>SUM(EA113:EA132)</f>
        <v>2</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idden="1" x14ac:dyDescent="0.25">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hidden="1" x14ac:dyDescent="0.25">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0.199999999999999"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3">CG$133+CG$110</f>
        <v>29</v>
      </c>
      <c r="CH136" s="35">
        <f t="shared" si="433"/>
        <v>29</v>
      </c>
      <c r="CI136" s="35">
        <f t="shared" si="433"/>
        <v>18</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8">
        <f t="shared" si="433"/>
        <v>76</v>
      </c>
      <c r="CV136" s="41">
        <f t="shared" ref="CV136:DH136" si="434">CV95+CV133+CV69</f>
        <v>29</v>
      </c>
      <c r="CW136" s="41">
        <f t="shared" si="434"/>
        <v>14</v>
      </c>
      <c r="CX136" s="41">
        <f t="shared" si="434"/>
        <v>2.75</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7">
        <f t="shared" si="434"/>
        <v>45.75</v>
      </c>
      <c r="DI136" s="218"/>
    </row>
    <row r="137" spans="1:171" s="2" customFormat="1" hidden="1" x14ac:dyDescent="0.25">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hidden="1" x14ac:dyDescent="0.25">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idden="1" x14ac:dyDescent="0.25">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idden="1" x14ac:dyDescent="0.25">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idden="1" x14ac:dyDescent="0.25">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8">
        <f t="shared" si="436"/>
        <v>0</v>
      </c>
      <c r="DI141" s="218"/>
    </row>
    <row r="142" spans="1:171" s="2" customFormat="1" x14ac:dyDescent="0.25">
      <c r="A142" s="13"/>
      <c r="B142" s="155"/>
      <c r="C142" s="820" t="s">
        <v>26</v>
      </c>
      <c r="D142" s="820"/>
      <c r="E142" s="820"/>
      <c r="F142" s="820"/>
      <c r="G142" s="820"/>
      <c r="H142" s="820"/>
      <c r="I142" s="820"/>
      <c r="J142" s="820"/>
      <c r="K142" s="820"/>
      <c r="L142" s="820"/>
      <c r="M142" s="820"/>
      <c r="N142" s="820"/>
      <c r="O142" s="820"/>
      <c r="P142" s="820"/>
      <c r="Q142" s="820"/>
      <c r="R142" s="820"/>
      <c r="S142" s="820"/>
      <c r="T142" s="820"/>
      <c r="U142" s="820"/>
      <c r="V142" s="820"/>
      <c r="W142" s="820"/>
      <c r="X142" s="820"/>
      <c r="Y142" s="820"/>
      <c r="Z142" s="820"/>
      <c r="AA142" s="821"/>
      <c r="AB142" s="821"/>
      <c r="AC142" s="821"/>
      <c r="AD142" s="821"/>
      <c r="AE142" s="821"/>
      <c r="AF142" s="821"/>
      <c r="AG142" s="821"/>
      <c r="AH142" s="821"/>
      <c r="AI142" s="820"/>
      <c r="AJ142" s="820"/>
      <c r="AK142" s="820"/>
      <c r="AL142" s="820"/>
      <c r="AM142" s="820"/>
      <c r="AN142" s="820"/>
      <c r="AO142" s="820"/>
      <c r="AP142" s="820"/>
      <c r="AQ142" s="820"/>
      <c r="AR142" s="820"/>
      <c r="AS142" s="820"/>
      <c r="AT142" s="820"/>
      <c r="AU142" s="820"/>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785" t="s">
        <v>83</v>
      </c>
      <c r="CH142" s="785"/>
      <c r="CI142" s="785"/>
      <c r="CJ142" s="785"/>
      <c r="CK142" s="785"/>
      <c r="CL142" s="785"/>
      <c r="CM142" s="785"/>
      <c r="CN142" s="785"/>
      <c r="CO142" s="785"/>
      <c r="CP142" s="785"/>
      <c r="CQ142" s="785"/>
      <c r="CR142" s="785"/>
      <c r="DH142" s="198"/>
      <c r="DI142" s="211"/>
    </row>
    <row r="143" spans="1:171" s="2" customFormat="1" x14ac:dyDescent="0.25">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867" t="s">
        <v>275</v>
      </c>
      <c r="AB143" s="867"/>
      <c r="AC143" s="867"/>
      <c r="AD143" s="867"/>
      <c r="AE143" s="867"/>
      <c r="AF143" s="867"/>
      <c r="AG143" s="867"/>
      <c r="AH143" s="867"/>
      <c r="AI143" s="786">
        <f t="shared" ref="AI143" si="437">IFERROR((AI110+AJ110+AK110)/AI9,0)</f>
        <v>13.647058823529411</v>
      </c>
      <c r="AJ143" s="786"/>
      <c r="AK143" s="786"/>
      <c r="AL143" s="787"/>
      <c r="AM143" s="786">
        <f t="shared" ref="AM143" si="438">IFERROR((AM110+AN110+AO110)/AM9,0)</f>
        <v>6.5882352941176467</v>
      </c>
      <c r="AN143" s="786"/>
      <c r="AO143" s="786"/>
      <c r="AP143" s="787"/>
      <c r="AQ143" s="786">
        <f t="shared" ref="AQ143" si="439">IFERROR((AQ110+AR110+AS110)/AQ9,0)</f>
        <v>4</v>
      </c>
      <c r="AR143" s="786"/>
      <c r="AS143" s="786"/>
      <c r="AT143" s="787"/>
      <c r="AU143" s="786">
        <f>IFERROR((AU110+AV110+AW110)/AU9,0)</f>
        <v>0</v>
      </c>
      <c r="AV143" s="786"/>
      <c r="AW143" s="786"/>
      <c r="AX143" s="787"/>
      <c r="AY143" s="786">
        <f>(AY110+AZ110+BA110)/AY9</f>
        <v>0</v>
      </c>
      <c r="AZ143" s="786"/>
      <c r="BA143" s="786"/>
      <c r="BB143" s="787"/>
      <c r="BC143" s="786">
        <f>(BC110+BD110+BE110)/BC9</f>
        <v>0</v>
      </c>
      <c r="BD143" s="786"/>
      <c r="BE143" s="786"/>
      <c r="BF143" s="787"/>
      <c r="BG143" s="786">
        <f>(BG110+BH110+BI110)/BG9</f>
        <v>0</v>
      </c>
      <c r="BH143" s="786"/>
      <c r="BI143" s="786"/>
      <c r="BJ143" s="787"/>
      <c r="BK143" s="786">
        <f>(BK110+BL110+BM110)/BK9</f>
        <v>0</v>
      </c>
      <c r="BL143" s="786"/>
      <c r="BM143" s="786"/>
      <c r="BN143" s="787"/>
      <c r="BO143" s="786">
        <f>(BO110+BP110+BQ110)/BO9</f>
        <v>0</v>
      </c>
      <c r="BP143" s="786"/>
      <c r="BQ143" s="786"/>
      <c r="BR143" s="787"/>
      <c r="BS143" s="786">
        <f>(BS110+BT110+BU110)/BS9</f>
        <v>0</v>
      </c>
      <c r="BT143" s="786"/>
      <c r="BU143" s="786"/>
      <c r="BV143" s="787"/>
      <c r="BW143" s="786">
        <f>(BW110+BX110+BY110)/BW9</f>
        <v>0</v>
      </c>
      <c r="BX143" s="786"/>
      <c r="BY143" s="786"/>
      <c r="BZ143" s="787"/>
      <c r="CA143" s="786">
        <f>IF(CA9&gt;0,(CA110+CB110+CC110)/CA9,0)</f>
        <v>0</v>
      </c>
      <c r="CB143" s="786"/>
      <c r="CC143" s="786"/>
      <c r="CD143" s="787"/>
      <c r="CE143" s="21"/>
      <c r="CF143" s="494" t="s">
        <v>272</v>
      </c>
      <c r="CG143" s="78">
        <f t="shared" ref="CG143:CR143" si="440">COUNTIF($H$15:$S$68,CG$86)</f>
        <v>3</v>
      </c>
      <c r="CH143" s="78">
        <f t="shared" si="440"/>
        <v>2</v>
      </c>
      <c r="CI143" s="78">
        <f t="shared" si="440"/>
        <v>0</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5</v>
      </c>
      <c r="CV143" s="835"/>
      <c r="CW143" s="835"/>
      <c r="CX143" s="835"/>
      <c r="CY143" s="835"/>
      <c r="CZ143" s="835"/>
      <c r="DA143" s="835"/>
      <c r="DB143" s="835"/>
      <c r="DC143" s="835"/>
      <c r="DD143" s="835"/>
      <c r="DE143" s="835"/>
      <c r="DF143" s="835"/>
      <c r="DG143" s="835"/>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5">
      <c r="A144" s="690" t="s">
        <v>1</v>
      </c>
      <c r="B144" s="845" t="s">
        <v>28</v>
      </c>
      <c r="C144" s="845"/>
      <c r="D144" s="877" t="s">
        <v>2</v>
      </c>
      <c r="E144" s="768"/>
      <c r="F144" s="768"/>
      <c r="G144" s="877" t="s">
        <v>296</v>
      </c>
      <c r="H144" s="768"/>
      <c r="I144" s="768"/>
      <c r="J144" s="768"/>
      <c r="K144" s="874" t="s">
        <v>297</v>
      </c>
      <c r="L144" s="875"/>
      <c r="M144" s="240"/>
      <c r="N144" s="240"/>
      <c r="O144" s="240"/>
      <c r="P144" s="240"/>
      <c r="Q144" s="240"/>
      <c r="R144" s="240"/>
      <c r="S144" s="240"/>
      <c r="T144" s="240"/>
      <c r="U144" s="240"/>
      <c r="V144" s="240"/>
      <c r="W144" s="240"/>
      <c r="X144" s="240"/>
      <c r="Y144" s="167"/>
      <c r="Z144" s="167"/>
      <c r="AA144" s="840" t="s">
        <v>197</v>
      </c>
      <c r="AB144" s="841"/>
      <c r="AC144" s="842"/>
      <c r="AD144" s="761" t="s">
        <v>203</v>
      </c>
      <c r="AE144" s="838"/>
      <c r="AF144" s="838"/>
      <c r="AG144" s="839"/>
      <c r="AH144" s="164">
        <f>EO82</f>
        <v>0</v>
      </c>
      <c r="AI144" s="782">
        <f>EP82</f>
        <v>0</v>
      </c>
      <c r="AJ144" s="783"/>
      <c r="AK144" s="783"/>
      <c r="AL144" s="784"/>
      <c r="AM144" s="782">
        <f>EQ82</f>
        <v>0</v>
      </c>
      <c r="AN144" s="783"/>
      <c r="AO144" s="783"/>
      <c r="AP144" s="784"/>
      <c r="AQ144" s="782">
        <f>ER82</f>
        <v>0</v>
      </c>
      <c r="AR144" s="783"/>
      <c r="AS144" s="783"/>
      <c r="AT144" s="784"/>
      <c r="AU144" s="782">
        <f>ES82</f>
        <v>0</v>
      </c>
      <c r="AV144" s="783"/>
      <c r="AW144" s="783"/>
      <c r="AX144" s="784"/>
      <c r="AY144" s="782">
        <f>ET82</f>
        <v>0</v>
      </c>
      <c r="AZ144" s="783"/>
      <c r="BA144" s="783"/>
      <c r="BB144" s="784"/>
      <c r="BC144" s="782">
        <f>EU82</f>
        <v>0</v>
      </c>
      <c r="BD144" s="783"/>
      <c r="BE144" s="783"/>
      <c r="BF144" s="784"/>
      <c r="BG144" s="782">
        <f>EV82</f>
        <v>0</v>
      </c>
      <c r="BH144" s="783"/>
      <c r="BI144" s="783"/>
      <c r="BJ144" s="784"/>
      <c r="BK144" s="782">
        <f>EW82</f>
        <v>0</v>
      </c>
      <c r="BL144" s="783"/>
      <c r="BM144" s="783"/>
      <c r="BN144" s="784"/>
      <c r="BO144" s="782">
        <f>EX82</f>
        <v>0</v>
      </c>
      <c r="BP144" s="783"/>
      <c r="BQ144" s="783"/>
      <c r="BR144" s="784"/>
      <c r="BS144" s="782">
        <f>EY82</f>
        <v>0</v>
      </c>
      <c r="BT144" s="783"/>
      <c r="BU144" s="783"/>
      <c r="BV144" s="784"/>
      <c r="BW144" s="782">
        <f>EZ82</f>
        <v>0</v>
      </c>
      <c r="BX144" s="783"/>
      <c r="BY144" s="783"/>
      <c r="BZ144" s="784"/>
      <c r="CA144" s="782">
        <f>FA82</f>
        <v>0</v>
      </c>
      <c r="CB144" s="783"/>
      <c r="CC144" s="783"/>
      <c r="CD144" s="784"/>
      <c r="CE144" s="21"/>
      <c r="CF144" s="495" t="s">
        <v>273</v>
      </c>
      <c r="CG144" s="78">
        <f t="shared" ref="CG144:CR144" si="441">COUNTIF($H$113:$S$132,CG$86)</f>
        <v>0</v>
      </c>
      <c r="CH144" s="78">
        <f t="shared" si="441"/>
        <v>3</v>
      </c>
      <c r="CI144" s="78">
        <f t="shared" si="441"/>
        <v>2</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91">
        <v>1</v>
      </c>
      <c r="B145" s="757" t="str">
        <f t="shared" ref="B145:B152" si="442">B87</f>
        <v>Переддипломна</v>
      </c>
      <c r="C145" s="757"/>
      <c r="D145" s="772">
        <f t="shared" ref="D145:D152" si="443">H87</f>
        <v>3</v>
      </c>
      <c r="E145" s="768"/>
      <c r="F145" s="768"/>
      <c r="G145" s="767">
        <f>IF(B87&lt;&gt;"",IF(D145&lt;3,AD87/1.5,AD87/1.8),0)</f>
        <v>4</v>
      </c>
      <c r="H145" s="768"/>
      <c r="I145" s="768"/>
      <c r="J145" s="768"/>
      <c r="K145" s="872">
        <f t="shared" ref="K145:K152" si="444">IF(B87&lt;&gt;"",AD87,0)</f>
        <v>7.2</v>
      </c>
      <c r="L145" s="876"/>
      <c r="M145" s="240"/>
      <c r="N145" s="240"/>
      <c r="O145" s="240"/>
      <c r="P145" s="240"/>
      <c r="Q145" s="240"/>
      <c r="R145" s="240"/>
      <c r="S145" s="240"/>
      <c r="T145" s="240"/>
      <c r="U145" s="240"/>
      <c r="V145" s="240"/>
      <c r="W145" s="240"/>
      <c r="X145" s="240"/>
      <c r="Y145" s="167"/>
      <c r="Z145" s="167"/>
      <c r="AA145" s="244"/>
      <c r="AB145" s="245"/>
      <c r="AC145" s="246"/>
      <c r="AD145" s="761" t="s">
        <v>204</v>
      </c>
      <c r="AE145" s="838"/>
      <c r="AF145" s="838"/>
      <c r="AG145" s="839"/>
      <c r="AH145" s="165">
        <f>FB82</f>
        <v>2</v>
      </c>
      <c r="AI145" s="782">
        <f>FC82</f>
        <v>1</v>
      </c>
      <c r="AJ145" s="783"/>
      <c r="AK145" s="783"/>
      <c r="AL145" s="784"/>
      <c r="AM145" s="782">
        <f>FD82</f>
        <v>1</v>
      </c>
      <c r="AN145" s="783"/>
      <c r="AO145" s="783"/>
      <c r="AP145" s="784"/>
      <c r="AQ145" s="782">
        <f>FE82</f>
        <v>0</v>
      </c>
      <c r="AR145" s="783"/>
      <c r="AS145" s="783"/>
      <c r="AT145" s="784"/>
      <c r="AU145" s="782">
        <f>FF82</f>
        <v>0</v>
      </c>
      <c r="AV145" s="783"/>
      <c r="AW145" s="783"/>
      <c r="AX145" s="784"/>
      <c r="AY145" s="782">
        <f>FG82</f>
        <v>0</v>
      </c>
      <c r="AZ145" s="783"/>
      <c r="BA145" s="783"/>
      <c r="BB145" s="784"/>
      <c r="BC145" s="782">
        <f>FH82</f>
        <v>0</v>
      </c>
      <c r="BD145" s="783"/>
      <c r="BE145" s="783"/>
      <c r="BF145" s="784"/>
      <c r="BG145" s="782">
        <f>FI82</f>
        <v>0</v>
      </c>
      <c r="BH145" s="783"/>
      <c r="BI145" s="783"/>
      <c r="BJ145" s="784"/>
      <c r="BK145" s="782">
        <f>FJ82</f>
        <v>0</v>
      </c>
      <c r="BL145" s="783"/>
      <c r="BM145" s="783"/>
      <c r="BN145" s="784"/>
      <c r="BO145" s="782">
        <f>FK82</f>
        <v>0</v>
      </c>
      <c r="BP145" s="783"/>
      <c r="BQ145" s="783"/>
      <c r="BR145" s="784"/>
      <c r="BS145" s="782">
        <f>FL82</f>
        <v>0</v>
      </c>
      <c r="BT145" s="783"/>
      <c r="BU145" s="783"/>
      <c r="BV145" s="784"/>
      <c r="BW145" s="782">
        <f>FM82</f>
        <v>0</v>
      </c>
      <c r="BX145" s="783"/>
      <c r="BY145" s="783"/>
      <c r="BZ145" s="784"/>
      <c r="CA145" s="782">
        <f>FN82</f>
        <v>0</v>
      </c>
      <c r="CB145" s="783"/>
      <c r="CC145" s="783"/>
      <c r="CD145" s="784"/>
      <c r="CE145" s="21"/>
      <c r="CF145" s="495" t="s">
        <v>16</v>
      </c>
      <c r="CG145" s="78">
        <f>CG143+CG144</f>
        <v>3</v>
      </c>
      <c r="CH145" s="78">
        <f t="shared" ref="CH145:CR145" si="445">CH143+CH144</f>
        <v>5</v>
      </c>
      <c r="CI145" s="78">
        <f t="shared" si="445"/>
        <v>2</v>
      </c>
      <c r="CJ145" s="78">
        <f t="shared" si="445"/>
        <v>0</v>
      </c>
      <c r="CK145" s="78">
        <f t="shared" si="445"/>
        <v>0</v>
      </c>
      <c r="CL145" s="78">
        <f t="shared" si="445"/>
        <v>0</v>
      </c>
      <c r="CM145" s="78">
        <f t="shared" si="445"/>
        <v>0</v>
      </c>
      <c r="CN145" s="78">
        <f t="shared" si="445"/>
        <v>0</v>
      </c>
      <c r="CO145" s="78">
        <f t="shared" si="445"/>
        <v>0</v>
      </c>
      <c r="CP145" s="78">
        <f t="shared" si="445"/>
        <v>0</v>
      </c>
      <c r="CQ145" s="78">
        <f t="shared" si="445"/>
        <v>0</v>
      </c>
      <c r="CR145" s="78">
        <f t="shared" si="445"/>
        <v>0</v>
      </c>
      <c r="CS145" s="81">
        <f>SUM(CG145:CR145)</f>
        <v>10</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91">
        <v>2</v>
      </c>
      <c r="B146" s="757">
        <f t="shared" si="442"/>
        <v>0</v>
      </c>
      <c r="C146" s="757"/>
      <c r="D146" s="772">
        <f t="shared" si="443"/>
        <v>0</v>
      </c>
      <c r="E146" s="768"/>
      <c r="F146" s="768"/>
      <c r="G146" s="767">
        <f t="shared" ref="G146:G152" si="446">IF(B88&lt;&gt;"",IF(D146&lt;3,AD88/1.5,AD88/1.8),0)</f>
        <v>0</v>
      </c>
      <c r="H146" s="768"/>
      <c r="I146" s="768"/>
      <c r="J146" s="768"/>
      <c r="K146" s="872">
        <f t="shared" si="444"/>
        <v>0</v>
      </c>
      <c r="L146" s="876"/>
      <c r="M146" s="240"/>
      <c r="N146" s="240"/>
      <c r="O146" s="240"/>
      <c r="P146" s="240"/>
      <c r="Q146" s="240"/>
      <c r="R146" s="240"/>
      <c r="S146" s="240"/>
      <c r="T146" s="240"/>
      <c r="U146" s="240"/>
      <c r="V146" s="240"/>
      <c r="W146" s="240"/>
      <c r="X146" s="240"/>
      <c r="Y146" s="167"/>
      <c r="Z146" s="167"/>
      <c r="AA146" s="244"/>
      <c r="AB146" s="245"/>
      <c r="AC146" s="246"/>
      <c r="AD146" s="761" t="s">
        <v>205</v>
      </c>
      <c r="AE146" s="838"/>
      <c r="AF146" s="838"/>
      <c r="AG146" s="839"/>
      <c r="AH146" s="165">
        <f>$CS$154</f>
        <v>0</v>
      </c>
      <c r="AI146" s="782">
        <f>CG154</f>
        <v>0</v>
      </c>
      <c r="AJ146" s="783"/>
      <c r="AK146" s="783"/>
      <c r="AL146" s="784"/>
      <c r="AM146" s="782">
        <f>CH154</f>
        <v>0</v>
      </c>
      <c r="AN146" s="783"/>
      <c r="AO146" s="783"/>
      <c r="AP146" s="784"/>
      <c r="AQ146" s="782">
        <f>CI154</f>
        <v>0</v>
      </c>
      <c r="AR146" s="783"/>
      <c r="AS146" s="783"/>
      <c r="AT146" s="784"/>
      <c r="AU146" s="782">
        <f>CJ154</f>
        <v>0</v>
      </c>
      <c r="AV146" s="783"/>
      <c r="AW146" s="783"/>
      <c r="AX146" s="784"/>
      <c r="AY146" s="782">
        <f>CK154</f>
        <v>0</v>
      </c>
      <c r="AZ146" s="783"/>
      <c r="BA146" s="783"/>
      <c r="BB146" s="784"/>
      <c r="BC146" s="782">
        <f>CL154</f>
        <v>0</v>
      </c>
      <c r="BD146" s="783"/>
      <c r="BE146" s="783"/>
      <c r="BF146" s="784"/>
      <c r="BG146" s="782">
        <f>CM154</f>
        <v>0</v>
      </c>
      <c r="BH146" s="783"/>
      <c r="BI146" s="783"/>
      <c r="BJ146" s="784"/>
      <c r="BK146" s="782">
        <f>CN154</f>
        <v>0</v>
      </c>
      <c r="BL146" s="783"/>
      <c r="BM146" s="783"/>
      <c r="BN146" s="784"/>
      <c r="BO146" s="782">
        <f>CO154</f>
        <v>0</v>
      </c>
      <c r="BP146" s="783"/>
      <c r="BQ146" s="783"/>
      <c r="BR146" s="784"/>
      <c r="BS146" s="782">
        <f>CP154</f>
        <v>0</v>
      </c>
      <c r="BT146" s="783"/>
      <c r="BU146" s="783"/>
      <c r="BV146" s="784"/>
      <c r="BW146" s="782">
        <f>CQ154</f>
        <v>0</v>
      </c>
      <c r="BX146" s="783"/>
      <c r="BY146" s="783"/>
      <c r="BZ146" s="784"/>
      <c r="CA146" s="782">
        <f>CR154</f>
        <v>0</v>
      </c>
      <c r="CB146" s="783"/>
      <c r="CC146" s="783"/>
      <c r="CD146" s="784"/>
      <c r="CE146" s="21"/>
      <c r="CF146"/>
      <c r="CG146" s="836" t="s">
        <v>100</v>
      </c>
      <c r="CH146" s="836"/>
      <c r="CI146" s="836"/>
      <c r="CJ146" s="836"/>
      <c r="CK146" s="836"/>
      <c r="CL146" s="836"/>
      <c r="CM146" s="836"/>
      <c r="CN146" s="836"/>
      <c r="CO146" s="836"/>
      <c r="CP146" s="836"/>
      <c r="CQ146" s="836"/>
      <c r="CR146" s="836"/>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91">
        <v>3</v>
      </c>
      <c r="B147" s="757">
        <f t="shared" si="442"/>
        <v>0</v>
      </c>
      <c r="C147" s="757"/>
      <c r="D147" s="772">
        <f t="shared" si="443"/>
        <v>0</v>
      </c>
      <c r="E147" s="768"/>
      <c r="F147" s="768"/>
      <c r="G147" s="767">
        <f t="shared" si="446"/>
        <v>0</v>
      </c>
      <c r="H147" s="768"/>
      <c r="I147" s="768"/>
      <c r="J147" s="768"/>
      <c r="K147" s="872">
        <f t="shared" si="444"/>
        <v>0</v>
      </c>
      <c r="L147" s="876"/>
      <c r="M147" s="240"/>
      <c r="N147" s="240"/>
      <c r="O147" s="240"/>
      <c r="P147" s="240"/>
      <c r="Q147" s="240"/>
      <c r="R147" s="240"/>
      <c r="S147" s="240"/>
      <c r="T147" s="240"/>
      <c r="U147" s="240"/>
      <c r="V147" s="240"/>
      <c r="W147" s="240"/>
      <c r="X147" s="240"/>
      <c r="Y147" s="167"/>
      <c r="Z147" s="167"/>
      <c r="AA147" s="244"/>
      <c r="AB147" s="245"/>
      <c r="AC147" s="246"/>
      <c r="AD147" s="761" t="s">
        <v>274</v>
      </c>
      <c r="AE147" s="838"/>
      <c r="AF147" s="838"/>
      <c r="AG147" s="839"/>
      <c r="AH147" s="166">
        <f>SUM(AI147:CA147)</f>
        <v>9</v>
      </c>
      <c r="AI147" s="754">
        <f>CG147</f>
        <v>5</v>
      </c>
      <c r="AJ147" s="755"/>
      <c r="AK147" s="755"/>
      <c r="AL147" s="756"/>
      <c r="AM147" s="754">
        <f>CH147</f>
        <v>3</v>
      </c>
      <c r="AN147" s="755"/>
      <c r="AO147" s="755"/>
      <c r="AP147" s="756"/>
      <c r="AQ147" s="754">
        <f>CI147</f>
        <v>1</v>
      </c>
      <c r="AR147" s="755"/>
      <c r="AS147" s="755"/>
      <c r="AT147" s="756"/>
      <c r="AU147" s="754">
        <f>CJ147</f>
        <v>0</v>
      </c>
      <c r="AV147" s="755"/>
      <c r="AW147" s="755"/>
      <c r="AX147" s="756"/>
      <c r="AY147" s="782">
        <f>CK147</f>
        <v>0</v>
      </c>
      <c r="AZ147" s="783"/>
      <c r="BA147" s="783"/>
      <c r="BB147" s="784"/>
      <c r="BC147" s="782">
        <f>CL147</f>
        <v>0</v>
      </c>
      <c r="BD147" s="783"/>
      <c r="BE147" s="783"/>
      <c r="BF147" s="784"/>
      <c r="BG147" s="782">
        <f>CM147</f>
        <v>0</v>
      </c>
      <c r="BH147" s="783"/>
      <c r="BI147" s="783"/>
      <c r="BJ147" s="784"/>
      <c r="BK147" s="782">
        <f>CN147</f>
        <v>0</v>
      </c>
      <c r="BL147" s="783"/>
      <c r="BM147" s="783"/>
      <c r="BN147" s="784"/>
      <c r="BO147" s="779">
        <f>CO147</f>
        <v>0</v>
      </c>
      <c r="BP147" s="780"/>
      <c r="BQ147" s="780"/>
      <c r="BR147" s="781"/>
      <c r="BS147" s="779">
        <f>CP147</f>
        <v>0</v>
      </c>
      <c r="BT147" s="780"/>
      <c r="BU147" s="780"/>
      <c r="BV147" s="781"/>
      <c r="BW147" s="779">
        <f>CQ147</f>
        <v>0</v>
      </c>
      <c r="BX147" s="780"/>
      <c r="BY147" s="780"/>
      <c r="BZ147" s="781"/>
      <c r="CA147" s="779">
        <f>CR147</f>
        <v>0</v>
      </c>
      <c r="CB147" s="780"/>
      <c r="CC147" s="780"/>
      <c r="CD147" s="781"/>
      <c r="CE147" s="21"/>
      <c r="CF147"/>
      <c r="CG147" s="78">
        <f t="shared" ref="CG147:CR147" si="447">COUNTIF($D$15:$G$68,CG$86)</f>
        <v>5</v>
      </c>
      <c r="CH147" s="78">
        <f t="shared" si="447"/>
        <v>3</v>
      </c>
      <c r="CI147" s="78">
        <f t="shared" si="447"/>
        <v>1</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9</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5">
      <c r="A148" s="691">
        <v>4</v>
      </c>
      <c r="B148" s="757">
        <f t="shared" si="442"/>
        <v>0</v>
      </c>
      <c r="C148" s="757"/>
      <c r="D148" s="772">
        <f t="shared" si="443"/>
        <v>0</v>
      </c>
      <c r="E148" s="768"/>
      <c r="F148" s="768"/>
      <c r="G148" s="767">
        <f t="shared" si="446"/>
        <v>0</v>
      </c>
      <c r="H148" s="768"/>
      <c r="I148" s="768"/>
      <c r="J148" s="768"/>
      <c r="K148" s="872">
        <f t="shared" si="444"/>
        <v>0</v>
      </c>
      <c r="L148" s="876"/>
      <c r="M148" s="240"/>
      <c r="N148" s="240"/>
      <c r="O148" s="240"/>
      <c r="P148" s="240"/>
      <c r="Q148" s="240"/>
      <c r="R148" s="240"/>
      <c r="S148" s="240"/>
      <c r="T148" s="240"/>
      <c r="U148" s="240"/>
      <c r="V148" s="240"/>
      <c r="W148" s="240"/>
      <c r="X148" s="240"/>
      <c r="Y148" s="167"/>
      <c r="Z148" s="167"/>
      <c r="AA148" s="247"/>
      <c r="AB148" s="248"/>
      <c r="AC148" s="249"/>
      <c r="AD148" s="761" t="s">
        <v>206</v>
      </c>
      <c r="AE148" s="838"/>
      <c r="AF148" s="838"/>
      <c r="AG148" s="839"/>
      <c r="AH148" s="166">
        <f>SUM(AI148:CA148)</f>
        <v>10</v>
      </c>
      <c r="AI148" s="754">
        <f>CG145</f>
        <v>3</v>
      </c>
      <c r="AJ148" s="755"/>
      <c r="AK148" s="755"/>
      <c r="AL148" s="756"/>
      <c r="AM148" s="754">
        <f>CH145</f>
        <v>5</v>
      </c>
      <c r="AN148" s="755"/>
      <c r="AO148" s="755"/>
      <c r="AP148" s="756"/>
      <c r="AQ148" s="754">
        <f>CI145</f>
        <v>2</v>
      </c>
      <c r="AR148" s="755"/>
      <c r="AS148" s="755"/>
      <c r="AT148" s="756"/>
      <c r="AU148" s="754">
        <f>CJ145</f>
        <v>0</v>
      </c>
      <c r="AV148" s="755"/>
      <c r="AW148" s="755"/>
      <c r="AX148" s="756"/>
      <c r="AY148" s="754">
        <f>CK145</f>
        <v>0</v>
      </c>
      <c r="AZ148" s="755"/>
      <c r="BA148" s="755"/>
      <c r="BB148" s="756"/>
      <c r="BC148" s="754">
        <f>CL145</f>
        <v>0</v>
      </c>
      <c r="BD148" s="755"/>
      <c r="BE148" s="755"/>
      <c r="BF148" s="756"/>
      <c r="BG148" s="754">
        <f>CM145</f>
        <v>0</v>
      </c>
      <c r="BH148" s="755"/>
      <c r="BI148" s="755"/>
      <c r="BJ148" s="756"/>
      <c r="BK148" s="754">
        <f>CN145</f>
        <v>0</v>
      </c>
      <c r="BL148" s="755"/>
      <c r="BM148" s="755"/>
      <c r="BN148" s="756"/>
      <c r="BO148" s="754">
        <f>CO145</f>
        <v>0</v>
      </c>
      <c r="BP148" s="755"/>
      <c r="BQ148" s="755"/>
      <c r="BR148" s="756"/>
      <c r="BS148" s="754">
        <f>CP145</f>
        <v>0</v>
      </c>
      <c r="BT148" s="755"/>
      <c r="BU148" s="755"/>
      <c r="BV148" s="756"/>
      <c r="BW148" s="754">
        <f>CQ145</f>
        <v>0</v>
      </c>
      <c r="BX148" s="755"/>
      <c r="BY148" s="755"/>
      <c r="BZ148" s="756"/>
      <c r="CA148" s="754">
        <f>CR145</f>
        <v>0</v>
      </c>
      <c r="CB148" s="755"/>
      <c r="CC148" s="755"/>
      <c r="CD148" s="756"/>
      <c r="CE148" s="21"/>
      <c r="CF148"/>
      <c r="CG148" s="778" t="s">
        <v>101</v>
      </c>
      <c r="CH148" s="778"/>
      <c r="CI148" s="778"/>
      <c r="CJ148" s="778"/>
      <c r="CK148" s="778"/>
      <c r="CL148" s="778"/>
      <c r="CM148" s="778"/>
      <c r="CN148" s="778"/>
      <c r="CO148" s="778"/>
      <c r="CP148" s="778"/>
      <c r="CQ148" s="778"/>
      <c r="CR148" s="778"/>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5">
      <c r="A149" s="691">
        <v>5</v>
      </c>
      <c r="B149" s="757">
        <f t="shared" si="442"/>
        <v>0</v>
      </c>
      <c r="C149" s="757"/>
      <c r="D149" s="772">
        <f t="shared" si="443"/>
        <v>0</v>
      </c>
      <c r="E149" s="768"/>
      <c r="F149" s="768"/>
      <c r="G149" s="767">
        <f t="shared" si="446"/>
        <v>0</v>
      </c>
      <c r="H149" s="768"/>
      <c r="I149" s="768"/>
      <c r="J149" s="768"/>
      <c r="K149" s="872">
        <f t="shared" si="444"/>
        <v>0</v>
      </c>
      <c r="L149" s="876"/>
      <c r="M149" s="240"/>
      <c r="N149" s="240"/>
      <c r="O149" s="240"/>
      <c r="P149" s="240"/>
      <c r="Q149" s="240"/>
      <c r="R149" s="240"/>
      <c r="S149" s="240"/>
      <c r="T149" s="240"/>
      <c r="U149" s="240"/>
      <c r="V149" s="240"/>
      <c r="W149" s="240"/>
      <c r="X149" s="240"/>
      <c r="Y149" s="167"/>
      <c r="Z149" s="167"/>
      <c r="AA149" s="840" t="s">
        <v>198</v>
      </c>
      <c r="AB149" s="841"/>
      <c r="AC149" s="841"/>
      <c r="AD149" s="841"/>
      <c r="AE149" s="761" t="s">
        <v>200</v>
      </c>
      <c r="AF149" s="762"/>
      <c r="AG149" s="762"/>
      <c r="AH149" s="763"/>
      <c r="AI149" s="751">
        <f>AL136</f>
        <v>30</v>
      </c>
      <c r="AJ149" s="752"/>
      <c r="AK149" s="752"/>
      <c r="AL149" s="753"/>
      <c r="AM149" s="751">
        <f>AP136</f>
        <v>30</v>
      </c>
      <c r="AN149" s="752"/>
      <c r="AO149" s="752"/>
      <c r="AP149" s="753"/>
      <c r="AQ149" s="751">
        <f>AT136</f>
        <v>30</v>
      </c>
      <c r="AR149" s="752"/>
      <c r="AS149" s="752"/>
      <c r="AT149" s="753"/>
      <c r="AU149" s="751">
        <f>AX136</f>
        <v>0</v>
      </c>
      <c r="AV149" s="752"/>
      <c r="AW149" s="752"/>
      <c r="AX149" s="753"/>
      <c r="AY149" s="751">
        <f>BB136</f>
        <v>0</v>
      </c>
      <c r="AZ149" s="752"/>
      <c r="BA149" s="752"/>
      <c r="BB149" s="753"/>
      <c r="BC149" s="751">
        <f>BF136</f>
        <v>0</v>
      </c>
      <c r="BD149" s="752"/>
      <c r="BE149" s="752"/>
      <c r="BF149" s="753"/>
      <c r="BG149" s="751">
        <f>BJ136</f>
        <v>0</v>
      </c>
      <c r="BH149" s="752"/>
      <c r="BI149" s="752"/>
      <c r="BJ149" s="753"/>
      <c r="BK149" s="751">
        <f>BN136</f>
        <v>0</v>
      </c>
      <c r="BL149" s="752"/>
      <c r="BM149" s="752"/>
      <c r="BN149" s="753"/>
      <c r="BO149" s="751">
        <f>BR136</f>
        <v>0</v>
      </c>
      <c r="BP149" s="752"/>
      <c r="BQ149" s="752"/>
      <c r="BR149" s="753"/>
      <c r="BS149" s="751">
        <f>BV136</f>
        <v>0</v>
      </c>
      <c r="BT149" s="752"/>
      <c r="BU149" s="752"/>
      <c r="BV149" s="753"/>
      <c r="BW149" s="751">
        <f>BZ136</f>
        <v>0</v>
      </c>
      <c r="BX149" s="752"/>
      <c r="BY149" s="752"/>
      <c r="BZ149" s="753"/>
      <c r="CA149" s="751">
        <f>CD136</f>
        <v>0</v>
      </c>
      <c r="CB149" s="752"/>
      <c r="CC149" s="752"/>
      <c r="CD149" s="753"/>
      <c r="CE149" s="21"/>
      <c r="CF149"/>
      <c r="CG149" s="91">
        <f t="shared" ref="CG149:CR149" si="448">EP82</f>
        <v>0</v>
      </c>
      <c r="CH149" s="91">
        <f t="shared" si="448"/>
        <v>0</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5">
      <c r="A150" s="691">
        <v>6</v>
      </c>
      <c r="B150" s="757">
        <f t="shared" si="442"/>
        <v>0</v>
      </c>
      <c r="C150" s="757"/>
      <c r="D150" s="772">
        <f t="shared" si="443"/>
        <v>0</v>
      </c>
      <c r="E150" s="768"/>
      <c r="F150" s="768"/>
      <c r="G150" s="767">
        <f t="shared" si="446"/>
        <v>0</v>
      </c>
      <c r="H150" s="768"/>
      <c r="I150" s="768"/>
      <c r="J150" s="768"/>
      <c r="K150" s="872">
        <f t="shared" si="444"/>
        <v>0</v>
      </c>
      <c r="L150" s="876"/>
      <c r="M150" s="240"/>
      <c r="N150" s="240"/>
      <c r="O150" s="240"/>
      <c r="P150" s="240"/>
      <c r="Q150" s="240"/>
      <c r="R150" s="240"/>
      <c r="S150" s="240"/>
      <c r="T150" s="240"/>
      <c r="U150" s="240"/>
      <c r="V150" s="240"/>
      <c r="W150" s="240"/>
      <c r="X150" s="240"/>
      <c r="Y150" s="167"/>
      <c r="Z150" s="167"/>
      <c r="AA150" s="250"/>
      <c r="AB150" s="251"/>
      <c r="AC150" s="251"/>
      <c r="AD150" s="251"/>
      <c r="AE150" s="761" t="s">
        <v>201</v>
      </c>
      <c r="AF150" s="762"/>
      <c r="AG150" s="762"/>
      <c r="AH150" s="763"/>
      <c r="AI150" s="758">
        <f>AI149+AM149</f>
        <v>60</v>
      </c>
      <c r="AJ150" s="759"/>
      <c r="AK150" s="759"/>
      <c r="AL150" s="759"/>
      <c r="AM150" s="759"/>
      <c r="AN150" s="759"/>
      <c r="AO150" s="759"/>
      <c r="AP150" s="760"/>
      <c r="AQ150" s="758">
        <f>AQ149+AU149</f>
        <v>30</v>
      </c>
      <c r="AR150" s="759"/>
      <c r="AS150" s="759"/>
      <c r="AT150" s="759"/>
      <c r="AU150" s="759"/>
      <c r="AV150" s="759"/>
      <c r="AW150" s="759"/>
      <c r="AX150" s="760"/>
      <c r="AY150" s="758">
        <f>AY149+BC149</f>
        <v>0</v>
      </c>
      <c r="AZ150" s="759"/>
      <c r="BA150" s="759"/>
      <c r="BB150" s="759"/>
      <c r="BC150" s="759"/>
      <c r="BD150" s="759"/>
      <c r="BE150" s="759"/>
      <c r="BF150" s="760"/>
      <c r="BG150" s="758">
        <f>BG149+BK149</f>
        <v>0</v>
      </c>
      <c r="BH150" s="759"/>
      <c r="BI150" s="759"/>
      <c r="BJ150" s="759"/>
      <c r="BK150" s="759"/>
      <c r="BL150" s="759"/>
      <c r="BM150" s="759"/>
      <c r="BN150" s="760"/>
      <c r="BO150" s="758">
        <f>BO149+BS149</f>
        <v>0</v>
      </c>
      <c r="BP150" s="759"/>
      <c r="BQ150" s="759"/>
      <c r="BR150" s="759"/>
      <c r="BS150" s="759"/>
      <c r="BT150" s="759"/>
      <c r="BU150" s="759"/>
      <c r="BV150" s="760"/>
      <c r="BW150" s="758">
        <f>BW149+CA149</f>
        <v>0</v>
      </c>
      <c r="BX150" s="759"/>
      <c r="BY150" s="759"/>
      <c r="BZ150" s="759"/>
      <c r="CA150" s="759"/>
      <c r="CB150" s="759"/>
      <c r="CC150" s="759"/>
      <c r="CD150" s="760"/>
      <c r="CE150" s="21"/>
      <c r="CF150"/>
      <c r="CG150" s="778" t="s">
        <v>102</v>
      </c>
      <c r="CH150" s="778"/>
      <c r="CI150" s="778"/>
      <c r="CJ150" s="778"/>
      <c r="CK150" s="778"/>
      <c r="CL150" s="778"/>
      <c r="CM150" s="778"/>
      <c r="CN150" s="778"/>
      <c r="CO150" s="778"/>
      <c r="CP150" s="778"/>
      <c r="CQ150" s="778"/>
      <c r="CR150" s="778"/>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5">
      <c r="A151" s="691">
        <v>7</v>
      </c>
      <c r="B151" s="757">
        <f t="shared" si="442"/>
        <v>0</v>
      </c>
      <c r="C151" s="757"/>
      <c r="D151" s="772">
        <f t="shared" si="443"/>
        <v>0</v>
      </c>
      <c r="E151" s="768"/>
      <c r="F151" s="768"/>
      <c r="G151" s="767">
        <f t="shared" si="446"/>
        <v>0</v>
      </c>
      <c r="H151" s="768"/>
      <c r="I151" s="768"/>
      <c r="J151" s="768"/>
      <c r="K151" s="872">
        <f t="shared" si="444"/>
        <v>0</v>
      </c>
      <c r="L151" s="876"/>
      <c r="M151" s="240"/>
      <c r="N151" s="240"/>
      <c r="O151" s="240"/>
      <c r="P151" s="240"/>
      <c r="Q151" s="240"/>
      <c r="R151" s="240"/>
      <c r="S151" s="240"/>
      <c r="T151" s="240"/>
      <c r="U151" s="240"/>
      <c r="V151" s="240"/>
      <c r="W151" s="240"/>
      <c r="X151" s="240"/>
      <c r="Y151" s="167"/>
      <c r="Z151" s="167"/>
      <c r="AA151" s="801" t="s">
        <v>199</v>
      </c>
      <c r="AB151" s="802"/>
      <c r="AC151" s="803"/>
      <c r="AD151" s="795" t="s">
        <v>202</v>
      </c>
      <c r="AE151" s="796"/>
      <c r="AF151" s="796"/>
      <c r="AG151" s="796"/>
      <c r="AH151" s="797"/>
      <c r="AI151" s="751">
        <f>AL133</f>
        <v>0</v>
      </c>
      <c r="AJ151" s="752"/>
      <c r="AK151" s="752"/>
      <c r="AL151" s="753"/>
      <c r="AM151" s="751">
        <f>AP133</f>
        <v>15</v>
      </c>
      <c r="AN151" s="752"/>
      <c r="AO151" s="752"/>
      <c r="AP151" s="753"/>
      <c r="AQ151" s="751">
        <f>AT133</f>
        <v>8</v>
      </c>
      <c r="AR151" s="752"/>
      <c r="AS151" s="752"/>
      <c r="AT151" s="753"/>
      <c r="AU151" s="751">
        <f>AX133</f>
        <v>0</v>
      </c>
      <c r="AV151" s="752"/>
      <c r="AW151" s="752"/>
      <c r="AX151" s="753"/>
      <c r="AY151" s="751">
        <f>BB133</f>
        <v>0</v>
      </c>
      <c r="AZ151" s="752"/>
      <c r="BA151" s="752"/>
      <c r="BB151" s="753"/>
      <c r="BC151" s="751">
        <f>BF133</f>
        <v>0</v>
      </c>
      <c r="BD151" s="752"/>
      <c r="BE151" s="752"/>
      <c r="BF151" s="753"/>
      <c r="BG151" s="751">
        <f>BJ133</f>
        <v>0</v>
      </c>
      <c r="BH151" s="752"/>
      <c r="BI151" s="752"/>
      <c r="BJ151" s="753"/>
      <c r="BK151" s="751">
        <f>BN133</f>
        <v>0</v>
      </c>
      <c r="BL151" s="752"/>
      <c r="BM151" s="752"/>
      <c r="BN151" s="753"/>
      <c r="BO151" s="751">
        <f>BR133</f>
        <v>0</v>
      </c>
      <c r="BP151" s="752"/>
      <c r="BQ151" s="752"/>
      <c r="BR151" s="753"/>
      <c r="BS151" s="751">
        <f>BV133</f>
        <v>0</v>
      </c>
      <c r="BT151" s="752"/>
      <c r="BU151" s="752"/>
      <c r="BV151" s="753"/>
      <c r="BW151" s="751">
        <f>BZ133</f>
        <v>0</v>
      </c>
      <c r="BX151" s="752"/>
      <c r="BY151" s="752"/>
      <c r="BZ151" s="753"/>
      <c r="CA151" s="751">
        <f>CD133</f>
        <v>0</v>
      </c>
      <c r="CB151" s="752"/>
      <c r="CC151" s="752"/>
      <c r="CD151" s="753"/>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5">
      <c r="A152" s="691">
        <v>8</v>
      </c>
      <c r="B152" s="757">
        <f t="shared" si="442"/>
        <v>0</v>
      </c>
      <c r="C152" s="757"/>
      <c r="D152" s="772">
        <f t="shared" si="443"/>
        <v>0</v>
      </c>
      <c r="E152" s="768"/>
      <c r="F152" s="768"/>
      <c r="G152" s="767">
        <f t="shared" si="446"/>
        <v>0</v>
      </c>
      <c r="H152" s="768"/>
      <c r="I152" s="768"/>
      <c r="J152" s="768"/>
      <c r="K152" s="872">
        <f t="shared" si="444"/>
        <v>0</v>
      </c>
      <c r="L152" s="876"/>
      <c r="M152" s="240"/>
      <c r="N152" s="240"/>
      <c r="O152" s="240"/>
      <c r="P152" s="240"/>
      <c r="Q152" s="240"/>
      <c r="R152" s="240"/>
      <c r="S152" s="240"/>
      <c r="T152" s="240"/>
      <c r="U152" s="240"/>
      <c r="V152" s="240"/>
      <c r="W152" s="240"/>
      <c r="X152" s="240"/>
      <c r="Y152" s="167"/>
      <c r="Z152" s="167"/>
      <c r="AA152" s="252"/>
      <c r="AB152" s="253"/>
      <c r="AC152" s="254"/>
      <c r="AD152" s="798"/>
      <c r="AE152" s="799"/>
      <c r="AF152" s="799"/>
      <c r="AG152" s="799"/>
      <c r="AH152" s="800"/>
      <c r="AI152" s="812">
        <f>AD133</f>
        <v>23</v>
      </c>
      <c r="AJ152" s="813"/>
      <c r="AK152" s="813"/>
      <c r="AL152" s="813"/>
      <c r="AM152" s="813"/>
      <c r="AN152" s="813"/>
      <c r="AO152" s="813"/>
      <c r="AP152" s="813"/>
      <c r="AQ152" s="813"/>
      <c r="AR152" s="813"/>
      <c r="AS152" s="813"/>
      <c r="AT152" s="813"/>
      <c r="AU152" s="813"/>
      <c r="AV152" s="813"/>
      <c r="AW152" s="813"/>
      <c r="AX152" s="813"/>
      <c r="AY152" s="813"/>
      <c r="AZ152" s="813"/>
      <c r="BA152" s="813"/>
      <c r="BB152" s="813"/>
      <c r="BC152" s="813"/>
      <c r="BD152" s="813"/>
      <c r="BE152" s="813"/>
      <c r="BF152" s="813"/>
      <c r="BG152" s="813"/>
      <c r="BH152" s="813"/>
      <c r="BI152" s="813"/>
      <c r="BJ152" s="813"/>
      <c r="BK152" s="813"/>
      <c r="BL152" s="813"/>
      <c r="BM152" s="813"/>
      <c r="BN152" s="813"/>
      <c r="BO152" s="813"/>
      <c r="BP152" s="813"/>
      <c r="BQ152" s="813"/>
      <c r="BR152" s="813"/>
      <c r="BS152" s="813"/>
      <c r="BT152" s="813"/>
      <c r="BU152" s="813"/>
      <c r="BV152" s="813"/>
      <c r="BW152" s="813"/>
      <c r="BX152" s="813"/>
      <c r="BY152" s="813"/>
      <c r="BZ152" s="813"/>
      <c r="CA152" s="813"/>
      <c r="CB152" s="813"/>
      <c r="CC152" s="813"/>
      <c r="CD152" s="814"/>
      <c r="CE152" s="121">
        <f>IF('Титул денна (дуальна)'!AX1="магістр",22.5,60)</f>
        <v>22.5</v>
      </c>
      <c r="CF152"/>
      <c r="CG152" s="91">
        <f t="shared" ref="CG152:CR152" si="449">FC82</f>
        <v>1</v>
      </c>
      <c r="CH152" s="91">
        <f t="shared" si="449"/>
        <v>1</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2</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5">
      <c r="A153" s="693"/>
      <c r="B153" s="769" t="s">
        <v>35</v>
      </c>
      <c r="C153" s="770"/>
      <c r="D153" s="770"/>
      <c r="E153" s="770"/>
      <c r="F153" s="771"/>
      <c r="G153" s="767">
        <f>SUM(G145:G152)</f>
        <v>4</v>
      </c>
      <c r="H153" s="871"/>
      <c r="I153" s="871"/>
      <c r="J153" s="871"/>
      <c r="K153" s="872">
        <f>SUM(K144:K152)</f>
        <v>7.2</v>
      </c>
      <c r="L153" s="873"/>
      <c r="M153" s="240"/>
      <c r="N153" s="240"/>
      <c r="O153" s="240"/>
      <c r="P153" s="240"/>
      <c r="Q153" s="240"/>
      <c r="R153" s="240"/>
      <c r="S153" s="240"/>
      <c r="T153" s="240"/>
      <c r="U153" s="240"/>
      <c r="V153" s="240"/>
      <c r="W153" s="240"/>
      <c r="X153" s="240"/>
      <c r="Y153" s="240"/>
      <c r="Z153" s="240"/>
      <c r="AA153" s="255"/>
      <c r="AB153" s="256"/>
      <c r="AC153" s="257"/>
      <c r="AD153" s="764" t="s">
        <v>291</v>
      </c>
      <c r="AE153" s="765"/>
      <c r="AF153" s="765"/>
      <c r="AG153" s="765"/>
      <c r="AH153" s="766"/>
      <c r="AI153" s="751">
        <f>AL108</f>
        <v>0</v>
      </c>
      <c r="AJ153" s="752"/>
      <c r="AK153" s="752"/>
      <c r="AL153" s="753"/>
      <c r="AM153" s="751">
        <f>AP108</f>
        <v>0</v>
      </c>
      <c r="AN153" s="752"/>
      <c r="AO153" s="752"/>
      <c r="AP153" s="753"/>
      <c r="AQ153" s="751">
        <f t="shared" ref="AQ153" si="450">AT108</f>
        <v>12</v>
      </c>
      <c r="AR153" s="752"/>
      <c r="AS153" s="752"/>
      <c r="AT153" s="753"/>
      <c r="AU153" s="751">
        <f t="shared" ref="AU153" si="451">AX108</f>
        <v>0</v>
      </c>
      <c r="AV153" s="752"/>
      <c r="AW153" s="752"/>
      <c r="AX153" s="753"/>
      <c r="AY153" s="751">
        <f t="shared" ref="AY153" si="452">BB108</f>
        <v>0</v>
      </c>
      <c r="AZ153" s="752"/>
      <c r="BA153" s="752"/>
      <c r="BB153" s="753"/>
      <c r="BC153" s="751">
        <f t="shared" ref="BC153" si="453">BF108</f>
        <v>0</v>
      </c>
      <c r="BD153" s="752"/>
      <c r="BE153" s="752"/>
      <c r="BF153" s="753"/>
      <c r="BG153" s="751">
        <f t="shared" ref="BG153" si="454">BJ108</f>
        <v>0</v>
      </c>
      <c r="BH153" s="752"/>
      <c r="BI153" s="752"/>
      <c r="BJ153" s="753"/>
      <c r="BK153" s="751">
        <f t="shared" ref="BK153" si="455">BN108</f>
        <v>0</v>
      </c>
      <c r="BL153" s="752"/>
      <c r="BM153" s="752"/>
      <c r="BN153" s="753"/>
      <c r="BO153" s="751">
        <f t="shared" ref="BO153" si="456">BR108</f>
        <v>0</v>
      </c>
      <c r="BP153" s="752"/>
      <c r="BQ153" s="752"/>
      <c r="BR153" s="753"/>
      <c r="BS153" s="751">
        <f t="shared" ref="BS153" si="457">BV108</f>
        <v>0</v>
      </c>
      <c r="BT153" s="752"/>
      <c r="BU153" s="752"/>
      <c r="BV153" s="753"/>
      <c r="BW153" s="751">
        <f t="shared" ref="BW153" si="458">BZ108</f>
        <v>0</v>
      </c>
      <c r="BX153" s="752"/>
      <c r="BY153" s="752"/>
      <c r="BZ153" s="753"/>
      <c r="CA153" s="751">
        <f t="shared" ref="CA153" si="459">CD108</f>
        <v>0</v>
      </c>
      <c r="CB153" s="752"/>
      <c r="CC153" s="752"/>
      <c r="CD153" s="753"/>
      <c r="CE153" s="24"/>
      <c r="CF153" s="33"/>
      <c r="CG153" s="777" t="s">
        <v>70</v>
      </c>
      <c r="CH153" s="777"/>
      <c r="CI153" s="777"/>
      <c r="CJ153" s="777"/>
      <c r="CK153" s="777"/>
      <c r="CL153" s="777"/>
      <c r="CM153" s="777"/>
      <c r="CN153" s="777"/>
      <c r="CO153" s="777"/>
      <c r="CP153" s="777"/>
      <c r="CQ153" s="777"/>
      <c r="CR153" s="777"/>
      <c r="CS153" s="19"/>
      <c r="CV153"/>
      <c r="CW153"/>
      <c r="CX153"/>
      <c r="CY153"/>
      <c r="CZ153"/>
      <c r="DA153"/>
      <c r="DB153"/>
      <c r="DC153"/>
      <c r="DD153"/>
      <c r="DE153"/>
      <c r="DF153"/>
      <c r="DG153"/>
      <c r="DH153" s="198"/>
      <c r="DI153" s="211"/>
    </row>
    <row r="154" spans="1:301" s="19" customFormat="1" ht="15" x14ac:dyDescent="0.2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60">COUNTIF($V$15:$AB$68,CG$86)</f>
        <v>0</v>
      </c>
      <c r="CH154" s="393">
        <f t="shared" si="460"/>
        <v>0</v>
      </c>
      <c r="CI154" s="393">
        <f t="shared" si="460"/>
        <v>0</v>
      </c>
      <c r="CJ154" s="393">
        <f t="shared" si="460"/>
        <v>0</v>
      </c>
      <c r="CK154" s="393">
        <f t="shared" si="460"/>
        <v>0</v>
      </c>
      <c r="CL154" s="393">
        <f t="shared" si="460"/>
        <v>0</v>
      </c>
      <c r="CM154" s="393">
        <f t="shared" si="460"/>
        <v>0</v>
      </c>
      <c r="CN154" s="393">
        <f t="shared" si="460"/>
        <v>0</v>
      </c>
      <c r="CO154" s="393">
        <f t="shared" si="460"/>
        <v>0</v>
      </c>
      <c r="CP154" s="393">
        <f t="shared" si="460"/>
        <v>0</v>
      </c>
      <c r="CQ154" s="393">
        <f t="shared" si="460"/>
        <v>0</v>
      </c>
      <c r="CR154" s="393">
        <f t="shared" si="460"/>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0.199999999999999" x14ac:dyDescent="0.2">
      <c r="A156" s="374"/>
      <c r="B156" s="372" t="s">
        <v>165</v>
      </c>
      <c r="C156" s="804" t="s">
        <v>305</v>
      </c>
      <c r="D156" s="805"/>
      <c r="E156" s="805"/>
      <c r="F156" s="805"/>
      <c r="G156" s="805"/>
      <c r="H156" s="805"/>
      <c r="I156" s="805"/>
      <c r="J156" s="805"/>
      <c r="K156" s="805"/>
      <c r="L156" s="805"/>
      <c r="M156" s="805"/>
      <c r="N156" s="805"/>
      <c r="O156" s="805"/>
      <c r="P156" s="805"/>
      <c r="Q156" s="805"/>
      <c r="R156" s="805"/>
      <c r="S156" s="805"/>
      <c r="T156" s="805"/>
      <c r="U156" s="805"/>
      <c r="V156" s="805"/>
      <c r="W156" s="805"/>
      <c r="X156" s="805"/>
      <c r="Y156" s="805"/>
      <c r="Z156" s="805"/>
      <c r="AA156" s="805"/>
      <c r="AB156" s="805"/>
      <c r="AC156" s="805"/>
      <c r="AD156" s="805"/>
      <c r="AE156" s="805"/>
      <c r="AF156" s="805"/>
      <c r="AG156" s="805"/>
      <c r="AH156" s="805"/>
      <c r="AI156" s="805"/>
      <c r="AJ156" s="805"/>
      <c r="AK156" s="805"/>
      <c r="AL156" s="805"/>
      <c r="AM156" s="805"/>
      <c r="AN156" s="805"/>
      <c r="AO156" s="805"/>
      <c r="AP156" s="805"/>
      <c r="AQ156" s="805"/>
      <c r="AR156" s="805"/>
      <c r="AS156" s="805"/>
      <c r="AT156" s="805"/>
      <c r="AU156" s="805"/>
      <c r="AV156" s="805"/>
      <c r="AW156" s="805"/>
      <c r="AX156" s="805"/>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5">
      <c r="A157" s="374"/>
      <c r="B157" s="387"/>
      <c r="C157" s="793" t="s">
        <v>166</v>
      </c>
      <c r="D157" s="793"/>
      <c r="E157" s="793"/>
      <c r="F157" s="793"/>
      <c r="G157" s="793"/>
      <c r="H157" s="793"/>
      <c r="I157" s="793"/>
      <c r="J157" s="793"/>
      <c r="K157" s="793"/>
      <c r="L157" s="793"/>
      <c r="M157" s="793"/>
      <c r="N157" s="793"/>
      <c r="O157" s="793"/>
      <c r="P157" s="793"/>
      <c r="Q157" s="793"/>
      <c r="R157" s="793"/>
      <c r="S157" s="793"/>
      <c r="T157" s="793"/>
      <c r="U157" s="793"/>
      <c r="V157" s="793"/>
      <c r="W157" s="793"/>
      <c r="X157" s="793"/>
      <c r="Y157" s="793"/>
      <c r="Z157" s="793"/>
      <c r="AA157" s="793"/>
      <c r="AB157" s="793"/>
      <c r="AC157" s="793"/>
      <c r="AD157" s="793"/>
      <c r="AE157" s="793"/>
      <c r="AF157" s="793"/>
      <c r="AG157" s="793"/>
      <c r="AH157" s="793"/>
      <c r="AI157" s="793"/>
      <c r="AJ157" s="793"/>
      <c r="AK157" s="793"/>
      <c r="AL157" s="793"/>
      <c r="AM157" s="793"/>
      <c r="AN157" s="793"/>
      <c r="AO157" s="793"/>
      <c r="AP157" s="793"/>
      <c r="AQ157" s="806"/>
      <c r="AR157" s="806"/>
      <c r="AS157" s="806"/>
      <c r="AT157" s="806"/>
      <c r="AU157" s="806"/>
      <c r="AV157" s="806"/>
      <c r="AW157" s="806"/>
      <c r="AX157" s="806"/>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0.199999999999999" x14ac:dyDescent="0.2">
      <c r="A158" s="374"/>
      <c r="B158" s="373" t="s">
        <v>167</v>
      </c>
      <c r="C158" s="804"/>
      <c r="D158" s="805"/>
      <c r="E158" s="805"/>
      <c r="F158" s="805"/>
      <c r="G158" s="805"/>
      <c r="H158" s="805"/>
      <c r="I158" s="805"/>
      <c r="J158" s="805"/>
      <c r="K158" s="805"/>
      <c r="L158" s="805"/>
      <c r="M158" s="805"/>
      <c r="N158" s="805"/>
      <c r="O158" s="805"/>
      <c r="P158" s="805"/>
      <c r="Q158" s="805"/>
      <c r="R158" s="805"/>
      <c r="S158" s="805"/>
      <c r="T158" s="805"/>
      <c r="U158" s="805"/>
      <c r="V158" s="805"/>
      <c r="W158" s="805"/>
      <c r="X158" s="805"/>
      <c r="Y158" s="805"/>
      <c r="Z158" s="805"/>
      <c r="AA158" s="805"/>
      <c r="AB158" s="805"/>
      <c r="AC158" s="805"/>
      <c r="AD158" s="805"/>
      <c r="AE158" s="805"/>
      <c r="AF158" s="805"/>
      <c r="AG158" s="805"/>
      <c r="AH158" s="805"/>
      <c r="AI158" s="805"/>
      <c r="AJ158" s="805"/>
      <c r="AK158" s="805"/>
      <c r="AL158" s="805"/>
      <c r="AM158" s="805"/>
      <c r="AN158" s="805"/>
      <c r="AO158" s="805"/>
      <c r="AP158" s="805"/>
      <c r="AQ158" s="805"/>
      <c r="AR158" s="805"/>
      <c r="AS158" s="805"/>
      <c r="AT158" s="805"/>
      <c r="AU158" s="805"/>
      <c r="AV158" s="805"/>
      <c r="AW158" s="805"/>
      <c r="AX158" s="805"/>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5">
      <c r="A159" s="374"/>
      <c r="B159" s="441"/>
      <c r="C159" s="793" t="s">
        <v>168</v>
      </c>
      <c r="D159" s="793"/>
      <c r="E159" s="793"/>
      <c r="F159" s="793"/>
      <c r="G159" s="793"/>
      <c r="H159" s="793"/>
      <c r="I159" s="793"/>
      <c r="J159" s="793"/>
      <c r="K159" s="793"/>
      <c r="L159" s="793"/>
      <c r="M159" s="793"/>
      <c r="N159" s="793"/>
      <c r="O159" s="793"/>
      <c r="P159" s="793"/>
      <c r="Q159" s="793"/>
      <c r="R159" s="793"/>
      <c r="S159" s="793"/>
      <c r="T159" s="793"/>
      <c r="U159" s="793"/>
      <c r="V159" s="793"/>
      <c r="W159" s="793"/>
      <c r="X159" s="793"/>
      <c r="Y159" s="793"/>
      <c r="Z159" s="793"/>
      <c r="AA159" s="793"/>
      <c r="AB159" s="793"/>
      <c r="AC159" s="793"/>
      <c r="AD159" s="793"/>
      <c r="AE159" s="793"/>
      <c r="AF159" s="793"/>
      <c r="AG159" s="793"/>
      <c r="AH159" s="793"/>
      <c r="AI159" s="793"/>
      <c r="AJ159" s="793"/>
      <c r="AK159" s="793"/>
      <c r="AL159" s="793"/>
      <c r="AM159" s="793"/>
      <c r="AN159" s="793"/>
      <c r="AO159" s="793"/>
      <c r="AP159" s="793"/>
      <c r="AQ159" s="806"/>
      <c r="AR159" s="806"/>
      <c r="AS159" s="806"/>
      <c r="AT159" s="806"/>
      <c r="AU159" s="806"/>
      <c r="AV159" s="806"/>
      <c r="AW159" s="806"/>
      <c r="AX159" s="806"/>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0.199999999999999" x14ac:dyDescent="0.2">
      <c r="A160" s="374"/>
      <c r="B160" s="231" t="s">
        <v>258</v>
      </c>
      <c r="C160" s="808"/>
      <c r="D160" s="808"/>
      <c r="E160" s="808"/>
      <c r="F160" s="808"/>
      <c r="G160" s="808"/>
      <c r="H160" s="808"/>
      <c r="I160" s="443"/>
      <c r="J160" s="791"/>
      <c r="K160" s="791"/>
      <c r="L160" s="791"/>
      <c r="M160" s="791"/>
      <c r="N160" s="791"/>
      <c r="O160" s="791"/>
      <c r="P160" s="791"/>
      <c r="Q160" s="791"/>
      <c r="R160" s="791"/>
      <c r="S160" s="791"/>
      <c r="T160" s="791"/>
      <c r="U160" s="791"/>
      <c r="V160" s="791"/>
      <c r="W160" s="791"/>
      <c r="X160" s="791"/>
      <c r="Y160" s="791"/>
      <c r="Z160" s="791"/>
      <c r="AA160" s="791"/>
      <c r="AB160" s="791"/>
      <c r="AC160" s="792"/>
      <c r="AD160" s="792"/>
      <c r="AE160" s="792"/>
      <c r="AF160" s="792"/>
      <c r="AG160" s="443"/>
      <c r="AH160" s="443"/>
      <c r="AI160" s="446" t="s">
        <v>169</v>
      </c>
      <c r="AJ160" s="443"/>
      <c r="AK160" s="809" t="s">
        <v>307</v>
      </c>
      <c r="AL160" s="810"/>
      <c r="AM160" s="810"/>
      <c r="AN160" s="810"/>
      <c r="AO160" s="810"/>
      <c r="AP160" s="810"/>
      <c r="AQ160" s="810"/>
      <c r="AR160" s="810"/>
      <c r="AS160" s="810"/>
      <c r="AT160" s="810"/>
      <c r="AU160" s="810"/>
      <c r="AV160" s="811"/>
      <c r="AW160" s="811"/>
      <c r="AX160" s="811"/>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5">
      <c r="A161" s="374"/>
      <c r="B161" s="245"/>
      <c r="C161" s="793" t="s">
        <v>212</v>
      </c>
      <c r="D161" s="793"/>
      <c r="E161" s="793"/>
      <c r="F161" s="793"/>
      <c r="G161" s="793"/>
      <c r="H161" s="794"/>
      <c r="I161" s="447"/>
      <c r="J161" s="793" t="s">
        <v>170</v>
      </c>
      <c r="K161" s="793"/>
      <c r="L161" s="793"/>
      <c r="M161" s="793"/>
      <c r="N161" s="793"/>
      <c r="O161" s="793"/>
      <c r="P161" s="793"/>
      <c r="Q161" s="793"/>
      <c r="R161" s="793"/>
      <c r="S161" s="793"/>
      <c r="T161" s="793"/>
      <c r="U161" s="793"/>
      <c r="V161" s="793"/>
      <c r="W161" s="793"/>
      <c r="X161" s="793"/>
      <c r="Y161" s="793"/>
      <c r="Z161" s="793"/>
      <c r="AA161" s="793"/>
      <c r="AB161" s="793"/>
      <c r="AC161" s="794"/>
      <c r="AD161" s="794"/>
      <c r="AE161" s="794"/>
      <c r="AF161" s="794"/>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1">INDIRECT(ADDRESS(287+9*($CF$137-1),COLUMN(CV161),1,1))</f>
        <v>0</v>
      </c>
      <c r="CW161" s="394">
        <f t="shared" ca="1" si="461"/>
        <v>0</v>
      </c>
      <c r="CX161" s="394">
        <f t="shared" ca="1" si="461"/>
        <v>0</v>
      </c>
      <c r="CY161" s="394">
        <f t="shared" ca="1" si="461"/>
        <v>0</v>
      </c>
      <c r="CZ161" s="394"/>
      <c r="DA161" s="394"/>
      <c r="DB161" s="394"/>
      <c r="DC161" s="394"/>
      <c r="DD161" s="394">
        <f t="shared" ca="1" si="461"/>
        <v>0</v>
      </c>
      <c r="DE161" s="394">
        <f t="shared" ca="1" si="461"/>
        <v>0</v>
      </c>
      <c r="DF161" s="394">
        <f t="shared" ca="1" si="461"/>
        <v>0</v>
      </c>
      <c r="DG161" s="394">
        <f t="shared" ca="1" si="461"/>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5">
      <c r="A162" s="387"/>
      <c r="B162" s="245" t="s">
        <v>171</v>
      </c>
      <c r="C162" s="807"/>
      <c r="D162" s="808"/>
      <c r="E162" s="808"/>
      <c r="F162" s="808"/>
      <c r="G162" s="808"/>
      <c r="H162" s="808"/>
      <c r="I162" s="398"/>
      <c r="J162" s="791" t="s">
        <v>306</v>
      </c>
      <c r="K162" s="791"/>
      <c r="L162" s="791"/>
      <c r="M162" s="791"/>
      <c r="N162" s="791"/>
      <c r="O162" s="791"/>
      <c r="P162" s="791"/>
      <c r="Q162" s="791"/>
      <c r="R162" s="791"/>
      <c r="S162" s="791"/>
      <c r="T162" s="791"/>
      <c r="U162" s="791"/>
      <c r="V162" s="791"/>
      <c r="W162" s="791"/>
      <c r="X162" s="791"/>
      <c r="Y162" s="791"/>
      <c r="Z162" s="791"/>
      <c r="AA162" s="791"/>
      <c r="AB162" s="791"/>
      <c r="AC162" s="792"/>
      <c r="AD162" s="792"/>
      <c r="AE162" s="792"/>
      <c r="AF162" s="792"/>
      <c r="AG162" s="398"/>
      <c r="AH162" s="398"/>
      <c r="AI162" s="815" t="s">
        <v>247</v>
      </c>
      <c r="AJ162" s="792"/>
      <c r="AK162" s="792"/>
      <c r="AL162" s="792"/>
      <c r="AM162" s="792"/>
      <c r="AN162" s="792"/>
      <c r="AO162" s="792"/>
      <c r="AP162" s="792"/>
      <c r="AQ162" s="792"/>
      <c r="AR162" s="792"/>
      <c r="AS162" s="792"/>
      <c r="AT162" s="792"/>
      <c r="AU162" s="792"/>
      <c r="AV162" s="792"/>
      <c r="AW162" s="792"/>
      <c r="AX162" s="750"/>
      <c r="AY162" s="750"/>
      <c r="AZ162" s="750"/>
      <c r="BA162" s="750"/>
      <c r="BB162" s="750"/>
      <c r="BC162" s="750"/>
      <c r="BD162" s="750"/>
      <c r="BE162" s="750"/>
      <c r="BF162" s="750"/>
      <c r="BG162" s="750"/>
      <c r="BH162" s="750"/>
      <c r="BI162" s="750"/>
      <c r="BJ162" s="750"/>
      <c r="BK162" s="750"/>
      <c r="BL162" s="750"/>
      <c r="BM162" s="750"/>
      <c r="BN162" s="750"/>
      <c r="BO162" s="750"/>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5">
      <c r="A163" s="442"/>
      <c r="B163" s="245"/>
      <c r="C163" s="793" t="s">
        <v>212</v>
      </c>
      <c r="D163" s="793"/>
      <c r="E163" s="793"/>
      <c r="F163" s="793"/>
      <c r="G163" s="793"/>
      <c r="H163" s="794"/>
      <c r="I163" s="442"/>
      <c r="J163" s="793" t="s">
        <v>170</v>
      </c>
      <c r="K163" s="793"/>
      <c r="L163" s="793"/>
      <c r="M163" s="793"/>
      <c r="N163" s="793"/>
      <c r="O163" s="793"/>
      <c r="P163" s="793"/>
      <c r="Q163" s="793"/>
      <c r="R163" s="793"/>
      <c r="S163" s="793"/>
      <c r="T163" s="793"/>
      <c r="U163" s="793"/>
      <c r="V163" s="793"/>
      <c r="W163" s="793"/>
      <c r="X163" s="793"/>
      <c r="Y163" s="793"/>
      <c r="Z163" s="793"/>
      <c r="AA163" s="793"/>
      <c r="AB163" s="793"/>
      <c r="AC163" s="794"/>
      <c r="AD163" s="794"/>
      <c r="AE163" s="794"/>
      <c r="AF163" s="794"/>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5">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5">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0.199999999999999" x14ac:dyDescent="0.2">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0.199999999999999"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5">
      <c r="CV169"/>
      <c r="CW169"/>
      <c r="CX169"/>
      <c r="CY169"/>
      <c r="CZ169"/>
      <c r="DA169"/>
      <c r="DB169"/>
      <c r="DC169"/>
      <c r="DD169"/>
      <c r="DE169"/>
      <c r="DF169"/>
      <c r="DG169"/>
      <c r="EB169" s="19"/>
      <c r="EC169" s="19"/>
      <c r="ED169" s="19"/>
      <c r="EE169" s="19"/>
      <c r="EF169" s="19"/>
      <c r="FB169" s="19"/>
    </row>
    <row r="170" spans="1:170" x14ac:dyDescent="0.25">
      <c r="CV170"/>
      <c r="CW170"/>
      <c r="CX170"/>
      <c r="CY170"/>
      <c r="CZ170"/>
      <c r="DA170"/>
      <c r="DB170"/>
      <c r="DC170"/>
      <c r="DD170"/>
      <c r="DE170"/>
      <c r="DF170"/>
      <c r="DG170"/>
      <c r="EB170" s="19"/>
      <c r="EC170" s="19"/>
      <c r="ED170" s="19"/>
      <c r="EE170" s="19"/>
      <c r="EF170" s="19"/>
      <c r="FB170" s="19"/>
    </row>
    <row r="171" spans="1:170" x14ac:dyDescent="0.25">
      <c r="CV171"/>
      <c r="CW171"/>
      <c r="CX171"/>
      <c r="CY171"/>
      <c r="CZ171"/>
      <c r="DA171"/>
      <c r="DB171"/>
      <c r="DC171"/>
      <c r="DD171"/>
      <c r="DE171"/>
      <c r="DF171"/>
      <c r="DG171"/>
    </row>
    <row r="172" spans="1:170" x14ac:dyDescent="0.25">
      <c r="CV172"/>
      <c r="CW172"/>
      <c r="CX172"/>
      <c r="CY172"/>
      <c r="CZ172"/>
      <c r="DA172"/>
      <c r="DB172"/>
      <c r="DC172"/>
      <c r="DD172"/>
      <c r="DE172"/>
      <c r="DF172"/>
      <c r="DG172"/>
    </row>
    <row r="173" spans="1:170"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2.6" x14ac:dyDescent="0.25"/>
  </sheetData>
  <sheetProtection formatCells="0" formatColumns="0" formatRows="0"/>
  <mergeCells count="270">
    <mergeCell ref="D144:F144"/>
    <mergeCell ref="D145:F145"/>
    <mergeCell ref="D146:F146"/>
    <mergeCell ref="D147:F147"/>
    <mergeCell ref="D148:F148"/>
    <mergeCell ref="D149:F149"/>
    <mergeCell ref="D150:F150"/>
    <mergeCell ref="G144:J144"/>
    <mergeCell ref="G145:J145"/>
    <mergeCell ref="G148:J148"/>
    <mergeCell ref="G149:J149"/>
    <mergeCell ref="G150:J150"/>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G142:CR142"/>
    <mergeCell ref="BW145:BZ145"/>
    <mergeCell ref="BS143:BV143"/>
    <mergeCell ref="BW144:BZ144"/>
    <mergeCell ref="CG10:CR10"/>
    <mergeCell ref="BW148:BZ148"/>
    <mergeCell ref="BS148:BV148"/>
    <mergeCell ref="BS145:BV145"/>
    <mergeCell ref="CA148:CD148"/>
    <mergeCell ref="BS147:BV147"/>
    <mergeCell ref="BS146:BV146"/>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s>
  <phoneticPr fontId="9" type="noConversion"/>
  <conditionalFormatting sqref="A15:A68">
    <cfRule type="expression" dxfId="131" priority="134">
      <formula>$B15=0</formula>
    </cfRule>
  </conditionalFormatting>
  <conditionalFormatting sqref="B15:B16 B28:B63">
    <cfRule type="expression" dxfId="130" priority="136">
      <formula>AND($AC15&gt;0,$AH15/$AC15&lt;1/3)</formula>
    </cfRule>
  </conditionalFormatting>
  <conditionalFormatting sqref="B65:B67">
    <cfRule type="expression" dxfId="129" priority="179">
      <formula>AND($AC65&gt;0,$AH65/$AC65&lt;1/3)</formula>
    </cfRule>
  </conditionalFormatting>
  <conditionalFormatting sqref="AD136">
    <cfRule type="cellIs" dxfId="128" priority="144" operator="notEqual">
      <formula>$FU$16</formula>
    </cfRule>
  </conditionalFormatting>
  <conditionalFormatting sqref="AI15:AK17 AM15:AO23 AQ15:AS26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I24:AK68 AM27:AO68 AQ30:AS68">
    <cfRule type="expression" dxfId="127" priority="121">
      <formula>MOD(AI15,2)&lt;&gt;0</formula>
    </cfRule>
  </conditionalFormatting>
  <conditionalFormatting sqref="AI149:AT149 AY149:CD149">
    <cfRule type="cellIs" dxfId="126" priority="137" operator="notEqual">
      <formula>30</formula>
    </cfRule>
  </conditionalFormatting>
  <conditionalFormatting sqref="B104">
    <cfRule type="expression" dxfId="125" priority="114">
      <formula>AND($AC104&gt;0,$AH104/$AC104&lt;1/3)</formula>
    </cfRule>
  </conditionalFormatting>
  <conditionalFormatting sqref="AI104:AK104">
    <cfRule type="expression" dxfId="124" priority="111">
      <formula>MOD(AI104,2)&lt;&gt;0</formula>
    </cfRule>
  </conditionalFormatting>
  <conditionalFormatting sqref="AM104:AO104">
    <cfRule type="expression" dxfId="123" priority="110">
      <formula>MOD(AM104,2)&lt;&gt;0</formula>
    </cfRule>
  </conditionalFormatting>
  <conditionalFormatting sqref="AQ104:AS104 AY104:BA104 BG104:BI104">
    <cfRule type="expression" dxfId="122" priority="109">
      <formula>MOD(AQ104,2)&lt;&gt;0</formula>
    </cfRule>
  </conditionalFormatting>
  <conditionalFormatting sqref="AU104:AW104 BC104:BE104 BK104:BM104">
    <cfRule type="expression" dxfId="121" priority="108">
      <formula>MOD(AU104,2)&lt;&gt;0</formula>
    </cfRule>
  </conditionalFormatting>
  <conditionalFormatting sqref="BO104:BQ104">
    <cfRule type="expression" dxfId="120" priority="107">
      <formula>MOD(BO104,2)&lt;&gt;0</formula>
    </cfRule>
  </conditionalFormatting>
  <conditionalFormatting sqref="BS104:BU104">
    <cfRule type="expression" dxfId="119" priority="112">
      <formula>MOD(BS104,2)&lt;&gt;0</formula>
    </cfRule>
  </conditionalFormatting>
  <conditionalFormatting sqref="BW104:BY104">
    <cfRule type="expression" dxfId="118" priority="106">
      <formula>MOD(BW104,2)&lt;&gt;0</formula>
    </cfRule>
  </conditionalFormatting>
  <conditionalFormatting sqref="CA104:CC104">
    <cfRule type="expression" dxfId="117" priority="105">
      <formula>MOD(CA104,2)&lt;&gt;0</formula>
    </cfRule>
  </conditionalFormatting>
  <conditionalFormatting sqref="B103">
    <cfRule type="expression" dxfId="116" priority="104">
      <formula>AND($AC103&gt;0,$AH103/$AC103&lt;1/3)</formula>
    </cfRule>
  </conditionalFormatting>
  <conditionalFormatting sqref="AI103:AK103">
    <cfRule type="expression" dxfId="115" priority="102">
      <formula>MOD(AI103,2)&lt;&gt;0</formula>
    </cfRule>
  </conditionalFormatting>
  <conditionalFormatting sqref="AM103:AO103">
    <cfRule type="expression" dxfId="114" priority="101">
      <formula>MOD(AM103,2)&lt;&gt;0</formula>
    </cfRule>
  </conditionalFormatting>
  <conditionalFormatting sqref="AQ103:AS103 AY103:BA103 BG103:BI103">
    <cfRule type="expression" dxfId="113" priority="100">
      <formula>MOD(AQ103,2)&lt;&gt;0</formula>
    </cfRule>
  </conditionalFormatting>
  <conditionalFormatting sqref="AU103:AW103 BC103:BE103 BK103:BM103">
    <cfRule type="expression" dxfId="112" priority="99">
      <formula>MOD(AU103,2)&lt;&gt;0</formula>
    </cfRule>
  </conditionalFormatting>
  <conditionalFormatting sqref="BO103:BQ103">
    <cfRule type="expression" dxfId="111" priority="98">
      <formula>MOD(BO103,2)&lt;&gt;0</formula>
    </cfRule>
  </conditionalFormatting>
  <conditionalFormatting sqref="BS103:BU103">
    <cfRule type="expression" dxfId="110" priority="103">
      <formula>MOD(BS103,2)&lt;&gt;0</formula>
    </cfRule>
  </conditionalFormatting>
  <conditionalFormatting sqref="BW103:BY103">
    <cfRule type="expression" dxfId="109" priority="97">
      <formula>MOD(BW103,2)&lt;&gt;0</formula>
    </cfRule>
  </conditionalFormatting>
  <conditionalFormatting sqref="CA103:CC103">
    <cfRule type="expression" dxfId="108" priority="96">
      <formula>MOD(CA103,2)&lt;&gt;0</formula>
    </cfRule>
  </conditionalFormatting>
  <conditionalFormatting sqref="B105">
    <cfRule type="expression" dxfId="107" priority="95">
      <formula>AND($AC105&gt;0,$AH105/$AC105&lt;1/3)</formula>
    </cfRule>
  </conditionalFormatting>
  <conditionalFormatting sqref="AI105:AK105">
    <cfRule type="expression" dxfId="106" priority="93">
      <formula>MOD(AI105,2)&lt;&gt;0</formula>
    </cfRule>
  </conditionalFormatting>
  <conditionalFormatting sqref="AM105:AO105">
    <cfRule type="expression" dxfId="105" priority="92">
      <formula>MOD(AM105,2)&lt;&gt;0</formula>
    </cfRule>
  </conditionalFormatting>
  <conditionalFormatting sqref="AQ105:AS105 AY105:BA105 BG105:BI105">
    <cfRule type="expression" dxfId="104" priority="91">
      <formula>MOD(AQ105,2)&lt;&gt;0</formula>
    </cfRule>
  </conditionalFormatting>
  <conditionalFormatting sqref="AU105:AW105 BC105:BE105 BK105:BM105">
    <cfRule type="expression" dxfId="103" priority="90">
      <formula>MOD(AU105,2)&lt;&gt;0</formula>
    </cfRule>
  </conditionalFormatting>
  <conditionalFormatting sqref="BO105:BQ105">
    <cfRule type="expression" dxfId="102" priority="89">
      <formula>MOD(BO105,2)&lt;&gt;0</formula>
    </cfRule>
  </conditionalFormatting>
  <conditionalFormatting sqref="BS105:BU105">
    <cfRule type="expression" dxfId="101" priority="94">
      <formula>MOD(BS105,2)&lt;&gt;0</formula>
    </cfRule>
  </conditionalFormatting>
  <conditionalFormatting sqref="BW105:BY105">
    <cfRule type="expression" dxfId="100" priority="88">
      <formula>MOD(BW105,2)&lt;&gt;0</formula>
    </cfRule>
  </conditionalFormatting>
  <conditionalFormatting sqref="CA105:CC105">
    <cfRule type="expression" dxfId="99" priority="87">
      <formula>MOD(CA105,2)&lt;&gt;0</formula>
    </cfRule>
  </conditionalFormatting>
  <conditionalFormatting sqref="B106">
    <cfRule type="expression" dxfId="98" priority="86">
      <formula>AND($AC106&gt;0,$AH106/$AC106&lt;1/3)</formula>
    </cfRule>
  </conditionalFormatting>
  <conditionalFormatting sqref="AI106:AK106">
    <cfRule type="expression" dxfId="97" priority="84">
      <formula>MOD(AI106,2)&lt;&gt;0</formula>
    </cfRule>
  </conditionalFormatting>
  <conditionalFormatting sqref="AM106:AO106">
    <cfRule type="expression" dxfId="96" priority="83">
      <formula>MOD(AM106,2)&lt;&gt;0</formula>
    </cfRule>
  </conditionalFormatting>
  <conditionalFormatting sqref="AQ106:AS106 AY106:BA106 BG106:BI106">
    <cfRule type="expression" dxfId="95" priority="82">
      <formula>MOD(AQ106,2)&lt;&gt;0</formula>
    </cfRule>
  </conditionalFormatting>
  <conditionalFormatting sqref="AU106:AW106 BC106:BE106 BK106:BM106">
    <cfRule type="expression" dxfId="94" priority="81">
      <formula>MOD(AU106,2)&lt;&gt;0</formula>
    </cfRule>
  </conditionalFormatting>
  <conditionalFormatting sqref="BO106:BQ106">
    <cfRule type="expression" dxfId="93" priority="80">
      <formula>MOD(BO106,2)&lt;&gt;0</formula>
    </cfRule>
  </conditionalFormatting>
  <conditionalFormatting sqref="BS106:BU106">
    <cfRule type="expression" dxfId="92" priority="85">
      <formula>MOD(BS106,2)&lt;&gt;0</formula>
    </cfRule>
  </conditionalFormatting>
  <conditionalFormatting sqref="BW106:BY106">
    <cfRule type="expression" dxfId="91" priority="79">
      <formula>MOD(BW106,2)&lt;&gt;0</formula>
    </cfRule>
  </conditionalFormatting>
  <conditionalFormatting sqref="CA106:CC106">
    <cfRule type="expression" dxfId="90" priority="78">
      <formula>MOD(CA106,2)&lt;&gt;0</formula>
    </cfRule>
  </conditionalFormatting>
  <conditionalFormatting sqref="B107">
    <cfRule type="expression" dxfId="89" priority="77">
      <formula>AND($AC107&gt;0,$AH107/$AC107&lt;1/3)</formula>
    </cfRule>
  </conditionalFormatting>
  <conditionalFormatting sqref="AI107:AK107">
    <cfRule type="expression" dxfId="88" priority="75">
      <formula>MOD(AI107,2)&lt;&gt;0</formula>
    </cfRule>
  </conditionalFormatting>
  <conditionalFormatting sqref="AM107:AO107">
    <cfRule type="expression" dxfId="87" priority="74">
      <formula>MOD(AM107,2)&lt;&gt;0</formula>
    </cfRule>
  </conditionalFormatting>
  <conditionalFormatting sqref="AQ107:AS107 AY107:BA107 BG107:BI107">
    <cfRule type="expression" dxfId="86" priority="73">
      <formula>MOD(AQ107,2)&lt;&gt;0</formula>
    </cfRule>
  </conditionalFormatting>
  <conditionalFormatting sqref="AU107:AW107 BC107:BE107 BK107:BM107">
    <cfRule type="expression" dxfId="85" priority="72">
      <formula>MOD(AU107,2)&lt;&gt;0</formula>
    </cfRule>
  </conditionalFormatting>
  <conditionalFormatting sqref="BO107:BQ107">
    <cfRule type="expression" dxfId="84" priority="71">
      <formula>MOD(BO107,2)&lt;&gt;0</formula>
    </cfRule>
  </conditionalFormatting>
  <conditionalFormatting sqref="BS107:BU107">
    <cfRule type="expression" dxfId="83" priority="76">
      <formula>MOD(BS107,2)&lt;&gt;0</formula>
    </cfRule>
  </conditionalFormatting>
  <conditionalFormatting sqref="BW107:BY107">
    <cfRule type="expression" dxfId="82" priority="70">
      <formula>MOD(BW107,2)&lt;&gt;0</formula>
    </cfRule>
  </conditionalFormatting>
  <conditionalFormatting sqref="CA107:CC107">
    <cfRule type="expression" dxfId="81" priority="69">
      <formula>MOD(CA107,2)&lt;&gt;0</formula>
    </cfRule>
  </conditionalFormatting>
  <conditionalFormatting sqref="BO147:CD147 AI147:AX147 AI148:CD148">
    <cfRule type="expression" dxfId="80" priority="625">
      <formula>AI$147+AI$148&gt;9</formula>
    </cfRule>
  </conditionalFormatting>
  <conditionalFormatting sqref="B17">
    <cfRule type="expression" dxfId="79" priority="11">
      <formula>AND($X17&gt;0,$AC17/$X17&lt;0.5)</formula>
    </cfRule>
  </conditionalFormatting>
  <conditionalFormatting sqref="AM24:AO26">
    <cfRule type="expression" dxfId="77" priority="8">
      <formula>MOD(AM24,2)&lt;&gt;0</formula>
    </cfRule>
  </conditionalFormatting>
  <conditionalFormatting sqref="AQ27:AS29">
    <cfRule type="expression" dxfId="76" priority="7">
      <formula>MOD(AQ27,2)&lt;&gt;0</formula>
    </cfRule>
  </conditionalFormatting>
  <conditionalFormatting sqref="B18:B27">
    <cfRule type="expression" dxfId="1" priority="2">
      <formula>AND($X18&gt;0,$AC18/$X18&lt;0.5)</formula>
    </cfRule>
  </conditionalFormatting>
  <conditionalFormatting sqref="AI18:AK23">
    <cfRule type="expression" dxfId="0" priority="1">
      <formula>MOD(AI18,2)&lt;&gt;0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142" zoomScale="130" zoomScaleNormal="175" zoomScaleSheetLayoutView="130" workbookViewId="0">
      <selection activeCell="A200" sqref="A200:XFD229"/>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4" width="4.5546875" style="320" customWidth="1"/>
    <col min="55" max="94" width="4.5546875" style="320" hidden="1" customWidth="1"/>
    <col min="95" max="95" width="5.6640625" style="64" bestFit="1" customWidth="1"/>
    <col min="96" max="96" width="5.6640625" style="33" customWidth="1"/>
    <col min="97" max="16384" width="9.109375" style="33"/>
  </cols>
  <sheetData>
    <row r="1" spans="1:100"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7.399999999999999" x14ac:dyDescent="0.25">
      <c r="A2" s="894" t="str">
        <f>'НП ДЕННА'!A2</f>
        <v>ПЛАН НАВЧАЛЬНОГО ПРОЦЕСУ</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c r="BZ2" s="894"/>
      <c r="CA2" s="894"/>
      <c r="CB2" s="894"/>
      <c r="CC2" s="894"/>
      <c r="CD2" s="894"/>
      <c r="CE2" s="894"/>
      <c r="CF2" s="894"/>
      <c r="CG2" s="894"/>
      <c r="CH2" s="894"/>
      <c r="CI2" s="894"/>
      <c r="CJ2" s="894"/>
      <c r="CK2" s="894"/>
      <c r="CL2" s="894"/>
      <c r="CM2" s="894"/>
      <c r="CN2" s="894"/>
      <c r="CO2" s="894"/>
      <c r="CP2" s="894"/>
      <c r="CQ2" s="21"/>
      <c r="CR2" s="265" t="s">
        <v>85</v>
      </c>
    </row>
    <row r="3" spans="1:100" s="19" customFormat="1" ht="13.8" x14ac:dyDescent="0.25">
      <c r="A3" s="895" t="str">
        <f>'НП ДЕННА'!A3</f>
        <v>другий (магістерський) рівень вищої освіти</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6"/>
      <c r="AO3" s="896"/>
      <c r="AP3" s="896"/>
      <c r="AQ3" s="896"/>
      <c r="AR3" s="896"/>
      <c r="AS3" s="896"/>
      <c r="AT3" s="896"/>
      <c r="AU3" s="896"/>
      <c r="AV3" s="896"/>
      <c r="AW3" s="896"/>
      <c r="AX3" s="896"/>
      <c r="AY3" s="896"/>
      <c r="AZ3" s="896"/>
      <c r="BA3" s="896"/>
      <c r="BB3" s="896"/>
      <c r="BC3" s="896"/>
      <c r="BD3" s="896"/>
      <c r="BE3" s="896"/>
      <c r="BF3" s="896"/>
      <c r="BG3" s="896"/>
      <c r="BH3" s="896"/>
      <c r="BI3" s="896"/>
      <c r="BJ3" s="896"/>
      <c r="BK3" s="896"/>
      <c r="BL3" s="896"/>
      <c r="BM3" s="896"/>
      <c r="BN3" s="896"/>
      <c r="BO3" s="896"/>
      <c r="BP3" s="896"/>
      <c r="BQ3" s="896"/>
      <c r="BR3" s="896"/>
      <c r="BS3" s="896"/>
      <c r="BT3" s="896"/>
      <c r="BU3" s="896"/>
      <c r="BV3" s="896"/>
      <c r="BW3" s="896"/>
      <c r="BX3" s="896"/>
      <c r="BY3" s="896"/>
      <c r="BZ3" s="896"/>
      <c r="CA3" s="896"/>
      <c r="CB3" s="896"/>
      <c r="CC3" s="896"/>
      <c r="CD3" s="896"/>
      <c r="CE3" s="896"/>
      <c r="CF3" s="896"/>
      <c r="CG3" s="896"/>
      <c r="CH3" s="896"/>
      <c r="CI3" s="896"/>
      <c r="CJ3" s="896"/>
      <c r="CK3" s="896"/>
      <c r="CL3" s="896"/>
      <c r="CM3" s="896"/>
      <c r="CN3" s="896"/>
      <c r="CO3" s="896"/>
      <c r="CP3" s="897"/>
      <c r="CQ3" s="21"/>
    </row>
    <row r="4" spans="1:100" s="19" customFormat="1" ht="13.8" x14ac:dyDescent="0.25">
      <c r="A4" s="898" t="s">
        <v>293</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899"/>
      <c r="AY4" s="899"/>
      <c r="AZ4" s="899"/>
      <c r="BA4" s="899"/>
      <c r="BB4" s="899"/>
      <c r="BC4" s="899"/>
      <c r="BD4" s="899"/>
      <c r="BE4" s="899"/>
      <c r="BF4" s="899"/>
      <c r="BG4" s="899"/>
      <c r="BH4" s="899"/>
      <c r="BI4" s="899"/>
      <c r="BJ4" s="899"/>
      <c r="BK4" s="899"/>
      <c r="BL4" s="899"/>
      <c r="BM4" s="899"/>
      <c r="BN4" s="899"/>
      <c r="BO4" s="899"/>
      <c r="BP4" s="899"/>
      <c r="BQ4" s="899"/>
      <c r="BR4" s="899"/>
      <c r="BS4" s="899"/>
      <c r="BT4" s="899"/>
      <c r="BU4" s="899"/>
      <c r="BV4" s="899"/>
      <c r="BW4" s="899"/>
      <c r="BX4" s="899"/>
      <c r="BY4" s="899"/>
      <c r="BZ4" s="899"/>
      <c r="CA4" s="899"/>
      <c r="CB4" s="899"/>
      <c r="CC4" s="899"/>
      <c r="CD4" s="899"/>
      <c r="CE4" s="899"/>
      <c r="CF4" s="899"/>
      <c r="CG4" s="899"/>
      <c r="CH4" s="899"/>
      <c r="CI4" s="899"/>
      <c r="CJ4" s="899"/>
      <c r="CK4" s="899"/>
      <c r="CL4" s="899"/>
      <c r="CM4" s="899"/>
      <c r="CN4" s="899"/>
      <c r="CO4" s="899"/>
      <c r="CP4" s="900"/>
      <c r="CQ4" s="21"/>
      <c r="CR4">
        <v>0.5</v>
      </c>
    </row>
    <row r="5" spans="1:100" s="27" customFormat="1" x14ac:dyDescent="0.25">
      <c r="A5" s="901" t="str">
        <f>'НП ДЕННА'!A5</f>
        <v>№</v>
      </c>
      <c r="B5" s="904" t="str">
        <f>'НП ДЕННА'!B5</f>
        <v>Назва дисциплін</v>
      </c>
      <c r="C5" s="907" t="str">
        <f>'НП ДЕННА'!C5</f>
        <v>Шифр кафедри</v>
      </c>
      <c r="D5" s="881" t="str">
        <f>'НП ДЕННА'!D5</f>
        <v>Розподіл за семестрами</v>
      </c>
      <c r="E5" s="882"/>
      <c r="F5" s="882"/>
      <c r="G5" s="882"/>
      <c r="H5" s="882"/>
      <c r="I5" s="882"/>
      <c r="J5" s="882"/>
      <c r="K5" s="882"/>
      <c r="L5" s="882"/>
      <c r="M5" s="882"/>
      <c r="N5" s="882"/>
      <c r="O5" s="882"/>
      <c r="P5" s="882"/>
      <c r="Q5" s="882"/>
      <c r="R5" s="882"/>
      <c r="S5" s="882"/>
      <c r="T5" s="882"/>
      <c r="U5" s="882"/>
      <c r="V5" s="882"/>
      <c r="W5" s="882"/>
      <c r="X5" s="882"/>
      <c r="Y5" s="882"/>
      <c r="Z5" s="882"/>
      <c r="AA5" s="882"/>
      <c r="AB5" s="883"/>
      <c r="AC5" s="909" t="str">
        <f>'НП ДЕННА'!AC5</f>
        <v>Обсяг годин</v>
      </c>
      <c r="AD5" s="910"/>
      <c r="AE5" s="910"/>
      <c r="AF5" s="910"/>
      <c r="AG5" s="910"/>
      <c r="AH5" s="911"/>
      <c r="AI5" s="909" t="str">
        <f>'НП ДЕННА'!AI5</f>
        <v>Розподіл за курсами і семестрами</v>
      </c>
      <c r="AJ5" s="910"/>
      <c r="AK5" s="910"/>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0"/>
      <c r="BJ5" s="910"/>
      <c r="BK5" s="910"/>
      <c r="BL5" s="910"/>
      <c r="BM5" s="910"/>
      <c r="BN5" s="910"/>
      <c r="BO5" s="910"/>
      <c r="BP5" s="910"/>
      <c r="BQ5" s="910"/>
      <c r="BR5" s="910"/>
      <c r="BS5" s="910"/>
      <c r="BT5" s="910"/>
      <c r="BU5" s="910"/>
      <c r="BV5" s="910"/>
      <c r="BW5" s="910"/>
      <c r="BX5" s="910"/>
      <c r="BY5" s="910"/>
      <c r="BZ5" s="910"/>
      <c r="CA5" s="910"/>
      <c r="CB5" s="910"/>
      <c r="CC5" s="910"/>
      <c r="CD5" s="910"/>
      <c r="CE5" s="910"/>
      <c r="CF5" s="910"/>
      <c r="CG5" s="910"/>
      <c r="CH5" s="910"/>
      <c r="CI5" s="910"/>
      <c r="CJ5" s="910"/>
      <c r="CK5" s="910"/>
      <c r="CL5" s="910"/>
      <c r="CM5" s="910"/>
      <c r="CN5" s="910"/>
      <c r="CO5" s="910"/>
      <c r="CP5" s="911"/>
      <c r="CQ5" s="59"/>
    </row>
    <row r="6" spans="1:100" s="28" customFormat="1" x14ac:dyDescent="0.25">
      <c r="A6" s="902"/>
      <c r="B6" s="905"/>
      <c r="C6" s="908"/>
      <c r="D6" s="912" t="str">
        <f>'НП ДЕННА'!D6</f>
        <v>Екзамени</v>
      </c>
      <c r="E6" s="913"/>
      <c r="F6" s="913"/>
      <c r="G6" s="914"/>
      <c r="H6" s="921" t="str">
        <f>'НП ДЕННА'!H6</f>
        <v>Заліки</v>
      </c>
      <c r="I6" s="921"/>
      <c r="J6" s="921"/>
      <c r="K6" s="921"/>
      <c r="L6" s="921"/>
      <c r="M6" s="921"/>
      <c r="N6" s="921"/>
      <c r="O6" s="921"/>
      <c r="P6" s="921"/>
      <c r="Q6" s="921"/>
      <c r="R6" s="921"/>
      <c r="S6" s="921"/>
      <c r="T6" s="930" t="str">
        <f>'НП ДЕННА'!T6</f>
        <v>Курс. проект</v>
      </c>
      <c r="U6" s="930" t="str">
        <f>'НП ДЕННА'!U6</f>
        <v>Курс. робота</v>
      </c>
      <c r="V6" s="921" t="str">
        <f>'НП ДЕННА'!V6</f>
        <v>Інд. завдання</v>
      </c>
      <c r="W6" s="921"/>
      <c r="X6" s="921"/>
      <c r="Y6" s="921"/>
      <c r="Z6" s="921"/>
      <c r="AA6" s="921"/>
      <c r="AB6" s="921"/>
      <c r="AC6" s="925" t="str">
        <f>'НП ДЕННА'!AC6</f>
        <v>Разом</v>
      </c>
      <c r="AD6" s="925"/>
      <c r="AE6" s="921" t="str">
        <f>'НП ДЕННА'!AE6</f>
        <v>Лекції</v>
      </c>
      <c r="AF6" s="921" t="str">
        <f>'НП ДЕННА'!AF6</f>
        <v>Лабораторні роботи</v>
      </c>
      <c r="AG6" s="921" t="str">
        <f>'НП ДЕННА'!AG6</f>
        <v>Практичні заняття(семінари)</v>
      </c>
      <c r="AH6" s="921" t="str">
        <f>'НП ДЕННА'!AH6</f>
        <v>Самостійна робота</v>
      </c>
      <c r="AI6" s="881" t="str">
        <f>'НП ДЕННА'!AI6</f>
        <v>I</v>
      </c>
      <c r="AJ6" s="882"/>
      <c r="AK6" s="882"/>
      <c r="AL6" s="882"/>
      <c r="AM6" s="882"/>
      <c r="AN6" s="882"/>
      <c r="AO6" s="882"/>
      <c r="AP6" s="882"/>
      <c r="AQ6" s="882"/>
      <c r="AR6" s="883"/>
      <c r="AS6" s="881" t="str">
        <f>'НП ДЕННА'!AQ6</f>
        <v>II</v>
      </c>
      <c r="AT6" s="882"/>
      <c r="AU6" s="882"/>
      <c r="AV6" s="882"/>
      <c r="AW6" s="882"/>
      <c r="AX6" s="882"/>
      <c r="AY6" s="882"/>
      <c r="AZ6" s="882"/>
      <c r="BA6" s="882"/>
      <c r="BB6" s="883"/>
      <c r="BC6" s="881" t="str">
        <f>'НП ДЕННА'!AY6</f>
        <v>III</v>
      </c>
      <c r="BD6" s="882"/>
      <c r="BE6" s="882"/>
      <c r="BF6" s="882"/>
      <c r="BG6" s="882"/>
      <c r="BH6" s="882"/>
      <c r="BI6" s="882"/>
      <c r="BJ6" s="882"/>
      <c r="BK6" s="882"/>
      <c r="BL6" s="883"/>
      <c r="BM6" s="881" t="str">
        <f>'НП ДЕННА'!BG6</f>
        <v>IV</v>
      </c>
      <c r="BN6" s="882"/>
      <c r="BO6" s="882"/>
      <c r="BP6" s="882"/>
      <c r="BQ6" s="882"/>
      <c r="BR6" s="882"/>
      <c r="BS6" s="882"/>
      <c r="BT6" s="882"/>
      <c r="BU6" s="882"/>
      <c r="BV6" s="883"/>
      <c r="BW6" s="881" t="str">
        <f>'НП ДЕННА'!BO6</f>
        <v>V</v>
      </c>
      <c r="BX6" s="882"/>
      <c r="BY6" s="882"/>
      <c r="BZ6" s="882"/>
      <c r="CA6" s="882"/>
      <c r="CB6" s="882"/>
      <c r="CC6" s="882"/>
      <c r="CD6" s="882"/>
      <c r="CE6" s="882"/>
      <c r="CF6" s="883"/>
      <c r="CG6" s="881" t="str">
        <f>'НП ДЕННА'!BW6</f>
        <v>VI</v>
      </c>
      <c r="CH6" s="882"/>
      <c r="CI6" s="882"/>
      <c r="CJ6" s="882"/>
      <c r="CK6" s="882"/>
      <c r="CL6" s="882"/>
      <c r="CM6" s="882"/>
      <c r="CN6" s="882"/>
      <c r="CO6" s="882"/>
      <c r="CP6" s="883"/>
      <c r="CQ6" s="60"/>
    </row>
    <row r="7" spans="1:100" s="28" customFormat="1" x14ac:dyDescent="0.25">
      <c r="A7" s="902"/>
      <c r="B7" s="905"/>
      <c r="C7" s="908"/>
      <c r="D7" s="915"/>
      <c r="E7" s="916"/>
      <c r="F7" s="916"/>
      <c r="G7" s="917"/>
      <c r="H7" s="921"/>
      <c r="I7" s="921"/>
      <c r="J7" s="921"/>
      <c r="K7" s="921"/>
      <c r="L7" s="921"/>
      <c r="M7" s="921"/>
      <c r="N7" s="921"/>
      <c r="O7" s="921"/>
      <c r="P7" s="921"/>
      <c r="Q7" s="921"/>
      <c r="R7" s="921"/>
      <c r="S7" s="921"/>
      <c r="T7" s="930"/>
      <c r="U7" s="930"/>
      <c r="V7" s="921"/>
      <c r="W7" s="921"/>
      <c r="X7" s="921"/>
      <c r="Y7" s="921"/>
      <c r="Z7" s="921"/>
      <c r="AA7" s="921"/>
      <c r="AB7" s="921"/>
      <c r="AC7" s="921" t="str">
        <f>'НП ДЕННА'!AC7</f>
        <v>Годин</v>
      </c>
      <c r="AD7" s="921" t="str">
        <f>'НП ДЕННА'!AD7</f>
        <v>Кредити ECTS</v>
      </c>
      <c r="AE7" s="921"/>
      <c r="AF7" s="921"/>
      <c r="AG7" s="921"/>
      <c r="AH7" s="921"/>
      <c r="AI7" s="922">
        <f>'НП ДЕННА'!AI7</f>
        <v>1</v>
      </c>
      <c r="AJ7" s="923"/>
      <c r="AK7" s="923"/>
      <c r="AL7" s="923"/>
      <c r="AM7" s="924"/>
      <c r="AN7" s="922">
        <f>'НП ДЕННА'!AM7</f>
        <v>2</v>
      </c>
      <c r="AO7" s="923"/>
      <c r="AP7" s="923"/>
      <c r="AQ7" s="923"/>
      <c r="AR7" s="924"/>
      <c r="AS7" s="922">
        <f>'НП ДЕННА'!AQ7</f>
        <v>3</v>
      </c>
      <c r="AT7" s="923"/>
      <c r="AU7" s="923"/>
      <c r="AV7" s="923"/>
      <c r="AW7" s="924"/>
      <c r="AX7" s="922">
        <f>'НП ДЕННА'!AU7</f>
        <v>4</v>
      </c>
      <c r="AY7" s="923"/>
      <c r="AZ7" s="923"/>
      <c r="BA7" s="923"/>
      <c r="BB7" s="924"/>
      <c r="BC7" s="922">
        <f>'НП ДЕННА'!AY7</f>
        <v>5</v>
      </c>
      <c r="BD7" s="923"/>
      <c r="BE7" s="923"/>
      <c r="BF7" s="923"/>
      <c r="BG7" s="924"/>
      <c r="BH7" s="922">
        <f>'НП ДЕННА'!BC7</f>
        <v>6</v>
      </c>
      <c r="BI7" s="923"/>
      <c r="BJ7" s="923"/>
      <c r="BK7" s="923"/>
      <c r="BL7" s="924"/>
      <c r="BM7" s="922">
        <f>'НП ДЕННА'!BG7</f>
        <v>7</v>
      </c>
      <c r="BN7" s="923"/>
      <c r="BO7" s="923"/>
      <c r="BP7" s="923"/>
      <c r="BQ7" s="924"/>
      <c r="BR7" s="922">
        <f>'НП ДЕННА'!BK7</f>
        <v>8</v>
      </c>
      <c r="BS7" s="923"/>
      <c r="BT7" s="923"/>
      <c r="BU7" s="923"/>
      <c r="BV7" s="924"/>
      <c r="BW7" s="922">
        <f>'НП ДЕННА'!BO7</f>
        <v>9</v>
      </c>
      <c r="BX7" s="923"/>
      <c r="BY7" s="923"/>
      <c r="BZ7" s="923"/>
      <c r="CA7" s="924"/>
      <c r="CB7" s="922">
        <f>'НП ДЕННА'!BS7</f>
        <v>10</v>
      </c>
      <c r="CC7" s="923"/>
      <c r="CD7" s="923"/>
      <c r="CE7" s="923"/>
      <c r="CF7" s="924"/>
      <c r="CG7" s="922">
        <f>'НП ДЕННА'!BW7</f>
        <v>11</v>
      </c>
      <c r="CH7" s="923"/>
      <c r="CI7" s="923"/>
      <c r="CJ7" s="923"/>
      <c r="CK7" s="924"/>
      <c r="CL7" s="922">
        <f>'НП ДЕННА'!CA7</f>
        <v>12</v>
      </c>
      <c r="CM7" s="923"/>
      <c r="CN7" s="923"/>
      <c r="CO7" s="923"/>
      <c r="CP7" s="924"/>
      <c r="CQ7" s="60"/>
    </row>
    <row r="8" spans="1:100" s="28" customFormat="1" x14ac:dyDescent="0.25">
      <c r="A8" s="902"/>
      <c r="B8" s="905"/>
      <c r="C8" s="908"/>
      <c r="D8" s="915"/>
      <c r="E8" s="916"/>
      <c r="F8" s="916"/>
      <c r="G8" s="917"/>
      <c r="H8" s="921"/>
      <c r="I8" s="921"/>
      <c r="J8" s="921"/>
      <c r="K8" s="921"/>
      <c r="L8" s="921"/>
      <c r="M8" s="921"/>
      <c r="N8" s="921"/>
      <c r="O8" s="921"/>
      <c r="P8" s="921"/>
      <c r="Q8" s="921"/>
      <c r="R8" s="921"/>
      <c r="S8" s="921"/>
      <c r="T8" s="930"/>
      <c r="U8" s="930"/>
      <c r="V8" s="921"/>
      <c r="W8" s="921"/>
      <c r="X8" s="921"/>
      <c r="Y8" s="921"/>
      <c r="Z8" s="921"/>
      <c r="AA8" s="921"/>
      <c r="AB8" s="921"/>
      <c r="AC8" s="921"/>
      <c r="AD8" s="921"/>
      <c r="AE8" s="921"/>
      <c r="AF8" s="921"/>
      <c r="AG8" s="921"/>
      <c r="AH8" s="921"/>
      <c r="AI8" s="909" t="str">
        <f>'НП ДЕННА'!AI8</f>
        <v>кількість тижнів теоретичного навчання у семестрі</v>
      </c>
      <c r="AJ8" s="910"/>
      <c r="AK8" s="910"/>
      <c r="AL8" s="910"/>
      <c r="AM8" s="910"/>
      <c r="AN8" s="910"/>
      <c r="AO8" s="910"/>
      <c r="AP8" s="910"/>
      <c r="AQ8" s="910"/>
      <c r="AR8" s="910"/>
      <c r="AS8" s="910"/>
      <c r="AT8" s="910"/>
      <c r="AU8" s="910"/>
      <c r="AV8" s="910"/>
      <c r="AW8" s="910"/>
      <c r="AX8" s="910"/>
      <c r="AY8" s="910"/>
      <c r="AZ8" s="910"/>
      <c r="BA8" s="910"/>
      <c r="BB8" s="910"/>
      <c r="BC8" s="910"/>
      <c r="BD8" s="910"/>
      <c r="BE8" s="910"/>
      <c r="BF8" s="910"/>
      <c r="BG8" s="910"/>
      <c r="BH8" s="910"/>
      <c r="BI8" s="910"/>
      <c r="BJ8" s="910"/>
      <c r="BK8" s="910"/>
      <c r="BL8" s="910"/>
      <c r="BM8" s="910"/>
      <c r="BN8" s="910"/>
      <c r="BO8" s="910"/>
      <c r="BP8" s="910"/>
      <c r="BQ8" s="910"/>
      <c r="BR8" s="910"/>
      <c r="BS8" s="910"/>
      <c r="BT8" s="910"/>
      <c r="BU8" s="910"/>
      <c r="BV8" s="910"/>
      <c r="BW8" s="910"/>
      <c r="BX8" s="910"/>
      <c r="BY8" s="910"/>
      <c r="BZ8" s="910"/>
      <c r="CA8" s="910"/>
      <c r="CB8" s="910"/>
      <c r="CC8" s="910"/>
      <c r="CD8" s="910"/>
      <c r="CE8" s="910"/>
      <c r="CF8" s="910"/>
      <c r="CG8" s="910"/>
      <c r="CH8" s="910"/>
      <c r="CI8" s="910"/>
      <c r="CJ8" s="910"/>
      <c r="CK8" s="910"/>
      <c r="CL8" s="910"/>
      <c r="CM8" s="910"/>
      <c r="CN8" s="910"/>
      <c r="CO8" s="910"/>
      <c r="CP8" s="911"/>
      <c r="CQ8" s="60"/>
    </row>
    <row r="9" spans="1:100" s="28" customFormat="1" x14ac:dyDescent="0.25">
      <c r="A9" s="902"/>
      <c r="B9" s="905"/>
      <c r="C9" s="908"/>
      <c r="D9" s="915"/>
      <c r="E9" s="916"/>
      <c r="F9" s="916"/>
      <c r="G9" s="917"/>
      <c r="H9" s="921"/>
      <c r="I9" s="921"/>
      <c r="J9" s="921"/>
      <c r="K9" s="921"/>
      <c r="L9" s="921"/>
      <c r="M9" s="921"/>
      <c r="N9" s="921"/>
      <c r="O9" s="921"/>
      <c r="P9" s="921"/>
      <c r="Q9" s="921"/>
      <c r="R9" s="921"/>
      <c r="S9" s="921"/>
      <c r="T9" s="930"/>
      <c r="U9" s="930"/>
      <c r="V9" s="921"/>
      <c r="W9" s="921"/>
      <c r="X9" s="921"/>
      <c r="Y9" s="921"/>
      <c r="Z9" s="921"/>
      <c r="AA9" s="921"/>
      <c r="AB9" s="921"/>
      <c r="AC9" s="921"/>
      <c r="AD9" s="921"/>
      <c r="AE9" s="921"/>
      <c r="AF9" s="921"/>
      <c r="AG9" s="921"/>
      <c r="AH9" s="921"/>
      <c r="AI9" s="878">
        <f>'НП ДЕННА'!AI9</f>
        <v>17</v>
      </c>
      <c r="AJ9" s="879"/>
      <c r="AK9" s="879"/>
      <c r="AL9" s="879"/>
      <c r="AM9" s="880"/>
      <c r="AN9" s="878">
        <f>'НП ДЕННА'!AM9</f>
        <v>17</v>
      </c>
      <c r="AO9" s="879"/>
      <c r="AP9" s="879"/>
      <c r="AQ9" s="879"/>
      <c r="AR9" s="880"/>
      <c r="AS9" s="878">
        <f>'НП ДЕННА'!AQ9</f>
        <v>6</v>
      </c>
      <c r="AT9" s="879"/>
      <c r="AU9" s="879"/>
      <c r="AV9" s="879"/>
      <c r="AW9" s="880"/>
      <c r="AX9" s="878">
        <f>'НП ДЕННА'!AU9</f>
        <v>0</v>
      </c>
      <c r="AY9" s="879"/>
      <c r="AZ9" s="879"/>
      <c r="BA9" s="879"/>
      <c r="BB9" s="880"/>
      <c r="BC9" s="878">
        <f>'НП ДЕННА'!AY9</f>
        <v>17</v>
      </c>
      <c r="BD9" s="879"/>
      <c r="BE9" s="879"/>
      <c r="BF9" s="879"/>
      <c r="BG9" s="880"/>
      <c r="BH9" s="878">
        <f>'НП ДЕННА'!BC9</f>
        <v>17</v>
      </c>
      <c r="BI9" s="879"/>
      <c r="BJ9" s="879"/>
      <c r="BK9" s="879"/>
      <c r="BL9" s="880"/>
      <c r="BM9" s="878">
        <f>'НП ДЕННА'!BG9</f>
        <v>17</v>
      </c>
      <c r="BN9" s="879"/>
      <c r="BO9" s="879"/>
      <c r="BP9" s="879"/>
      <c r="BQ9" s="880"/>
      <c r="BR9" s="878">
        <f>'НП ДЕННА'!BK9</f>
        <v>17</v>
      </c>
      <c r="BS9" s="879"/>
      <c r="BT9" s="879"/>
      <c r="BU9" s="879"/>
      <c r="BV9" s="880"/>
      <c r="BW9" s="878">
        <f>'НП ДЕННА'!BO9</f>
        <v>17</v>
      </c>
      <c r="BX9" s="879"/>
      <c r="BY9" s="879"/>
      <c r="BZ9" s="879"/>
      <c r="CA9" s="880"/>
      <c r="CB9" s="878">
        <f>'НП ДЕННА'!BS9</f>
        <v>17</v>
      </c>
      <c r="CC9" s="879"/>
      <c r="CD9" s="879"/>
      <c r="CE9" s="879"/>
      <c r="CF9" s="880"/>
      <c r="CG9" s="878">
        <f>'НП ДЕННА'!BW9</f>
        <v>17</v>
      </c>
      <c r="CH9" s="879"/>
      <c r="CI9" s="879"/>
      <c r="CJ9" s="879"/>
      <c r="CK9" s="880"/>
      <c r="CL9" s="878">
        <f>'НП ДЕННА'!CA9</f>
        <v>17</v>
      </c>
      <c r="CM9" s="879"/>
      <c r="CN9" s="879"/>
      <c r="CO9" s="879"/>
      <c r="CP9" s="880"/>
      <c r="CQ9" s="61"/>
    </row>
    <row r="10" spans="1:100" s="28" customFormat="1" x14ac:dyDescent="0.25">
      <c r="A10" s="903"/>
      <c r="B10" s="906"/>
      <c r="C10" s="908"/>
      <c r="D10" s="918"/>
      <c r="E10" s="919"/>
      <c r="F10" s="919"/>
      <c r="G10" s="920"/>
      <c r="H10" s="921"/>
      <c r="I10" s="921"/>
      <c r="J10" s="921"/>
      <c r="K10" s="921"/>
      <c r="L10" s="921"/>
      <c r="M10" s="921"/>
      <c r="N10" s="921"/>
      <c r="O10" s="921"/>
      <c r="P10" s="921"/>
      <c r="Q10" s="921"/>
      <c r="R10" s="921"/>
      <c r="S10" s="921"/>
      <c r="T10" s="930"/>
      <c r="U10" s="930"/>
      <c r="V10" s="921"/>
      <c r="W10" s="921"/>
      <c r="X10" s="921"/>
      <c r="Y10" s="921"/>
      <c r="Z10" s="921"/>
      <c r="AA10" s="921"/>
      <c r="AB10" s="921"/>
      <c r="AC10" s="921"/>
      <c r="AD10" s="921"/>
      <c r="AE10" s="921"/>
      <c r="AF10" s="921"/>
      <c r="AG10" s="921"/>
      <c r="AH10" s="921"/>
      <c r="AI10" s="909" t="str">
        <f>'НП ДЕННА'!AI10</f>
        <v>кільскість аудиторних годин і кредитів за семестр</v>
      </c>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0"/>
      <c r="BN10" s="910"/>
      <c r="BO10" s="910"/>
      <c r="BP10" s="910"/>
      <c r="BQ10" s="910"/>
      <c r="BR10" s="910"/>
      <c r="BS10" s="910"/>
      <c r="BT10" s="910"/>
      <c r="BU10" s="910"/>
      <c r="BV10" s="910"/>
      <c r="BW10" s="910"/>
      <c r="BX10" s="910"/>
      <c r="BY10" s="910"/>
      <c r="BZ10" s="910"/>
      <c r="CA10" s="910"/>
      <c r="CB10" s="910"/>
      <c r="CC10" s="910"/>
      <c r="CD10" s="910"/>
      <c r="CE10" s="910"/>
      <c r="CF10" s="910"/>
      <c r="CG10" s="910"/>
      <c r="CH10" s="910"/>
      <c r="CI10" s="910"/>
      <c r="CJ10" s="910"/>
      <c r="CK10" s="910"/>
      <c r="CL10" s="910"/>
      <c r="CM10" s="910"/>
      <c r="CN10" s="910"/>
      <c r="CO10" s="910"/>
      <c r="CP10" s="911"/>
      <c r="CQ10" s="21"/>
    </row>
    <row r="11" spans="1:100" s="267" customFormat="1" ht="10.199999999999999" x14ac:dyDescent="0.25">
      <c r="A11" s="22">
        <f>'НП ДЕННА'!A11</f>
        <v>1</v>
      </c>
      <c r="B11" s="22" t="str">
        <f>'НП ДЕННА'!B11</f>
        <v>2</v>
      </c>
      <c r="C11" s="22" t="str">
        <f>'НП ДЕННА'!C11</f>
        <v>3</v>
      </c>
      <c r="D11" s="926">
        <f>'НП ДЕННА'!D11</f>
        <v>4</v>
      </c>
      <c r="E11" s="926"/>
      <c r="F11" s="926"/>
      <c r="G11" s="926"/>
      <c r="H11" s="926">
        <f>'НП ДЕННА'!H11</f>
        <v>5</v>
      </c>
      <c r="I11" s="926"/>
      <c r="J11" s="926"/>
      <c r="K11" s="926"/>
      <c r="L11" s="926"/>
      <c r="M11" s="926"/>
      <c r="N11" s="926"/>
      <c r="O11" s="926"/>
      <c r="P11" s="926"/>
      <c r="Q11" s="926"/>
      <c r="R11" s="926"/>
      <c r="S11" s="926"/>
      <c r="T11" s="22">
        <f>'НП ДЕННА'!T11</f>
        <v>6</v>
      </c>
      <c r="U11" s="22">
        <f>'НП ДЕННА'!U11</f>
        <v>7</v>
      </c>
      <c r="V11" s="926">
        <f>'НП ДЕННА'!V11</f>
        <v>8</v>
      </c>
      <c r="W11" s="926"/>
      <c r="X11" s="926"/>
      <c r="Y11" s="926"/>
      <c r="Z11" s="926"/>
      <c r="AA11" s="926"/>
      <c r="AB11" s="926"/>
      <c r="AC11" s="22">
        <f>'НП ДЕННА'!AC11</f>
        <v>9</v>
      </c>
      <c r="AD11" s="22" t="str">
        <f>'НП ДЕННА'!AD11</f>
        <v>10</v>
      </c>
      <c r="AE11" s="22">
        <f>'НП ДЕННА'!AE11</f>
        <v>11</v>
      </c>
      <c r="AF11" s="22">
        <f>'НП ДЕННА'!AF11</f>
        <v>12</v>
      </c>
      <c r="AG11" s="22">
        <f>'НП ДЕННА'!AG11</f>
        <v>13</v>
      </c>
      <c r="AH11" s="22">
        <f>'НП ДЕННА'!AH11</f>
        <v>14</v>
      </c>
      <c r="AI11" s="927">
        <f>'НП ДЕННА'!AI11</f>
        <v>15</v>
      </c>
      <c r="AJ11" s="928"/>
      <c r="AK11" s="928"/>
      <c r="AL11" s="500"/>
      <c r="AM11" s="266" t="str">
        <f>'НП ДЕННА'!AL11</f>
        <v>кредити</v>
      </c>
      <c r="AN11" s="929">
        <f>'НП ДЕННА'!AM11</f>
        <v>16</v>
      </c>
      <c r="AO11" s="928"/>
      <c r="AP11" s="928"/>
      <c r="AQ11" s="500"/>
      <c r="AR11" s="266" t="str">
        <f>'НП ДЕННА'!AP11</f>
        <v>кредити</v>
      </c>
      <c r="AS11" s="929">
        <f>'НП ДЕННА'!AQ11</f>
        <v>17</v>
      </c>
      <c r="AT11" s="928"/>
      <c r="AU11" s="928"/>
      <c r="AV11" s="500"/>
      <c r="AW11" s="266" t="str">
        <f>'НП ДЕННА'!AT11</f>
        <v>кредити</v>
      </c>
      <c r="AX11" s="929">
        <f>'НП ДЕННА'!AU11</f>
        <v>18</v>
      </c>
      <c r="AY11" s="928"/>
      <c r="AZ11" s="928"/>
      <c r="BA11" s="500"/>
      <c r="BB11" s="266" t="str">
        <f>'НП ДЕННА'!AX11</f>
        <v>кредити</v>
      </c>
      <c r="BC11" s="929">
        <f>'НП ДЕННА'!AY11</f>
        <v>19</v>
      </c>
      <c r="BD11" s="928"/>
      <c r="BE11" s="928"/>
      <c r="BF11" s="500"/>
      <c r="BG11" s="266" t="str">
        <f>'НП ДЕННА'!BB11</f>
        <v>кредити</v>
      </c>
      <c r="BH11" s="929">
        <f>'НП ДЕННА'!BC11</f>
        <v>20</v>
      </c>
      <c r="BI11" s="928"/>
      <c r="BJ11" s="928"/>
      <c r="BK11" s="500"/>
      <c r="BL11" s="266" t="str">
        <f>'НП ДЕННА'!BF11</f>
        <v>кредити</v>
      </c>
      <c r="BM11" s="929">
        <f>'НП ДЕННА'!BG11</f>
        <v>21</v>
      </c>
      <c r="BN11" s="928"/>
      <c r="BO11" s="928"/>
      <c r="BP11" s="500"/>
      <c r="BQ11" s="266" t="str">
        <f>'НП ДЕННА'!BJ11</f>
        <v>кредити</v>
      </c>
      <c r="BR11" s="929">
        <f>'НП ДЕННА'!BK11</f>
        <v>22</v>
      </c>
      <c r="BS11" s="928"/>
      <c r="BT11" s="928"/>
      <c r="BU11" s="500"/>
      <c r="BV11" s="266" t="str">
        <f>'НП ДЕННА'!BN11</f>
        <v>кредити</v>
      </c>
      <c r="BW11" s="929">
        <f>'НП ДЕННА'!BO11</f>
        <v>23</v>
      </c>
      <c r="BX11" s="928"/>
      <c r="BY11" s="928"/>
      <c r="BZ11" s="500"/>
      <c r="CA11" s="266" t="str">
        <f>'НП ДЕННА'!BR11</f>
        <v>кредити</v>
      </c>
      <c r="CB11" s="929">
        <f>'НП ДЕННА'!BS11</f>
        <v>24</v>
      </c>
      <c r="CC11" s="928"/>
      <c r="CD11" s="928"/>
      <c r="CE11" s="500"/>
      <c r="CF11" s="266" t="str">
        <f>'НП ДЕННА'!BV11</f>
        <v>кредити</v>
      </c>
      <c r="CG11" s="929">
        <f>'НП ДЕННА'!BW11</f>
        <v>25</v>
      </c>
      <c r="CH11" s="928"/>
      <c r="CI11" s="928"/>
      <c r="CJ11" s="500"/>
      <c r="CK11" s="266" t="str">
        <f>'НП ДЕННА'!BZ11</f>
        <v>кредити</v>
      </c>
      <c r="CL11" s="929">
        <f>'НП ДЕННА'!CA11</f>
        <v>26</v>
      </c>
      <c r="CM11" s="928"/>
      <c r="CN11" s="928"/>
      <c r="CO11" s="500"/>
      <c r="CP11" s="266" t="str">
        <f>'НП ДЕННА'!CD11</f>
        <v>кредити</v>
      </c>
      <c r="CQ11" s="51" t="s">
        <v>31</v>
      </c>
    </row>
    <row r="12" spans="1:100"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284</v>
      </c>
      <c r="CV14" s="19" t="s">
        <v>276</v>
      </c>
    </row>
    <row r="15" spans="1:100" s="19" customFormat="1" ht="10.199999999999999" x14ac:dyDescent="0.2">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0.199999999999999" x14ac:dyDescent="0.2">
      <c r="A16" s="514"/>
      <c r="B16" s="604"/>
      <c r="C16" s="605" t="s">
        <v>276</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0.399999999999999" x14ac:dyDescent="0.2">
      <c r="A17" s="22" t="str">
        <f>'НП ДЕННА'!A16</f>
        <v>1.1.02</v>
      </c>
      <c r="B17" s="608" t="str">
        <f>'НП ДЕННА'!B16</f>
        <v>Методологія та організація наукових досліджень</v>
      </c>
      <c r="C17" s="609" t="str">
        <f>'НП ДЕННА'!C16</f>
        <v>ПУММ</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0.199999999999999" x14ac:dyDescent="0.2">
      <c r="A18" s="514"/>
      <c r="B18" s="604"/>
      <c r="C18" s="605" t="s">
        <v>276</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0.199999999999999" x14ac:dyDescent="0.2">
      <c r="A19" s="22" t="str">
        <f>'НП ДЕННА'!A17</f>
        <v>1.1.03</v>
      </c>
      <c r="B19" s="608" t="str">
        <f>'НП ДЕННА'!B17</f>
        <v>Публічні закупівлі</v>
      </c>
      <c r="C19" s="609" t="str">
        <f>'НП ДЕННА'!C17</f>
        <v>ОбОп</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0.199999999999999" x14ac:dyDescent="0.2">
      <c r="A20" s="514"/>
      <c r="B20" s="604"/>
      <c r="C20" s="605" t="s">
        <v>276</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10.199999999999999" x14ac:dyDescent="0.2">
      <c r="A21" s="22" t="str">
        <f>'НП ДЕННА'!A18</f>
        <v>1.1.04</v>
      </c>
      <c r="B21" s="608" t="str">
        <f>'НП ДЕННА'!B18</f>
        <v>Стратегічний маркетинг</v>
      </c>
      <c r="C21" s="609" t="str">
        <f>'НП ДЕННА'!C18</f>
        <v>ПУММ</v>
      </c>
      <c r="D21" s="610">
        <f>'НП ДЕННА'!D18</f>
        <v>1</v>
      </c>
      <c r="E21" s="610">
        <f>'НП ДЕННА'!E18</f>
        <v>0</v>
      </c>
      <c r="F21" s="610">
        <f>'НП ДЕННА'!F18</f>
        <v>0</v>
      </c>
      <c r="G21" s="610">
        <f>'НП ДЕННА'!G18</f>
        <v>0</v>
      </c>
      <c r="H21" s="610">
        <f>'НП ДЕННА'!H18</f>
        <v>0</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135</v>
      </c>
      <c r="AD21" s="624">
        <f>'НП ДЕННА'!AD18-AD22</f>
        <v>4.5</v>
      </c>
      <c r="AE21" s="9">
        <f t="shared" si="0"/>
        <v>20</v>
      </c>
      <c r="AF21" s="9">
        <f t="shared" si="1"/>
        <v>0</v>
      </c>
      <c r="AG21" s="9">
        <f t="shared" si="2"/>
        <v>16</v>
      </c>
      <c r="AH21" s="9">
        <f t="shared" si="3"/>
        <v>99</v>
      </c>
      <c r="AI21" s="549">
        <f>IF('НП ДЕННА'!AI18&gt;0,IF(ROUND('НП ДЕННА'!AI18*$CR$4,0)&gt;0,ROUND('НП ДЕННА'!AI18*$CR$4,0)*2,2),0)-AI22</f>
        <v>20</v>
      </c>
      <c r="AJ21" s="549">
        <f>IF('НП ДЕННА'!AJ18&gt;0,IF(ROUND('НП ДЕННА'!AJ18*$CR$4,0)&gt;0,ROUND('НП ДЕННА'!AJ18*$CR$4,0)*2,2),0)-AJ22</f>
        <v>0</v>
      </c>
      <c r="AK21" s="550">
        <f>IF('НП ДЕННА'!AK18&gt;0,IF(ROUND('НП ДЕННА'!AK18*$CR$4,0)&gt;0,ROUND('НП ДЕННА'!AK18*$CR$4,0)*2,2),0)-AK22</f>
        <v>16</v>
      </c>
      <c r="AL21" s="551">
        <f>'НП ДЕННА'!AL18*30-SUM(AI21:AK22)-AL22</f>
        <v>99</v>
      </c>
      <c r="AM21" s="522">
        <f>'НП ДЕННА'!AL18-AM22</f>
        <v>4.5</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0.199999999999999" x14ac:dyDescent="0.2">
      <c r="A22" s="514"/>
      <c r="B22" s="604"/>
      <c r="C22" s="605" t="s">
        <v>276</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10.199999999999999" x14ac:dyDescent="0.2">
      <c r="A23" s="22" t="str">
        <f>'НП ДЕННА'!A19</f>
        <v>1.1.05</v>
      </c>
      <c r="B23" s="608" t="str">
        <f>'НП ДЕННА'!B19</f>
        <v>Бренд-менеджмент</v>
      </c>
      <c r="C23" s="609" t="str">
        <f>'НП ДЕННА'!C19</f>
        <v>ПУММ</v>
      </c>
      <c r="D23" s="610">
        <f>'НП ДЕННА'!D19</f>
        <v>1</v>
      </c>
      <c r="E23" s="610">
        <f>'НП ДЕННА'!E19</f>
        <v>0</v>
      </c>
      <c r="F23" s="610">
        <f>'НП ДЕННА'!F19</f>
        <v>0</v>
      </c>
      <c r="G23" s="610">
        <f>'НП ДЕННА'!G19</f>
        <v>0</v>
      </c>
      <c r="H23" s="610">
        <f>'НП ДЕННА'!H19</f>
        <v>0</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120</v>
      </c>
      <c r="AD23" s="624">
        <f>'НП ДЕННА'!AD19-AD24</f>
        <v>4</v>
      </c>
      <c r="AE23" s="9">
        <f t="shared" si="0"/>
        <v>16</v>
      </c>
      <c r="AF23" s="9">
        <f t="shared" si="1"/>
        <v>0</v>
      </c>
      <c r="AG23" s="9">
        <f t="shared" si="2"/>
        <v>16</v>
      </c>
      <c r="AH23" s="9">
        <f t="shared" si="3"/>
        <v>88</v>
      </c>
      <c r="AI23" s="549">
        <f>IF('НП ДЕННА'!AI19&gt;0,IF(ROUND('НП ДЕННА'!AI19*$CR$4,0)&gt;0,ROUND('НП ДЕННА'!AI19*$CR$4,0)*2,2),0)-AI24</f>
        <v>16</v>
      </c>
      <c r="AJ23" s="549">
        <f>IF('НП ДЕННА'!AJ19&gt;0,IF(ROUND('НП ДЕННА'!AJ19*$CR$4,0)&gt;0,ROUND('НП ДЕННА'!AJ19*$CR$4,0)*2,2),0)-AJ24</f>
        <v>0</v>
      </c>
      <c r="AK23" s="550">
        <f>IF('НП ДЕННА'!AK19&gt;0,IF(ROUND('НП ДЕННА'!AK19*$CR$4,0)&gt;0,ROUND('НП ДЕННА'!AK19*$CR$4,0)*2,2),0)-AK24</f>
        <v>16</v>
      </c>
      <c r="AL23" s="551">
        <f>'НП ДЕННА'!AL19*30-SUM(AI23:AK24)-AL24</f>
        <v>88</v>
      </c>
      <c r="AM23" s="522">
        <f>'НП ДЕННА'!AL19-AM24</f>
        <v>4</v>
      </c>
      <c r="AN23" s="549">
        <f>IF('НП ДЕННА'!AM19&gt;0,IF(ROUND('НП ДЕННА'!AM19*$CR$4,0)&gt;0,ROUND('НП ДЕННА'!AM19*$CR$4,0)*2,2),0)-AN24</f>
        <v>0</v>
      </c>
      <c r="AO23" s="549">
        <f>IF('НП ДЕННА'!AN19&gt;0,IF(ROUND('НП ДЕННА'!AN19*$CR$4,0)&gt;0,ROUND('НП ДЕННА'!AN19*$CR$4,0)*2,2),0)-AO24</f>
        <v>0</v>
      </c>
      <c r="AP23" s="550">
        <f>IF('НП ДЕННА'!AO19&gt;0,IF(ROUND('НП ДЕННА'!AO19*$CR$4,0)&gt;0,ROUND('НП ДЕННА'!AO19*$CR$4,0)*2,2),0)-AP24</f>
        <v>0</v>
      </c>
      <c r="AQ23" s="551">
        <f>'НП ДЕННА'!AP19*30-SUM(AN23:AP24)-AQ24</f>
        <v>0</v>
      </c>
      <c r="AR23" s="522">
        <f>'НП ДЕННА'!AP19-AR24</f>
        <v>0</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0.73333333333333328</v>
      </c>
      <c r="CS23" s="547">
        <f t="shared" si="4"/>
        <v>1</v>
      </c>
    </row>
    <row r="24" spans="1:98" s="19" customFormat="1" ht="10.199999999999999" x14ac:dyDescent="0.2">
      <c r="A24" s="514"/>
      <c r="B24" s="604"/>
      <c r="C24" s="605" t="s">
        <v>276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10.199999999999999" x14ac:dyDescent="0.2">
      <c r="A25" s="22" t="str">
        <f>'НП ДЕННА'!A20</f>
        <v>1.1.06</v>
      </c>
      <c r="B25" s="608" t="str">
        <f>'НП ДЕННА'!B20</f>
        <v xml:space="preserve">Програмно-цільове управління </v>
      </c>
      <c r="C25" s="609" t="str">
        <f>'НП ДЕННА'!C20</f>
        <v>ПУММ</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120</v>
      </c>
      <c r="AD25" s="624">
        <f>'НП ДЕННА'!AD20-AD26</f>
        <v>4</v>
      </c>
      <c r="AE25" s="9">
        <f t="shared" si="0"/>
        <v>16</v>
      </c>
      <c r="AF25" s="9">
        <f t="shared" si="1"/>
        <v>0</v>
      </c>
      <c r="AG25" s="9">
        <f t="shared" si="2"/>
        <v>16</v>
      </c>
      <c r="AH25" s="9">
        <f t="shared" si="3"/>
        <v>88</v>
      </c>
      <c r="AI25" s="549">
        <f>IF('НП ДЕННА'!AI20&gt;0,IF(ROUND('НП ДЕННА'!AI20*$CR$4,0)&gt;0,ROUND('НП ДЕННА'!AI20*$CR$4,0)*2,2),0)-AI26</f>
        <v>16</v>
      </c>
      <c r="AJ25" s="549">
        <f>IF('НП ДЕННА'!AJ20&gt;0,IF(ROUND('НП ДЕННА'!AJ20*$CR$4,0)&gt;0,ROUND('НП ДЕННА'!AJ20*$CR$4,0)*2,2),0)-AJ26</f>
        <v>0</v>
      </c>
      <c r="AK25" s="550">
        <f>IF('НП ДЕННА'!AK20&gt;0,IF(ROUND('НП ДЕННА'!AK20*$CR$4,0)&gt;0,ROUND('НП ДЕННА'!AK20*$CR$4,0)*2,2),0)-AK26</f>
        <v>16</v>
      </c>
      <c r="AL25" s="551">
        <f>'НП ДЕННА'!AL20*30-SUM(AI25:AK26)-AL26</f>
        <v>88</v>
      </c>
      <c r="AM25" s="522">
        <f>'НП ДЕННА'!AL20-AM26</f>
        <v>4</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0.73333333333333328</v>
      </c>
      <c r="CS25" s="547">
        <f t="shared" si="4"/>
        <v>1</v>
      </c>
    </row>
    <row r="26" spans="1:98" s="19" customFormat="1" ht="10.199999999999999" x14ac:dyDescent="0.2">
      <c r="A26" s="514"/>
      <c r="B26" s="604"/>
      <c r="C26" s="605" t="s">
        <v>276</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10.199999999999999" x14ac:dyDescent="0.2">
      <c r="A27" s="22" t="str">
        <f>'НП ДЕННА'!A21</f>
        <v>1.1.07</v>
      </c>
      <c r="B27" s="608" t="str">
        <f>'НП ДЕННА'!B21</f>
        <v>Маркетинговий менеджмент</v>
      </c>
      <c r="C27" s="609" t="str">
        <f>'НП ДЕННА'!C21</f>
        <v>ПУММ</v>
      </c>
      <c r="D27" s="610">
        <f>'НП ДЕННА'!D21</f>
        <v>1</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120</v>
      </c>
      <c r="AD27" s="624">
        <f>'НП ДЕННА'!AD21-AD28</f>
        <v>4</v>
      </c>
      <c r="AE27" s="9">
        <f t="shared" si="0"/>
        <v>16</v>
      </c>
      <c r="AF27" s="9">
        <f t="shared" si="1"/>
        <v>0</v>
      </c>
      <c r="AG27" s="9">
        <f t="shared" si="2"/>
        <v>16</v>
      </c>
      <c r="AH27" s="9">
        <f t="shared" si="3"/>
        <v>88</v>
      </c>
      <c r="AI27" s="549">
        <f>IF('НП ДЕННА'!AI21&gt;0,IF(ROUND('НП ДЕННА'!AI21*$CR$4,0)&gt;0,ROUND('НП ДЕННА'!AI21*$CR$4,0)*2,2),0)-AI28</f>
        <v>16</v>
      </c>
      <c r="AJ27" s="549">
        <f>IF('НП ДЕННА'!AJ21&gt;0,IF(ROUND('НП ДЕННА'!AJ21*$CR$4,0)&gt;0,ROUND('НП ДЕННА'!AJ21*$CR$4,0)*2,2),0)-AJ28</f>
        <v>0</v>
      </c>
      <c r="AK27" s="550">
        <f>IF('НП ДЕННА'!AK21&gt;0,IF(ROUND('НП ДЕННА'!AK21*$CR$4,0)&gt;0,ROUND('НП ДЕННА'!AK21*$CR$4,0)*2,2),0)-AK28</f>
        <v>16</v>
      </c>
      <c r="AL27" s="551">
        <f>'НП ДЕННА'!AL21*30-SUM(AI27:AK28)-AL28</f>
        <v>88</v>
      </c>
      <c r="AM27" s="522">
        <f>'НП ДЕННА'!AL21-AM28</f>
        <v>4</v>
      </c>
      <c r="AN27" s="549">
        <f>IF('НП ДЕННА'!AM21&gt;0,IF(ROUND('НП ДЕННА'!AM21*$CR$4,0)&gt;0,ROUND('НП ДЕННА'!AM21*$CR$4,0)*2,2),0)-AN28</f>
        <v>0</v>
      </c>
      <c r="AO27" s="549">
        <f>IF('НП ДЕННА'!AN21&gt;0,IF(ROUND('НП ДЕННА'!AN21*$CR$4,0)&gt;0,ROUND('НП ДЕННА'!AN21*$CR$4,0)*2,2),0)-AO28</f>
        <v>0</v>
      </c>
      <c r="AP27" s="550">
        <f>IF('НП ДЕННА'!AO21&gt;0,IF(ROUND('НП ДЕННА'!AO21*$CR$4,0)&gt;0,ROUND('НП ДЕННА'!AO21*$CR$4,0)*2,2),0)-AP28</f>
        <v>0</v>
      </c>
      <c r="AQ27" s="551">
        <f>'НП ДЕННА'!AP21*30-SUM(AN27:AP28)-AQ28</f>
        <v>0</v>
      </c>
      <c r="AR27" s="522">
        <f>'НП ДЕННА'!AP21-AR28</f>
        <v>0</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0.73333333333333328</v>
      </c>
      <c r="CS27" s="547">
        <f t="shared" si="4"/>
        <v>1</v>
      </c>
    </row>
    <row r="28" spans="1:98" s="19" customFormat="1" ht="10.199999999999999" x14ac:dyDescent="0.2">
      <c r="A28" s="514"/>
      <c r="B28" s="604"/>
      <c r="C28" s="605" t="s">
        <v>276</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10.199999999999999" x14ac:dyDescent="0.2">
      <c r="A29" s="22" t="str">
        <f>'НП ДЕННА'!A22</f>
        <v>1.1.08</v>
      </c>
      <c r="B29" s="608" t="str">
        <f>'НП ДЕННА'!B22</f>
        <v>Логістичний менеджмент</v>
      </c>
      <c r="C29" s="609" t="str">
        <f>'НП ДЕННА'!C22</f>
        <v>ПУММ</v>
      </c>
      <c r="D29" s="610">
        <f>'НП ДЕННА'!D22</f>
        <v>1</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120</v>
      </c>
      <c r="AD29" s="624">
        <f>'НП ДЕННА'!AD22-AD30</f>
        <v>4</v>
      </c>
      <c r="AE29" s="9">
        <f t="shared" si="0"/>
        <v>16</v>
      </c>
      <c r="AF29" s="9">
        <f t="shared" si="1"/>
        <v>0</v>
      </c>
      <c r="AG29" s="9">
        <f t="shared" si="2"/>
        <v>16</v>
      </c>
      <c r="AH29" s="9">
        <f t="shared" si="3"/>
        <v>88</v>
      </c>
      <c r="AI29" s="549">
        <f>IF('НП ДЕННА'!AI22&gt;0,IF(ROUND('НП ДЕННА'!AI22*$CR$4,0)&gt;0,ROUND('НП ДЕННА'!AI22*$CR$4,0)*2,2),0)-AI30</f>
        <v>16</v>
      </c>
      <c r="AJ29" s="549">
        <f>IF('НП ДЕННА'!AJ22&gt;0,IF(ROUND('НП ДЕННА'!AJ22*$CR$4,0)&gt;0,ROUND('НП ДЕННА'!AJ22*$CR$4,0)*2,2),0)-AJ30</f>
        <v>0</v>
      </c>
      <c r="AK29" s="550">
        <f>IF('НП ДЕННА'!AK22&gt;0,IF(ROUND('НП ДЕННА'!AK22*$CR$4,0)&gt;0,ROUND('НП ДЕННА'!AK22*$CR$4,0)*2,2),0)-AK30</f>
        <v>16</v>
      </c>
      <c r="AL29" s="551">
        <f>'НП ДЕННА'!AL22*30-SUM(AI29:AK30)-AL30</f>
        <v>88</v>
      </c>
      <c r="AM29" s="522">
        <f>'НП ДЕННА'!AL22-AM30</f>
        <v>4</v>
      </c>
      <c r="AN29" s="549">
        <f>IF('НП ДЕННА'!AM22&gt;0,IF(ROUND('НП ДЕННА'!AM22*$CR$4,0)&gt;0,ROUND('НП ДЕННА'!AM22*$CR$4,0)*2,2),0)-AN30</f>
        <v>0</v>
      </c>
      <c r="AO29" s="549">
        <f>IF('НП ДЕННА'!AN22&gt;0,IF(ROUND('НП ДЕННА'!AN22*$CR$4,0)&gt;0,ROUND('НП ДЕННА'!AN22*$CR$4,0)*2,2),0)-AO30</f>
        <v>0</v>
      </c>
      <c r="AP29" s="550">
        <f>IF('НП ДЕННА'!AO22&gt;0,IF(ROUND('НП ДЕННА'!AO22*$CR$4,0)&gt;0,ROUND('НП ДЕННА'!AO22*$CR$4,0)*2,2),0)-AP30</f>
        <v>0</v>
      </c>
      <c r="AQ29" s="551">
        <f>'НП ДЕННА'!AP22*30-SUM(AN29:AP30)-AQ30</f>
        <v>0</v>
      </c>
      <c r="AR29" s="522">
        <f>'НП ДЕННА'!AP22-AR30</f>
        <v>0</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0.73333333333333328</v>
      </c>
      <c r="CS29" s="547">
        <f t="shared" si="4"/>
        <v>1</v>
      </c>
    </row>
    <row r="30" spans="1:98" s="19" customFormat="1" ht="10.199999999999999" x14ac:dyDescent="0.2">
      <c r="A30" s="514"/>
      <c r="B30" s="604"/>
      <c r="C30" s="605" t="s">
        <v>276</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10.199999999999999" x14ac:dyDescent="0.2">
      <c r="A31" s="22" t="str">
        <f>'НП ДЕННА'!A23</f>
        <v>1.1.09</v>
      </c>
      <c r="B31" s="608" t="str">
        <f>'НП ДЕННА'!B23</f>
        <v>Маркетинг відносин</v>
      </c>
      <c r="C31" s="609" t="str">
        <f>'НП ДЕННА'!C23</f>
        <v>ПУММ</v>
      </c>
      <c r="D31" s="610">
        <f>'НП ДЕННА'!D23</f>
        <v>0</v>
      </c>
      <c r="E31" s="610">
        <f>'НП ДЕННА'!E23</f>
        <v>0</v>
      </c>
      <c r="F31" s="610">
        <f>'НП ДЕННА'!F23</f>
        <v>0</v>
      </c>
      <c r="G31" s="610">
        <f>'НП ДЕННА'!G23</f>
        <v>0</v>
      </c>
      <c r="H31" s="610">
        <f>'НП ДЕННА'!H23</f>
        <v>1</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120</v>
      </c>
      <c r="AD31" s="624">
        <f>'НП ДЕННА'!AD23-AD32</f>
        <v>4</v>
      </c>
      <c r="AE31" s="9">
        <f t="shared" si="0"/>
        <v>16</v>
      </c>
      <c r="AF31" s="9">
        <f t="shared" si="1"/>
        <v>0</v>
      </c>
      <c r="AG31" s="9">
        <f t="shared" si="2"/>
        <v>16</v>
      </c>
      <c r="AH31" s="9">
        <f t="shared" si="3"/>
        <v>88</v>
      </c>
      <c r="AI31" s="549">
        <f>IF('НП ДЕННА'!AI23&gt;0,IF(ROUND('НП ДЕННА'!AI23*$CR$4,0)&gt;0,ROUND('НП ДЕННА'!AI23*$CR$4,0)*2,2),0)-AI32</f>
        <v>16</v>
      </c>
      <c r="AJ31" s="549">
        <f>IF('НП ДЕННА'!AJ23&gt;0,IF(ROUND('НП ДЕННА'!AJ23*$CR$4,0)&gt;0,ROUND('НП ДЕННА'!AJ23*$CR$4,0)*2,2),0)-AJ32</f>
        <v>0</v>
      </c>
      <c r="AK31" s="550">
        <f>IF('НП ДЕННА'!AK23&gt;0,IF(ROUND('НП ДЕННА'!AK23*$CR$4,0)&gt;0,ROUND('НП ДЕННА'!AK23*$CR$4,0)*2,2),0)-AK32</f>
        <v>16</v>
      </c>
      <c r="AL31" s="551">
        <f>'НП ДЕННА'!AL23*30-SUM(AI31:AK32)-AL32</f>
        <v>88</v>
      </c>
      <c r="AM31" s="522">
        <f>'НП ДЕННА'!AL23-AM32</f>
        <v>4</v>
      </c>
      <c r="AN31" s="549">
        <f>IF('НП ДЕННА'!AM23&gt;0,IF(ROUND('НП ДЕННА'!AM23*$CR$4,0)&gt;0,ROUND('НП ДЕННА'!AM23*$CR$4,0)*2,2),0)-AN32</f>
        <v>0</v>
      </c>
      <c r="AO31" s="549">
        <f>IF('НП ДЕННА'!AN23&gt;0,IF(ROUND('НП ДЕННА'!AN23*$CR$4,0)&gt;0,ROUND('НП ДЕННА'!AN23*$CR$4,0)*2,2),0)-AO32</f>
        <v>0</v>
      </c>
      <c r="AP31" s="550">
        <f>IF('НП ДЕННА'!AO23&gt;0,IF(ROUND('НП ДЕННА'!AO23*$CR$4,0)&gt;0,ROUND('НП ДЕННА'!AO23*$CR$4,0)*2,2),0)-AP32</f>
        <v>0</v>
      </c>
      <c r="AQ31" s="551">
        <f>'НП ДЕННА'!AP23*30-SUM(AN31:AP32)-AQ32</f>
        <v>0</v>
      </c>
      <c r="AR31" s="522">
        <f>'НП ДЕННА'!AP23-AR32</f>
        <v>0</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0.73333333333333328</v>
      </c>
      <c r="CS31" s="547">
        <f t="shared" si="4"/>
        <v>1</v>
      </c>
    </row>
    <row r="32" spans="1:98" s="19" customFormat="1" ht="10.199999999999999" x14ac:dyDescent="0.2">
      <c r="A32" s="514"/>
      <c r="B32" s="604"/>
      <c r="C32" s="605" t="s">
        <v>276</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10.199999999999999" x14ac:dyDescent="0.2">
      <c r="A33" s="22" t="str">
        <f>'НП ДЕННА'!A24</f>
        <v>1.1.10</v>
      </c>
      <c r="B33" s="608" t="str">
        <f>'НП ДЕННА'!B24</f>
        <v>Паблик Рілейшнз</v>
      </c>
      <c r="C33" s="609" t="str">
        <f>'НП ДЕННА'!C24</f>
        <v>ПУММ</v>
      </c>
      <c r="D33" s="610">
        <f>'НП ДЕННА'!D24</f>
        <v>2</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105</v>
      </c>
      <c r="AD33" s="624">
        <f>'НП ДЕННА'!AD24-AD34</f>
        <v>3.5</v>
      </c>
      <c r="AE33" s="9">
        <f t="shared" si="0"/>
        <v>14</v>
      </c>
      <c r="AF33" s="9">
        <f t="shared" si="1"/>
        <v>0</v>
      </c>
      <c r="AG33" s="9">
        <f t="shared" si="2"/>
        <v>14</v>
      </c>
      <c r="AH33" s="9">
        <f t="shared" si="3"/>
        <v>77</v>
      </c>
      <c r="AI33" s="549">
        <f>IF('НП ДЕННА'!AI24&gt;0,IF(ROUND('НП ДЕННА'!AI24*$CR$4,0)&gt;0,ROUND('НП ДЕННА'!AI24*$CR$4,0)*2,2),0)-AI34</f>
        <v>0</v>
      </c>
      <c r="AJ33" s="549">
        <f>IF('НП ДЕННА'!AJ24&gt;0,IF(ROUND('НП ДЕННА'!AJ24*$CR$4,0)&gt;0,ROUND('НП ДЕННА'!AJ24*$CR$4,0)*2,2),0)-AJ34</f>
        <v>0</v>
      </c>
      <c r="AK33" s="550">
        <f>IF('НП ДЕННА'!AK24&gt;0,IF(ROUND('НП ДЕННА'!AK24*$CR$4,0)&gt;0,ROUND('НП ДЕННА'!AK24*$CR$4,0)*2,2),0)-AK34</f>
        <v>0</v>
      </c>
      <c r="AL33" s="551">
        <f>'НП ДЕННА'!AL24*30-SUM(AI33:AK34)-AL34</f>
        <v>0</v>
      </c>
      <c r="AM33" s="522">
        <f>'НП ДЕННА'!AL24-AM34</f>
        <v>0</v>
      </c>
      <c r="AN33" s="549">
        <f>IF('НП ДЕННА'!AM24&gt;0,IF(ROUND('НП ДЕННА'!AM24*$CR$4,0)&gt;0,ROUND('НП ДЕННА'!AM24*$CR$4,0)*2,2),0)-AN34</f>
        <v>14</v>
      </c>
      <c r="AO33" s="549">
        <f>IF('НП ДЕННА'!AN24&gt;0,IF(ROUND('НП ДЕННА'!AN24*$CR$4,0)&gt;0,ROUND('НП ДЕННА'!AN24*$CR$4,0)*2,2),0)-AO34</f>
        <v>0</v>
      </c>
      <c r="AP33" s="550">
        <f>IF('НП ДЕННА'!AO24&gt;0,IF(ROUND('НП ДЕННА'!AO24*$CR$4,0)&gt;0,ROUND('НП ДЕННА'!AO24*$CR$4,0)*2,2),0)-AP34</f>
        <v>14</v>
      </c>
      <c r="AQ33" s="551">
        <f>'НП ДЕННА'!AP24*30-SUM(AN33:AP34)-AQ34</f>
        <v>77</v>
      </c>
      <c r="AR33" s="522">
        <f>'НП ДЕННА'!AP24-AR34</f>
        <v>3.5</v>
      </c>
      <c r="AS33" s="549">
        <f>IF('НП ДЕННА'!AQ24&gt;0,IF(ROUND('НП ДЕННА'!AQ24*$CR$4,0)&gt;0,ROUND('НП ДЕННА'!AQ24*$CR$4,0)*2,2),0)-AS34</f>
        <v>0</v>
      </c>
      <c r="AT33" s="549">
        <f>IF('НП ДЕННА'!AR24&gt;0,IF(ROUND('НП ДЕННА'!AR24*$CR$4,0)&gt;0,ROUND('НП ДЕННА'!AR24*$CR$4,0)*2,2),0)-AT34</f>
        <v>0</v>
      </c>
      <c r="AU33" s="550">
        <f>IF('НП ДЕННА'!AS24&gt;0,IF(ROUND('НП ДЕННА'!AS24*$CR$4,0)&gt;0,ROUND('НП ДЕННА'!AS24*$CR$4,0)*2,2),0)-AU34</f>
        <v>0</v>
      </c>
      <c r="AV33" s="551">
        <f>'НП ДЕННА'!AT24*30-SUM(AS33:AU34)-AV34</f>
        <v>0</v>
      </c>
      <c r="AW33" s="522">
        <f>'НП ДЕННА'!AT24-AW34</f>
        <v>0</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0.73333333333333328</v>
      </c>
      <c r="CS33" s="547">
        <f t="shared" si="4"/>
        <v>1</v>
      </c>
    </row>
    <row r="34" spans="1:98" s="19" customFormat="1" ht="10.199999999999999" x14ac:dyDescent="0.2">
      <c r="A34" s="514"/>
      <c r="B34" s="604"/>
      <c r="C34" s="605" t="s">
        <v>276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10.199999999999999" x14ac:dyDescent="0.2">
      <c r="A35" s="22" t="str">
        <f>'НП ДЕННА'!A25</f>
        <v>1.1.11</v>
      </c>
      <c r="B35" s="608" t="str">
        <f>'НП ДЕННА'!B25</f>
        <v>Товарна інноваційна політика</v>
      </c>
      <c r="C35" s="609" t="str">
        <f>'НП ДЕННА'!C25</f>
        <v>ПУММ</v>
      </c>
      <c r="D35" s="610">
        <f>'НП ДЕННА'!D25</f>
        <v>2</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90</v>
      </c>
      <c r="AD35" s="624">
        <f>'НП ДЕННА'!AD25-AD36</f>
        <v>3</v>
      </c>
      <c r="AE35" s="9">
        <f t="shared" si="0"/>
        <v>12</v>
      </c>
      <c r="AF35" s="9">
        <f t="shared" si="1"/>
        <v>0</v>
      </c>
      <c r="AG35" s="9">
        <f t="shared" si="2"/>
        <v>12</v>
      </c>
      <c r="AH35" s="9">
        <f t="shared" si="3"/>
        <v>66</v>
      </c>
      <c r="AI35" s="549">
        <f>IF('НП ДЕННА'!AI25&gt;0,IF(ROUND('НП ДЕННА'!AI25*$CR$4,0)&gt;0,ROUND('НП ДЕННА'!AI25*$CR$4,0)*2,2),0)-AI36</f>
        <v>0</v>
      </c>
      <c r="AJ35" s="549">
        <f>IF('НП ДЕННА'!AJ25&gt;0,IF(ROUND('НП ДЕННА'!AJ25*$CR$4,0)&gt;0,ROUND('НП ДЕННА'!AJ25*$CR$4,0)*2,2),0)-AJ36</f>
        <v>0</v>
      </c>
      <c r="AK35" s="550">
        <f>IF('НП ДЕННА'!AK25&gt;0,IF(ROUND('НП ДЕННА'!AK25*$CR$4,0)&gt;0,ROUND('НП ДЕННА'!AK25*$CR$4,0)*2,2),0)-AK36</f>
        <v>0</v>
      </c>
      <c r="AL35" s="551">
        <f>'НП ДЕННА'!AL25*30-SUM(AI35:AK36)-AL36</f>
        <v>0</v>
      </c>
      <c r="AM35" s="522">
        <f>'НП ДЕННА'!AL25-AM36</f>
        <v>0</v>
      </c>
      <c r="AN35" s="549">
        <f>IF('НП ДЕННА'!AM25&gt;0,IF(ROUND('НП ДЕННА'!AM25*$CR$4,0)&gt;0,ROUND('НП ДЕННА'!AM25*$CR$4,0)*2,2),0)-AN36</f>
        <v>12</v>
      </c>
      <c r="AO35" s="549">
        <f>IF('НП ДЕННА'!AN25&gt;0,IF(ROUND('НП ДЕННА'!AN25*$CR$4,0)&gt;0,ROUND('НП ДЕННА'!AN25*$CR$4,0)*2,2),0)-AO36</f>
        <v>0</v>
      </c>
      <c r="AP35" s="550">
        <f>IF('НП ДЕННА'!AO25&gt;0,IF(ROUND('НП ДЕННА'!AO25*$CR$4,0)&gt;0,ROUND('НП ДЕННА'!AO25*$CR$4,0)*2,2),0)-AP36</f>
        <v>12</v>
      </c>
      <c r="AQ35" s="551">
        <f>'НП ДЕННА'!AP25*30-SUM(AN35:AP36)-AQ36</f>
        <v>66</v>
      </c>
      <c r="AR35" s="522">
        <f>'НП ДЕННА'!AP25-AR36</f>
        <v>3</v>
      </c>
      <c r="AS35" s="549">
        <f>IF('НП ДЕННА'!AQ25&gt;0,IF(ROUND('НП ДЕННА'!AQ25*$CR$4,0)&gt;0,ROUND('НП ДЕННА'!AQ25*$CR$4,0)*2,2),0)-AS36</f>
        <v>0</v>
      </c>
      <c r="AT35" s="549">
        <f>IF('НП ДЕННА'!AR25&gt;0,IF(ROUND('НП ДЕННА'!AR25*$CR$4,0)&gt;0,ROUND('НП ДЕННА'!AR25*$CR$4,0)*2,2),0)-AT36</f>
        <v>0</v>
      </c>
      <c r="AU35" s="550">
        <f>IF('НП ДЕННА'!AS25&gt;0,IF(ROUND('НП ДЕННА'!AS25*$CR$4,0)&gt;0,ROUND('НП ДЕННА'!AS25*$CR$4,0)*2,2),0)-AU36</f>
        <v>0</v>
      </c>
      <c r="AV35" s="551">
        <f>'НП ДЕННА'!AT25*30-SUM(AS35:AU36)-AV36</f>
        <v>0</v>
      </c>
      <c r="AW35" s="522">
        <f>'НП ДЕННА'!AT25-AW36</f>
        <v>0</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0.73333333333333328</v>
      </c>
      <c r="CS35" s="547">
        <f t="shared" si="4"/>
        <v>1</v>
      </c>
    </row>
    <row r="36" spans="1:98" s="19" customFormat="1" ht="10.199999999999999" x14ac:dyDescent="0.2">
      <c r="A36" s="514"/>
      <c r="B36" s="604"/>
      <c r="C36" s="605" t="s">
        <v>276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10.199999999999999" x14ac:dyDescent="0.2">
      <c r="A37" s="22" t="str">
        <f>'НП ДЕННА'!A26</f>
        <v>1.1.12</v>
      </c>
      <c r="B37" s="608" t="str">
        <f>'НП ДЕННА'!B26</f>
        <v>Інноваційний маркетинг</v>
      </c>
      <c r="C37" s="609" t="str">
        <f>'НП ДЕННА'!C26</f>
        <v>ПУММ</v>
      </c>
      <c r="D37" s="610">
        <f>'НП ДЕННА'!D26</f>
        <v>2</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90</v>
      </c>
      <c r="AD37" s="624">
        <f>'НП ДЕННА'!AD26-AD38</f>
        <v>3</v>
      </c>
      <c r="AE37" s="9">
        <f t="shared" si="0"/>
        <v>12</v>
      </c>
      <c r="AF37" s="9">
        <f t="shared" si="1"/>
        <v>0</v>
      </c>
      <c r="AG37" s="9">
        <f t="shared" si="2"/>
        <v>12</v>
      </c>
      <c r="AH37" s="9">
        <f t="shared" si="3"/>
        <v>66</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12</v>
      </c>
      <c r="AO37" s="549">
        <f>IF('НП ДЕННА'!AN26&gt;0,IF(ROUND('НП ДЕННА'!AN26*$CR$4,0)&gt;0,ROUND('НП ДЕННА'!AN26*$CR$4,0)*2,2),0)-AO38</f>
        <v>0</v>
      </c>
      <c r="AP37" s="550">
        <f>IF('НП ДЕННА'!AO26&gt;0,IF(ROUND('НП ДЕННА'!AO26*$CR$4,0)&gt;0,ROUND('НП ДЕННА'!AO26*$CR$4,0)*2,2),0)-AP38</f>
        <v>12</v>
      </c>
      <c r="AQ37" s="551">
        <f>'НП ДЕННА'!AP26*30-SUM(AN37:AP38)-AQ38</f>
        <v>66</v>
      </c>
      <c r="AR37" s="522">
        <f>'НП ДЕННА'!AP26-AR38</f>
        <v>3</v>
      </c>
      <c r="AS37" s="549">
        <f>IF('НП ДЕННА'!AQ26&gt;0,IF(ROUND('НП ДЕННА'!AQ26*$CR$4,0)&gt;0,ROUND('НП ДЕННА'!AQ26*$CR$4,0)*2,2),0)-AS38</f>
        <v>0</v>
      </c>
      <c r="AT37" s="549">
        <f>IF('НП ДЕННА'!AR26&gt;0,IF(ROUND('НП ДЕННА'!AR26*$CR$4,0)&gt;0,ROUND('НП ДЕННА'!AR26*$CR$4,0)*2,2),0)-AT38</f>
        <v>0</v>
      </c>
      <c r="AU37" s="550">
        <f>IF('НП ДЕННА'!AS26&gt;0,IF(ROUND('НП ДЕННА'!AS26*$CR$4,0)&gt;0,ROUND('НП ДЕННА'!AS26*$CR$4,0)*2,2),0)-AU38</f>
        <v>0</v>
      </c>
      <c r="AV37" s="551">
        <f>'НП ДЕННА'!AT26*30-SUM(AS37:AU38)-AV38</f>
        <v>0</v>
      </c>
      <c r="AW37" s="522">
        <f>'НП ДЕННА'!AT26-AW38</f>
        <v>0</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0.73333333333333328</v>
      </c>
      <c r="CS37" s="547">
        <f t="shared" si="4"/>
        <v>1</v>
      </c>
    </row>
    <row r="38" spans="1:98" s="19" customFormat="1" ht="10.199999999999999" x14ac:dyDescent="0.2">
      <c r="A38" s="514"/>
      <c r="B38" s="604"/>
      <c r="C38" s="605" t="s">
        <v>276</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0.199999999999999" x14ac:dyDescent="0.2">
      <c r="A39" s="22" t="str">
        <f>'НП ДЕННА'!A27</f>
        <v>1.1.13</v>
      </c>
      <c r="B39" s="608" t="str">
        <f>'НП ДЕННА'!B27</f>
        <v>Цифровий маркетинг</v>
      </c>
      <c r="C39" s="609" t="str">
        <f>'НП ДЕННА'!C27</f>
        <v>ПУММ</v>
      </c>
      <c r="D39" s="610">
        <f>'НП ДЕННА'!D27</f>
        <v>3</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84</v>
      </c>
      <c r="AD39" s="624">
        <f>'НП ДЕННА'!AD27-AD40</f>
        <v>2.8</v>
      </c>
      <c r="AE39" s="9">
        <f t="shared" si="0"/>
        <v>12</v>
      </c>
      <c r="AF39" s="9">
        <f t="shared" si="1"/>
        <v>0</v>
      </c>
      <c r="AG39" s="9">
        <f t="shared" si="2"/>
        <v>12</v>
      </c>
      <c r="AH39" s="9">
        <f t="shared" si="3"/>
        <v>60</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12</v>
      </c>
      <c r="AT39" s="549">
        <f>IF('НП ДЕННА'!AR27&gt;0,IF(ROUND('НП ДЕННА'!AR27*$CR$4,0)&gt;0,ROUND('НП ДЕННА'!AR27*$CR$4,0)*2,2),0)-AT40</f>
        <v>0</v>
      </c>
      <c r="AU39" s="550">
        <f>IF('НП ДЕННА'!AS27&gt;0,IF(ROUND('НП ДЕННА'!AS27*$CR$4,0)&gt;0,ROUND('НП ДЕННА'!AS27*$CR$4,0)*2,2),0)-AU40</f>
        <v>12</v>
      </c>
      <c r="AV39" s="551">
        <f>'НП ДЕННА'!AT27*30-SUM(AS39:AU40)-AV40</f>
        <v>60</v>
      </c>
      <c r="AW39" s="522">
        <f>'НП ДЕННА'!AT27-AW40</f>
        <v>2.8</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0.7142857142857143</v>
      </c>
      <c r="CS39" s="547">
        <f t="shared" si="4"/>
        <v>1</v>
      </c>
    </row>
    <row r="40" spans="1:98" s="19" customFormat="1" ht="10.199999999999999" x14ac:dyDescent="0.2">
      <c r="A40" s="514"/>
      <c r="B40" s="604"/>
      <c r="C40" s="605" t="s">
        <v>276</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0.199999999999999" x14ac:dyDescent="0.2">
      <c r="A41" s="22" t="str">
        <f>'НП ДЕННА'!A28</f>
        <v>1.1.13</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0.199999999999999" x14ac:dyDescent="0.2">
      <c r="A42" s="514"/>
      <c r="B42" s="604"/>
      <c r="C42" s="605" t="s">
        <v>276</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0.199999999999999" x14ac:dyDescent="0.2">
      <c r="A43" s="22" t="str">
        <f>'НП ДЕННА'!A29</f>
        <v>1.1.13</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0.199999999999999" x14ac:dyDescent="0.2">
      <c r="A44" s="514"/>
      <c r="B44" s="604"/>
      <c r="C44" s="605" t="s">
        <v>276</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0.199999999999999" x14ac:dyDescent="0.2">
      <c r="A45" s="22" t="str">
        <f>'НП ДЕННА'!A30</f>
        <v>1.1.13</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0.199999999999999" x14ac:dyDescent="0.2">
      <c r="A46" s="514"/>
      <c r="B46" s="604"/>
      <c r="C46" s="605" t="s">
        <v>276</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0.199999999999999" x14ac:dyDescent="0.2">
      <c r="A47" s="22" t="str">
        <f>'НП ДЕННА'!A31</f>
        <v>1.1.13</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0.199999999999999" x14ac:dyDescent="0.2">
      <c r="A48" s="514"/>
      <c r="B48" s="604"/>
      <c r="C48" s="605" t="s">
        <v>276</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0.199999999999999" x14ac:dyDescent="0.2">
      <c r="A49" s="22" t="str">
        <f>'НП ДЕННА'!A32</f>
        <v>1.1.13</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0.199999999999999" x14ac:dyDescent="0.2">
      <c r="A50" s="514"/>
      <c r="B50" s="604"/>
      <c r="C50" s="605" t="s">
        <v>276</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0.199999999999999" x14ac:dyDescent="0.2">
      <c r="A51" s="22" t="str">
        <f>'НП ДЕННА'!A33</f>
        <v>1.1.13</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0.199999999999999" x14ac:dyDescent="0.2">
      <c r="A52" s="514"/>
      <c r="B52" s="604"/>
      <c r="C52" s="605" t="s">
        <v>276</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0.199999999999999" x14ac:dyDescent="0.2">
      <c r="A53" s="22" t="str">
        <f>'НП ДЕННА'!A34</f>
        <v>1.1.13</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0.199999999999999" x14ac:dyDescent="0.2">
      <c r="A54" s="514"/>
      <c r="B54" s="604"/>
      <c r="C54" s="605" t="s">
        <v>276</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0.199999999999999" x14ac:dyDescent="0.2">
      <c r="A55" s="22" t="str">
        <f>'НП ДЕННА'!A35</f>
        <v>1.1.13</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0.199999999999999" x14ac:dyDescent="0.2">
      <c r="A56" s="514"/>
      <c r="B56" s="604"/>
      <c r="C56" s="605" t="s">
        <v>276</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0.199999999999999" x14ac:dyDescent="0.2">
      <c r="A57" s="22" t="str">
        <f>'НП ДЕННА'!A36</f>
        <v>1.1.13</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0.199999999999999" x14ac:dyDescent="0.2">
      <c r="A58" s="514"/>
      <c r="B58" s="604"/>
      <c r="C58" s="605" t="s">
        <v>276</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0.199999999999999" x14ac:dyDescent="0.2">
      <c r="A59" s="22" t="str">
        <f>'НП ДЕННА'!A37</f>
        <v>1.1.13</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0.199999999999999" x14ac:dyDescent="0.2">
      <c r="A60" s="514"/>
      <c r="B60" s="604"/>
      <c r="C60" s="605" t="s">
        <v>276</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0.199999999999999" x14ac:dyDescent="0.2">
      <c r="A61" s="22" t="str">
        <f>'НП ДЕННА'!A38</f>
        <v>1.1.13</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0.199999999999999" x14ac:dyDescent="0.2">
      <c r="A62" s="514"/>
      <c r="B62" s="604"/>
      <c r="C62" s="605" t="s">
        <v>276</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0.199999999999999" x14ac:dyDescent="0.2">
      <c r="A63" s="22" t="str">
        <f>'НП ДЕННА'!A39</f>
        <v>1.1.13</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0.199999999999999" x14ac:dyDescent="0.2">
      <c r="A64" s="514"/>
      <c r="B64" s="604"/>
      <c r="C64" s="605" t="s">
        <v>276</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0.199999999999999" x14ac:dyDescent="0.2">
      <c r="A65" s="22" t="str">
        <f>'НП ДЕННА'!A40</f>
        <v>1.1.13</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0.199999999999999" x14ac:dyDescent="0.2">
      <c r="A66" s="514"/>
      <c r="B66" s="604"/>
      <c r="C66" s="605" t="s">
        <v>276</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0.199999999999999" x14ac:dyDescent="0.2">
      <c r="A67" s="22" t="str">
        <f>'НП ДЕННА'!A41</f>
        <v>1.1.13</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0.199999999999999" x14ac:dyDescent="0.2">
      <c r="A68" s="514"/>
      <c r="B68" s="604"/>
      <c r="C68" s="605" t="s">
        <v>276</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0.199999999999999" x14ac:dyDescent="0.2">
      <c r="A69" s="22" t="str">
        <f>'НП ДЕННА'!A42</f>
        <v>1.1.13</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0.199999999999999" x14ac:dyDescent="0.2">
      <c r="A70" s="514"/>
      <c r="B70" s="604"/>
      <c r="C70" s="605" t="s">
        <v>276</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0.199999999999999" x14ac:dyDescent="0.2">
      <c r="A71" s="22" t="str">
        <f>'НП ДЕННА'!A43</f>
        <v>1.1.13</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0.199999999999999" x14ac:dyDescent="0.2">
      <c r="A72" s="514"/>
      <c r="B72" s="604"/>
      <c r="C72" s="605" t="s">
        <v>276</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0.199999999999999" x14ac:dyDescent="0.2">
      <c r="A73" s="22" t="str">
        <f>'НП ДЕННА'!A44</f>
        <v>1.1.13</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0.199999999999999" x14ac:dyDescent="0.2">
      <c r="A74" s="514"/>
      <c r="B74" s="604"/>
      <c r="C74" s="605" t="s">
        <v>276</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0.199999999999999" x14ac:dyDescent="0.2">
      <c r="A75" s="22" t="str">
        <f>'НП ДЕННА'!A45</f>
        <v>1.1.13</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0.199999999999999" x14ac:dyDescent="0.2">
      <c r="A76" s="514"/>
      <c r="B76" s="604"/>
      <c r="C76" s="605" t="s">
        <v>276</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0.199999999999999" x14ac:dyDescent="0.2">
      <c r="A77" s="22" t="str">
        <f>'НП ДЕННА'!A46</f>
        <v>1.1.13</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0.199999999999999" x14ac:dyDescent="0.2">
      <c r="A78" s="514"/>
      <c r="B78" s="604"/>
      <c r="C78" s="605" t="s">
        <v>276</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0.199999999999999" x14ac:dyDescent="0.2">
      <c r="A79" s="22" t="str">
        <f>'НП ДЕННА'!A47</f>
        <v>1.1.13</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0.199999999999999" x14ac:dyDescent="0.2">
      <c r="A80" s="514"/>
      <c r="B80" s="604"/>
      <c r="C80" s="605" t="s">
        <v>276</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0.199999999999999" x14ac:dyDescent="0.2">
      <c r="A81" s="22" t="str">
        <f>'НП ДЕННА'!A48</f>
        <v>1.1.13</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0.199999999999999" x14ac:dyDescent="0.2">
      <c r="A82" s="514"/>
      <c r="B82" s="604"/>
      <c r="C82" s="605" t="s">
        <v>276</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0.199999999999999" x14ac:dyDescent="0.2">
      <c r="A83" s="22" t="str">
        <f>'НП ДЕННА'!A49</f>
        <v>1.1.13</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0.199999999999999" x14ac:dyDescent="0.2">
      <c r="A84" s="514"/>
      <c r="B84" s="604"/>
      <c r="C84" s="605" t="s">
        <v>276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0.199999999999999" x14ac:dyDescent="0.2">
      <c r="A85" s="22" t="str">
        <f>'НП ДЕННА'!A50</f>
        <v>1.1.13</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0.199999999999999" x14ac:dyDescent="0.2">
      <c r="A86" s="514"/>
      <c r="B86" s="604"/>
      <c r="C86" s="605" t="s">
        <v>276</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0.199999999999999" x14ac:dyDescent="0.2">
      <c r="A87" s="22" t="str">
        <f>'НП ДЕННА'!A51</f>
        <v>1.1.13</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0.199999999999999" x14ac:dyDescent="0.2">
      <c r="A88" s="514"/>
      <c r="B88" s="604"/>
      <c r="C88" s="605" t="s">
        <v>276</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0.199999999999999" x14ac:dyDescent="0.2">
      <c r="A89" s="22" t="str">
        <f>'НП ДЕННА'!A52</f>
        <v>1.1.13</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0.199999999999999" x14ac:dyDescent="0.2">
      <c r="A90" s="514"/>
      <c r="B90" s="604"/>
      <c r="C90" s="605" t="s">
        <v>276</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0.199999999999999" x14ac:dyDescent="0.2">
      <c r="A91" s="22" t="str">
        <f>'НП ДЕННА'!A53</f>
        <v>1.1.13</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0.199999999999999" x14ac:dyDescent="0.2">
      <c r="A92" s="514"/>
      <c r="B92" s="604"/>
      <c r="C92" s="605" t="s">
        <v>276</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0.199999999999999" x14ac:dyDescent="0.2">
      <c r="A93" s="22" t="str">
        <f>'НП ДЕННА'!A54</f>
        <v>1.1.13</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0.199999999999999" x14ac:dyDescent="0.2">
      <c r="A94" s="514"/>
      <c r="B94" s="604"/>
      <c r="C94" s="605" t="s">
        <v>276</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0.199999999999999" x14ac:dyDescent="0.2">
      <c r="A95" s="22" t="str">
        <f>'НП ДЕННА'!A55</f>
        <v>1.1.13</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0.199999999999999" x14ac:dyDescent="0.2">
      <c r="A96" s="514"/>
      <c r="B96" s="604"/>
      <c r="C96" s="605" t="s">
        <v>276</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0.199999999999999" x14ac:dyDescent="0.2">
      <c r="A97" s="22" t="str">
        <f>'НП ДЕННА'!A56</f>
        <v>1.1.13</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0.199999999999999" x14ac:dyDescent="0.2">
      <c r="A98" s="514"/>
      <c r="B98" s="604"/>
      <c r="C98" s="605" t="s">
        <v>276</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0.199999999999999" x14ac:dyDescent="0.2">
      <c r="A99" s="22" t="str">
        <f>'НП ДЕННА'!A57</f>
        <v>1.1.13</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0.199999999999999" x14ac:dyDescent="0.2">
      <c r="A100" s="514"/>
      <c r="B100" s="604"/>
      <c r="C100" s="605" t="s">
        <v>276</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0.199999999999999" x14ac:dyDescent="0.2">
      <c r="A101" s="22" t="str">
        <f>'НП ДЕННА'!A58</f>
        <v>1.1.13</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0.199999999999999" x14ac:dyDescent="0.2">
      <c r="A102" s="514"/>
      <c r="B102" s="604"/>
      <c r="C102" s="605" t="s">
        <v>276</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0.199999999999999" x14ac:dyDescent="0.2">
      <c r="A103" s="22" t="str">
        <f>'НП ДЕННА'!A59</f>
        <v>1.1.13</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0.199999999999999" x14ac:dyDescent="0.2">
      <c r="A104" s="514"/>
      <c r="B104" s="604"/>
      <c r="C104" s="605" t="s">
        <v>276</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0.199999999999999" x14ac:dyDescent="0.2">
      <c r="A105" s="22" t="str">
        <f>'НП ДЕННА'!A60</f>
        <v>1.1.13</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0.199999999999999" x14ac:dyDescent="0.2">
      <c r="A106" s="514"/>
      <c r="B106" s="604"/>
      <c r="C106" s="605" t="s">
        <v>276</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0.199999999999999" x14ac:dyDescent="0.2">
      <c r="A107" s="22" t="str">
        <f>'НП ДЕННА'!A61</f>
        <v>1.1.13</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0.199999999999999" x14ac:dyDescent="0.2">
      <c r="A108" s="514"/>
      <c r="B108" s="604"/>
      <c r="C108" s="605" t="s">
        <v>276</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0.199999999999999" x14ac:dyDescent="0.2">
      <c r="A109" s="22" t="str">
        <f>'НП ДЕННА'!A62</f>
        <v>1.1.13</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0.199999999999999" x14ac:dyDescent="0.2">
      <c r="A110" s="514"/>
      <c r="B110" s="604"/>
      <c r="C110" s="605" t="s">
        <v>276</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0.199999999999999" x14ac:dyDescent="0.2">
      <c r="A111" s="22" t="str">
        <f>'НП ДЕННА'!A63</f>
        <v>1.1.13</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0.199999999999999" x14ac:dyDescent="0.2">
      <c r="A112" s="514"/>
      <c r="B112" s="604"/>
      <c r="C112" s="605" t="s">
        <v>276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0.199999999999999" x14ac:dyDescent="0.2">
      <c r="A113" s="22" t="str">
        <f>'НП ДЕННА'!A64</f>
        <v>1.1.13</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0.199999999999999" x14ac:dyDescent="0.2">
      <c r="A114" s="514"/>
      <c r="B114" s="604"/>
      <c r="C114" s="605" t="s">
        <v>276</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0.199999999999999" x14ac:dyDescent="0.2">
      <c r="A115" s="22" t="str">
        <f>'НП ДЕННА'!A65</f>
        <v>1.1.13</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0.199999999999999" x14ac:dyDescent="0.2">
      <c r="A116" s="514"/>
      <c r="B116" s="604"/>
      <c r="C116" s="605" t="s">
        <v>276</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0.199999999999999" x14ac:dyDescent="0.2">
      <c r="A117" s="22" t="str">
        <f>'НП ДЕННА'!A66</f>
        <v>1.1.13</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0.199999999999999" x14ac:dyDescent="0.2">
      <c r="A118" s="514"/>
      <c r="B118" s="604"/>
      <c r="C118" s="605" t="s">
        <v>276</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0.199999999999999" x14ac:dyDescent="0.2">
      <c r="A119" s="22" t="str">
        <f>'НП ДЕННА'!A67</f>
        <v>1.1.13</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0.199999999999999" x14ac:dyDescent="0.2">
      <c r="A120" s="514"/>
      <c r="B120" s="604"/>
      <c r="C120" s="605" t="s">
        <v>276</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0.199999999999999" x14ac:dyDescent="0.2">
      <c r="A121" s="511" t="str">
        <f>'НП ДЕННА'!A68</f>
        <v>1.1.13</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0.199999999999999" x14ac:dyDescent="0.2">
      <c r="A122" s="574"/>
      <c r="B122" s="614"/>
      <c r="C122" s="615" t="s">
        <v>276</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0.199999999999999" x14ac:dyDescent="0.25">
      <c r="A123" s="578" t="s">
        <v>23</v>
      </c>
      <c r="B123" s="579" t="s">
        <v>285</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1374</v>
      </c>
      <c r="AD123" s="562">
        <f t="shared" si="666"/>
        <v>45.8</v>
      </c>
      <c r="AE123" s="561">
        <f t="shared" si="666"/>
        <v>174</v>
      </c>
      <c r="AF123" s="561">
        <f t="shared" si="666"/>
        <v>0</v>
      </c>
      <c r="AG123" s="561">
        <f t="shared" si="666"/>
        <v>194</v>
      </c>
      <c r="AH123" s="561">
        <f t="shared" si="666"/>
        <v>1006</v>
      </c>
      <c r="AI123" s="561">
        <f t="shared" si="666"/>
        <v>112</v>
      </c>
      <c r="AJ123" s="561">
        <f t="shared" si="666"/>
        <v>0</v>
      </c>
      <c r="AK123" s="561">
        <f t="shared" si="666"/>
        <v>120</v>
      </c>
      <c r="AL123" s="561">
        <f t="shared" si="666"/>
        <v>638</v>
      </c>
      <c r="AM123" s="563">
        <f t="shared" ref="AM123:BV123" si="667">SUMIF($CQ$15:$CQ$122,"&gt;0",AM15:AM122)</f>
        <v>29</v>
      </c>
      <c r="AN123" s="561">
        <f t="shared" si="667"/>
        <v>50</v>
      </c>
      <c r="AO123" s="561">
        <f t="shared" si="667"/>
        <v>0</v>
      </c>
      <c r="AP123" s="561">
        <f t="shared" si="667"/>
        <v>62</v>
      </c>
      <c r="AQ123" s="561">
        <f t="shared" si="667"/>
        <v>308</v>
      </c>
      <c r="AR123" s="563">
        <f t="shared" si="667"/>
        <v>14</v>
      </c>
      <c r="AS123" s="561">
        <f t="shared" si="667"/>
        <v>12</v>
      </c>
      <c r="AT123" s="561">
        <f t="shared" si="667"/>
        <v>0</v>
      </c>
      <c r="AU123" s="561">
        <f t="shared" si="667"/>
        <v>12</v>
      </c>
      <c r="AV123" s="561">
        <f t="shared" si="667"/>
        <v>60</v>
      </c>
      <c r="AW123" s="563">
        <f t="shared" si="667"/>
        <v>2.8</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0.73216885007278021</v>
      </c>
      <c r="CS123" s="548"/>
    </row>
    <row r="124" spans="1:98" s="20" customFormat="1" ht="10.199999999999999" x14ac:dyDescent="0.25">
      <c r="A124" s="583"/>
      <c r="B124" s="584" t="s">
        <v>286</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0.199999999999999" x14ac:dyDescent="0.25">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1374</v>
      </c>
      <c r="AD125" s="568">
        <f>AD123+AD124</f>
        <v>45.8</v>
      </c>
      <c r="AE125" s="567">
        <f t="shared" ref="AE125:AM125" si="687">AE123+AE124</f>
        <v>174</v>
      </c>
      <c r="AF125" s="567">
        <f t="shared" si="687"/>
        <v>0</v>
      </c>
      <c r="AG125" s="567">
        <f t="shared" si="687"/>
        <v>194</v>
      </c>
      <c r="AH125" s="567">
        <f t="shared" si="687"/>
        <v>1006</v>
      </c>
      <c r="AI125" s="567">
        <f t="shared" si="687"/>
        <v>112</v>
      </c>
      <c r="AJ125" s="567">
        <f t="shared" si="687"/>
        <v>0</v>
      </c>
      <c r="AK125" s="567">
        <f t="shared" si="687"/>
        <v>120</v>
      </c>
      <c r="AL125" s="567">
        <f t="shared" si="687"/>
        <v>638</v>
      </c>
      <c r="AM125" s="569">
        <f t="shared" si="687"/>
        <v>29</v>
      </c>
      <c r="AN125" s="567">
        <f t="shared" ref="AN125" si="688">AN123+AN124</f>
        <v>50</v>
      </c>
      <c r="AO125" s="567">
        <f t="shared" ref="AO125" si="689">AO123+AO124</f>
        <v>0</v>
      </c>
      <c r="AP125" s="567">
        <f t="shared" ref="AP125" si="690">AP123+AP124</f>
        <v>62</v>
      </c>
      <c r="AQ125" s="567">
        <f t="shared" ref="AQ125" si="691">AQ123+AQ124</f>
        <v>308</v>
      </c>
      <c r="AR125" s="569">
        <f t="shared" ref="AR125" si="692">AR123+AR124</f>
        <v>14</v>
      </c>
      <c r="AS125" s="567">
        <f t="shared" ref="AS125" si="693">AS123+AS124</f>
        <v>12</v>
      </c>
      <c r="AT125" s="567">
        <f t="shared" ref="AT125" si="694">AT123+AT124</f>
        <v>0</v>
      </c>
      <c r="AU125" s="567">
        <f t="shared" ref="AU125" si="695">AU123+AU124</f>
        <v>12</v>
      </c>
      <c r="AV125" s="567">
        <f t="shared" ref="AV125" si="696">AV123+AV124</f>
        <v>60</v>
      </c>
      <c r="AW125" s="569">
        <f t="shared" ref="AW125" si="697">AW123+AW124</f>
        <v>2.8</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0.199999999999999"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0.8"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0.199999999999999" x14ac:dyDescent="0.2">
      <c r="A128" s="22" t="str">
        <f>'НП ДЕННА'!A74</f>
        <v>1.2.01</v>
      </c>
      <c r="B128" s="367" t="str">
        <f>'НП ДЕННА'!B74</f>
        <v>Стратегічний маркетинг</v>
      </c>
      <c r="C128" s="368" t="str">
        <f>'НП ДЕННА'!C74</f>
        <v>ПУММ</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0</v>
      </c>
      <c r="U128" s="279">
        <f>'НП ДЕННА'!U74</f>
        <v>1</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30</v>
      </c>
      <c r="AD128" s="624">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30</v>
      </c>
      <c r="AM128" s="522">
        <f>'НП ДЕННА'!AL74-AM129</f>
        <v>1</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0</v>
      </c>
      <c r="AR128" s="522">
        <f>'НП ДЕННА'!AP74-AR129</f>
        <v>0</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0.199999999999999" x14ac:dyDescent="0.2">
      <c r="A129" s="514"/>
      <c r="B129" s="515"/>
      <c r="C129" s="516" t="s">
        <v>276</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0.199999999999999" x14ac:dyDescent="0.2">
      <c r="A130" s="22" t="str">
        <f>'НП ДЕННА'!A75</f>
        <v>1.2.02</v>
      </c>
      <c r="B130" s="367" t="str">
        <f>'НП ДЕННА'!B75</f>
        <v>Паблик Рілейшнз</v>
      </c>
      <c r="C130" s="368" t="str">
        <f>'НП ДЕННА'!C75</f>
        <v>ПУММ</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2</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30</v>
      </c>
      <c r="AD130" s="624">
        <f>'НП ДЕННА'!AD75-AD131</f>
        <v>1</v>
      </c>
      <c r="AE130" s="9">
        <f t="shared" si="744"/>
        <v>0</v>
      </c>
      <c r="AF130" s="9">
        <f t="shared" si="745"/>
        <v>0</v>
      </c>
      <c r="AG130" s="9">
        <f t="shared" si="746"/>
        <v>0</v>
      </c>
      <c r="AH130" s="9">
        <f t="shared" si="747"/>
        <v>30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30</v>
      </c>
      <c r="AR130" s="522">
        <f>'НП ДЕННА'!AP75-AR131</f>
        <v>1</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0.199999999999999" x14ac:dyDescent="0.2">
      <c r="A131" s="514"/>
      <c r="B131" s="515"/>
      <c r="C131" s="516" t="s">
        <v>276</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0.199999999999999"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0.199999999999999" x14ac:dyDescent="0.2">
      <c r="A133" s="514"/>
      <c r="B133" s="515"/>
      <c r="C133" s="516" t="s">
        <v>276</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0.199999999999999"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0.199999999999999" x14ac:dyDescent="0.2">
      <c r="A135" s="514"/>
      <c r="B135" s="515"/>
      <c r="C135" s="516" t="s">
        <v>276</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0.199999999999999"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0.199999999999999" x14ac:dyDescent="0.2">
      <c r="A137" s="514"/>
      <c r="B137" s="515"/>
      <c r="C137" s="516" t="s">
        <v>276</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0.199999999999999"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0.199999999999999" x14ac:dyDescent="0.2">
      <c r="A139" s="514"/>
      <c r="B139" s="515"/>
      <c r="C139" s="516" t="s">
        <v>276</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0.199999999999999"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0.199999999999999" x14ac:dyDescent="0.2">
      <c r="A141" s="514"/>
      <c r="B141" s="515"/>
      <c r="C141" s="516" t="s">
        <v>276</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0.199999999999999"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0.199999999999999" x14ac:dyDescent="0.2">
      <c r="A143" s="514"/>
      <c r="B143" s="515"/>
      <c r="C143" s="516" t="s">
        <v>276</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0.199999999999999" x14ac:dyDescent="0.2">
      <c r="A144" s="578" t="s">
        <v>23</v>
      </c>
      <c r="B144" s="579" t="s">
        <v>285</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60</v>
      </c>
      <c r="AD144" s="622">
        <f t="shared" si="847"/>
        <v>2</v>
      </c>
      <c r="AE144" s="617">
        <f t="shared" si="847"/>
        <v>0</v>
      </c>
      <c r="AF144" s="617">
        <f t="shared" si="847"/>
        <v>0</v>
      </c>
      <c r="AG144" s="617">
        <f t="shared" si="847"/>
        <v>0</v>
      </c>
      <c r="AH144" s="617">
        <f t="shared" si="847"/>
        <v>60</v>
      </c>
      <c r="AI144" s="617">
        <f t="shared" si="847"/>
        <v>0</v>
      </c>
      <c r="AJ144" s="617">
        <f t="shared" si="847"/>
        <v>0</v>
      </c>
      <c r="AK144" s="617">
        <f t="shared" si="847"/>
        <v>0</v>
      </c>
      <c r="AL144" s="617">
        <f t="shared" si="847"/>
        <v>30</v>
      </c>
      <c r="AM144" s="569">
        <f t="shared" si="847"/>
        <v>1</v>
      </c>
      <c r="AN144" s="617">
        <f t="shared" si="847"/>
        <v>0</v>
      </c>
      <c r="AO144" s="617">
        <f t="shared" si="847"/>
        <v>0</v>
      </c>
      <c r="AP144" s="617">
        <f t="shared" si="847"/>
        <v>0</v>
      </c>
      <c r="AQ144" s="617">
        <f t="shared" si="847"/>
        <v>30</v>
      </c>
      <c r="AR144" s="569">
        <f t="shared" si="847"/>
        <v>1</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0.199999999999999" x14ac:dyDescent="0.2">
      <c r="A145" s="583"/>
      <c r="B145" s="584" t="s">
        <v>286</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0.199999999999999"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60</v>
      </c>
      <c r="AD146" s="568">
        <f>AD144+AD145</f>
        <v>2</v>
      </c>
      <c r="AE146" s="567">
        <f t="shared" ref="AE146" si="866">AE144+AE145</f>
        <v>0</v>
      </c>
      <c r="AF146" s="567">
        <f t="shared" ref="AF146" si="867">AF144+AF145</f>
        <v>0</v>
      </c>
      <c r="AG146" s="567">
        <f t="shared" ref="AG146" si="868">AG144+AG145</f>
        <v>0</v>
      </c>
      <c r="AH146" s="567">
        <f t="shared" ref="AH146" si="869">AH144+AH145</f>
        <v>60</v>
      </c>
      <c r="AI146" s="567">
        <f t="shared" ref="AI146" si="870">AI144+AI145</f>
        <v>0</v>
      </c>
      <c r="AJ146" s="567">
        <f t="shared" ref="AJ146" si="871">AJ144+AJ145</f>
        <v>0</v>
      </c>
      <c r="AK146" s="567">
        <f t="shared" ref="AK146" si="872">AK144+AK145</f>
        <v>0</v>
      </c>
      <c r="AL146" s="567">
        <f t="shared" ref="AL146" si="873">AL144+AL145</f>
        <v>30</v>
      </c>
      <c r="AM146" s="569">
        <f t="shared" ref="AM146" si="874">AM144+AM145</f>
        <v>1</v>
      </c>
      <c r="AN146" s="567">
        <f t="shared" ref="AN146" si="875">AN144+AN145</f>
        <v>0</v>
      </c>
      <c r="AO146" s="567">
        <f t="shared" ref="AO146" si="876">AO144+AO145</f>
        <v>0</v>
      </c>
      <c r="AP146" s="567">
        <f t="shared" ref="AP146" si="877">AP144+AP145</f>
        <v>0</v>
      </c>
      <c r="AQ146" s="567">
        <f t="shared" ref="AQ146" si="878">AQ144+AQ145</f>
        <v>30</v>
      </c>
      <c r="AR146" s="569">
        <f t="shared" ref="AR146" si="879">AR144+AR145</f>
        <v>1</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0.199999999999999"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0.8" x14ac:dyDescent="0.2">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0.199999999999999" x14ac:dyDescent="0.2">
      <c r="A149" s="22" t="str">
        <f>'НП ДЕННА'!A87</f>
        <v>1.3.01</v>
      </c>
      <c r="B149" s="367" t="str">
        <f>'НП ДЕННА'!B87</f>
        <v>Переддипломна</v>
      </c>
      <c r="C149" s="368">
        <f>'НП ДЕННА'!C87</f>
        <v>0</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4">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216</v>
      </c>
      <c r="AW149" s="522">
        <f>'НП ДЕННА'!AT87-AW150</f>
        <v>7.2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0.199999999999999" x14ac:dyDescent="0.2">
      <c r="A150" s="514"/>
      <c r="B150" s="515"/>
      <c r="C150" s="516" t="s">
        <v>276</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0.199999999999999" x14ac:dyDescent="0.2">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0.199999999999999" x14ac:dyDescent="0.2">
      <c r="A152" s="514"/>
      <c r="B152" s="515"/>
      <c r="C152" s="516" t="s">
        <v>276</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0.199999999999999" x14ac:dyDescent="0.2">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0.199999999999999" x14ac:dyDescent="0.2">
      <c r="A154" s="514"/>
      <c r="B154" s="515"/>
      <c r="C154" s="516" t="s">
        <v>276</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0.199999999999999" x14ac:dyDescent="0.2">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0.199999999999999" x14ac:dyDescent="0.2">
      <c r="A156" s="514"/>
      <c r="B156" s="515"/>
      <c r="C156" s="516" t="s">
        <v>276</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0.199999999999999" x14ac:dyDescent="0.2">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0.199999999999999" x14ac:dyDescent="0.2">
      <c r="A158" s="514"/>
      <c r="B158" s="515"/>
      <c r="C158" s="516" t="s">
        <v>276</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0.199999999999999" x14ac:dyDescent="0.2">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0.199999999999999" x14ac:dyDescent="0.2">
      <c r="A160" s="514"/>
      <c r="B160" s="515"/>
      <c r="C160" s="516" t="s">
        <v>276</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0.199999999999999" x14ac:dyDescent="0.2">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0.199999999999999" x14ac:dyDescent="0.2">
      <c r="A162" s="514"/>
      <c r="B162" s="515"/>
      <c r="C162" s="516" t="s">
        <v>276</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0.199999999999999" x14ac:dyDescent="0.2">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0.199999999999999" x14ac:dyDescent="0.2">
      <c r="A164" s="514"/>
      <c r="B164" s="515"/>
      <c r="C164" s="516" t="s">
        <v>276</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0.199999999999999" x14ac:dyDescent="0.2">
      <c r="A165" s="578" t="s">
        <v>23</v>
      </c>
      <c r="B165" s="579" t="s">
        <v>285</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216</v>
      </c>
      <c r="AD165" s="622">
        <f t="shared" si="1034"/>
        <v>7.2</v>
      </c>
      <c r="AE165" s="617">
        <f t="shared" si="1034"/>
        <v>0</v>
      </c>
      <c r="AF165" s="617">
        <f t="shared" si="1034"/>
        <v>0</v>
      </c>
      <c r="AG165" s="617">
        <f t="shared" si="1034"/>
        <v>0</v>
      </c>
      <c r="AH165" s="617">
        <f t="shared" si="1034"/>
        <v>216</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216</v>
      </c>
      <c r="AW165" s="569">
        <f t="shared" si="1034"/>
        <v>7.2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0.199999999999999" x14ac:dyDescent="0.2">
      <c r="A166" s="583"/>
      <c r="B166" s="584" t="s">
        <v>286</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0.199999999999999"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216</v>
      </c>
      <c r="AD167" s="568">
        <f>AD165+AD166</f>
        <v>7.2</v>
      </c>
      <c r="AE167" s="567">
        <f t="shared" ref="AE167" si="1053">AE165+AE166</f>
        <v>0</v>
      </c>
      <c r="AF167" s="567">
        <f t="shared" ref="AF167" si="1054">AF165+AF166</f>
        <v>0</v>
      </c>
      <c r="AG167" s="567">
        <f t="shared" ref="AG167" si="1055">AG165+AG166</f>
        <v>0</v>
      </c>
      <c r="AH167" s="567">
        <f t="shared" ref="AH167" si="1056">AH165+AH166</f>
        <v>216</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216</v>
      </c>
      <c r="AW167" s="569">
        <f t="shared" ref="AW167" si="1071">AW165+AW166</f>
        <v>7.2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0.199999999999999"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0.199999999999999"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0.199999999999999"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0.199999999999999"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0.8" x14ac:dyDescent="0.2">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0.399999999999999" x14ac:dyDescent="0.2">
      <c r="A173" s="22" t="str">
        <f>'НП ДЕННА'!A103</f>
        <v>1.4.01</v>
      </c>
      <c r="B173" s="367" t="str">
        <f>'НП ДЕННА'!B103</f>
        <v>Виконання та захист кваліфікаційної роботи</v>
      </c>
      <c r="C173" s="368">
        <f>'НП ДЕННА'!C103</f>
        <v>0</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360</v>
      </c>
      <c r="AD173" s="624">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360</v>
      </c>
      <c r="AW173" s="522">
        <f>'НП ДЕННА'!AT103-AW174</f>
        <v>12</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0.199999999999999" x14ac:dyDescent="0.2">
      <c r="A174" s="627"/>
      <c r="B174" s="515"/>
      <c r="C174" s="516" t="s">
        <v>276</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0.199999999999999" x14ac:dyDescent="0.2">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0.199999999999999" x14ac:dyDescent="0.2">
      <c r="A176" s="627"/>
      <c r="B176" s="515"/>
      <c r="C176" s="516" t="s">
        <v>276</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0.199999999999999" x14ac:dyDescent="0.2">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0.199999999999999" x14ac:dyDescent="0.2">
      <c r="A178" s="627"/>
      <c r="B178" s="515"/>
      <c r="C178" s="516" t="s">
        <v>276</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0.199999999999999" x14ac:dyDescent="0.2">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0.199999999999999" x14ac:dyDescent="0.2">
      <c r="A180" s="627"/>
      <c r="B180" s="515"/>
      <c r="C180" s="516" t="s">
        <v>276</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0.199999999999999" x14ac:dyDescent="0.2">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0.199999999999999" x14ac:dyDescent="0.2">
      <c r="A182" s="627"/>
      <c r="B182" s="515"/>
      <c r="C182" s="516" t="s">
        <v>276</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0.199999999999999" x14ac:dyDescent="0.2">
      <c r="A183" s="578" t="s">
        <v>23</v>
      </c>
      <c r="B183" s="579" t="s">
        <v>285</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360</v>
      </c>
      <c r="AD183" s="622">
        <f t="shared" si="1184"/>
        <v>12</v>
      </c>
      <c r="AE183" s="622">
        <f t="shared" si="1184"/>
        <v>0</v>
      </c>
      <c r="AF183" s="622">
        <f t="shared" si="1184"/>
        <v>0</v>
      </c>
      <c r="AG183" s="622">
        <f t="shared" si="1184"/>
        <v>0</v>
      </c>
      <c r="AH183" s="617">
        <f t="shared" si="1184"/>
        <v>360</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360</v>
      </c>
      <c r="AW183" s="569">
        <f t="shared" si="1184"/>
        <v>12</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0.199999999999999" x14ac:dyDescent="0.2">
      <c r="A184" s="583"/>
      <c r="B184" s="584" t="s">
        <v>286</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0.399999999999999"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360</v>
      </c>
      <c r="AD185" s="568">
        <f>AD183+AD184</f>
        <v>12</v>
      </c>
      <c r="AE185" s="567">
        <f t="shared" ref="AE185:CP185" si="1200">AE183+AE184</f>
        <v>0</v>
      </c>
      <c r="AF185" s="567">
        <f t="shared" si="1200"/>
        <v>0</v>
      </c>
      <c r="AG185" s="567">
        <f t="shared" si="1200"/>
        <v>0</v>
      </c>
      <c r="AH185" s="567">
        <f t="shared" si="1200"/>
        <v>360</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360</v>
      </c>
      <c r="AW185" s="569">
        <f t="shared" si="1200"/>
        <v>12</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0.199999999999999"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0.199999999999999"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1650</v>
      </c>
      <c r="AD187" s="161">
        <f t="shared" ref="AD187:CO187" si="1201">AD$167+AD$146+AD$125</f>
        <v>55</v>
      </c>
      <c r="AE187" s="161">
        <f t="shared" si="1201"/>
        <v>174</v>
      </c>
      <c r="AF187" s="161">
        <f t="shared" si="1201"/>
        <v>0</v>
      </c>
      <c r="AG187" s="161">
        <f t="shared" si="1201"/>
        <v>194</v>
      </c>
      <c r="AH187" s="161">
        <f t="shared" si="1201"/>
        <v>1282</v>
      </c>
      <c r="AI187" s="161">
        <f t="shared" si="1201"/>
        <v>112</v>
      </c>
      <c r="AJ187" s="161">
        <f t="shared" si="1201"/>
        <v>0</v>
      </c>
      <c r="AK187" s="161">
        <f t="shared" si="1201"/>
        <v>120</v>
      </c>
      <c r="AL187" s="161">
        <f t="shared" si="1201"/>
        <v>668</v>
      </c>
      <c r="AM187" s="162">
        <f>AM$167+AM$146+AM$125</f>
        <v>30</v>
      </c>
      <c r="AN187" s="161">
        <f t="shared" si="1201"/>
        <v>50</v>
      </c>
      <c r="AO187" s="161">
        <f t="shared" si="1201"/>
        <v>0</v>
      </c>
      <c r="AP187" s="161">
        <f t="shared" si="1201"/>
        <v>62</v>
      </c>
      <c r="AQ187" s="161">
        <f t="shared" si="1201"/>
        <v>338</v>
      </c>
      <c r="AR187" s="162">
        <f t="shared" si="1201"/>
        <v>15</v>
      </c>
      <c r="AS187" s="161">
        <f t="shared" si="1201"/>
        <v>12</v>
      </c>
      <c r="AT187" s="161">
        <f t="shared" si="1201"/>
        <v>0</v>
      </c>
      <c r="AU187" s="161">
        <f t="shared" si="1201"/>
        <v>12</v>
      </c>
      <c r="AV187" s="161">
        <f t="shared" si="1201"/>
        <v>276</v>
      </c>
      <c r="AW187" s="162">
        <f t="shared" si="1201"/>
        <v>10</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0.199999999999999"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0.199999999999999"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2</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0</v>
      </c>
      <c r="AM190" s="522">
        <f>'НП ДЕННА'!AL113-AM191</f>
        <v>0</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150</v>
      </c>
      <c r="AR190" s="522">
        <f>'НП ДЕННА'!AP113-AR191</f>
        <v>5</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0.199999999999999" x14ac:dyDescent="0.2">
      <c r="A191" s="22"/>
      <c r="B191" s="367"/>
      <c r="C191" s="516" t="s">
        <v>276</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0.199999999999999"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2</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0</v>
      </c>
      <c r="AM192" s="522">
        <f>'НП ДЕННА'!AL114-AM193</f>
        <v>0</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150</v>
      </c>
      <c r="AR192" s="522">
        <f>'НП ДЕННА'!AP114-AR193</f>
        <v>5</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0.199999999999999" x14ac:dyDescent="0.2">
      <c r="A193" s="22"/>
      <c r="B193" s="367"/>
      <c r="C193" s="516" t="s">
        <v>276</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0.199999999999999"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0.199999999999999" x14ac:dyDescent="0.2">
      <c r="A195" s="22"/>
      <c r="B195" s="367"/>
      <c r="C195" s="516" t="s">
        <v>276</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0.199999999999999"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3</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0</v>
      </c>
      <c r="AR196" s="522">
        <f>'НП ДЕННА'!AP116-AR197</f>
        <v>0</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150</v>
      </c>
      <c r="AW196" s="522">
        <f>'НП ДЕННА'!AT116-AW197</f>
        <v>5</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0.199999999999999" x14ac:dyDescent="0.2">
      <c r="A197" s="22"/>
      <c r="B197" s="367"/>
      <c r="C197" s="516" t="s">
        <v>276</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0.199999999999999" x14ac:dyDescent="0.2">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0.199999999999999" x14ac:dyDescent="0.2">
      <c r="A199" s="22"/>
      <c r="B199" s="367"/>
      <c r="C199" s="516" t="s">
        <v>276</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0.199999999999999" hidden="1"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0.199999999999999" hidden="1" x14ac:dyDescent="0.2">
      <c r="A201" s="22"/>
      <c r="B201" s="367"/>
      <c r="C201" s="516" t="s">
        <v>276</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0.199999999999999" hidden="1"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0.199999999999999" hidden="1" x14ac:dyDescent="0.2">
      <c r="A203" s="22"/>
      <c r="B203" s="367"/>
      <c r="C203" s="516" t="s">
        <v>276</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0.199999999999999" hidden="1"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0.199999999999999" hidden="1" x14ac:dyDescent="0.2">
      <c r="A205" s="22"/>
      <c r="B205" s="367"/>
      <c r="C205" s="516" t="s">
        <v>276</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0.199999999999999" hidden="1"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0.199999999999999" hidden="1" x14ac:dyDescent="0.2">
      <c r="A207" s="22"/>
      <c r="B207" s="367"/>
      <c r="C207" s="516" t="s">
        <v>276</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0.199999999999999" hidden="1"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0.199999999999999" hidden="1" x14ac:dyDescent="0.2">
      <c r="A209" s="22"/>
      <c r="B209" s="367"/>
      <c r="C209" s="516" t="s">
        <v>276</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0.199999999999999" hidden="1"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0.199999999999999" hidden="1" x14ac:dyDescent="0.2">
      <c r="A211" s="22"/>
      <c r="B211" s="367"/>
      <c r="C211" s="516" t="s">
        <v>276</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0.199999999999999" hidden="1"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0.199999999999999" hidden="1" x14ac:dyDescent="0.2">
      <c r="A213" s="22"/>
      <c r="B213" s="367"/>
      <c r="C213" s="516" t="s">
        <v>276</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0.199999999999999" hidden="1"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0.199999999999999" hidden="1" x14ac:dyDescent="0.2">
      <c r="A215" s="22"/>
      <c r="B215" s="367"/>
      <c r="C215" s="516" t="s">
        <v>276</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0.199999999999999" hidden="1"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0.199999999999999" hidden="1" x14ac:dyDescent="0.2">
      <c r="A217" s="22"/>
      <c r="B217" s="367"/>
      <c r="C217" s="516" t="s">
        <v>276</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0.199999999999999" hidden="1"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0.199999999999999" hidden="1" x14ac:dyDescent="0.2">
      <c r="A219" s="22"/>
      <c r="B219" s="367"/>
      <c r="C219" s="516" t="s">
        <v>276</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0.199999999999999" hidden="1"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0.199999999999999" hidden="1" x14ac:dyDescent="0.2">
      <c r="A221" s="22"/>
      <c r="B221" s="367"/>
      <c r="C221" s="516" t="s">
        <v>276</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0.199999999999999" hidden="1"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0.199999999999999" hidden="1" x14ac:dyDescent="0.2">
      <c r="A223" s="22"/>
      <c r="B223" s="367"/>
      <c r="C223" s="516" t="s">
        <v>276</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0.199999999999999" hidden="1"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0.199999999999999" hidden="1" x14ac:dyDescent="0.2">
      <c r="A225" s="22"/>
      <c r="B225" s="367"/>
      <c r="C225" s="516" t="s">
        <v>276</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0.199999999999999" hidden="1"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0.199999999999999" hidden="1" x14ac:dyDescent="0.2">
      <c r="A227" s="22"/>
      <c r="B227" s="367"/>
      <c r="C227" s="516" t="s">
        <v>276</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0.199999999999999" hidden="1"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0.199999999999999" hidden="1" x14ac:dyDescent="0.2">
      <c r="A229" s="22"/>
      <c r="B229" s="367"/>
      <c r="C229" s="516" t="s">
        <v>276</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0.199999999999999"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0</v>
      </c>
      <c r="AN230" s="228"/>
      <c r="AO230" s="228"/>
      <c r="AP230" s="228"/>
      <c r="AQ230" s="502"/>
      <c r="AR230" s="69">
        <f>SUM(AR190:AR228)</f>
        <v>15</v>
      </c>
      <c r="AS230" s="228"/>
      <c r="AT230" s="228"/>
      <c r="AU230" s="228"/>
      <c r="AV230" s="502"/>
      <c r="AW230" s="69">
        <f>SUM(AW190:AW228)</f>
        <v>8</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0.199999999999999"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2340</v>
      </c>
      <c r="AD233" s="161">
        <f>AD$230+AD$187</f>
        <v>78</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18</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5">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5">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5">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5">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5">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x14ac:dyDescent="0.2">
      <c r="A239" s="310"/>
      <c r="B239" s="311"/>
      <c r="C239" s="931" t="str">
        <f>'НП ДЕННА'!C142:AU142</f>
        <v>ІНФОРМАЦІЙНА ЧАСТИНА</v>
      </c>
      <c r="D239" s="931"/>
      <c r="E239" s="931"/>
      <c r="F239" s="931"/>
      <c r="G239" s="931"/>
      <c r="H239" s="931"/>
      <c r="I239" s="931"/>
      <c r="J239" s="931"/>
      <c r="K239" s="931"/>
      <c r="L239" s="931"/>
      <c r="M239" s="931"/>
      <c r="N239" s="931"/>
      <c r="O239" s="931"/>
      <c r="P239" s="931"/>
      <c r="Q239" s="931"/>
      <c r="R239" s="931"/>
      <c r="S239" s="931"/>
      <c r="T239" s="931"/>
      <c r="U239" s="931"/>
      <c r="V239" s="931"/>
      <c r="W239" s="931"/>
      <c r="X239" s="931"/>
      <c r="Y239" s="931"/>
      <c r="Z239" s="931"/>
      <c r="AA239" s="931"/>
      <c r="AB239" s="931"/>
      <c r="AC239" s="931"/>
      <c r="AD239" s="931"/>
      <c r="AE239" s="931"/>
      <c r="AF239" s="931"/>
      <c r="AG239" s="931"/>
      <c r="AH239" s="931"/>
      <c r="AI239" s="931"/>
      <c r="AJ239" s="931"/>
      <c r="AK239" s="931"/>
      <c r="AL239" s="931"/>
      <c r="AM239" s="931"/>
      <c r="AN239" s="931"/>
      <c r="AO239" s="931"/>
      <c r="AP239" s="931"/>
      <c r="AQ239" s="931"/>
      <c r="AR239" s="931"/>
      <c r="AS239" s="931"/>
      <c r="AT239" s="931"/>
      <c r="AU239" s="931"/>
      <c r="AV239" s="931"/>
      <c r="AW239" s="931"/>
      <c r="AX239" s="931"/>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867" t="str">
        <f>'НП ДЕННА'!AA143</f>
        <v>Обов'язкові дисципліни (в середньому год./тижд.)</v>
      </c>
      <c r="AB240" s="867"/>
      <c r="AC240" s="867"/>
      <c r="AD240" s="867"/>
      <c r="AE240" s="867"/>
      <c r="AF240" s="867"/>
      <c r="AG240" s="867"/>
      <c r="AH240" s="867"/>
      <c r="AI240" s="786">
        <f>(AI187+AJ187+AK187)/AI9</f>
        <v>13.647058823529411</v>
      </c>
      <c r="AJ240" s="786"/>
      <c r="AK240" s="786"/>
      <c r="AL240" s="786"/>
      <c r="AM240" s="787"/>
      <c r="AN240" s="786">
        <f>(AN187+AO187+AP187)/AN9</f>
        <v>6.5882352941176467</v>
      </c>
      <c r="AO240" s="786"/>
      <c r="AP240" s="786"/>
      <c r="AQ240" s="786"/>
      <c r="AR240" s="787"/>
      <c r="AS240" s="786">
        <f>(AS187+AT187+AU187)/AS9</f>
        <v>4</v>
      </c>
      <c r="AT240" s="786"/>
      <c r="AU240" s="786"/>
      <c r="AV240" s="786"/>
      <c r="AW240" s="787"/>
      <c r="AX240" s="786" t="e">
        <f>(AX187+AY187+AZ187)/AX9</f>
        <v>#DIV/0!</v>
      </c>
      <c r="AY240" s="786"/>
      <c r="AZ240" s="786"/>
      <c r="BA240" s="786"/>
      <c r="BB240" s="787"/>
      <c r="BC240" s="786">
        <f>(BC187+BD187+BE187)/BC9</f>
        <v>0</v>
      </c>
      <c r="BD240" s="786"/>
      <c r="BE240" s="786"/>
      <c r="BF240" s="786"/>
      <c r="BG240" s="787"/>
      <c r="BH240" s="786">
        <f>(BH187+BI187+BJ187)/BH9</f>
        <v>0</v>
      </c>
      <c r="BI240" s="786"/>
      <c r="BJ240" s="786"/>
      <c r="BK240" s="786"/>
      <c r="BL240" s="787"/>
      <c r="BM240" s="786">
        <f>(BM187+BN187+BO187)/BM9</f>
        <v>0</v>
      </c>
      <c r="BN240" s="786"/>
      <c r="BO240" s="786"/>
      <c r="BP240" s="786"/>
      <c r="BQ240" s="787"/>
      <c r="BR240" s="786">
        <f>(BR187+BS187+BT187)/BR9</f>
        <v>0</v>
      </c>
      <c r="BS240" s="786"/>
      <c r="BT240" s="786"/>
      <c r="BU240" s="786"/>
      <c r="BV240" s="787"/>
      <c r="BW240" s="887">
        <f>(BW187+BX187+BY187)/BW9</f>
        <v>0</v>
      </c>
      <c r="BX240" s="888"/>
      <c r="BY240" s="888"/>
      <c r="BZ240" s="888"/>
      <c r="CA240" s="889"/>
      <c r="CB240" s="887">
        <f>(CB187+CC187+CD187)/CB9</f>
        <v>0</v>
      </c>
      <c r="CC240" s="888"/>
      <c r="CD240" s="888"/>
      <c r="CE240" s="888"/>
      <c r="CF240" s="889"/>
      <c r="CG240" s="887">
        <f>(CG187+CH187+CI187)/CG9</f>
        <v>0</v>
      </c>
      <c r="CH240" s="888"/>
      <c r="CI240" s="888"/>
      <c r="CJ240" s="888"/>
      <c r="CK240" s="889"/>
      <c r="CL240" s="887">
        <f>(CL187+CM187+CN187)/CL9</f>
        <v>0</v>
      </c>
      <c r="CM240" s="888"/>
      <c r="CN240" s="888"/>
      <c r="CO240" s="888"/>
      <c r="CP240" s="889"/>
      <c r="CQ240" s="21"/>
    </row>
    <row r="241" spans="1:210" s="19" customFormat="1" x14ac:dyDescent="0.2">
      <c r="A241" s="692" t="str">
        <f>'НП ДЕННА'!A144</f>
        <v>№</v>
      </c>
      <c r="B241" s="934" t="str">
        <f>_xlfn.SINGLE('НП ДЕННА'!B144)</f>
        <v>Назва</v>
      </c>
      <c r="C241" s="934"/>
      <c r="D241" s="932" t="str">
        <f>_xlfn.SINGLE('НП ДЕННА'!D144)</f>
        <v>Семестр</v>
      </c>
      <c r="E241" s="933"/>
      <c r="F241" s="933"/>
      <c r="G241" s="932" t="str">
        <f>_xlfn.SINGLE('НП ДЕННА'!G144)</f>
        <v>Кіль. Тижн.</v>
      </c>
      <c r="H241" s="933"/>
      <c r="I241" s="933"/>
      <c r="J241" s="933"/>
      <c r="K241" s="932" t="str">
        <f>_xlfn.SINGLE('НП ДЕННА'!K144)</f>
        <v>Кред.</v>
      </c>
      <c r="L241" s="933"/>
      <c r="Y241" s="167"/>
      <c r="Z241" s="167"/>
      <c r="AA241" s="840" t="str">
        <f>'НП ДЕННА'!AA144</f>
        <v xml:space="preserve">  Кількість:</v>
      </c>
      <c r="AB241" s="841"/>
      <c r="AC241" s="842"/>
      <c r="AD241" s="761" t="str">
        <f>'НП ДЕННА'!AD144</f>
        <v xml:space="preserve">  - курсових проектів</v>
      </c>
      <c r="AE241" s="838"/>
      <c r="AF241" s="838"/>
      <c r="AG241" s="839"/>
      <c r="AH241" s="165">
        <f>SUM(AI241:CL241)</f>
        <v>0</v>
      </c>
      <c r="AI241" s="782">
        <f>'НП ДЕННА'!AI144</f>
        <v>0</v>
      </c>
      <c r="AJ241" s="783"/>
      <c r="AK241" s="783"/>
      <c r="AL241" s="783"/>
      <c r="AM241" s="784"/>
      <c r="AN241" s="782">
        <f>'НП ДЕННА'!AM144</f>
        <v>0</v>
      </c>
      <c r="AO241" s="783"/>
      <c r="AP241" s="783"/>
      <c r="AQ241" s="783"/>
      <c r="AR241" s="784"/>
      <c r="AS241" s="782">
        <f>'НП ДЕННА'!AQ144</f>
        <v>0</v>
      </c>
      <c r="AT241" s="783"/>
      <c r="AU241" s="783"/>
      <c r="AV241" s="783"/>
      <c r="AW241" s="784"/>
      <c r="AX241" s="782">
        <f>'НП ДЕННА'!AU144</f>
        <v>0</v>
      </c>
      <c r="AY241" s="783"/>
      <c r="AZ241" s="783"/>
      <c r="BA241" s="783"/>
      <c r="BB241" s="784"/>
      <c r="BC241" s="782">
        <f>'НП ДЕННА'!AY144</f>
        <v>0</v>
      </c>
      <c r="BD241" s="783"/>
      <c r="BE241" s="783"/>
      <c r="BF241" s="783"/>
      <c r="BG241" s="784"/>
      <c r="BH241" s="782">
        <f>'НП ДЕННА'!BC144</f>
        <v>0</v>
      </c>
      <c r="BI241" s="783"/>
      <c r="BJ241" s="783"/>
      <c r="BK241" s="783"/>
      <c r="BL241" s="784"/>
      <c r="BM241" s="782">
        <f>'НП ДЕННА'!BG144</f>
        <v>0</v>
      </c>
      <c r="BN241" s="783"/>
      <c r="BO241" s="783"/>
      <c r="BP241" s="783"/>
      <c r="BQ241" s="784"/>
      <c r="BR241" s="782">
        <f>'НП ДЕННА'!BK144</f>
        <v>0</v>
      </c>
      <c r="BS241" s="783"/>
      <c r="BT241" s="783"/>
      <c r="BU241" s="783"/>
      <c r="BV241" s="784"/>
      <c r="BW241" s="782">
        <f>'НП ДЕННА'!BO144</f>
        <v>0</v>
      </c>
      <c r="BX241" s="783"/>
      <c r="BY241" s="783"/>
      <c r="BZ241" s="783"/>
      <c r="CA241" s="784"/>
      <c r="CB241" s="782">
        <f>'НП ДЕННА'!BS144</f>
        <v>0</v>
      </c>
      <c r="CC241" s="783"/>
      <c r="CD241" s="783"/>
      <c r="CE241" s="783"/>
      <c r="CF241" s="784"/>
      <c r="CG241" s="782">
        <f>'НП ДЕННА'!BW144</f>
        <v>0</v>
      </c>
      <c r="CH241" s="783"/>
      <c r="CI241" s="783"/>
      <c r="CJ241" s="783"/>
      <c r="CK241" s="784"/>
      <c r="CL241" s="782">
        <f>'НП ДЕННА'!CA144</f>
        <v>0</v>
      </c>
      <c r="CM241" s="783"/>
      <c r="CN241" s="783"/>
      <c r="CO241" s="783"/>
      <c r="CP241" s="784"/>
      <c r="CQ241" s="21"/>
    </row>
    <row r="242" spans="1:210" s="19" customFormat="1" x14ac:dyDescent="0.2">
      <c r="A242" s="692">
        <f>'НП ДЕННА'!A145</f>
        <v>1</v>
      </c>
      <c r="B242" s="940" t="str">
        <f>_xlfn.SINGLE('НП ДЕННА'!B145)</f>
        <v>Переддипломна</v>
      </c>
      <c r="C242" s="940"/>
      <c r="D242" s="935">
        <f>'НП ДЕННА'!D145</f>
        <v>3</v>
      </c>
      <c r="E242" s="936"/>
      <c r="F242" s="936"/>
      <c r="G242" s="937">
        <f>'НП ДЕННА'!G145</f>
        <v>4</v>
      </c>
      <c r="H242" s="936"/>
      <c r="I242" s="936"/>
      <c r="J242" s="936"/>
      <c r="K242" s="938">
        <f>_xlfn.SINGLE('НП ДЕННА'!K145)</f>
        <v>7.2</v>
      </c>
      <c r="L242" s="939"/>
      <c r="Y242" s="167"/>
      <c r="Z242" s="167"/>
      <c r="AA242" s="244"/>
      <c r="AB242" s="245"/>
      <c r="AC242" s="246"/>
      <c r="AD242" s="761" t="str">
        <f>'НП ДЕННА'!AD145</f>
        <v xml:space="preserve">  - курсових робіт</v>
      </c>
      <c r="AE242" s="838"/>
      <c r="AF242" s="838"/>
      <c r="AG242" s="839"/>
      <c r="AH242" s="165">
        <f>SUM(AI242:CL242)</f>
        <v>2</v>
      </c>
      <c r="AI242" s="782">
        <f>'НП ДЕННА'!AI145</f>
        <v>1</v>
      </c>
      <c r="AJ242" s="783"/>
      <c r="AK242" s="783"/>
      <c r="AL242" s="783"/>
      <c r="AM242" s="784"/>
      <c r="AN242" s="782">
        <f>'НП ДЕННА'!AM145</f>
        <v>1</v>
      </c>
      <c r="AO242" s="783"/>
      <c r="AP242" s="783"/>
      <c r="AQ242" s="783"/>
      <c r="AR242" s="784"/>
      <c r="AS242" s="782">
        <f>'НП ДЕННА'!AQ145</f>
        <v>0</v>
      </c>
      <c r="AT242" s="783"/>
      <c r="AU242" s="783"/>
      <c r="AV242" s="783"/>
      <c r="AW242" s="784"/>
      <c r="AX242" s="782">
        <f>'НП ДЕННА'!AU145</f>
        <v>0</v>
      </c>
      <c r="AY242" s="783"/>
      <c r="AZ242" s="783"/>
      <c r="BA242" s="783"/>
      <c r="BB242" s="784"/>
      <c r="BC242" s="782">
        <f>'НП ДЕННА'!AY145</f>
        <v>0</v>
      </c>
      <c r="BD242" s="783"/>
      <c r="BE242" s="783"/>
      <c r="BF242" s="783"/>
      <c r="BG242" s="784"/>
      <c r="BH242" s="782">
        <f>'НП ДЕННА'!BC145</f>
        <v>0</v>
      </c>
      <c r="BI242" s="783"/>
      <c r="BJ242" s="783"/>
      <c r="BK242" s="783"/>
      <c r="BL242" s="784"/>
      <c r="BM242" s="782">
        <f>'НП ДЕННА'!BG145</f>
        <v>0</v>
      </c>
      <c r="BN242" s="783"/>
      <c r="BO242" s="783"/>
      <c r="BP242" s="783"/>
      <c r="BQ242" s="784"/>
      <c r="BR242" s="782">
        <f>'НП ДЕННА'!BK145</f>
        <v>0</v>
      </c>
      <c r="BS242" s="783"/>
      <c r="BT242" s="783"/>
      <c r="BU242" s="783"/>
      <c r="BV242" s="784"/>
      <c r="BW242" s="782">
        <f>'НП ДЕННА'!BO145</f>
        <v>0</v>
      </c>
      <c r="BX242" s="783"/>
      <c r="BY242" s="783"/>
      <c r="BZ242" s="783"/>
      <c r="CA242" s="784"/>
      <c r="CB242" s="782">
        <f>'НП ДЕННА'!BS145</f>
        <v>0</v>
      </c>
      <c r="CC242" s="783"/>
      <c r="CD242" s="783"/>
      <c r="CE242" s="783"/>
      <c r="CF242" s="784"/>
      <c r="CG242" s="782">
        <f>'НП ДЕННА'!BW145</f>
        <v>0</v>
      </c>
      <c r="CH242" s="783"/>
      <c r="CI242" s="783"/>
      <c r="CJ242" s="783"/>
      <c r="CK242" s="784"/>
      <c r="CL242" s="782">
        <f>'НП ДЕННА'!CA145</f>
        <v>0</v>
      </c>
      <c r="CM242" s="783"/>
      <c r="CN242" s="783"/>
      <c r="CO242" s="783"/>
      <c r="CP242" s="784"/>
      <c r="CQ242" s="21"/>
    </row>
    <row r="243" spans="1:210" s="19" customFormat="1" x14ac:dyDescent="0.2">
      <c r="A243" s="692">
        <f>'НП ДЕННА'!A146</f>
        <v>2</v>
      </c>
      <c r="B243" s="940">
        <f>_xlfn.SINGLE('НП ДЕННА'!B146)</f>
        <v>0</v>
      </c>
      <c r="C243" s="940"/>
      <c r="D243" s="935">
        <f>'НП ДЕННА'!D146</f>
        <v>0</v>
      </c>
      <c r="E243" s="936"/>
      <c r="F243" s="936"/>
      <c r="G243" s="937">
        <f>'НП ДЕННА'!G146</f>
        <v>0</v>
      </c>
      <c r="H243" s="936"/>
      <c r="I243" s="936"/>
      <c r="J243" s="936"/>
      <c r="K243" s="938">
        <f>_xlfn.SINGLE('НП ДЕННА'!K146)</f>
        <v>0</v>
      </c>
      <c r="L243" s="939"/>
      <c r="Y243" s="167"/>
      <c r="Z243" s="167"/>
      <c r="AA243" s="244"/>
      <c r="AB243" s="245"/>
      <c r="AC243" s="246"/>
      <c r="AD243" s="761" t="str">
        <f>'НП ДЕННА'!AD146</f>
        <v xml:space="preserve">  - інд. завдань</v>
      </c>
      <c r="AE243" s="838"/>
      <c r="AF243" s="838"/>
      <c r="AG243" s="839"/>
      <c r="AH243" s="165">
        <f>SUM(AI243:CL243)</f>
        <v>0</v>
      </c>
      <c r="AI243" s="782">
        <f>'НП ДЕННА'!AI146</f>
        <v>0</v>
      </c>
      <c r="AJ243" s="783"/>
      <c r="AK243" s="783"/>
      <c r="AL243" s="783"/>
      <c r="AM243" s="784"/>
      <c r="AN243" s="782">
        <f>'НП ДЕННА'!AM146</f>
        <v>0</v>
      </c>
      <c r="AO243" s="783"/>
      <c r="AP243" s="783"/>
      <c r="AQ243" s="783"/>
      <c r="AR243" s="784"/>
      <c r="AS243" s="782">
        <f>'НП ДЕННА'!AQ146</f>
        <v>0</v>
      </c>
      <c r="AT243" s="783"/>
      <c r="AU243" s="783"/>
      <c r="AV243" s="783"/>
      <c r="AW243" s="784"/>
      <c r="AX243" s="782">
        <f>'НП ДЕННА'!AU146</f>
        <v>0</v>
      </c>
      <c r="AY243" s="783"/>
      <c r="AZ243" s="783"/>
      <c r="BA243" s="783"/>
      <c r="BB243" s="784"/>
      <c r="BC243" s="782">
        <f>'НП ДЕННА'!AY146</f>
        <v>0</v>
      </c>
      <c r="BD243" s="783"/>
      <c r="BE243" s="783"/>
      <c r="BF243" s="783"/>
      <c r="BG243" s="784"/>
      <c r="BH243" s="782">
        <f>'НП ДЕННА'!BC146</f>
        <v>0</v>
      </c>
      <c r="BI243" s="783"/>
      <c r="BJ243" s="783"/>
      <c r="BK243" s="783"/>
      <c r="BL243" s="784"/>
      <c r="BM243" s="782">
        <f>'НП ДЕННА'!BG146</f>
        <v>0</v>
      </c>
      <c r="BN243" s="783"/>
      <c r="BO243" s="783"/>
      <c r="BP243" s="783"/>
      <c r="BQ243" s="784"/>
      <c r="BR243" s="782">
        <f>'НП ДЕННА'!BK146</f>
        <v>0</v>
      </c>
      <c r="BS243" s="783"/>
      <c r="BT243" s="783"/>
      <c r="BU243" s="783"/>
      <c r="BV243" s="784"/>
      <c r="BW243" s="782">
        <f>'НП ДЕННА'!BO146</f>
        <v>0</v>
      </c>
      <c r="BX243" s="783"/>
      <c r="BY243" s="783"/>
      <c r="BZ243" s="783"/>
      <c r="CA243" s="784"/>
      <c r="CB243" s="782">
        <f>'НП ДЕННА'!BS146</f>
        <v>0</v>
      </c>
      <c r="CC243" s="783"/>
      <c r="CD243" s="783"/>
      <c r="CE243" s="783"/>
      <c r="CF243" s="784"/>
      <c r="CG243" s="782">
        <f>'НП ДЕННА'!BW146</f>
        <v>0</v>
      </c>
      <c r="CH243" s="783"/>
      <c r="CI243" s="783"/>
      <c r="CJ243" s="783"/>
      <c r="CK243" s="784"/>
      <c r="CL243" s="782">
        <f>'НП ДЕННА'!CA146</f>
        <v>0</v>
      </c>
      <c r="CM243" s="783"/>
      <c r="CN243" s="783"/>
      <c r="CO243" s="783"/>
      <c r="CP243" s="784"/>
      <c r="CQ243" s="21"/>
    </row>
    <row r="244" spans="1:210" s="19" customFormat="1" x14ac:dyDescent="0.2">
      <c r="A244" s="692">
        <f>'НП ДЕННА'!A147</f>
        <v>3</v>
      </c>
      <c r="B244" s="940">
        <f>_xlfn.SINGLE('НП ДЕННА'!B147)</f>
        <v>0</v>
      </c>
      <c r="C244" s="940"/>
      <c r="D244" s="935">
        <f>'НП ДЕННА'!D147</f>
        <v>0</v>
      </c>
      <c r="E244" s="936"/>
      <c r="F244" s="936"/>
      <c r="G244" s="937">
        <f>'НП ДЕННА'!G147</f>
        <v>0</v>
      </c>
      <c r="H244" s="936"/>
      <c r="I244" s="936"/>
      <c r="J244" s="936"/>
      <c r="K244" s="938">
        <f>_xlfn.SINGLE('НП ДЕННА'!K147)</f>
        <v>0</v>
      </c>
      <c r="L244" s="939"/>
      <c r="Y244" s="167"/>
      <c r="Z244" s="167"/>
      <c r="AA244" s="244"/>
      <c r="AB244" s="245"/>
      <c r="AC244" s="246"/>
      <c r="AD244" s="761" t="str">
        <f>'НП ДЕННА'!AD147</f>
        <v xml:space="preserve">  - екзаменіів</v>
      </c>
      <c r="AE244" s="838"/>
      <c r="AF244" s="838"/>
      <c r="AG244" s="839"/>
      <c r="AH244" s="165">
        <f>SUM(AI244:CL244)</f>
        <v>9</v>
      </c>
      <c r="AI244" s="779">
        <f>'НП ДЕННА'!AI147</f>
        <v>5</v>
      </c>
      <c r="AJ244" s="780"/>
      <c r="AK244" s="780"/>
      <c r="AL244" s="780"/>
      <c r="AM244" s="781"/>
      <c r="AN244" s="779">
        <f>'НП ДЕННА'!AM147</f>
        <v>3</v>
      </c>
      <c r="AO244" s="780"/>
      <c r="AP244" s="780"/>
      <c r="AQ244" s="780"/>
      <c r="AR244" s="781"/>
      <c r="AS244" s="779">
        <f>'НП ДЕННА'!AQ147</f>
        <v>1</v>
      </c>
      <c r="AT244" s="780"/>
      <c r="AU244" s="780"/>
      <c r="AV244" s="780"/>
      <c r="AW244" s="781"/>
      <c r="AX244" s="779">
        <f>'НП ДЕННА'!AU147</f>
        <v>0</v>
      </c>
      <c r="AY244" s="780"/>
      <c r="AZ244" s="780"/>
      <c r="BA244" s="780"/>
      <c r="BB244" s="781"/>
      <c r="BC244" s="779">
        <f>'НП ДЕННА'!AY147</f>
        <v>0</v>
      </c>
      <c r="BD244" s="780"/>
      <c r="BE244" s="780"/>
      <c r="BF244" s="780"/>
      <c r="BG244" s="781"/>
      <c r="BH244" s="779">
        <f>'НП ДЕННА'!BC147</f>
        <v>0</v>
      </c>
      <c r="BI244" s="780"/>
      <c r="BJ244" s="780"/>
      <c r="BK244" s="780"/>
      <c r="BL244" s="781"/>
      <c r="BM244" s="779">
        <f>'НП ДЕННА'!BG147</f>
        <v>0</v>
      </c>
      <c r="BN244" s="780"/>
      <c r="BO244" s="780"/>
      <c r="BP244" s="780"/>
      <c r="BQ244" s="781"/>
      <c r="BR244" s="779">
        <f>'НП ДЕННА'!BK147</f>
        <v>0</v>
      </c>
      <c r="BS244" s="780"/>
      <c r="BT244" s="780"/>
      <c r="BU244" s="780"/>
      <c r="BV244" s="781"/>
      <c r="BW244" s="884">
        <f>'НП ДЕННА'!BO147</f>
        <v>0</v>
      </c>
      <c r="BX244" s="885"/>
      <c r="BY244" s="885"/>
      <c r="BZ244" s="885"/>
      <c r="CA244" s="886"/>
      <c r="CB244" s="884">
        <f>'НП ДЕННА'!BS147</f>
        <v>0</v>
      </c>
      <c r="CC244" s="885"/>
      <c r="CD244" s="885"/>
      <c r="CE244" s="885"/>
      <c r="CF244" s="886"/>
      <c r="CG244" s="884">
        <f>'НП ДЕННА'!BW147</f>
        <v>0</v>
      </c>
      <c r="CH244" s="885"/>
      <c r="CI244" s="885"/>
      <c r="CJ244" s="885"/>
      <c r="CK244" s="886"/>
      <c r="CL244" s="884">
        <f>'НП ДЕННА'!CA147</f>
        <v>0</v>
      </c>
      <c r="CM244" s="885"/>
      <c r="CN244" s="885"/>
      <c r="CO244" s="885"/>
      <c r="CP244" s="886"/>
      <c r="CQ244" s="21"/>
    </row>
    <row r="245" spans="1:210" s="19" customFormat="1" x14ac:dyDescent="0.2">
      <c r="A245" s="692">
        <f>'НП ДЕННА'!A148</f>
        <v>4</v>
      </c>
      <c r="B245" s="940">
        <f>_xlfn.SINGLE('НП ДЕННА'!B148)</f>
        <v>0</v>
      </c>
      <c r="C245" s="940"/>
      <c r="D245" s="935">
        <f>'НП ДЕННА'!D148</f>
        <v>0</v>
      </c>
      <c r="E245" s="936"/>
      <c r="F245" s="936"/>
      <c r="G245" s="937">
        <f>'НП ДЕННА'!G148</f>
        <v>0</v>
      </c>
      <c r="H245" s="936"/>
      <c r="I245" s="936"/>
      <c r="J245" s="936"/>
      <c r="K245" s="938">
        <f>_xlfn.SINGLE('НП ДЕННА'!K148)</f>
        <v>0</v>
      </c>
      <c r="L245" s="939"/>
      <c r="Y245" s="167"/>
      <c r="Z245" s="167"/>
      <c r="AA245" s="247"/>
      <c r="AB245" s="248"/>
      <c r="AC245" s="249"/>
      <c r="AD245" s="761" t="str">
        <f>'НП ДЕННА'!AD148</f>
        <v xml:space="preserve">  - заліків</v>
      </c>
      <c r="AE245" s="838"/>
      <c r="AF245" s="838"/>
      <c r="AG245" s="839"/>
      <c r="AH245" s="165">
        <f>SUM(AI245:CL245)</f>
        <v>10</v>
      </c>
      <c r="AI245" s="779">
        <f>'НП ДЕННА'!AI148</f>
        <v>3</v>
      </c>
      <c r="AJ245" s="780"/>
      <c r="AK245" s="780"/>
      <c r="AL245" s="780"/>
      <c r="AM245" s="781"/>
      <c r="AN245" s="779">
        <f>'НП ДЕННА'!AM148</f>
        <v>5</v>
      </c>
      <c r="AO245" s="780"/>
      <c r="AP245" s="780"/>
      <c r="AQ245" s="780"/>
      <c r="AR245" s="781"/>
      <c r="AS245" s="779">
        <f>'НП ДЕННА'!AQ148</f>
        <v>2</v>
      </c>
      <c r="AT245" s="780"/>
      <c r="AU245" s="780"/>
      <c r="AV245" s="780"/>
      <c r="AW245" s="781"/>
      <c r="AX245" s="779">
        <f>'НП ДЕННА'!AU148</f>
        <v>0</v>
      </c>
      <c r="AY245" s="780"/>
      <c r="AZ245" s="780"/>
      <c r="BA245" s="780"/>
      <c r="BB245" s="781"/>
      <c r="BC245" s="779">
        <f>'НП ДЕННА'!AY148</f>
        <v>0</v>
      </c>
      <c r="BD245" s="780"/>
      <c r="BE245" s="780"/>
      <c r="BF245" s="780"/>
      <c r="BG245" s="781"/>
      <c r="BH245" s="779">
        <f>'НП ДЕННА'!BC148</f>
        <v>0</v>
      </c>
      <c r="BI245" s="780"/>
      <c r="BJ245" s="780"/>
      <c r="BK245" s="780"/>
      <c r="BL245" s="781"/>
      <c r="BM245" s="779">
        <f>'НП ДЕННА'!BG148</f>
        <v>0</v>
      </c>
      <c r="BN245" s="780"/>
      <c r="BO245" s="780"/>
      <c r="BP245" s="780"/>
      <c r="BQ245" s="781"/>
      <c r="BR245" s="779">
        <f>'НП ДЕННА'!BK148</f>
        <v>0</v>
      </c>
      <c r="BS245" s="780"/>
      <c r="BT245" s="780"/>
      <c r="BU245" s="780"/>
      <c r="BV245" s="781"/>
      <c r="BW245" s="779">
        <f>'НП ДЕННА'!BO148</f>
        <v>0</v>
      </c>
      <c r="BX245" s="780"/>
      <c r="BY245" s="780"/>
      <c r="BZ245" s="780"/>
      <c r="CA245" s="781"/>
      <c r="CB245" s="779">
        <f>'НП ДЕННА'!BS148</f>
        <v>0</v>
      </c>
      <c r="CC245" s="780"/>
      <c r="CD245" s="780"/>
      <c r="CE245" s="780"/>
      <c r="CF245" s="781"/>
      <c r="CG245" s="779">
        <f>'НП ДЕННА'!BW148</f>
        <v>0</v>
      </c>
      <c r="CH245" s="780"/>
      <c r="CI245" s="780"/>
      <c r="CJ245" s="780"/>
      <c r="CK245" s="781"/>
      <c r="CL245" s="779">
        <f>'НП ДЕННА'!CA148</f>
        <v>0</v>
      </c>
      <c r="CM245" s="780"/>
      <c r="CN245" s="780"/>
      <c r="CO245" s="780"/>
      <c r="CP245" s="781"/>
      <c r="CQ245" s="21"/>
    </row>
    <row r="246" spans="1:210" s="19" customFormat="1" x14ac:dyDescent="0.2">
      <c r="A246" s="692">
        <f>'НП ДЕННА'!A149</f>
        <v>5</v>
      </c>
      <c r="B246" s="940">
        <f>_xlfn.SINGLE('НП ДЕННА'!B149)</f>
        <v>0</v>
      </c>
      <c r="C246" s="940"/>
      <c r="D246" s="935">
        <f>'НП ДЕННА'!D149</f>
        <v>0</v>
      </c>
      <c r="E246" s="936"/>
      <c r="F246" s="936"/>
      <c r="G246" s="937">
        <f>'НП ДЕННА'!G149</f>
        <v>0</v>
      </c>
      <c r="H246" s="936"/>
      <c r="I246" s="936"/>
      <c r="J246" s="936"/>
      <c r="K246" s="938">
        <f>_xlfn.SINGLE('НП ДЕННА'!K149)</f>
        <v>0</v>
      </c>
      <c r="L246" s="939"/>
      <c r="Y246" s="167"/>
      <c r="Z246" s="167"/>
      <c r="AA246" s="840" t="str">
        <f>'НП ДЕННА'!AA149</f>
        <v>Обсяг кредитів ECTS:</v>
      </c>
      <c r="AB246" s="841"/>
      <c r="AC246" s="841"/>
      <c r="AD246" s="841"/>
      <c r="AE246" s="761" t="str">
        <f>'НП ДЕННА'!AE149</f>
        <v xml:space="preserve">  - за семестр</v>
      </c>
      <c r="AF246" s="762"/>
      <c r="AG246" s="762"/>
      <c r="AH246" s="763"/>
      <c r="AI246" s="751">
        <f>AM233</f>
        <v>30</v>
      </c>
      <c r="AJ246" s="752"/>
      <c r="AK246" s="752"/>
      <c r="AL246" s="752"/>
      <c r="AM246" s="753"/>
      <c r="AN246" s="751">
        <f>AR233</f>
        <v>30</v>
      </c>
      <c r="AO246" s="752"/>
      <c r="AP246" s="752"/>
      <c r="AQ246" s="752"/>
      <c r="AR246" s="753"/>
      <c r="AS246" s="751">
        <f>AW233</f>
        <v>18</v>
      </c>
      <c r="AT246" s="752"/>
      <c r="AU246" s="752"/>
      <c r="AV246" s="752"/>
      <c r="AW246" s="753"/>
      <c r="AX246" s="751">
        <f>BB233</f>
        <v>0</v>
      </c>
      <c r="AY246" s="752"/>
      <c r="AZ246" s="752"/>
      <c r="BA246" s="752"/>
      <c r="BB246" s="753"/>
      <c r="BC246" s="751">
        <f>BG233</f>
        <v>0</v>
      </c>
      <c r="BD246" s="752"/>
      <c r="BE246" s="752"/>
      <c r="BF246" s="752"/>
      <c r="BG246" s="753"/>
      <c r="BH246" s="751">
        <f>BL233</f>
        <v>0</v>
      </c>
      <c r="BI246" s="752"/>
      <c r="BJ246" s="752"/>
      <c r="BK246" s="752"/>
      <c r="BL246" s="753"/>
      <c r="BM246" s="751">
        <f t="shared" ref="BM246" si="1449">BQ233</f>
        <v>0</v>
      </c>
      <c r="BN246" s="752"/>
      <c r="BO246" s="752"/>
      <c r="BP246" s="752"/>
      <c r="BQ246" s="753"/>
      <c r="BR246" s="751">
        <f t="shared" ref="BR246" si="1450">BV233</f>
        <v>0</v>
      </c>
      <c r="BS246" s="752"/>
      <c r="BT246" s="752"/>
      <c r="BU246" s="752"/>
      <c r="BV246" s="753"/>
      <c r="BW246" s="751">
        <f t="shared" ref="BW246" si="1451">CA233</f>
        <v>0</v>
      </c>
      <c r="BX246" s="752"/>
      <c r="BY246" s="752"/>
      <c r="BZ246" s="752"/>
      <c r="CA246" s="893"/>
      <c r="CB246" s="751">
        <f t="shared" ref="CB246" si="1452">CF233</f>
        <v>0</v>
      </c>
      <c r="CC246" s="752"/>
      <c r="CD246" s="752"/>
      <c r="CE246" s="752"/>
      <c r="CF246" s="893"/>
      <c r="CG246" s="751">
        <f t="shared" ref="CG246" si="1453">CK233</f>
        <v>0</v>
      </c>
      <c r="CH246" s="752"/>
      <c r="CI246" s="752"/>
      <c r="CJ246" s="752"/>
      <c r="CK246" s="893"/>
      <c r="CL246" s="751">
        <f t="shared" ref="CL246" si="1454">CP233</f>
        <v>0</v>
      </c>
      <c r="CM246" s="752"/>
      <c r="CN246" s="752"/>
      <c r="CO246" s="752"/>
      <c r="CP246" s="893"/>
      <c r="CQ246" s="21"/>
    </row>
    <row r="247" spans="1:210" s="19" customFormat="1" x14ac:dyDescent="0.2">
      <c r="A247" s="692">
        <f>'НП ДЕННА'!A150</f>
        <v>6</v>
      </c>
      <c r="B247" s="940">
        <f>_xlfn.SINGLE('НП ДЕННА'!B150)</f>
        <v>0</v>
      </c>
      <c r="C247" s="940"/>
      <c r="D247" s="935">
        <f>'НП ДЕННА'!D150</f>
        <v>0</v>
      </c>
      <c r="E247" s="936"/>
      <c r="F247" s="936"/>
      <c r="G247" s="937">
        <f>'НП ДЕННА'!G150</f>
        <v>0</v>
      </c>
      <c r="H247" s="936"/>
      <c r="I247" s="936"/>
      <c r="J247" s="936"/>
      <c r="K247" s="938">
        <f>_xlfn.SINGLE('НП ДЕННА'!K150)</f>
        <v>0</v>
      </c>
      <c r="L247" s="939"/>
      <c r="Y247" s="167"/>
      <c r="Z247" s="167"/>
      <c r="AA247" s="250"/>
      <c r="AB247" s="251"/>
      <c r="AC247" s="251"/>
      <c r="AD247" s="251"/>
      <c r="AE247" s="761" t="str">
        <f>'НП ДЕННА'!AE150</f>
        <v xml:space="preserve">  - за рік</v>
      </c>
      <c r="AF247" s="762"/>
      <c r="AG247" s="762"/>
      <c r="AH247" s="763"/>
      <c r="AI247" s="758">
        <f>AI246+AN246</f>
        <v>60</v>
      </c>
      <c r="AJ247" s="759"/>
      <c r="AK247" s="759"/>
      <c r="AL247" s="759"/>
      <c r="AM247" s="759"/>
      <c r="AN247" s="759"/>
      <c r="AO247" s="759"/>
      <c r="AP247" s="759"/>
      <c r="AQ247" s="759"/>
      <c r="AR247" s="760"/>
      <c r="AS247" s="758">
        <f>AS246+AX246</f>
        <v>18</v>
      </c>
      <c r="AT247" s="759"/>
      <c r="AU247" s="759"/>
      <c r="AV247" s="759"/>
      <c r="AW247" s="759"/>
      <c r="AX247" s="759"/>
      <c r="AY247" s="759"/>
      <c r="AZ247" s="759"/>
      <c r="BA247" s="759"/>
      <c r="BB247" s="760"/>
      <c r="BC247" s="758">
        <f>BC246+BH246</f>
        <v>0</v>
      </c>
      <c r="BD247" s="759"/>
      <c r="BE247" s="759"/>
      <c r="BF247" s="759"/>
      <c r="BG247" s="759"/>
      <c r="BH247" s="759"/>
      <c r="BI247" s="759"/>
      <c r="BJ247" s="759"/>
      <c r="BK247" s="759"/>
      <c r="BL247" s="760"/>
      <c r="BM247" s="758">
        <f>BM246+BR246</f>
        <v>0</v>
      </c>
      <c r="BN247" s="759"/>
      <c r="BO247" s="759"/>
      <c r="BP247" s="759"/>
      <c r="BQ247" s="759"/>
      <c r="BR247" s="759"/>
      <c r="BS247" s="759"/>
      <c r="BT247" s="759"/>
      <c r="BU247" s="759"/>
      <c r="BV247" s="760"/>
      <c r="BW247" s="758">
        <f>BW246+CB246</f>
        <v>0</v>
      </c>
      <c r="BX247" s="759"/>
      <c r="BY247" s="759"/>
      <c r="BZ247" s="759"/>
      <c r="CA247" s="759"/>
      <c r="CB247" s="759"/>
      <c r="CC247" s="759"/>
      <c r="CD247" s="759"/>
      <c r="CE247" s="759"/>
      <c r="CF247" s="760"/>
      <c r="CG247" s="758">
        <f>CG246+CL246</f>
        <v>0</v>
      </c>
      <c r="CH247" s="759"/>
      <c r="CI247" s="759"/>
      <c r="CJ247" s="759"/>
      <c r="CK247" s="759"/>
      <c r="CL247" s="759"/>
      <c r="CM247" s="759"/>
      <c r="CN247" s="759"/>
      <c r="CO247" s="759"/>
      <c r="CP247" s="760"/>
      <c r="CQ247" s="21"/>
    </row>
    <row r="248" spans="1:210" s="19" customFormat="1" x14ac:dyDescent="0.2">
      <c r="A248" s="692">
        <f>'НП ДЕННА'!A151</f>
        <v>7</v>
      </c>
      <c r="B248" s="940">
        <f>_xlfn.SINGLE('НП ДЕННА'!B151)</f>
        <v>0</v>
      </c>
      <c r="C248" s="940"/>
      <c r="D248" s="935">
        <f>'НП ДЕННА'!D151</f>
        <v>0</v>
      </c>
      <c r="E248" s="936"/>
      <c r="F248" s="936"/>
      <c r="G248" s="937">
        <f>'НП ДЕННА'!G151</f>
        <v>0</v>
      </c>
      <c r="H248" s="936"/>
      <c r="I248" s="936"/>
      <c r="J248" s="936"/>
      <c r="K248" s="938">
        <f>_xlfn.SINGLE('НП ДЕННА'!K151)</f>
        <v>0</v>
      </c>
      <c r="L248" s="939"/>
      <c r="Y248" s="167"/>
      <c r="Z248" s="167"/>
      <c r="AA248" s="801" t="str">
        <f>'НП ДЕННА'!AA151</f>
        <v>у тому числі:</v>
      </c>
      <c r="AB248" s="941"/>
      <c r="AC248" s="942"/>
      <c r="AD248" s="795" t="str">
        <f>'НП ДЕННА'!AD151</f>
        <v xml:space="preserve">  - вибіркова частина плану</v>
      </c>
      <c r="AE248" s="943"/>
      <c r="AF248" s="943"/>
      <c r="AG248" s="943"/>
      <c r="AH248" s="944"/>
      <c r="AI248" s="890">
        <f>AM230</f>
        <v>0</v>
      </c>
      <c r="AJ248" s="891"/>
      <c r="AK248" s="891"/>
      <c r="AL248" s="891"/>
      <c r="AM248" s="892"/>
      <c r="AN248" s="890">
        <f>AR230</f>
        <v>15</v>
      </c>
      <c r="AO248" s="891"/>
      <c r="AP248" s="891"/>
      <c r="AQ248" s="891"/>
      <c r="AR248" s="892"/>
      <c r="AS248" s="890">
        <f>AW230</f>
        <v>8</v>
      </c>
      <c r="AT248" s="891"/>
      <c r="AU248" s="891"/>
      <c r="AV248" s="891"/>
      <c r="AW248" s="892"/>
      <c r="AX248" s="890">
        <f>BB230</f>
        <v>0</v>
      </c>
      <c r="AY248" s="891"/>
      <c r="AZ248" s="891"/>
      <c r="BA248" s="891"/>
      <c r="BB248" s="892"/>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890">
        <f>CA230</f>
        <v>0</v>
      </c>
      <c r="BX248" s="891"/>
      <c r="BY248" s="891"/>
      <c r="BZ248" s="891"/>
      <c r="CA248" s="892"/>
      <c r="CB248" s="890">
        <f>CF230</f>
        <v>0</v>
      </c>
      <c r="CC248" s="891"/>
      <c r="CD248" s="891"/>
      <c r="CE248" s="891"/>
      <c r="CF248" s="892"/>
      <c r="CG248" s="890">
        <f>CK230</f>
        <v>0</v>
      </c>
      <c r="CH248" s="891"/>
      <c r="CI248" s="891"/>
      <c r="CJ248" s="891"/>
      <c r="CK248" s="892"/>
      <c r="CL248" s="890">
        <f>CP230</f>
        <v>0</v>
      </c>
      <c r="CM248" s="891"/>
      <c r="CN248" s="891"/>
      <c r="CO248" s="891"/>
      <c r="CP248" s="892"/>
      <c r="CQ248" s="21"/>
    </row>
    <row r="249" spans="1:210" s="19" customFormat="1" x14ac:dyDescent="0.2">
      <c r="A249" s="692">
        <f>'НП ДЕННА'!A152</f>
        <v>8</v>
      </c>
      <c r="B249" s="940">
        <f>_xlfn.SINGLE('НП ДЕННА'!B152)</f>
        <v>0</v>
      </c>
      <c r="C249" s="940"/>
      <c r="D249" s="935">
        <f>'НП ДЕННА'!D152</f>
        <v>0</v>
      </c>
      <c r="E249" s="936"/>
      <c r="F249" s="936"/>
      <c r="G249" s="937">
        <f>'НП ДЕННА'!G152</f>
        <v>0</v>
      </c>
      <c r="H249" s="936"/>
      <c r="I249" s="936"/>
      <c r="J249" s="936"/>
      <c r="K249" s="938">
        <f>_xlfn.SINGLE('НП ДЕННА'!K152)</f>
        <v>0</v>
      </c>
      <c r="L249" s="939"/>
      <c r="Y249" s="167"/>
      <c r="Z249" s="167"/>
      <c r="AA249" s="252"/>
      <c r="AB249" s="253"/>
      <c r="AC249" s="254"/>
      <c r="AD249" s="945"/>
      <c r="AE249" s="946"/>
      <c r="AF249" s="946"/>
      <c r="AG249" s="946"/>
      <c r="AH249" s="947"/>
      <c r="AI249" s="812">
        <f>AD230</f>
        <v>23</v>
      </c>
      <c r="AJ249" s="813"/>
      <c r="AK249" s="813"/>
      <c r="AL249" s="813"/>
      <c r="AM249" s="813"/>
      <c r="AN249" s="813"/>
      <c r="AO249" s="813"/>
      <c r="AP249" s="813"/>
      <c r="AQ249" s="813"/>
      <c r="AR249" s="813"/>
      <c r="AS249" s="813"/>
      <c r="AT249" s="813"/>
      <c r="AU249" s="813"/>
      <c r="AV249" s="813"/>
      <c r="AW249" s="813"/>
      <c r="AX249" s="813"/>
      <c r="AY249" s="813"/>
      <c r="AZ249" s="813"/>
      <c r="BA249" s="813"/>
      <c r="BB249" s="813"/>
      <c r="BC249" s="813"/>
      <c r="BD249" s="813"/>
      <c r="BE249" s="813"/>
      <c r="BF249" s="813"/>
      <c r="BG249" s="813"/>
      <c r="BH249" s="813"/>
      <c r="BI249" s="813"/>
      <c r="BJ249" s="813"/>
      <c r="BK249" s="813"/>
      <c r="BL249" s="813"/>
      <c r="BM249" s="813"/>
      <c r="BN249" s="813"/>
      <c r="BO249" s="813"/>
      <c r="BP249" s="813"/>
      <c r="BQ249" s="813"/>
      <c r="BR249" s="813"/>
      <c r="BS249" s="813"/>
      <c r="BT249" s="813"/>
      <c r="BU249" s="813"/>
      <c r="BV249" s="813"/>
      <c r="BW249" s="813"/>
      <c r="BX249" s="813"/>
      <c r="BY249" s="813"/>
      <c r="BZ249" s="813"/>
      <c r="CA249" s="813"/>
      <c r="CB249" s="813"/>
      <c r="CC249" s="813"/>
      <c r="CD249" s="813"/>
      <c r="CE249" s="813"/>
      <c r="CF249" s="813"/>
      <c r="CG249" s="813"/>
      <c r="CH249" s="813"/>
      <c r="CI249" s="813"/>
      <c r="CJ249" s="813"/>
      <c r="CK249" s="813"/>
      <c r="CL249" s="813"/>
      <c r="CM249" s="813"/>
      <c r="CN249" s="813"/>
      <c r="CO249" s="813"/>
      <c r="CP249" s="814"/>
      <c r="CQ249" s="121">
        <f>IF('Титул денна (дуальна)'!AX1="магістр",22.5,60)</f>
        <v>22.5</v>
      </c>
    </row>
    <row r="250" spans="1:210" s="19" customFormat="1" ht="13.8" x14ac:dyDescent="0.25">
      <c r="A250" s="693"/>
      <c r="B250" s="956" t="str">
        <f>'НП ДЕННА'!B153</f>
        <v xml:space="preserve">Разом: </v>
      </c>
      <c r="C250" s="957"/>
      <c r="D250" s="957"/>
      <c r="E250" s="957"/>
      <c r="F250" s="957"/>
      <c r="G250" s="937">
        <f>SUM(G242:G249)</f>
        <v>4</v>
      </c>
      <c r="H250" s="936"/>
      <c r="I250" s="936"/>
      <c r="J250" s="936"/>
      <c r="K250" s="938">
        <f>SUM(K241:K249)</f>
        <v>7.2</v>
      </c>
      <c r="L250" s="939"/>
      <c r="Y250" s="240"/>
      <c r="Z250" s="240"/>
      <c r="AA250" s="255"/>
      <c r="AB250" s="256"/>
      <c r="AC250" s="257"/>
      <c r="AD250" s="764" t="str">
        <f>'НП ДЕННА'!AD153</f>
        <v xml:space="preserve">  - підготовка та проведення атестації</v>
      </c>
      <c r="AE250" s="948"/>
      <c r="AF250" s="948"/>
      <c r="AG250" s="948"/>
      <c r="AH250" s="949"/>
      <c r="AI250" s="890">
        <f>'НП ДЕННА'!AI153</f>
        <v>0</v>
      </c>
      <c r="AJ250" s="891"/>
      <c r="AK250" s="891"/>
      <c r="AL250" s="891"/>
      <c r="AM250" s="892"/>
      <c r="AN250" s="890">
        <f>'НП ДЕННА'!AM153</f>
        <v>0</v>
      </c>
      <c r="AO250" s="891"/>
      <c r="AP250" s="891"/>
      <c r="AQ250" s="891"/>
      <c r="AR250" s="892"/>
      <c r="AS250" s="890">
        <f>'НП ДЕННА'!AQ153</f>
        <v>12</v>
      </c>
      <c r="AT250" s="891"/>
      <c r="AU250" s="891"/>
      <c r="AV250" s="891"/>
      <c r="AW250" s="892"/>
      <c r="AX250" s="890">
        <f>'НП ДЕННА'!AU153</f>
        <v>0</v>
      </c>
      <c r="AY250" s="891"/>
      <c r="AZ250" s="891"/>
      <c r="BA250" s="891"/>
      <c r="BB250" s="892"/>
      <c r="BC250" s="890">
        <f>'НП ДЕННА'!AY153</f>
        <v>0</v>
      </c>
      <c r="BD250" s="891"/>
      <c r="BE250" s="891"/>
      <c r="BF250" s="891"/>
      <c r="BG250" s="892"/>
      <c r="BH250" s="890">
        <f>'НП ДЕННА'!BC153</f>
        <v>0</v>
      </c>
      <c r="BI250" s="891"/>
      <c r="BJ250" s="891"/>
      <c r="BK250" s="891"/>
      <c r="BL250" s="892"/>
      <c r="BM250" s="890">
        <f>'НП ДЕННА'!BG153</f>
        <v>0</v>
      </c>
      <c r="BN250" s="891"/>
      <c r="BO250" s="891"/>
      <c r="BP250" s="891"/>
      <c r="BQ250" s="892"/>
      <c r="BR250" s="890">
        <f>'НП ДЕННА'!BK153</f>
        <v>0</v>
      </c>
      <c r="BS250" s="891"/>
      <c r="BT250" s="891"/>
      <c r="BU250" s="891"/>
      <c r="BV250" s="892"/>
      <c r="BW250" s="890">
        <f>'НП ДЕННА'!BO153</f>
        <v>0</v>
      </c>
      <c r="BX250" s="891"/>
      <c r="BY250" s="891"/>
      <c r="BZ250" s="891"/>
      <c r="CA250" s="892"/>
      <c r="CB250" s="890">
        <f>'НП ДЕННА'!BS153</f>
        <v>0</v>
      </c>
      <c r="CC250" s="891"/>
      <c r="CD250" s="891"/>
      <c r="CE250" s="891"/>
      <c r="CF250" s="892"/>
      <c r="CG250" s="890">
        <f>'НП ДЕННА'!BW153</f>
        <v>0</v>
      </c>
      <c r="CH250" s="891"/>
      <c r="CI250" s="891"/>
      <c r="CJ250" s="891"/>
      <c r="CK250" s="892"/>
      <c r="CL250" s="890">
        <f>'НП ДЕННА'!CA153</f>
        <v>0</v>
      </c>
      <c r="CM250" s="891"/>
      <c r="CN250" s="891"/>
      <c r="CO250" s="891"/>
      <c r="CP250" s="892"/>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x14ac:dyDescent="0.25">
      <c r="A253" s="167"/>
      <c r="B253" s="372" t="str">
        <f>'НП ДЕННА'!B156</f>
        <v>План складено у відповідності до</v>
      </c>
      <c r="C253" s="960" t="str">
        <f>'НП ДЕННА'!C156</f>
        <v>освітньої програми другого (магістерського) рівня "Менеджмент"</v>
      </c>
      <c r="D253" s="961"/>
      <c r="E253" s="961"/>
      <c r="F253" s="961"/>
      <c r="G253" s="961"/>
      <c r="H253" s="961"/>
      <c r="I253" s="961"/>
      <c r="J253" s="961"/>
      <c r="K253" s="961"/>
      <c r="L253" s="961"/>
      <c r="M253" s="961"/>
      <c r="N253" s="961"/>
      <c r="O253" s="961"/>
      <c r="P253" s="961"/>
      <c r="Q253" s="961"/>
      <c r="R253" s="961"/>
      <c r="S253" s="961"/>
      <c r="T253" s="961"/>
      <c r="U253" s="961"/>
      <c r="V253" s="961"/>
      <c r="W253" s="961"/>
      <c r="X253" s="961"/>
      <c r="Y253" s="961"/>
      <c r="Z253" s="961"/>
      <c r="AA253" s="961"/>
      <c r="AB253" s="961"/>
      <c r="AC253" s="961"/>
      <c r="AD253" s="961"/>
      <c r="AE253" s="961"/>
      <c r="AF253" s="961"/>
      <c r="AG253" s="961"/>
      <c r="AH253" s="961"/>
      <c r="AI253" s="961"/>
      <c r="AJ253" s="961"/>
      <c r="AK253" s="961"/>
      <c r="AL253" s="961"/>
      <c r="AM253" s="961"/>
      <c r="AN253" s="961"/>
      <c r="AO253" s="961"/>
      <c r="AP253" s="961"/>
      <c r="AQ253" s="961"/>
      <c r="AR253" s="961"/>
      <c r="AS253" s="961"/>
      <c r="AT253" s="961"/>
      <c r="AU253" s="961"/>
      <c r="AV253" s="961"/>
      <c r="AW253" s="961"/>
      <c r="AX253" s="961"/>
      <c r="AY253" s="961"/>
      <c r="AZ253" s="961"/>
      <c r="BA253" s="961"/>
      <c r="BB253" s="961"/>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5">
      <c r="A254" s="167"/>
      <c r="B254" s="372"/>
      <c r="C254" s="962" t="str">
        <f>'НП ДЕННА'!C157:AX157</f>
        <v xml:space="preserve"> (назва освітньої програми)</v>
      </c>
      <c r="D254" s="950"/>
      <c r="E254" s="950"/>
      <c r="F254" s="950"/>
      <c r="G254" s="950"/>
      <c r="H254" s="950"/>
      <c r="I254" s="950"/>
      <c r="J254" s="950"/>
      <c r="K254" s="950"/>
      <c r="L254" s="950"/>
      <c r="M254" s="950"/>
      <c r="N254" s="950"/>
      <c r="O254" s="950"/>
      <c r="P254" s="950"/>
      <c r="Q254" s="950"/>
      <c r="R254" s="950"/>
      <c r="S254" s="950"/>
      <c r="T254" s="950"/>
      <c r="U254" s="950"/>
      <c r="V254" s="950"/>
      <c r="W254" s="950"/>
      <c r="X254" s="950"/>
      <c r="Y254" s="950"/>
      <c r="Z254" s="950"/>
      <c r="AA254" s="950"/>
      <c r="AB254" s="950"/>
      <c r="AC254" s="950"/>
      <c r="AD254" s="950"/>
      <c r="AE254" s="950"/>
      <c r="AF254" s="950"/>
      <c r="AG254" s="950"/>
      <c r="AH254" s="950"/>
      <c r="AI254" s="950"/>
      <c r="AJ254" s="950"/>
      <c r="AK254" s="950"/>
      <c r="AL254" s="950"/>
      <c r="AM254" s="950"/>
      <c r="AN254" s="950"/>
      <c r="AO254" s="950"/>
      <c r="AP254" s="950"/>
      <c r="AQ254" s="950"/>
      <c r="AR254" s="950"/>
      <c r="AS254" s="963"/>
      <c r="AT254" s="963"/>
      <c r="AU254" s="963"/>
      <c r="AV254" s="963"/>
      <c r="AW254" s="963"/>
      <c r="AX254" s="963"/>
      <c r="AY254" s="963"/>
      <c r="AZ254" s="963"/>
      <c r="BA254" s="963"/>
      <c r="BB254" s="963"/>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x14ac:dyDescent="0.25">
      <c r="A255" s="167"/>
      <c r="B255" s="373" t="str">
        <f>'НП ДЕННА'!B158</f>
        <v>а також згідно вимог</v>
      </c>
      <c r="C255" s="960">
        <f>'НП ДЕННА'!C158</f>
        <v>0</v>
      </c>
      <c r="D255" s="961"/>
      <c r="E255" s="961"/>
      <c r="F255" s="961"/>
      <c r="G255" s="961"/>
      <c r="H255" s="961"/>
      <c r="I255" s="961"/>
      <c r="J255" s="961"/>
      <c r="K255" s="961"/>
      <c r="L255" s="961"/>
      <c r="M255" s="961"/>
      <c r="N255" s="961"/>
      <c r="O255" s="961"/>
      <c r="P255" s="961"/>
      <c r="Q255" s="961"/>
      <c r="R255" s="961"/>
      <c r="S255" s="961"/>
      <c r="T255" s="961"/>
      <c r="U255" s="961"/>
      <c r="V255" s="961"/>
      <c r="W255" s="961"/>
      <c r="X255" s="961"/>
      <c r="Y255" s="961"/>
      <c r="Z255" s="961"/>
      <c r="AA255" s="961"/>
      <c r="AB255" s="961"/>
      <c r="AC255" s="961"/>
      <c r="AD255" s="961"/>
      <c r="AE255" s="961"/>
      <c r="AF255" s="961"/>
      <c r="AG255" s="961"/>
      <c r="AH255" s="961"/>
      <c r="AI255" s="961"/>
      <c r="AJ255" s="961"/>
      <c r="AK255" s="961"/>
      <c r="AL255" s="961"/>
      <c r="AM255" s="961"/>
      <c r="AN255" s="961"/>
      <c r="AO255" s="961"/>
      <c r="AP255" s="961"/>
      <c r="AQ255" s="961"/>
      <c r="AR255" s="961"/>
      <c r="AS255" s="961"/>
      <c r="AT255" s="961"/>
      <c r="AU255" s="961"/>
      <c r="AV255" s="961"/>
      <c r="AW255" s="961"/>
      <c r="AX255" s="961"/>
      <c r="AY255" s="961"/>
      <c r="AZ255" s="961"/>
      <c r="BA255" s="961"/>
      <c r="BB255" s="961"/>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7"/>
      <c r="B256" s="318"/>
      <c r="C256" s="962" t="str">
        <f>'НП ДЕННА'!C159:AX159</f>
        <v xml:space="preserve"> (назва професійного стандарту, за наявності)</v>
      </c>
      <c r="D256" s="950"/>
      <c r="E256" s="950"/>
      <c r="F256" s="950"/>
      <c r="G256" s="950"/>
      <c r="H256" s="950"/>
      <c r="I256" s="950"/>
      <c r="J256" s="950"/>
      <c r="K256" s="950"/>
      <c r="L256" s="950"/>
      <c r="M256" s="950"/>
      <c r="N256" s="950"/>
      <c r="O256" s="950"/>
      <c r="P256" s="950"/>
      <c r="Q256" s="950"/>
      <c r="R256" s="950"/>
      <c r="S256" s="950"/>
      <c r="T256" s="950"/>
      <c r="U256" s="950"/>
      <c r="V256" s="950"/>
      <c r="W256" s="950"/>
      <c r="X256" s="950"/>
      <c r="Y256" s="950"/>
      <c r="Z256" s="950"/>
      <c r="AA256" s="950"/>
      <c r="AB256" s="950"/>
      <c r="AC256" s="950"/>
      <c r="AD256" s="950"/>
      <c r="AE256" s="950"/>
      <c r="AF256" s="950"/>
      <c r="AG256" s="950"/>
      <c r="AH256" s="950"/>
      <c r="AI256" s="950"/>
      <c r="AJ256" s="950"/>
      <c r="AK256" s="950"/>
      <c r="AL256" s="950"/>
      <c r="AM256" s="950"/>
      <c r="AN256" s="950"/>
      <c r="AO256" s="950"/>
      <c r="AP256" s="950"/>
      <c r="AQ256" s="950"/>
      <c r="AR256" s="950"/>
      <c r="AS256" s="963"/>
      <c r="AT256" s="963"/>
      <c r="AU256" s="963"/>
      <c r="AV256" s="963"/>
      <c r="AW256" s="963"/>
      <c r="AX256" s="963"/>
      <c r="AY256" s="963"/>
      <c r="AZ256" s="963"/>
      <c r="BA256" s="963"/>
      <c r="BB256" s="963"/>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9" t="str">
        <f>'НП ДЕННА'!B160</f>
        <v>Гарант освітньої програми</v>
      </c>
      <c r="C257" s="964"/>
      <c r="D257" s="964"/>
      <c r="E257" s="964"/>
      <c r="F257" s="964"/>
      <c r="G257" s="964"/>
      <c r="H257" s="964"/>
      <c r="J257" s="954">
        <f>'НП ДЕННА'!J160:AB160</f>
        <v>0</v>
      </c>
      <c r="K257" s="954"/>
      <c r="L257" s="954"/>
      <c r="M257" s="954"/>
      <c r="N257" s="954"/>
      <c r="O257" s="954"/>
      <c r="P257" s="954"/>
      <c r="Q257" s="954"/>
      <c r="R257" s="954"/>
      <c r="S257" s="954"/>
      <c r="T257" s="954"/>
      <c r="U257" s="954"/>
      <c r="V257" s="954"/>
      <c r="W257" s="954"/>
      <c r="X257" s="954"/>
      <c r="Y257" s="954"/>
      <c r="Z257" s="954"/>
      <c r="AA257" s="954"/>
      <c r="AB257" s="954"/>
      <c r="AC257" s="955"/>
      <c r="AD257" s="955"/>
      <c r="AE257" s="955"/>
      <c r="AF257" s="955"/>
      <c r="AG257" s="167"/>
      <c r="AH257" s="167"/>
      <c r="AI257" s="321" t="str">
        <f>'НП ДЕННА'!AI160</f>
        <v>Кафедра</v>
      </c>
      <c r="AK257" s="965" t="str">
        <f>_xlfn.SINGLE('НП ДЕННА'!AK160)</f>
        <v>публічного управління, менеджменту та маркетингу</v>
      </c>
      <c r="AL257" s="965"/>
      <c r="AM257" s="966"/>
      <c r="AN257" s="966"/>
      <c r="AO257" s="966"/>
      <c r="AP257" s="966"/>
      <c r="AQ257" s="966"/>
      <c r="AR257" s="966"/>
      <c r="AS257" s="966"/>
      <c r="AT257" s="966"/>
      <c r="AU257" s="966"/>
      <c r="AV257" s="966"/>
      <c r="AW257" s="966"/>
      <c r="AX257" s="966"/>
      <c r="AY257" s="967"/>
      <c r="AZ257" s="967"/>
      <c r="BA257" s="967"/>
      <c r="BB257" s="967"/>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2"/>
      <c r="C258" s="950" t="str">
        <f>'НП ДЕННА'!C161:H161</f>
        <v>(підпис)</v>
      </c>
      <c r="D258" s="950"/>
      <c r="E258" s="950"/>
      <c r="F258" s="950"/>
      <c r="G258" s="950"/>
      <c r="H258" s="951"/>
      <c r="J258" s="950" t="str">
        <f>'НП ДЕННА'!J161:AF161</f>
        <v>(вчений ступінь, вчене звання, прізвище та ініціали)</v>
      </c>
      <c r="K258" s="950"/>
      <c r="L258" s="950"/>
      <c r="M258" s="950"/>
      <c r="N258" s="950"/>
      <c r="O258" s="950"/>
      <c r="P258" s="950"/>
      <c r="Q258" s="950"/>
      <c r="R258" s="950"/>
      <c r="S258" s="950"/>
      <c r="T258" s="950"/>
      <c r="U258" s="950"/>
      <c r="V258" s="950"/>
      <c r="W258" s="950"/>
      <c r="X258" s="950"/>
      <c r="Y258" s="950"/>
      <c r="Z258" s="950"/>
      <c r="AA258" s="950"/>
      <c r="AB258" s="950"/>
      <c r="AC258" s="951"/>
      <c r="AD258" s="951"/>
      <c r="AE258" s="951"/>
      <c r="AF258" s="951"/>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x14ac:dyDescent="0.25">
      <c r="B259" s="319" t="str">
        <f>'НП ДЕННА'!B162</f>
        <v xml:space="preserve">Завідувач кафедри </v>
      </c>
      <c r="C259" s="952"/>
      <c r="D259" s="953"/>
      <c r="E259" s="953"/>
      <c r="F259" s="953"/>
      <c r="G259" s="953"/>
      <c r="H259" s="953"/>
      <c r="I259" s="318"/>
      <c r="J259" s="954" t="str">
        <f>'НП ДЕННА'!J162:AB162</f>
        <v>д.е.н., проф. Хандій О.О.</v>
      </c>
      <c r="K259" s="954"/>
      <c r="L259" s="954"/>
      <c r="M259" s="954"/>
      <c r="N259" s="954"/>
      <c r="O259" s="954"/>
      <c r="P259" s="954"/>
      <c r="Q259" s="954"/>
      <c r="R259" s="954"/>
      <c r="S259" s="954"/>
      <c r="T259" s="954"/>
      <c r="U259" s="954"/>
      <c r="V259" s="954"/>
      <c r="W259" s="954"/>
      <c r="X259" s="954"/>
      <c r="Y259" s="954"/>
      <c r="Z259" s="954"/>
      <c r="AA259" s="954"/>
      <c r="AB259" s="954"/>
      <c r="AC259" s="955"/>
      <c r="AD259" s="955"/>
      <c r="AE259" s="955"/>
      <c r="AF259" s="955"/>
      <c r="AI259" s="319" t="str">
        <f>'НП ДЕННА'!AI162</f>
        <v>Декан факультету економіки і управління  ____________   Івченко Є.А.</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ht="13.8" x14ac:dyDescent="0.25">
      <c r="C260" s="958" t="str">
        <f>'НП ДЕННА'!C163:H163</f>
        <v>(підпис)</v>
      </c>
      <c r="D260" s="958"/>
      <c r="E260" s="958"/>
      <c r="F260" s="958"/>
      <c r="G260" s="958"/>
      <c r="H260" s="959"/>
      <c r="J260" s="950" t="str">
        <f>'НП ДЕННА'!J163:AF163</f>
        <v>(вчений ступінь, вчене звання, прізвище та ініціали)</v>
      </c>
      <c r="K260" s="950"/>
      <c r="L260" s="950"/>
      <c r="M260" s="950"/>
      <c r="N260" s="950"/>
      <c r="O260" s="950"/>
      <c r="P260" s="950"/>
      <c r="Q260" s="950"/>
      <c r="R260" s="950"/>
      <c r="S260" s="950"/>
      <c r="T260" s="950"/>
      <c r="U260" s="950"/>
      <c r="V260" s="950"/>
      <c r="W260" s="950"/>
      <c r="X260" s="950"/>
      <c r="Y260" s="950"/>
      <c r="Z260" s="950"/>
      <c r="AA260" s="950"/>
      <c r="AB260" s="950"/>
      <c r="AC260" s="951"/>
      <c r="AD260" s="951"/>
      <c r="AE260" s="951"/>
      <c r="AF260" s="951"/>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5">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5">
      <c r="AC263" s="167"/>
      <c r="AK263" s="168"/>
      <c r="AL263" s="168"/>
      <c r="AM263" s="168"/>
      <c r="AN263" s="168"/>
    </row>
    <row r="264" spans="1:210" x14ac:dyDescent="0.25">
      <c r="B264" s="325" t="str">
        <f>'НП ДЕННА'!B167</f>
        <v>Схвалено:</v>
      </c>
      <c r="AC264" s="326"/>
      <c r="AD264" s="326"/>
      <c r="AK264" s="168"/>
      <c r="AL264" s="168"/>
      <c r="AM264" s="168"/>
      <c r="AN264" s="168"/>
    </row>
    <row r="265" spans="1:210" x14ac:dyDescent="0.25">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5">
      <c r="B266" s="309"/>
      <c r="C266" s="309"/>
      <c r="D266" s="309"/>
      <c r="E266" s="309"/>
      <c r="F266" s="309"/>
      <c r="G266" s="309"/>
      <c r="H266" s="309"/>
    </row>
    <row r="269" spans="1:210" x14ac:dyDescent="0.25">
      <c r="C269" s="320"/>
    </row>
    <row r="270" spans="1:210" x14ac:dyDescent="0.25">
      <c r="C270" s="320"/>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1zR8oO6jEWOXQqcRLAP7X+HYwPd7lLVOdlnRjDkUqo7DfkjepkMC0O7Cjh4fD3f0r7USCogu6RIYcfUBUhiG4A==" saltValue="z6Xd+gYqJ6aO3r4yM5hKkQ==" spinCount="100000" sheet="1" formatCells="0" formatColumns="0" formatRows="0"/>
  <mergeCells count="245">
    <mergeCell ref="D243:F243"/>
    <mergeCell ref="G243:J243"/>
    <mergeCell ref="K243:L243"/>
    <mergeCell ref="D244:F244"/>
    <mergeCell ref="G244:J244"/>
    <mergeCell ref="K244:L244"/>
    <mergeCell ref="D245:F245"/>
    <mergeCell ref="G245:J245"/>
    <mergeCell ref="K245:L245"/>
    <mergeCell ref="C260:H260"/>
    <mergeCell ref="J260:AF260"/>
    <mergeCell ref="C253:BB253"/>
    <mergeCell ref="C254:BB254"/>
    <mergeCell ref="C255:BB255"/>
    <mergeCell ref="C256:BB256"/>
    <mergeCell ref="C257:H257"/>
    <mergeCell ref="J257:AF257"/>
    <mergeCell ref="AK257:BB257"/>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D11:G11"/>
    <mergeCell ref="H11:S11"/>
    <mergeCell ref="V11:AB11"/>
    <mergeCell ref="AI11:AK11"/>
    <mergeCell ref="AN11:AP11"/>
    <mergeCell ref="BW11:BY11"/>
    <mergeCell ref="CB11:CD11"/>
    <mergeCell ref="CG11:CI11"/>
    <mergeCell ref="CL11:CN11"/>
    <mergeCell ref="AS11:AU11"/>
    <mergeCell ref="AX11:AZ11"/>
    <mergeCell ref="BC11:BE11"/>
    <mergeCell ref="AS7:AW7"/>
    <mergeCell ref="AX7:BB7"/>
    <mergeCell ref="BC7:BG7"/>
    <mergeCell ref="AF6:AF10"/>
    <mergeCell ref="AN9:AR9"/>
    <mergeCell ref="AC6:AD6"/>
    <mergeCell ref="AE6:AE10"/>
    <mergeCell ref="AS9:AW9"/>
    <mergeCell ref="AX9:BB9"/>
    <mergeCell ref="BC9:BG9"/>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CB248:CF248"/>
    <mergeCell ref="BW248:CA248"/>
    <mergeCell ref="CL248:CP248"/>
    <mergeCell ref="CG248:CK248"/>
    <mergeCell ref="CG247:CP247"/>
    <mergeCell ref="BW247:CF247"/>
    <mergeCell ref="CL246:CP246"/>
    <mergeCell ref="CG246:CK246"/>
    <mergeCell ref="CB246:CF246"/>
    <mergeCell ref="BW246:CA246"/>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4" priority="602">
      <formula>$B13=0</formula>
    </cfRule>
  </conditionalFormatting>
  <conditionalFormatting sqref="AD233">
    <cfRule type="cellIs" dxfId="73" priority="613" operator="greaterThan">
      <formula>240</formula>
    </cfRule>
  </conditionalFormatting>
  <conditionalFormatting sqref="AI240:CP240">
    <cfRule type="cellIs" dxfId="72" priority="603" operator="greaterThan">
      <formula>48</formula>
    </cfRule>
  </conditionalFormatting>
  <conditionalFormatting sqref="B127">
    <cfRule type="expression" dxfId="71" priority="600">
      <formula>AND($AC127&gt;0,$AH127/$AC127&lt;0.9)</formula>
    </cfRule>
  </conditionalFormatting>
  <conditionalFormatting sqref="A18">
    <cfRule type="expression" dxfId="70"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9"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8" priority="582">
      <formula>AND($AC20&gt;0,$AH20/$AC20&lt;0.9)</formula>
    </cfRule>
  </conditionalFormatting>
  <conditionalFormatting sqref="A150 A152 A154 A164 A156 A158 A160 A162">
    <cfRule type="expression" dxfId="67" priority="574">
      <formula>$B150=0</formula>
    </cfRule>
  </conditionalFormatting>
  <conditionalFormatting sqref="B150:C150 B152:C152 B154:C154 B164:C164 B156:C156 B158:C158 B160:C160 B162:C162">
    <cfRule type="expression" dxfId="66" priority="575">
      <formula>AND($AC150&gt;0,$AH150/$AC150&lt;0.9)</formula>
    </cfRule>
  </conditionalFormatting>
  <conditionalFormatting sqref="B143:C143">
    <cfRule type="expression" dxfId="65" priority="555">
      <formula>AND($AC143&gt;0,$AH143/$AC143&lt;0.9)</formula>
    </cfRule>
  </conditionalFormatting>
  <conditionalFormatting sqref="A129">
    <cfRule type="expression" dxfId="64" priority="568">
      <formula>$B129=0</formula>
    </cfRule>
  </conditionalFormatting>
  <conditionalFormatting sqref="B129:C129">
    <cfRule type="expression" dxfId="63" priority="569">
      <formula>AND($AC129&gt;0,$AH129/$AC129&lt;0.9)</formula>
    </cfRule>
  </conditionalFormatting>
  <conditionalFormatting sqref="A131">
    <cfRule type="expression" dxfId="62" priority="566">
      <formula>$B131=0</formula>
    </cfRule>
  </conditionalFormatting>
  <conditionalFormatting sqref="B131:C131">
    <cfRule type="expression" dxfId="61" priority="567">
      <formula>AND($AC131&gt;0,$AH131/$AC131&lt;0.9)</formula>
    </cfRule>
  </conditionalFormatting>
  <conditionalFormatting sqref="A133">
    <cfRule type="expression" dxfId="60" priority="564">
      <formula>$B133=0</formula>
    </cfRule>
  </conditionalFormatting>
  <conditionalFormatting sqref="B133:C133">
    <cfRule type="expression" dxfId="59" priority="565">
      <formula>AND($AC133&gt;0,$AH133/$AC133&lt;0.9)</formula>
    </cfRule>
  </conditionalFormatting>
  <conditionalFormatting sqref="A135">
    <cfRule type="expression" dxfId="58" priority="562">
      <formula>$B135=0</formula>
    </cfRule>
  </conditionalFormatting>
  <conditionalFormatting sqref="B135:C135">
    <cfRule type="expression" dxfId="57" priority="563">
      <formula>AND($AC135&gt;0,$AH135/$AC135&lt;0.9)</formula>
    </cfRule>
  </conditionalFormatting>
  <conditionalFormatting sqref="A137">
    <cfRule type="expression" dxfId="56" priority="560">
      <formula>$B137=0</formula>
    </cfRule>
  </conditionalFormatting>
  <conditionalFormatting sqref="B137:C137">
    <cfRule type="expression" dxfId="55" priority="561">
      <formula>AND($AC137&gt;0,$AH137/$AC137&lt;0.9)</formula>
    </cfRule>
  </conditionalFormatting>
  <conditionalFormatting sqref="A139">
    <cfRule type="expression" dxfId="54" priority="558">
      <formula>$B139=0</formula>
    </cfRule>
  </conditionalFormatting>
  <conditionalFormatting sqref="B139:C139">
    <cfRule type="expression" dxfId="53" priority="559">
      <formula>AND($AC139&gt;0,$AH139/$AC139&lt;0.9)</formula>
    </cfRule>
  </conditionalFormatting>
  <conditionalFormatting sqref="A141">
    <cfRule type="expression" dxfId="52" priority="556">
      <formula>$B141=0</formula>
    </cfRule>
  </conditionalFormatting>
  <conditionalFormatting sqref="B141:C141">
    <cfRule type="expression" dxfId="51" priority="557">
      <formula>AND($AC141&gt;0,$AH141/$AC141&lt;0.9)</formula>
    </cfRule>
  </conditionalFormatting>
  <conditionalFormatting sqref="A143">
    <cfRule type="expression" dxfId="50" priority="554">
      <formula>$B143=0</formula>
    </cfRule>
  </conditionalFormatting>
  <conditionalFormatting sqref="B123">
    <cfRule type="expression" dxfId="49" priority="553">
      <formula>AND($AC123&gt;0,$AH123/$AC123&lt;1/3)</formula>
    </cfRule>
  </conditionalFormatting>
  <conditionalFormatting sqref="B174:C174">
    <cfRule type="expression" dxfId="48" priority="538">
      <formula>AND($AC174&gt;0,$AH174/$AC174&lt;0.9)</formula>
    </cfRule>
  </conditionalFormatting>
  <conditionalFormatting sqref="C176">
    <cfRule type="expression" dxfId="47" priority="486">
      <formula>AND($AC176&gt;0,$AH176/$AC176&lt;0.9)</formula>
    </cfRule>
  </conditionalFormatting>
  <conditionalFormatting sqref="C178">
    <cfRule type="expression" dxfId="46" priority="461">
      <formula>AND($AC178&gt;0,$AH178/$AC178&lt;0.9)</formula>
    </cfRule>
  </conditionalFormatting>
  <conditionalFormatting sqref="C180">
    <cfRule type="expression" dxfId="45" priority="436">
      <formula>AND($AC180&gt;0,$AH180/$AC180&lt;0.9)</formula>
    </cfRule>
  </conditionalFormatting>
  <conditionalFormatting sqref="C182">
    <cfRule type="expression" dxfId="44" priority="411">
      <formula>AND($AC182&gt;0,$AH182/$AC182&lt;0.9)</formula>
    </cfRule>
  </conditionalFormatting>
  <conditionalFormatting sqref="C191">
    <cfRule type="expression" dxfId="43" priority="300">
      <formula>AND($AC191&gt;0,$AH191/$AC191&lt;0.9)</formula>
    </cfRule>
  </conditionalFormatting>
  <conditionalFormatting sqref="C193">
    <cfRule type="expression" dxfId="42" priority="286">
      <formula>AND($AC193&gt;0,$AH193/$AC193&lt;0.9)</formula>
    </cfRule>
  </conditionalFormatting>
  <conditionalFormatting sqref="C195">
    <cfRule type="expression" dxfId="41" priority="272">
      <formula>AND($AC195&gt;0,$AH195/$AC195&lt;0.9)</formula>
    </cfRule>
  </conditionalFormatting>
  <conditionalFormatting sqref="C197">
    <cfRule type="expression" dxfId="40" priority="258">
      <formula>AND($AC197&gt;0,$AH197/$AC197&lt;0.9)</formula>
    </cfRule>
  </conditionalFormatting>
  <conditionalFormatting sqref="C199">
    <cfRule type="expression" dxfId="39" priority="244">
      <formula>AND($AC199&gt;0,$AH199/$AC199&lt;0.9)</formula>
    </cfRule>
  </conditionalFormatting>
  <conditionalFormatting sqref="C201">
    <cfRule type="expression" dxfId="38" priority="230">
      <formula>AND($AC201&gt;0,$AH201/$AC201&lt;0.9)</formula>
    </cfRule>
  </conditionalFormatting>
  <conditionalFormatting sqref="C203">
    <cfRule type="expression" dxfId="37" priority="216">
      <formula>AND($AC203&gt;0,$AH203/$AC203&lt;0.9)</formula>
    </cfRule>
  </conditionalFormatting>
  <conditionalFormatting sqref="C205">
    <cfRule type="expression" dxfId="36" priority="202">
      <formula>AND($AC205&gt;0,$AH205/$AC205&lt;0.9)</formula>
    </cfRule>
  </conditionalFormatting>
  <conditionalFormatting sqref="C207">
    <cfRule type="expression" dxfId="35" priority="188">
      <formula>AND($AC207&gt;0,$AH207/$AC207&lt;0.9)</formula>
    </cfRule>
  </conditionalFormatting>
  <conditionalFormatting sqref="C209">
    <cfRule type="expression" dxfId="34" priority="174">
      <formula>AND($AC209&gt;0,$AH209/$AC209&lt;0.9)</formula>
    </cfRule>
  </conditionalFormatting>
  <conditionalFormatting sqref="C211">
    <cfRule type="expression" dxfId="33" priority="160">
      <formula>AND($AC211&gt;0,$AH211/$AC211&lt;0.9)</formula>
    </cfRule>
  </conditionalFormatting>
  <conditionalFormatting sqref="C213">
    <cfRule type="expression" dxfId="32" priority="146">
      <formula>AND($AC213&gt;0,$AH213/$AC213&lt;0.9)</formula>
    </cfRule>
  </conditionalFormatting>
  <conditionalFormatting sqref="C215">
    <cfRule type="expression" dxfId="31" priority="132">
      <formula>AND($AC215&gt;0,$AH215/$AC215&lt;0.9)</formula>
    </cfRule>
  </conditionalFormatting>
  <conditionalFormatting sqref="C217">
    <cfRule type="expression" dxfId="30" priority="118">
      <formula>AND($AC217&gt;0,$AH217/$AC217&lt;0.9)</formula>
    </cfRule>
  </conditionalFormatting>
  <conditionalFormatting sqref="C219">
    <cfRule type="expression" dxfId="29" priority="104">
      <formula>AND($AC219&gt;0,$AH219/$AC219&lt;0.9)</formula>
    </cfRule>
  </conditionalFormatting>
  <conditionalFormatting sqref="C221">
    <cfRule type="expression" dxfId="28" priority="90">
      <formula>AND($AC221&gt;0,$AH221/$AC221&lt;0.9)</formula>
    </cfRule>
  </conditionalFormatting>
  <conditionalFormatting sqref="C223">
    <cfRule type="expression" dxfId="27" priority="76">
      <formula>AND($AC223&gt;0,$AH223/$AC223&lt;0.9)</formula>
    </cfRule>
  </conditionalFormatting>
  <conditionalFormatting sqref="C225">
    <cfRule type="expression" dxfId="26" priority="62">
      <formula>AND($AC225&gt;0,$AH225/$AC225&lt;0.9)</formula>
    </cfRule>
  </conditionalFormatting>
  <conditionalFormatting sqref="C229">
    <cfRule type="expression" dxfId="25" priority="48">
      <formula>AND($AC229&gt;0,$AH229/$AC229&lt;0.9)</formula>
    </cfRule>
  </conditionalFormatting>
  <conditionalFormatting sqref="C227">
    <cfRule type="expression" dxfId="24" priority="34">
      <formula>AND($AC227&gt;0,$AH227/$AC227&lt;0.9)</formula>
    </cfRule>
  </conditionalFormatting>
  <conditionalFormatting sqref="B176">
    <cfRule type="expression" dxfId="23" priority="20">
      <formula>AND($AC176&gt;0,$AH176/$AC176&lt;0.9)</formula>
    </cfRule>
  </conditionalFormatting>
  <conditionalFormatting sqref="B178">
    <cfRule type="expression" dxfId="22" priority="19">
      <formula>AND($AC178&gt;0,$AH178/$AC178&lt;0.9)</formula>
    </cfRule>
  </conditionalFormatting>
  <conditionalFormatting sqref="B180">
    <cfRule type="expression" dxfId="21" priority="18">
      <formula>AND($AC180&gt;0,$AH180/$AC180&lt;0.9)</formula>
    </cfRule>
  </conditionalFormatting>
  <conditionalFormatting sqref="B182">
    <cfRule type="expression" dxfId="20" priority="17">
      <formula>AND($AC182&gt;0,$AH182/$AC182&lt;0.9)</formula>
    </cfRule>
  </conditionalFormatting>
  <conditionalFormatting sqref="B144">
    <cfRule type="expression" dxfId="19" priority="16">
      <formula>AND($AC144&gt;0,$AH144/$AC144&lt;1/3)</formula>
    </cfRule>
  </conditionalFormatting>
  <conditionalFormatting sqref="B165">
    <cfRule type="expression" dxfId="18" priority="15">
      <formula>AND($AC165&gt;0,$AH165/$AC165&lt;1/3)</formula>
    </cfRule>
  </conditionalFormatting>
  <conditionalFormatting sqref="B183">
    <cfRule type="expression" dxfId="17" priority="14">
      <formula>AND($AC183&gt;0,$AH183/$AC183&lt;1/3)</formula>
    </cfRule>
  </conditionalFormatting>
  <conditionalFormatting sqref="AI15:CP233">
    <cfRule type="expression" dxfId="16"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3"/>
  <sheetViews>
    <sheetView view="pageBreakPreview" topLeftCell="A13" zoomScaleNormal="100" zoomScaleSheetLayoutView="100" workbookViewId="0">
      <selection activeCell="B23" sqref="B23:BG23"/>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8"/>
      <c r="C1" s="328"/>
      <c r="D1" s="328"/>
      <c r="E1" s="328"/>
      <c r="F1" s="328"/>
      <c r="G1" s="328"/>
      <c r="H1" s="718" t="s">
        <v>38</v>
      </c>
      <c r="I1" s="718"/>
      <c r="J1" s="718"/>
      <c r="K1" s="718"/>
      <c r="L1" s="718"/>
      <c r="M1" s="718"/>
      <c r="N1" s="718"/>
      <c r="O1" s="718"/>
      <c r="P1" s="328"/>
      <c r="Q1" s="328"/>
      <c r="R1" s="328"/>
      <c r="S1" s="328"/>
      <c r="T1" s="328"/>
      <c r="U1" s="328"/>
      <c r="V1" s="328"/>
      <c r="W1" s="328"/>
      <c r="X1" s="328"/>
      <c r="AF1" s="329"/>
      <c r="AQ1" s="328" t="s">
        <v>105</v>
      </c>
      <c r="AR1" s="328"/>
      <c r="AS1" s="328"/>
      <c r="AT1" s="328"/>
      <c r="AU1" s="328"/>
      <c r="AV1" s="328"/>
      <c r="AW1" s="328"/>
      <c r="AX1" s="720" t="str">
        <f>'Титул денна (дуальна)'!AX1:BB1</f>
        <v>магістр</v>
      </c>
      <c r="AY1" s="720"/>
      <c r="AZ1" s="720"/>
      <c r="BA1" s="720"/>
      <c r="BB1" s="720"/>
      <c r="BC1" s="328"/>
      <c r="BD1" s="330"/>
      <c r="BE1" s="330"/>
      <c r="BF1" s="330"/>
      <c r="BG1" s="330"/>
      <c r="BH1" s="330"/>
      <c r="BI1" s="330"/>
    </row>
    <row r="2" spans="1:61" s="43" customFormat="1" ht="20.25" customHeight="1" x14ac:dyDescent="0.4">
      <c r="A2" s="42"/>
      <c r="B2" s="718" t="s">
        <v>39</v>
      </c>
      <c r="C2" s="718"/>
      <c r="D2" s="718"/>
      <c r="E2" s="718"/>
      <c r="F2" s="718"/>
      <c r="G2" s="718"/>
      <c r="H2" s="718"/>
      <c r="I2" s="718"/>
      <c r="J2" s="718"/>
      <c r="K2" s="718"/>
      <c r="L2" s="718"/>
      <c r="M2" s="718"/>
      <c r="N2" s="718"/>
      <c r="O2" s="718"/>
      <c r="P2" s="718"/>
      <c r="Q2" s="718"/>
      <c r="R2" s="718"/>
      <c r="S2" s="718"/>
      <c r="T2" s="718"/>
      <c r="U2" s="718"/>
      <c r="V2" s="718"/>
      <c r="W2" s="718"/>
      <c r="X2" s="718"/>
      <c r="AQ2"/>
      <c r="AR2"/>
      <c r="AS2"/>
      <c r="AT2"/>
      <c r="AU2"/>
      <c r="AV2"/>
      <c r="AW2"/>
      <c r="AX2" s="330"/>
    </row>
    <row r="3" spans="1:61" s="43" customFormat="1" ht="21.75" customHeight="1" x14ac:dyDescent="0.4">
      <c r="A3" s="42"/>
      <c r="B3" s="711" t="s">
        <v>77</v>
      </c>
      <c r="C3" s="711"/>
      <c r="D3" s="711"/>
      <c r="E3" s="711"/>
      <c r="F3" s="711"/>
      <c r="G3" s="711"/>
      <c r="H3" s="711"/>
      <c r="I3" s="711"/>
      <c r="J3" s="711"/>
      <c r="K3" s="711"/>
      <c r="L3" s="711"/>
      <c r="M3" s="711"/>
      <c r="N3" s="711"/>
      <c r="O3" s="711"/>
      <c r="P3" s="711"/>
      <c r="Q3" s="711"/>
      <c r="R3" s="711"/>
      <c r="S3" s="711"/>
      <c r="T3" s="711"/>
      <c r="U3" s="711"/>
      <c r="V3" s="222"/>
      <c r="W3" s="222"/>
      <c r="X3" s="222"/>
      <c r="AQ3" s="331"/>
      <c r="AR3" s="332"/>
      <c r="AS3" s="332"/>
      <c r="AT3" s="332"/>
      <c r="AU3" s="332"/>
      <c r="AV3" s="332"/>
      <c r="AW3" s="333"/>
      <c r="AX3" s="333"/>
    </row>
    <row r="4" spans="1:61" s="43" customFormat="1" ht="23.25" customHeight="1" x14ac:dyDescent="0.4">
      <c r="A4" s="334"/>
      <c r="B4" s="438"/>
      <c r="C4" s="438" t="s">
        <v>242</v>
      </c>
      <c r="D4" s="439"/>
      <c r="E4" s="439"/>
      <c r="F4" s="331" t="s">
        <v>242</v>
      </c>
      <c r="G4" s="439"/>
      <c r="H4" s="439"/>
      <c r="I4" s="439"/>
      <c r="J4" s="439"/>
      <c r="K4" s="439"/>
      <c r="L4" s="439"/>
      <c r="M4" s="439"/>
      <c r="N4" s="439"/>
      <c r="O4" s="439"/>
      <c r="P4" s="439"/>
      <c r="Q4" s="438"/>
      <c r="R4" s="711">
        <f>'Титул денна (дуальна)'!R4</f>
        <v>2024</v>
      </c>
      <c r="S4" s="721"/>
      <c r="T4" s="438" t="s">
        <v>243</v>
      </c>
      <c r="U4" s="328"/>
      <c r="V4" s="328"/>
      <c r="W4" s="328"/>
      <c r="X4" s="328"/>
      <c r="AM4" s="335"/>
      <c r="AQ4" s="328"/>
      <c r="AR4" s="328"/>
      <c r="AS4" s="332"/>
      <c r="AT4" s="332"/>
      <c r="AU4" s="332"/>
      <c r="AV4" s="332"/>
      <c r="AW4" s="332"/>
      <c r="AX4" s="332"/>
    </row>
    <row r="5" spans="1:61" s="43" customFormat="1" ht="20.25" customHeight="1" x14ac:dyDescent="0.4">
      <c r="A5" s="42"/>
      <c r="AM5" s="335"/>
      <c r="AR5" s="331"/>
      <c r="AS5" s="331"/>
      <c r="AT5" s="331"/>
      <c r="AU5" s="331"/>
      <c r="AV5" s="331"/>
      <c r="AW5" s="331"/>
      <c r="AX5" s="331"/>
    </row>
    <row r="6" spans="1:61" s="43" customFormat="1" ht="20.25" customHeight="1" x14ac:dyDescent="0.4">
      <c r="A6" s="42"/>
      <c r="AR6" s="328"/>
      <c r="AS6" s="328"/>
      <c r="AT6" s="328"/>
      <c r="AU6" s="328"/>
      <c r="AV6" s="328"/>
      <c r="AW6" s="328"/>
      <c r="BI6" s="328"/>
    </row>
    <row r="7" spans="1:61"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4" x14ac:dyDescent="0.4">
      <c r="C8" s="337"/>
      <c r="F8" s="337"/>
      <c r="AP8" s="336"/>
    </row>
    <row r="9" spans="1:61" s="44" customFormat="1" ht="16.2" x14ac:dyDescent="0.3">
      <c r="C9" s="338"/>
      <c r="F9" s="338"/>
      <c r="AZ9" s="339"/>
    </row>
    <row r="10" spans="1:61" s="44" customFormat="1" ht="18" x14ac:dyDescent="0.35">
      <c r="C10" s="338"/>
      <c r="F10" s="338"/>
      <c r="M10" s="712" t="s">
        <v>40</v>
      </c>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row>
    <row r="11" spans="1:61" s="43" customFormat="1" ht="24.9" customHeight="1" x14ac:dyDescent="0.4">
      <c r="M11" s="716" t="s">
        <v>110</v>
      </c>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c r="BB11" s="716"/>
    </row>
    <row r="12" spans="1:61" s="43" customFormat="1" ht="27" customHeight="1" x14ac:dyDescent="0.5">
      <c r="Y12" s="717" t="s">
        <v>160</v>
      </c>
      <c r="Z12" s="717"/>
      <c r="AA12" s="717"/>
      <c r="AB12" s="717"/>
      <c r="AC12" s="717"/>
      <c r="AD12" s="717"/>
      <c r="AE12" s="717"/>
      <c r="AF12" s="717"/>
      <c r="AG12" s="717"/>
      <c r="AH12" s="717"/>
      <c r="AI12" s="717"/>
      <c r="AJ12" s="717"/>
      <c r="AK12" s="717"/>
      <c r="AL12" s="717"/>
      <c r="AM12" s="717"/>
      <c r="AN12" s="717"/>
      <c r="AO12" s="717"/>
      <c r="AP12" s="717"/>
      <c r="AQ12" s="717"/>
      <c r="AR12" s="717"/>
      <c r="AS12" s="717"/>
      <c r="AT12" s="717"/>
    </row>
    <row r="13" spans="1:61" s="43" customFormat="1" ht="21" x14ac:dyDescent="0.4">
      <c r="M13" s="716" t="s">
        <v>109</v>
      </c>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716"/>
    </row>
    <row r="14" spans="1:61" s="43" customFormat="1" ht="21" x14ac:dyDescent="0.4">
      <c r="G14" s="340" t="s">
        <v>79</v>
      </c>
      <c r="H14" s="340"/>
      <c r="I14" s="340"/>
      <c r="J14" s="340"/>
      <c r="K14" s="340"/>
      <c r="L14" s="340"/>
      <c r="M14" s="340"/>
      <c r="N14" s="340"/>
      <c r="O14" s="709" t="str">
        <f>'Титул денна (дуальна)'!O14:P14</f>
        <v>шифр</v>
      </c>
      <c r="P14" s="710"/>
      <c r="Q14" s="968" t="str">
        <f>'Титул денна (дуальна)'!Q14</f>
        <v>07</v>
      </c>
      <c r="R14" s="969"/>
      <c r="S14" s="969"/>
      <c r="T14" s="969"/>
      <c r="U14" s="969"/>
      <c r="V14" s="969"/>
      <c r="W14" s="970"/>
      <c r="X14" s="340"/>
      <c r="AB14" s="341" t="s">
        <v>5</v>
      </c>
      <c r="AC14" s="341"/>
      <c r="AD14" s="971" t="str">
        <f>'Титул денна (дуальна)'!AD14</f>
        <v>Управління та адміністрування</v>
      </c>
      <c r="AE14" s="972"/>
      <c r="AF14" s="972"/>
      <c r="AG14" s="972"/>
      <c r="AH14" s="972"/>
      <c r="AI14" s="972"/>
      <c r="AJ14" s="972"/>
      <c r="AK14" s="972"/>
      <c r="AL14" s="972"/>
      <c r="AM14" s="972"/>
      <c r="AN14" s="972"/>
      <c r="AO14" s="972"/>
      <c r="AP14" s="972"/>
      <c r="AQ14" s="972"/>
      <c r="AR14" s="972"/>
      <c r="AS14" s="972"/>
      <c r="AT14" s="972"/>
      <c r="AU14" s="972"/>
      <c r="AV14" s="972"/>
      <c r="AW14" s="972"/>
      <c r="AX14" s="972"/>
      <c r="AY14" s="972"/>
      <c r="AZ14" s="972"/>
      <c r="BA14" s="972"/>
      <c r="BB14" s="972"/>
      <c r="BC14" s="972"/>
      <c r="BD14" s="972"/>
      <c r="BE14" s="972"/>
      <c r="BF14" s="973"/>
    </row>
    <row r="15" spans="1:61" s="43" customFormat="1" ht="21" x14ac:dyDescent="0.4">
      <c r="G15" s="340" t="s">
        <v>80</v>
      </c>
      <c r="H15" s="340"/>
      <c r="I15" s="340"/>
      <c r="J15" s="340"/>
      <c r="K15" s="340"/>
      <c r="L15" s="340"/>
      <c r="M15" s="340"/>
      <c r="N15" s="340"/>
      <c r="O15" s="709" t="str">
        <f>'Титул денна (дуальна)'!O15:P15</f>
        <v>шифр</v>
      </c>
      <c r="P15" s="710"/>
      <c r="Q15" s="968" t="str">
        <f>'Титул денна (дуальна)'!Q15</f>
        <v>075</v>
      </c>
      <c r="R15" s="969"/>
      <c r="S15" s="969"/>
      <c r="T15" s="969"/>
      <c r="U15" s="969"/>
      <c r="V15" s="969"/>
      <c r="W15" s="970"/>
      <c r="X15" s="342"/>
      <c r="Y15" s="343"/>
      <c r="Z15" s="343"/>
      <c r="AA15" s="343"/>
      <c r="AB15" s="341" t="s">
        <v>5</v>
      </c>
      <c r="AC15" s="341"/>
      <c r="AD15" s="971" t="str">
        <f>'Титул денна (дуальна)'!AD15</f>
        <v>Маркетинг</v>
      </c>
      <c r="AE15" s="972"/>
      <c r="AF15" s="972"/>
      <c r="AG15" s="972"/>
      <c r="AH15" s="972"/>
      <c r="AI15" s="972"/>
      <c r="AJ15" s="972"/>
      <c r="AK15" s="972"/>
      <c r="AL15" s="972"/>
      <c r="AM15" s="972"/>
      <c r="AN15" s="972"/>
      <c r="AO15" s="972"/>
      <c r="AP15" s="972"/>
      <c r="AQ15" s="972"/>
      <c r="AR15" s="972"/>
      <c r="AS15" s="972"/>
      <c r="AT15" s="972"/>
      <c r="AU15" s="972"/>
      <c r="AV15" s="972"/>
      <c r="AW15" s="972"/>
      <c r="AX15" s="972"/>
      <c r="AY15" s="972"/>
      <c r="AZ15" s="972"/>
      <c r="BA15" s="972"/>
      <c r="BB15" s="972"/>
      <c r="BC15" s="972"/>
      <c r="BD15" s="972"/>
      <c r="BE15" s="972"/>
      <c r="BF15" s="973"/>
    </row>
    <row r="16" spans="1:61" s="43" customFormat="1" ht="21" x14ac:dyDescent="0.4">
      <c r="G16" s="118" t="s">
        <v>37</v>
      </c>
      <c r="H16" s="118"/>
      <c r="I16" s="118"/>
      <c r="J16" s="118"/>
      <c r="K16" s="118"/>
      <c r="L16" s="118"/>
      <c r="M16" s="118"/>
      <c r="N16" s="118"/>
      <c r="O16" s="709" t="str">
        <f>'Титул денна (дуальна)'!O16:P16</f>
        <v xml:space="preserve"> </v>
      </c>
      <c r="P16" s="710"/>
      <c r="Q16" s="968">
        <f>'Титул денна (дуальна)'!Q16</f>
        <v>0</v>
      </c>
      <c r="R16" s="969"/>
      <c r="S16" s="969"/>
      <c r="T16" s="969"/>
      <c r="U16" s="969"/>
      <c r="V16" s="969"/>
      <c r="W16" s="970"/>
      <c r="X16" s="344"/>
      <c r="Y16" s="345"/>
      <c r="Z16" s="345"/>
      <c r="AA16" s="345"/>
      <c r="AB16" s="346" t="s">
        <v>5</v>
      </c>
      <c r="AC16" s="346"/>
      <c r="AD16" s="971">
        <f>'Титул денна (дуальна)'!AD16</f>
        <v>0</v>
      </c>
      <c r="AE16" s="972"/>
      <c r="AF16" s="972"/>
      <c r="AG16" s="972"/>
      <c r="AH16" s="972"/>
      <c r="AI16" s="972"/>
      <c r="AJ16" s="972"/>
      <c r="AK16" s="972"/>
      <c r="AL16" s="972"/>
      <c r="AM16" s="972"/>
      <c r="AN16" s="972"/>
      <c r="AO16" s="972"/>
      <c r="AP16" s="972"/>
      <c r="AQ16" s="972"/>
      <c r="AR16" s="972"/>
      <c r="AS16" s="972"/>
      <c r="AT16" s="972"/>
      <c r="AU16" s="972"/>
      <c r="AV16" s="972"/>
      <c r="AW16" s="972"/>
      <c r="AX16" s="972"/>
      <c r="AY16" s="972"/>
      <c r="AZ16" s="972"/>
      <c r="BA16" s="972"/>
      <c r="BB16" s="972"/>
      <c r="BC16" s="972"/>
      <c r="BD16" s="972"/>
      <c r="BE16" s="972"/>
      <c r="BF16" s="973"/>
    </row>
    <row r="17" spans="1:61" s="43" customFormat="1" ht="21" x14ac:dyDescent="0.4">
      <c r="G17" s="118" t="s">
        <v>117</v>
      </c>
      <c r="H17" s="118"/>
      <c r="I17" s="118"/>
      <c r="J17" s="118"/>
      <c r="K17" s="118"/>
      <c r="L17" s="118"/>
      <c r="M17" s="118"/>
      <c r="N17" s="118"/>
      <c r="O17" s="709" t="str">
        <f>'Титул денна (дуальна)'!O17:P17</f>
        <v>ID</v>
      </c>
      <c r="P17" s="710"/>
      <c r="Q17" s="968" t="str">
        <f>'Титул денна (дуальна)'!Q17</f>
        <v>33625</v>
      </c>
      <c r="R17" s="969"/>
      <c r="S17" s="969"/>
      <c r="T17" s="969"/>
      <c r="U17" s="969"/>
      <c r="V17" s="969"/>
      <c r="W17" s="970"/>
      <c r="X17" s="344"/>
      <c r="Y17" s="345"/>
      <c r="Z17" s="345"/>
      <c r="AA17" s="345"/>
      <c r="AB17" s="346" t="s">
        <v>5</v>
      </c>
      <c r="AC17" s="346"/>
      <c r="AD17" s="974" t="str">
        <f>'Титул денна (дуальна)'!AD17</f>
        <v>Маркетинг</v>
      </c>
      <c r="AE17" s="975"/>
      <c r="AF17" s="975"/>
      <c r="AG17" s="975"/>
      <c r="AH17" s="975"/>
      <c r="AI17" s="975"/>
      <c r="AJ17" s="975"/>
      <c r="AK17" s="975"/>
      <c r="AL17" s="975"/>
      <c r="AM17" s="975"/>
      <c r="AN17" s="975"/>
      <c r="AO17" s="975"/>
      <c r="AP17" s="975"/>
      <c r="AQ17" s="975"/>
      <c r="AR17" s="975"/>
      <c r="AS17" s="975"/>
      <c r="AT17" s="975"/>
      <c r="AU17" s="975"/>
      <c r="AV17" s="975"/>
      <c r="AW17" s="975"/>
      <c r="AX17" s="975"/>
      <c r="AY17" s="975"/>
      <c r="AZ17" s="975"/>
      <c r="BA17" s="975"/>
      <c r="BB17" s="975"/>
      <c r="BC17" s="975"/>
      <c r="BD17" s="975"/>
      <c r="BE17" s="975"/>
      <c r="BF17" s="976"/>
    </row>
    <row r="18" spans="1:61" s="43" customFormat="1" ht="21" x14ac:dyDescent="0.4">
      <c r="G18" s="347" t="s">
        <v>103</v>
      </c>
      <c r="H18" s="347"/>
      <c r="I18" s="347"/>
      <c r="J18" s="347"/>
      <c r="K18" s="347"/>
      <c r="L18" s="347"/>
      <c r="M18" s="347"/>
      <c r="N18" s="347"/>
      <c r="O18" s="347"/>
      <c r="P18" s="348"/>
      <c r="Q18" s="977" t="s">
        <v>164</v>
      </c>
      <c r="R18" s="978"/>
      <c r="S18" s="978"/>
      <c r="T18" s="978"/>
      <c r="U18" s="978"/>
      <c r="V18" s="978"/>
      <c r="W18" s="978"/>
      <c r="X18" s="978"/>
      <c r="Y18" s="978"/>
      <c r="Z18" s="978"/>
      <c r="AA18" s="979"/>
      <c r="AB18" s="347" t="s">
        <v>78</v>
      </c>
      <c r="AC18" s="347"/>
      <c r="AD18" s="347"/>
      <c r="AE18" s="347"/>
      <c r="AF18" s="347"/>
      <c r="AG18" s="347"/>
      <c r="AH18" s="349"/>
      <c r="AI18" s="980">
        <f>'Титул денна (дуальна)'!AI18:AN18</f>
        <v>2024</v>
      </c>
      <c r="AJ18" s="981"/>
      <c r="AK18" s="981"/>
      <c r="AL18" s="981"/>
      <c r="AM18" s="981"/>
      <c r="AN18" s="982"/>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4">
      <c r="A19" s="350" t="s">
        <v>161</v>
      </c>
      <c r="BB19" s="742" t="s">
        <v>41</v>
      </c>
      <c r="BC19" s="742"/>
      <c r="BD19" s="742"/>
      <c r="BE19" s="742"/>
      <c r="BF19" s="742"/>
      <c r="BG19" s="742"/>
      <c r="BH19" s="742"/>
      <c r="BI19" s="742"/>
    </row>
    <row r="20" spans="1:61" s="222" customFormat="1" ht="42" customHeight="1" x14ac:dyDescent="0.3">
      <c r="A20" s="722" t="s">
        <v>42</v>
      </c>
      <c r="B20" s="726" t="s">
        <v>43</v>
      </c>
      <c r="C20" s="727"/>
      <c r="D20" s="727"/>
      <c r="E20" s="728"/>
      <c r="F20" s="730" t="s">
        <v>44</v>
      </c>
      <c r="G20" s="731"/>
      <c r="H20" s="731"/>
      <c r="I20" s="731"/>
      <c r="J20" s="461"/>
      <c r="K20" s="726" t="s">
        <v>45</v>
      </c>
      <c r="L20" s="727"/>
      <c r="M20" s="727"/>
      <c r="N20" s="728"/>
      <c r="O20" s="730" t="s">
        <v>46</v>
      </c>
      <c r="P20" s="731"/>
      <c r="Q20" s="731"/>
      <c r="R20" s="731"/>
      <c r="S20" s="726" t="s">
        <v>47</v>
      </c>
      <c r="T20" s="732"/>
      <c r="U20" s="732"/>
      <c r="V20" s="733"/>
      <c r="W20" s="460"/>
      <c r="X20" s="726" t="s">
        <v>48</v>
      </c>
      <c r="Y20" s="727"/>
      <c r="Z20" s="727"/>
      <c r="AA20" s="729"/>
      <c r="AB20" s="730" t="s">
        <v>49</v>
      </c>
      <c r="AC20" s="731"/>
      <c r="AD20" s="731"/>
      <c r="AE20" s="731"/>
      <c r="AF20" s="730" t="s">
        <v>50</v>
      </c>
      <c r="AG20" s="731"/>
      <c r="AH20" s="731"/>
      <c r="AI20" s="731"/>
      <c r="AJ20" s="461"/>
      <c r="AK20" s="726" t="s">
        <v>51</v>
      </c>
      <c r="AL20" s="727"/>
      <c r="AM20" s="727"/>
      <c r="AN20" s="728"/>
      <c r="AO20" s="730" t="s">
        <v>52</v>
      </c>
      <c r="AP20" s="731"/>
      <c r="AQ20" s="731"/>
      <c r="AR20" s="731"/>
      <c r="AS20" s="726" t="s">
        <v>53</v>
      </c>
      <c r="AT20" s="732"/>
      <c r="AU20" s="732"/>
      <c r="AV20" s="733"/>
      <c r="AW20" s="460"/>
      <c r="AX20" s="726" t="s">
        <v>54</v>
      </c>
      <c r="AY20" s="727"/>
      <c r="AZ20" s="727"/>
      <c r="BA20" s="728"/>
      <c r="BB20" s="724" t="str">
        <f>'Титул денна (дуальна)'!BB20:BB21</f>
        <v>Теоретичне навчання</v>
      </c>
      <c r="BC20" s="724" t="str">
        <f>'Титул денна (дуальна)'!BC20:BC21</f>
        <v>Екзаменацій- на сесія</v>
      </c>
      <c r="BD20" s="724" t="str">
        <f>'Титул денна (дуальна)'!BD20:BD21</f>
        <v>Настановні заняття</v>
      </c>
      <c r="BE20" s="724" t="str">
        <f>'Титул денна (дуальна)'!BE20:BE21</f>
        <v>Практика</v>
      </c>
      <c r="BF20" s="724" t="str">
        <f>'Титул денна (дуальна)'!BF20:BF21</f>
        <v>Виконання та захист кваліф. роботи</v>
      </c>
      <c r="BG20" s="724" t="str">
        <f>'Титул денна (дуальна)'!BG20:BG21</f>
        <v>Атестація</v>
      </c>
      <c r="BH20" s="724" t="str">
        <f>'Титул денна (дуальна)'!BH20:BH21</f>
        <v>Канікули</v>
      </c>
      <c r="BI20" s="724" t="str">
        <f>'Титул денна (дуальна)'!BI20:BI21</f>
        <v>Всього</v>
      </c>
    </row>
    <row r="21" spans="1:61" s="45" customFormat="1" ht="24" customHeight="1" x14ac:dyDescent="0.3">
      <c r="A21" s="723"/>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83"/>
      <c r="BC21" s="983"/>
      <c r="BD21" s="983"/>
      <c r="BE21" s="983"/>
      <c r="BF21" s="983"/>
      <c r="BG21" s="983"/>
      <c r="BH21" s="983"/>
      <c r="BI21" s="983"/>
    </row>
    <row r="22" spans="1:61" s="46" customFormat="1" ht="21" x14ac:dyDescent="0.25">
      <c r="A22" s="352" t="s">
        <v>59</v>
      </c>
      <c r="B22" s="115"/>
      <c r="C22" s="115"/>
      <c r="D22" s="115"/>
      <c r="E22" s="115"/>
      <c r="F22" s="420" t="s">
        <v>219</v>
      </c>
      <c r="G22" s="420"/>
      <c r="H22" s="420"/>
      <c r="I22" s="420"/>
      <c r="J22" s="420"/>
      <c r="K22" s="420"/>
      <c r="L22" s="420"/>
      <c r="M22" s="420"/>
      <c r="N22" s="420"/>
      <c r="O22" s="420"/>
      <c r="P22" s="420"/>
      <c r="Q22" s="420"/>
      <c r="R22" s="420"/>
      <c r="S22" s="420"/>
      <c r="T22" s="420"/>
      <c r="U22" s="420" t="s">
        <v>62</v>
      </c>
      <c r="V22" s="420" t="s">
        <v>62</v>
      </c>
      <c r="W22" s="420"/>
      <c r="X22" s="420"/>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35</v>
      </c>
      <c r="BC22" s="94">
        <v>6</v>
      </c>
      <c r="BD22" s="94">
        <v>2</v>
      </c>
      <c r="BE22" s="94"/>
      <c r="BF22" s="94"/>
      <c r="BG22" s="94"/>
      <c r="BH22" s="94">
        <v>9</v>
      </c>
      <c r="BI22" s="366">
        <f t="shared" ref="BI22:BI24" si="0">SUM(BB22:BH22)</f>
        <v>52</v>
      </c>
    </row>
    <row r="23" spans="1:61" s="46" customFormat="1" ht="21" x14ac:dyDescent="0.25">
      <c r="A23" s="352" t="s">
        <v>60</v>
      </c>
      <c r="B23" s="420" t="s">
        <v>219</v>
      </c>
      <c r="C23" s="115"/>
      <c r="D23" s="115"/>
      <c r="E23" s="115"/>
      <c r="F23" s="420"/>
      <c r="G23" s="92"/>
      <c r="H23" s="699" t="s">
        <v>62</v>
      </c>
      <c r="I23" s="115" t="s">
        <v>304</v>
      </c>
      <c r="J23" s="115" t="s">
        <v>304</v>
      </c>
      <c r="K23" s="115" t="s">
        <v>304</v>
      </c>
      <c r="L23" s="115" t="s">
        <v>304</v>
      </c>
      <c r="M23" s="420" t="s">
        <v>65</v>
      </c>
      <c r="N23" s="420" t="s">
        <v>65</v>
      </c>
      <c r="O23" s="420" t="s">
        <v>65</v>
      </c>
      <c r="P23" s="420" t="s">
        <v>65</v>
      </c>
      <c r="Q23" s="420" t="s">
        <v>65</v>
      </c>
      <c r="R23" s="700" t="s">
        <v>322</v>
      </c>
      <c r="S23" s="115"/>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701">
        <v>5</v>
      </c>
      <c r="BC23" s="94">
        <v>1</v>
      </c>
      <c r="BD23" s="94">
        <v>1</v>
      </c>
      <c r="BE23" s="94">
        <v>4</v>
      </c>
      <c r="BF23" s="701">
        <v>5.5</v>
      </c>
      <c r="BG23" s="701">
        <v>0.5</v>
      </c>
      <c r="BH23" s="94"/>
      <c r="BI23" s="366">
        <f t="shared" si="0"/>
        <v>17</v>
      </c>
    </row>
    <row r="24" spans="1:61"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40</v>
      </c>
      <c r="BC24" s="365">
        <f t="shared" si="1"/>
        <v>7</v>
      </c>
      <c r="BD24" s="365">
        <f t="shared" si="1"/>
        <v>3</v>
      </c>
      <c r="BE24" s="365">
        <f t="shared" si="1"/>
        <v>4</v>
      </c>
      <c r="BF24" s="365">
        <f t="shared" si="1"/>
        <v>5.5</v>
      </c>
      <c r="BG24" s="365">
        <f t="shared" si="1"/>
        <v>0.5</v>
      </c>
      <c r="BH24" s="365">
        <f t="shared" si="1"/>
        <v>9</v>
      </c>
      <c r="BI24" s="366">
        <f t="shared" si="0"/>
        <v>69</v>
      </c>
    </row>
    <row r="25" spans="1:61"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3">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6" x14ac:dyDescent="0.3">
      <c r="A29" s="984" t="str">
        <f>'Титул денна (дуальна)'!A29:BI29</f>
        <v>ПРАКТИКИ:  В - виробнича;  П - переддипломна</v>
      </c>
      <c r="B29" s="985"/>
      <c r="C29" s="985"/>
      <c r="D29" s="985"/>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5"/>
      <c r="AY29" s="985"/>
      <c r="AZ29" s="985"/>
      <c r="BA29" s="985"/>
      <c r="BB29" s="985"/>
      <c r="BC29" s="985"/>
      <c r="BD29" s="985"/>
      <c r="BE29" s="985"/>
      <c r="BF29" s="985"/>
      <c r="BG29" s="985"/>
      <c r="BH29" s="985"/>
      <c r="BI29" s="985"/>
    </row>
    <row r="30" spans="1:61" ht="33" customHeight="1" x14ac:dyDescent="0.3">
      <c r="A30" s="361" t="s">
        <v>107</v>
      </c>
      <c r="AC30" s="738" t="s">
        <v>113</v>
      </c>
      <c r="AD30" s="738"/>
      <c r="AE30" s="738"/>
      <c r="AF30" s="738"/>
      <c r="AG30" s="738"/>
      <c r="AH30" s="738"/>
      <c r="AI30" s="738"/>
      <c r="AJ30" s="738"/>
      <c r="AK30" s="738"/>
      <c r="AL30" s="738"/>
      <c r="AM30" s="738"/>
      <c r="AN30" s="738"/>
      <c r="AO30" s="738"/>
      <c r="AP30" s="738"/>
      <c r="AQ30" s="738"/>
      <c r="AR30" s="738"/>
      <c r="AS30" s="738"/>
      <c r="AT30" s="738"/>
      <c r="AU30" s="738"/>
      <c r="AV30" s="738"/>
      <c r="AW30" s="738"/>
      <c r="AX30" s="738"/>
      <c r="AY30" s="738"/>
      <c r="AZ30" s="738"/>
      <c r="BA30" s="738"/>
      <c r="BB30" s="738"/>
      <c r="BC30" s="738"/>
      <c r="BD30" s="738"/>
      <c r="BE30" s="738"/>
      <c r="BF30" s="738"/>
      <c r="BG30" s="738"/>
      <c r="BH30" s="738"/>
      <c r="BI30" s="738"/>
    </row>
    <row r="31" spans="1:61" ht="15.6" x14ac:dyDescent="0.3">
      <c r="A31" s="362" t="s">
        <v>108</v>
      </c>
    </row>
    <row r="32" spans="1:61"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91Sl+pOK77nx68L8Fog3sGeUzuX7/yOmNZhm9SyrZ1O5sRUmboGPPhoAOsmUnXcRi6vdI3HC3wJqo316jZpGSg==" saltValue="DfkjChwkyqKsPninkLTIvg==" spinCount="100000" sheet="1" formatCells="0" formatColumns="0" formatRows="0"/>
  <mergeCells count="47">
    <mergeCell ref="AC30:BI30"/>
    <mergeCell ref="BB20:BB21"/>
    <mergeCell ref="BC20:BC21"/>
    <mergeCell ref="BD20:BD21"/>
    <mergeCell ref="BE20:BE21"/>
    <mergeCell ref="BF20:BF21"/>
    <mergeCell ref="BG20:BG21"/>
    <mergeCell ref="AK20:AN20"/>
    <mergeCell ref="AX20:BA20"/>
    <mergeCell ref="A29:BI29"/>
    <mergeCell ref="AF20:AI20"/>
    <mergeCell ref="AO20:AR20"/>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D16:BF16"/>
    <mergeCell ref="O17:P17"/>
    <mergeCell ref="AD17:BF17"/>
    <mergeCell ref="O16:P16"/>
    <mergeCell ref="Q16:W16"/>
    <mergeCell ref="Q17:W17"/>
    <mergeCell ref="M10:BB10"/>
    <mergeCell ref="H1:O1"/>
    <mergeCell ref="AX1:BB1"/>
    <mergeCell ref="B2:X2"/>
    <mergeCell ref="B3:U3"/>
    <mergeCell ref="R4:S4"/>
    <mergeCell ref="O15:P15"/>
    <mergeCell ref="Q15:W15"/>
    <mergeCell ref="AD15:BF15"/>
    <mergeCell ref="M11:BB11"/>
    <mergeCell ref="Y12:AT12"/>
    <mergeCell ref="M13:BB13"/>
    <mergeCell ref="O14:P14"/>
    <mergeCell ref="Q14:W14"/>
    <mergeCell ref="AD14:BF14"/>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7"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A110" zoomScale="115" zoomScaleNormal="100" zoomScaleSheetLayoutView="115" workbookViewId="0">
      <selection activeCell="W148" sqref="W148"/>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0" width="4.5546875" style="320" customWidth="1"/>
    <col min="51" max="82" width="4.5546875" style="320" hidden="1" customWidth="1"/>
    <col min="83" max="83" width="5.6640625" style="64" bestFit="1" customWidth="1"/>
    <col min="84" max="84" width="5.6640625" style="33" customWidth="1"/>
    <col min="85" max="16384" width="9.109375" style="33"/>
  </cols>
  <sheetData>
    <row r="1" spans="1:84"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7.399999999999999" x14ac:dyDescent="0.25">
      <c r="A2" s="894" t="str">
        <f>'НП ДЕННА'!A2</f>
        <v>ПЛАН НАВЧАЛЬНОГО ПРОЦЕСУ</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c r="BZ2" s="894"/>
      <c r="CA2" s="894"/>
      <c r="CB2" s="894"/>
      <c r="CC2" s="894"/>
      <c r="CD2" s="894"/>
      <c r="CE2" s="21"/>
      <c r="CF2" s="265" t="s">
        <v>85</v>
      </c>
    </row>
    <row r="3" spans="1:84" s="19" customFormat="1" ht="13.8" x14ac:dyDescent="0.25">
      <c r="A3" s="895" t="str">
        <f>'НП ДЕННА'!A3</f>
        <v>другий (магістерський) рівень вищої освіти</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6"/>
      <c r="AO3" s="896"/>
      <c r="AP3" s="896"/>
      <c r="AQ3" s="896"/>
      <c r="AR3" s="896"/>
      <c r="AS3" s="896"/>
      <c r="AT3" s="896"/>
      <c r="AU3" s="896"/>
      <c r="AV3" s="896"/>
      <c r="AW3" s="896"/>
      <c r="AX3" s="896"/>
      <c r="AY3" s="896"/>
      <c r="AZ3" s="896"/>
      <c r="BA3" s="896"/>
      <c r="BB3" s="896"/>
      <c r="BC3" s="896"/>
      <c r="BD3" s="896"/>
      <c r="BE3" s="896"/>
      <c r="BF3" s="896"/>
      <c r="BG3" s="896"/>
      <c r="BH3" s="896"/>
      <c r="BI3" s="896"/>
      <c r="BJ3" s="896"/>
      <c r="BK3" s="896"/>
      <c r="BL3" s="896"/>
      <c r="BM3" s="896"/>
      <c r="BN3" s="896"/>
      <c r="BO3" s="896"/>
      <c r="BP3" s="896"/>
      <c r="BQ3" s="896"/>
      <c r="BR3" s="896"/>
      <c r="BS3" s="896"/>
      <c r="BT3" s="896"/>
      <c r="BU3" s="896"/>
      <c r="BV3" s="896"/>
      <c r="BW3" s="896"/>
      <c r="BX3" s="896"/>
      <c r="BY3" s="896"/>
      <c r="BZ3" s="896"/>
      <c r="CA3" s="896"/>
      <c r="CB3" s="896"/>
      <c r="CC3" s="896"/>
      <c r="CD3" s="897"/>
      <c r="CE3" s="21"/>
    </row>
    <row r="4" spans="1:84" s="19" customFormat="1" ht="13.8" x14ac:dyDescent="0.25">
      <c r="A4" s="898" t="s">
        <v>294</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899"/>
      <c r="AY4" s="899"/>
      <c r="AZ4" s="899"/>
      <c r="BA4" s="899"/>
      <c r="BB4" s="899"/>
      <c r="BC4" s="899"/>
      <c r="BD4" s="899"/>
      <c r="BE4" s="899"/>
      <c r="BF4" s="899"/>
      <c r="BG4" s="899"/>
      <c r="BH4" s="899"/>
      <c r="BI4" s="899"/>
      <c r="BJ4" s="899"/>
      <c r="BK4" s="899"/>
      <c r="BL4" s="899"/>
      <c r="BM4" s="899"/>
      <c r="BN4" s="899"/>
      <c r="BO4" s="899"/>
      <c r="BP4" s="899"/>
      <c r="BQ4" s="899"/>
      <c r="BR4" s="899"/>
      <c r="BS4" s="899"/>
      <c r="BT4" s="899"/>
      <c r="BU4" s="899"/>
      <c r="BV4" s="899"/>
      <c r="BW4" s="899"/>
      <c r="BX4" s="899"/>
      <c r="BY4" s="899"/>
      <c r="BZ4" s="899"/>
      <c r="CA4" s="899"/>
      <c r="CB4" s="899"/>
      <c r="CC4" s="899"/>
      <c r="CD4" s="900"/>
      <c r="CE4" s="21"/>
      <c r="CF4">
        <v>7.0000000000000007E-2</v>
      </c>
    </row>
    <row r="5" spans="1:84" s="27" customFormat="1" x14ac:dyDescent="0.25">
      <c r="A5" s="901" t="str">
        <f>'НП ДЕННА'!A5</f>
        <v>№</v>
      </c>
      <c r="B5" s="904" t="str">
        <f>'НП ДЕННА'!B5</f>
        <v>Назва дисциплін</v>
      </c>
      <c r="C5" s="907" t="str">
        <f>'НП ДЕННА'!C5</f>
        <v>Шифр кафедри</v>
      </c>
      <c r="D5" s="881" t="str">
        <f>'НП ДЕННА'!D5</f>
        <v>Розподіл за семестрами</v>
      </c>
      <c r="E5" s="882"/>
      <c r="F5" s="882"/>
      <c r="G5" s="882"/>
      <c r="H5" s="882"/>
      <c r="I5" s="882"/>
      <c r="J5" s="882"/>
      <c r="K5" s="882"/>
      <c r="L5" s="882"/>
      <c r="M5" s="882"/>
      <c r="N5" s="882"/>
      <c r="O5" s="882"/>
      <c r="P5" s="882"/>
      <c r="Q5" s="882"/>
      <c r="R5" s="882"/>
      <c r="S5" s="882"/>
      <c r="T5" s="882"/>
      <c r="U5" s="882"/>
      <c r="V5" s="882"/>
      <c r="W5" s="882"/>
      <c r="X5" s="882"/>
      <c r="Y5" s="882"/>
      <c r="Z5" s="882"/>
      <c r="AA5" s="882"/>
      <c r="AB5" s="883"/>
      <c r="AC5" s="909" t="str">
        <f>'НП ДЕННА'!AC5</f>
        <v>Обсяг годин</v>
      </c>
      <c r="AD5" s="910"/>
      <c r="AE5" s="910"/>
      <c r="AF5" s="910"/>
      <c r="AG5" s="910"/>
      <c r="AH5" s="911"/>
      <c r="AI5" s="909" t="str">
        <f>'НП ДЕННА'!AI5</f>
        <v>Розподіл за курсами і семестрами</v>
      </c>
      <c r="AJ5" s="910"/>
      <c r="AK5" s="910"/>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0"/>
      <c r="BJ5" s="910"/>
      <c r="BK5" s="910"/>
      <c r="BL5" s="910"/>
      <c r="BM5" s="910"/>
      <c r="BN5" s="910"/>
      <c r="BO5" s="910"/>
      <c r="BP5" s="910"/>
      <c r="BQ5" s="910"/>
      <c r="BR5" s="910"/>
      <c r="BS5" s="910"/>
      <c r="BT5" s="910"/>
      <c r="BU5" s="910"/>
      <c r="BV5" s="910"/>
      <c r="BW5" s="910"/>
      <c r="BX5" s="910"/>
      <c r="BY5" s="910"/>
      <c r="BZ5" s="910"/>
      <c r="CA5" s="910"/>
      <c r="CB5" s="910"/>
      <c r="CC5" s="910"/>
      <c r="CD5" s="911"/>
      <c r="CE5" s="59"/>
    </row>
    <row r="6" spans="1:84" s="28" customFormat="1" ht="13.2" customHeight="1" x14ac:dyDescent="0.25">
      <c r="A6" s="902"/>
      <c r="B6" s="905"/>
      <c r="C6" s="908"/>
      <c r="D6" s="912" t="str">
        <f>'НП ДЕННА'!D6</f>
        <v>Екзамени</v>
      </c>
      <c r="E6" s="913"/>
      <c r="F6" s="913"/>
      <c r="G6" s="914"/>
      <c r="H6" s="921" t="str">
        <f>'НП ДЕННА'!H6</f>
        <v>Заліки</v>
      </c>
      <c r="I6" s="921"/>
      <c r="J6" s="921"/>
      <c r="K6" s="921"/>
      <c r="L6" s="921"/>
      <c r="M6" s="921"/>
      <c r="N6" s="921"/>
      <c r="O6" s="921"/>
      <c r="P6" s="921"/>
      <c r="Q6" s="921"/>
      <c r="R6" s="921"/>
      <c r="S6" s="921"/>
      <c r="T6" s="930" t="str">
        <f>'НП ДЕННА'!T6</f>
        <v>Курс. проект</v>
      </c>
      <c r="U6" s="930" t="str">
        <f>'НП ДЕННА'!U6</f>
        <v>Курс. робота</v>
      </c>
      <c r="V6" s="921" t="str">
        <f>'НП ДЕННА'!V6</f>
        <v>Інд. завдання</v>
      </c>
      <c r="W6" s="921"/>
      <c r="X6" s="921"/>
      <c r="Y6" s="921"/>
      <c r="Z6" s="921"/>
      <c r="AA6" s="921"/>
      <c r="AB6" s="921"/>
      <c r="AC6" s="925" t="str">
        <f>'НП ДЕННА'!AC6</f>
        <v>Разом</v>
      </c>
      <c r="AD6" s="925"/>
      <c r="AE6" s="921" t="str">
        <f>'НП ДЕННА'!AE6</f>
        <v>Лекції</v>
      </c>
      <c r="AF6" s="921" t="str">
        <f>'НП ДЕННА'!AF6</f>
        <v>Лабораторні роботи</v>
      </c>
      <c r="AG6" s="921" t="str">
        <f>'НП ДЕННА'!AG6</f>
        <v>Практичні заняття(семінари)</v>
      </c>
      <c r="AH6" s="921" t="str">
        <f>'НП ДЕННА'!AH6</f>
        <v>Самостійна робота</v>
      </c>
      <c r="AI6" s="881" t="str">
        <f>'НП ДЕННА'!AI6</f>
        <v>I</v>
      </c>
      <c r="AJ6" s="882"/>
      <c r="AK6" s="882"/>
      <c r="AL6" s="882"/>
      <c r="AM6" s="882"/>
      <c r="AN6" s="882"/>
      <c r="AO6" s="882"/>
      <c r="AP6" s="883"/>
      <c r="AQ6" s="881" t="str">
        <f>'НП ДЕННА'!AQ6</f>
        <v>II</v>
      </c>
      <c r="AR6" s="882"/>
      <c r="AS6" s="882"/>
      <c r="AT6" s="882"/>
      <c r="AU6" s="882"/>
      <c r="AV6" s="882"/>
      <c r="AW6" s="882"/>
      <c r="AX6" s="883"/>
      <c r="AY6" s="881" t="str">
        <f>'НП ДЕННА'!AY6</f>
        <v>III</v>
      </c>
      <c r="AZ6" s="882"/>
      <c r="BA6" s="882"/>
      <c r="BB6" s="882"/>
      <c r="BC6" s="882"/>
      <c r="BD6" s="882"/>
      <c r="BE6" s="882"/>
      <c r="BF6" s="883"/>
      <c r="BG6" s="881" t="str">
        <f>'НП ДЕННА'!BG6</f>
        <v>IV</v>
      </c>
      <c r="BH6" s="882"/>
      <c r="BI6" s="882"/>
      <c r="BJ6" s="882"/>
      <c r="BK6" s="882"/>
      <c r="BL6" s="882"/>
      <c r="BM6" s="882"/>
      <c r="BN6" s="883"/>
      <c r="BO6" s="881" t="str">
        <f>'НП ДЕННА'!BO6</f>
        <v>V</v>
      </c>
      <c r="BP6" s="882"/>
      <c r="BQ6" s="882"/>
      <c r="BR6" s="882"/>
      <c r="BS6" s="882"/>
      <c r="BT6" s="882"/>
      <c r="BU6" s="882"/>
      <c r="BV6" s="883"/>
      <c r="BW6" s="881" t="str">
        <f>'НП ДЕННА'!BW6</f>
        <v>VI</v>
      </c>
      <c r="BX6" s="882"/>
      <c r="BY6" s="882"/>
      <c r="BZ6" s="882"/>
      <c r="CA6" s="882"/>
      <c r="CB6" s="882"/>
      <c r="CC6" s="882"/>
      <c r="CD6" s="883"/>
      <c r="CE6" s="60"/>
    </row>
    <row r="7" spans="1:84" s="28" customFormat="1" x14ac:dyDescent="0.25">
      <c r="A7" s="902"/>
      <c r="B7" s="905"/>
      <c r="C7" s="908"/>
      <c r="D7" s="915"/>
      <c r="E7" s="916"/>
      <c r="F7" s="916"/>
      <c r="G7" s="917"/>
      <c r="H7" s="921"/>
      <c r="I7" s="921"/>
      <c r="J7" s="921"/>
      <c r="K7" s="921"/>
      <c r="L7" s="921"/>
      <c r="M7" s="921"/>
      <c r="N7" s="921"/>
      <c r="O7" s="921"/>
      <c r="P7" s="921"/>
      <c r="Q7" s="921"/>
      <c r="R7" s="921"/>
      <c r="S7" s="921"/>
      <c r="T7" s="930"/>
      <c r="U7" s="930"/>
      <c r="V7" s="921"/>
      <c r="W7" s="921"/>
      <c r="X7" s="921"/>
      <c r="Y7" s="921"/>
      <c r="Z7" s="921"/>
      <c r="AA7" s="921"/>
      <c r="AB7" s="921"/>
      <c r="AC7" s="921" t="str">
        <f>'НП ДЕННА'!AC7</f>
        <v>Годин</v>
      </c>
      <c r="AD7" s="921" t="str">
        <f>'НП ДЕННА'!AD7</f>
        <v>Кредити ECTS</v>
      </c>
      <c r="AE7" s="921"/>
      <c r="AF7" s="921"/>
      <c r="AG7" s="921"/>
      <c r="AH7" s="921"/>
      <c r="AI7" s="922">
        <f>'НП ДЕННА'!AI7</f>
        <v>1</v>
      </c>
      <c r="AJ7" s="923"/>
      <c r="AK7" s="923"/>
      <c r="AL7" s="924"/>
      <c r="AM7" s="922">
        <f>'НП ДЕННА'!AM7</f>
        <v>2</v>
      </c>
      <c r="AN7" s="923"/>
      <c r="AO7" s="923"/>
      <c r="AP7" s="924"/>
      <c r="AQ7" s="922">
        <f>'НП ДЕННА'!AQ7</f>
        <v>3</v>
      </c>
      <c r="AR7" s="923"/>
      <c r="AS7" s="923"/>
      <c r="AT7" s="924"/>
      <c r="AU7" s="922">
        <f>'НП ДЕННА'!AU7</f>
        <v>4</v>
      </c>
      <c r="AV7" s="923"/>
      <c r="AW7" s="923"/>
      <c r="AX7" s="924"/>
      <c r="AY7" s="922">
        <f>'НП ДЕННА'!AY7</f>
        <v>5</v>
      </c>
      <c r="AZ7" s="923"/>
      <c r="BA7" s="923"/>
      <c r="BB7" s="924"/>
      <c r="BC7" s="922">
        <f>'НП ДЕННА'!BC7</f>
        <v>6</v>
      </c>
      <c r="BD7" s="923"/>
      <c r="BE7" s="923"/>
      <c r="BF7" s="924"/>
      <c r="BG7" s="922">
        <f>'НП ДЕННА'!BG7</f>
        <v>7</v>
      </c>
      <c r="BH7" s="923"/>
      <c r="BI7" s="923"/>
      <c r="BJ7" s="924"/>
      <c r="BK7" s="922">
        <f>'НП ДЕННА'!BK7</f>
        <v>8</v>
      </c>
      <c r="BL7" s="923"/>
      <c r="BM7" s="923"/>
      <c r="BN7" s="924"/>
      <c r="BO7" s="922">
        <f>'НП ДЕННА'!BO7</f>
        <v>9</v>
      </c>
      <c r="BP7" s="923"/>
      <c r="BQ7" s="923"/>
      <c r="BR7" s="924"/>
      <c r="BS7" s="922">
        <f>'НП ДЕННА'!BS7</f>
        <v>10</v>
      </c>
      <c r="BT7" s="923"/>
      <c r="BU7" s="923"/>
      <c r="BV7" s="924"/>
      <c r="BW7" s="922">
        <f>'НП ДЕННА'!BW7</f>
        <v>11</v>
      </c>
      <c r="BX7" s="923"/>
      <c r="BY7" s="923"/>
      <c r="BZ7" s="924"/>
      <c r="CA7" s="922">
        <f>'НП ДЕННА'!CA7</f>
        <v>12</v>
      </c>
      <c r="CB7" s="923"/>
      <c r="CC7" s="923"/>
      <c r="CD7" s="924"/>
      <c r="CE7" s="60"/>
    </row>
    <row r="8" spans="1:84" s="28" customFormat="1" x14ac:dyDescent="0.25">
      <c r="A8" s="902"/>
      <c r="B8" s="905"/>
      <c r="C8" s="908"/>
      <c r="D8" s="915"/>
      <c r="E8" s="916"/>
      <c r="F8" s="916"/>
      <c r="G8" s="917"/>
      <c r="H8" s="921"/>
      <c r="I8" s="921"/>
      <c r="J8" s="921"/>
      <c r="K8" s="921"/>
      <c r="L8" s="921"/>
      <c r="M8" s="921"/>
      <c r="N8" s="921"/>
      <c r="O8" s="921"/>
      <c r="P8" s="921"/>
      <c r="Q8" s="921"/>
      <c r="R8" s="921"/>
      <c r="S8" s="921"/>
      <c r="T8" s="930"/>
      <c r="U8" s="930"/>
      <c r="V8" s="921"/>
      <c r="W8" s="921"/>
      <c r="X8" s="921"/>
      <c r="Y8" s="921"/>
      <c r="Z8" s="921"/>
      <c r="AA8" s="921"/>
      <c r="AB8" s="921"/>
      <c r="AC8" s="921"/>
      <c r="AD8" s="921"/>
      <c r="AE8" s="921"/>
      <c r="AF8" s="921"/>
      <c r="AG8" s="921"/>
      <c r="AH8" s="921"/>
      <c r="AI8" s="909" t="str">
        <f>'НП ДЕННА'!AI8</f>
        <v>кількість тижнів теоретичного навчання у семестрі</v>
      </c>
      <c r="AJ8" s="910"/>
      <c r="AK8" s="910"/>
      <c r="AL8" s="910"/>
      <c r="AM8" s="910"/>
      <c r="AN8" s="910"/>
      <c r="AO8" s="910"/>
      <c r="AP8" s="910"/>
      <c r="AQ8" s="910"/>
      <c r="AR8" s="910"/>
      <c r="AS8" s="910"/>
      <c r="AT8" s="910"/>
      <c r="AU8" s="910"/>
      <c r="AV8" s="910"/>
      <c r="AW8" s="910"/>
      <c r="AX8" s="910"/>
      <c r="AY8" s="910"/>
      <c r="AZ8" s="910"/>
      <c r="BA8" s="910"/>
      <c r="BB8" s="910"/>
      <c r="BC8" s="910"/>
      <c r="BD8" s="910"/>
      <c r="BE8" s="910"/>
      <c r="BF8" s="910"/>
      <c r="BG8" s="910"/>
      <c r="BH8" s="910"/>
      <c r="BI8" s="910"/>
      <c r="BJ8" s="910"/>
      <c r="BK8" s="910"/>
      <c r="BL8" s="910"/>
      <c r="BM8" s="910"/>
      <c r="BN8" s="910"/>
      <c r="BO8" s="910"/>
      <c r="BP8" s="910"/>
      <c r="BQ8" s="910"/>
      <c r="BR8" s="910"/>
      <c r="BS8" s="910"/>
      <c r="BT8" s="910"/>
      <c r="BU8" s="910"/>
      <c r="BV8" s="910"/>
      <c r="BW8" s="910"/>
      <c r="BX8" s="910"/>
      <c r="BY8" s="910"/>
      <c r="BZ8" s="910"/>
      <c r="CA8" s="910"/>
      <c r="CB8" s="910"/>
      <c r="CC8" s="910"/>
      <c r="CD8" s="911"/>
      <c r="CE8" s="60"/>
    </row>
    <row r="9" spans="1:84" s="28" customFormat="1" x14ac:dyDescent="0.25">
      <c r="A9" s="902"/>
      <c r="B9" s="905"/>
      <c r="C9" s="908"/>
      <c r="D9" s="915"/>
      <c r="E9" s="916"/>
      <c r="F9" s="916"/>
      <c r="G9" s="917"/>
      <c r="H9" s="921"/>
      <c r="I9" s="921"/>
      <c r="J9" s="921"/>
      <c r="K9" s="921"/>
      <c r="L9" s="921"/>
      <c r="M9" s="921"/>
      <c r="N9" s="921"/>
      <c r="O9" s="921"/>
      <c r="P9" s="921"/>
      <c r="Q9" s="921"/>
      <c r="R9" s="921"/>
      <c r="S9" s="921"/>
      <c r="T9" s="930"/>
      <c r="U9" s="930"/>
      <c r="V9" s="921"/>
      <c r="W9" s="921"/>
      <c r="X9" s="921"/>
      <c r="Y9" s="921"/>
      <c r="Z9" s="921"/>
      <c r="AA9" s="921"/>
      <c r="AB9" s="921"/>
      <c r="AC9" s="921"/>
      <c r="AD9" s="921"/>
      <c r="AE9" s="921"/>
      <c r="AF9" s="921"/>
      <c r="AG9" s="921"/>
      <c r="AH9" s="921"/>
      <c r="AI9" s="825">
        <v>1</v>
      </c>
      <c r="AJ9" s="826"/>
      <c r="AK9" s="826"/>
      <c r="AL9" s="827"/>
      <c r="AM9" s="825">
        <v>1</v>
      </c>
      <c r="AN9" s="826"/>
      <c r="AO9" s="826"/>
      <c r="AP9" s="827"/>
      <c r="AQ9" s="825">
        <v>1</v>
      </c>
      <c r="AR9" s="826"/>
      <c r="AS9" s="826"/>
      <c r="AT9" s="827"/>
      <c r="AU9" s="825">
        <v>1</v>
      </c>
      <c r="AV9" s="826"/>
      <c r="AW9" s="826"/>
      <c r="AX9" s="827"/>
      <c r="AY9" s="825">
        <v>1</v>
      </c>
      <c r="AZ9" s="826"/>
      <c r="BA9" s="826"/>
      <c r="BB9" s="827"/>
      <c r="BC9" s="825">
        <v>1</v>
      </c>
      <c r="BD9" s="826"/>
      <c r="BE9" s="826"/>
      <c r="BF9" s="827"/>
      <c r="BG9" s="825">
        <v>1</v>
      </c>
      <c r="BH9" s="826"/>
      <c r="BI9" s="826"/>
      <c r="BJ9" s="827"/>
      <c r="BK9" s="825">
        <v>1</v>
      </c>
      <c r="BL9" s="826"/>
      <c r="BM9" s="826"/>
      <c r="BN9" s="827"/>
      <c r="BO9" s="825">
        <v>1</v>
      </c>
      <c r="BP9" s="826"/>
      <c r="BQ9" s="826"/>
      <c r="BR9" s="827"/>
      <c r="BS9" s="825">
        <v>1</v>
      </c>
      <c r="BT9" s="826"/>
      <c r="BU9" s="826"/>
      <c r="BV9" s="827"/>
      <c r="BW9" s="825">
        <v>1</v>
      </c>
      <c r="BX9" s="826"/>
      <c r="BY9" s="826"/>
      <c r="BZ9" s="827"/>
      <c r="CA9" s="825">
        <v>1</v>
      </c>
      <c r="CB9" s="826"/>
      <c r="CC9" s="826"/>
      <c r="CD9" s="827"/>
      <c r="CE9" s="61"/>
    </row>
    <row r="10" spans="1:84" s="28" customFormat="1" x14ac:dyDescent="0.25">
      <c r="A10" s="903"/>
      <c r="B10" s="906"/>
      <c r="C10" s="908"/>
      <c r="D10" s="918"/>
      <c r="E10" s="919"/>
      <c r="F10" s="919"/>
      <c r="G10" s="920"/>
      <c r="H10" s="921"/>
      <c r="I10" s="921"/>
      <c r="J10" s="921"/>
      <c r="K10" s="921"/>
      <c r="L10" s="921"/>
      <c r="M10" s="921"/>
      <c r="N10" s="921"/>
      <c r="O10" s="921"/>
      <c r="P10" s="921"/>
      <c r="Q10" s="921"/>
      <c r="R10" s="921"/>
      <c r="S10" s="921"/>
      <c r="T10" s="930"/>
      <c r="U10" s="930"/>
      <c r="V10" s="921"/>
      <c r="W10" s="921"/>
      <c r="X10" s="921"/>
      <c r="Y10" s="921"/>
      <c r="Z10" s="921"/>
      <c r="AA10" s="921"/>
      <c r="AB10" s="921"/>
      <c r="AC10" s="921"/>
      <c r="AD10" s="921"/>
      <c r="AE10" s="921"/>
      <c r="AF10" s="921"/>
      <c r="AG10" s="921"/>
      <c r="AH10" s="921"/>
      <c r="AI10" s="909" t="str">
        <f>'НП ДЕННА'!AI10</f>
        <v>кільскість аудиторних годин і кредитів за семестр</v>
      </c>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0"/>
      <c r="BN10" s="910"/>
      <c r="BO10" s="910"/>
      <c r="BP10" s="910"/>
      <c r="BQ10" s="910"/>
      <c r="BR10" s="910"/>
      <c r="BS10" s="910"/>
      <c r="BT10" s="910"/>
      <c r="BU10" s="910"/>
      <c r="BV10" s="910"/>
      <c r="BW10" s="910"/>
      <c r="BX10" s="910"/>
      <c r="BY10" s="910"/>
      <c r="BZ10" s="910"/>
      <c r="CA10" s="910"/>
      <c r="CB10" s="910"/>
      <c r="CC10" s="910"/>
      <c r="CD10" s="911"/>
      <c r="CE10" s="21"/>
    </row>
    <row r="11" spans="1:84" s="267" customFormat="1" ht="10.199999999999999" x14ac:dyDescent="0.25">
      <c r="A11" s="22">
        <f>'НП ДЕННА'!A11</f>
        <v>1</v>
      </c>
      <c r="B11" s="22" t="str">
        <f>'НП ДЕННА'!B11</f>
        <v>2</v>
      </c>
      <c r="C11" s="22" t="str">
        <f>'НП ДЕННА'!C11</f>
        <v>3</v>
      </c>
      <c r="D11" s="926">
        <f>'НП ДЕННА'!D11</f>
        <v>4</v>
      </c>
      <c r="E11" s="926"/>
      <c r="F11" s="926"/>
      <c r="G11" s="926"/>
      <c r="H11" s="926">
        <f>'НП ДЕННА'!H11</f>
        <v>5</v>
      </c>
      <c r="I11" s="926"/>
      <c r="J11" s="926"/>
      <c r="K11" s="926"/>
      <c r="L11" s="926"/>
      <c r="M11" s="926"/>
      <c r="N11" s="926"/>
      <c r="O11" s="926"/>
      <c r="P11" s="926"/>
      <c r="Q11" s="926"/>
      <c r="R11" s="926"/>
      <c r="S11" s="926"/>
      <c r="T11" s="22">
        <f>'НП ДЕННА'!T11</f>
        <v>6</v>
      </c>
      <c r="U11" s="22">
        <f>'НП ДЕННА'!U11</f>
        <v>7</v>
      </c>
      <c r="V11" s="926">
        <f>'НП ДЕННА'!V11</f>
        <v>8</v>
      </c>
      <c r="W11" s="926"/>
      <c r="X11" s="926"/>
      <c r="Y11" s="926"/>
      <c r="Z11" s="926"/>
      <c r="AA11" s="926"/>
      <c r="AB11" s="926"/>
      <c r="AC11" s="22">
        <f>'НП ДЕННА'!AC11</f>
        <v>9</v>
      </c>
      <c r="AD11" s="22" t="str">
        <f>'НП ДЕННА'!AD11</f>
        <v>10</v>
      </c>
      <c r="AE11" s="22">
        <f>'НП ДЕННА'!AE11</f>
        <v>11</v>
      </c>
      <c r="AF11" s="22">
        <f>'НП ДЕННА'!AF11</f>
        <v>12</v>
      </c>
      <c r="AG11" s="22">
        <f>'НП ДЕННА'!AG11</f>
        <v>13</v>
      </c>
      <c r="AH11" s="22">
        <f>'НП ДЕННА'!AH11</f>
        <v>14</v>
      </c>
      <c r="AI11" s="927">
        <f>'НП ДЕННА'!AI11</f>
        <v>15</v>
      </c>
      <c r="AJ11" s="928"/>
      <c r="AK11" s="928"/>
      <c r="AL11" s="266" t="str">
        <f>'НП ДЕННА'!AL11</f>
        <v>кредити</v>
      </c>
      <c r="AM11" s="929">
        <f>'НП ДЕННА'!AM11</f>
        <v>16</v>
      </c>
      <c r="AN11" s="928"/>
      <c r="AO11" s="928"/>
      <c r="AP11" s="266" t="str">
        <f>'НП ДЕННА'!AP11</f>
        <v>кредити</v>
      </c>
      <c r="AQ11" s="929">
        <f>'НП ДЕННА'!AQ11</f>
        <v>17</v>
      </c>
      <c r="AR11" s="928"/>
      <c r="AS11" s="928"/>
      <c r="AT11" s="266" t="str">
        <f>'НП ДЕННА'!AT11</f>
        <v>кредити</v>
      </c>
      <c r="AU11" s="929">
        <f>'НП ДЕННА'!AU11</f>
        <v>18</v>
      </c>
      <c r="AV11" s="928"/>
      <c r="AW11" s="928"/>
      <c r="AX11" s="266" t="str">
        <f>'НП ДЕННА'!AX11</f>
        <v>кредити</v>
      </c>
      <c r="AY11" s="929">
        <f>'НП ДЕННА'!AY11</f>
        <v>19</v>
      </c>
      <c r="AZ11" s="928"/>
      <c r="BA11" s="928"/>
      <c r="BB11" s="266" t="str">
        <f>'НП ДЕННА'!BB11</f>
        <v>кредити</v>
      </c>
      <c r="BC11" s="929">
        <f>'НП ДЕННА'!BC11</f>
        <v>20</v>
      </c>
      <c r="BD11" s="928"/>
      <c r="BE11" s="928"/>
      <c r="BF11" s="266" t="str">
        <f>'НП ДЕННА'!BF11</f>
        <v>кредити</v>
      </c>
      <c r="BG11" s="929">
        <f>'НП ДЕННА'!BG11</f>
        <v>21</v>
      </c>
      <c r="BH11" s="928"/>
      <c r="BI11" s="928"/>
      <c r="BJ11" s="266" t="str">
        <f>'НП ДЕННА'!BJ11</f>
        <v>кредити</v>
      </c>
      <c r="BK11" s="929">
        <f>'НП ДЕННА'!BK11</f>
        <v>22</v>
      </c>
      <c r="BL11" s="928"/>
      <c r="BM11" s="928"/>
      <c r="BN11" s="266" t="str">
        <f>'НП ДЕННА'!BN11</f>
        <v>кредити</v>
      </c>
      <c r="BO11" s="929">
        <f>'НП ДЕННА'!BO11</f>
        <v>23</v>
      </c>
      <c r="BP11" s="928"/>
      <c r="BQ11" s="928"/>
      <c r="BR11" s="266" t="str">
        <f>'НП ДЕННА'!BR11</f>
        <v>кредити</v>
      </c>
      <c r="BS11" s="929">
        <f>'НП ДЕННА'!BS11</f>
        <v>24</v>
      </c>
      <c r="BT11" s="928"/>
      <c r="BU11" s="928"/>
      <c r="BV11" s="266" t="str">
        <f>'НП ДЕННА'!BV11</f>
        <v>кредити</v>
      </c>
      <c r="BW11" s="929">
        <f>'НП ДЕННА'!BW11</f>
        <v>25</v>
      </c>
      <c r="BX11" s="928"/>
      <c r="BY11" s="928"/>
      <c r="BZ11" s="266" t="str">
        <f>'НП ДЕННА'!BZ11</f>
        <v>кредити</v>
      </c>
      <c r="CA11" s="929">
        <f>'НП ДЕННА'!CA11</f>
        <v>26</v>
      </c>
      <c r="CB11" s="928"/>
      <c r="CC11" s="928"/>
      <c r="CD11" s="266" t="str">
        <f>'НП ДЕННА'!CD11</f>
        <v>кредити</v>
      </c>
      <c r="CE11" s="51" t="s">
        <v>31</v>
      </c>
    </row>
    <row r="12" spans="1:84"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0.199999999999999"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x14ac:dyDescent="0.2">
      <c r="A16" s="22" t="str">
        <f>'НП ДЕННА'!A16</f>
        <v>1.1.02</v>
      </c>
      <c r="B16" s="367" t="str">
        <f>'НП ДЕННА'!B16</f>
        <v>Методологія та організація наукових досліджень</v>
      </c>
      <c r="C16" s="429" t="str">
        <f>'НП ДЕННА'!C16</f>
        <v>ПУММ</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0.199999999999999" x14ac:dyDescent="0.2">
      <c r="A17" s="22" t="str">
        <f>'НП ДЕННА'!A17</f>
        <v>1.1.03</v>
      </c>
      <c r="B17" s="367" t="str">
        <f>'НП ДЕННА'!B17</f>
        <v>Публічні закупівлі</v>
      </c>
      <c r="C17" s="429" t="str">
        <f>'НП ДЕННА'!C17</f>
        <v>ОбОп</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10.199999999999999" x14ac:dyDescent="0.2">
      <c r="A18" s="22" t="str">
        <f>'НП ДЕННА'!A18</f>
        <v>1.1.04</v>
      </c>
      <c r="B18" s="367" t="str">
        <f>'НП ДЕННА'!B18</f>
        <v>Стратегічний маркетинг</v>
      </c>
      <c r="C18" s="429" t="str">
        <f>'НП ДЕННА'!C18</f>
        <v>ПУММ</v>
      </c>
      <c r="D18" s="276">
        <f>'НП ДЕННА'!D18</f>
        <v>1</v>
      </c>
      <c r="E18" s="277">
        <f>'НП ДЕННА'!E18</f>
        <v>0</v>
      </c>
      <c r="F18" s="277">
        <f>'НП ДЕННА'!F18</f>
        <v>0</v>
      </c>
      <c r="G18" s="278">
        <f>'НП ДЕННА'!G18</f>
        <v>0</v>
      </c>
      <c r="H18" s="276">
        <f>'НП ДЕННА'!H18</f>
        <v>0</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135</v>
      </c>
      <c r="AD18" s="138">
        <f>'НП ДЕННА'!AD18</f>
        <v>4.5</v>
      </c>
      <c r="AE18" s="9">
        <f t="shared" si="0"/>
        <v>2</v>
      </c>
      <c r="AF18" s="9">
        <f t="shared" si="1"/>
        <v>0</v>
      </c>
      <c r="AG18" s="9">
        <f t="shared" si="2"/>
        <v>2</v>
      </c>
      <c r="AH18" s="9">
        <f t="shared" si="4"/>
        <v>131</v>
      </c>
      <c r="AI18" s="327">
        <f>IF('НП ДЕННА'!AI18&gt;0,IF(ROUND('НП ДЕННА'!AI18*$CF$4,0)&gt;0,ROUND('НП ДЕННА'!AI18*$CF$4,0)*2,2),0)</f>
        <v>2</v>
      </c>
      <c r="AJ18" s="327">
        <f>IF('НП ДЕННА'!AJ18&gt;0,IF(ROUND('НП ДЕННА'!AJ18*$CF$4,0)&gt;0,ROUND('НП ДЕННА'!AJ18*$CF$4,0)*2,2),0)</f>
        <v>0</v>
      </c>
      <c r="AK18" s="327">
        <f>IF('НП ДЕННА'!AK18&gt;0,IF(ROUND('НП ДЕННА'!AK18*$CF$4,0)&gt;0,ROUND('НП ДЕННА'!AK18*$CF$4,0)*2,2),0)</f>
        <v>2</v>
      </c>
      <c r="AL18" s="69">
        <f>'НП ДЕННА'!AL18</f>
        <v>4.5</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0.97037037037037033</v>
      </c>
    </row>
    <row r="19" spans="1:83" s="19" customFormat="1" ht="10.199999999999999" x14ac:dyDescent="0.2">
      <c r="A19" s="22" t="str">
        <f>'НП ДЕННА'!A19</f>
        <v>1.1.05</v>
      </c>
      <c r="B19" s="367" t="str">
        <f>'НП ДЕННА'!B19</f>
        <v>Бренд-менеджмент</v>
      </c>
      <c r="C19" s="429" t="str">
        <f>'НП ДЕННА'!C19</f>
        <v>ПУММ</v>
      </c>
      <c r="D19" s="276">
        <f>'НП ДЕННА'!D19</f>
        <v>1</v>
      </c>
      <c r="E19" s="277">
        <f>'НП ДЕННА'!E19</f>
        <v>0</v>
      </c>
      <c r="F19" s="277">
        <f>'НП ДЕННА'!F19</f>
        <v>0</v>
      </c>
      <c r="G19" s="278">
        <f>'НП ДЕННА'!G19</f>
        <v>0</v>
      </c>
      <c r="H19" s="276">
        <f>'НП ДЕННА'!H19</f>
        <v>0</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120</v>
      </c>
      <c r="AD19" s="138">
        <f>'НП ДЕННА'!AD19</f>
        <v>4</v>
      </c>
      <c r="AE19" s="9">
        <f t="shared" si="0"/>
        <v>2</v>
      </c>
      <c r="AF19" s="9">
        <f t="shared" si="1"/>
        <v>0</v>
      </c>
      <c r="AG19" s="9">
        <f t="shared" si="2"/>
        <v>2</v>
      </c>
      <c r="AH19" s="9">
        <f t="shared" si="4"/>
        <v>116</v>
      </c>
      <c r="AI19" s="327">
        <f>IF('НП ДЕННА'!AI19&gt;0,IF(ROUND('НП ДЕННА'!AI19*$CF$4,0)&gt;0,ROUND('НП ДЕННА'!AI19*$CF$4,0)*2,2),0)</f>
        <v>2</v>
      </c>
      <c r="AJ19" s="327">
        <f>IF('НП ДЕННА'!AJ19&gt;0,IF(ROUND('НП ДЕННА'!AJ19*$CF$4,0)&gt;0,ROUND('НП ДЕННА'!AJ19*$CF$4,0)*2,2),0)</f>
        <v>0</v>
      </c>
      <c r="AK19" s="327">
        <f>IF('НП ДЕННА'!AK19&gt;0,IF(ROUND('НП ДЕННА'!AK19*$CF$4,0)&gt;0,ROUND('НП ДЕННА'!AK19*$CF$4,0)*2,2),0)</f>
        <v>2</v>
      </c>
      <c r="AL19" s="69">
        <f>'НП ДЕННА'!AL19</f>
        <v>4</v>
      </c>
      <c r="AM19" s="327">
        <f>IF('НП ДЕННА'!AM19&gt;0,IF(ROUND('НП ДЕННА'!AM19*$CF$4,0)&gt;0,ROUND('НП ДЕННА'!AM19*$CF$4,0)*2,2),0)</f>
        <v>0</v>
      </c>
      <c r="AN19" s="327">
        <f>IF('НП ДЕННА'!AN19&gt;0,IF(ROUND('НП ДЕННА'!AN19*$CF$4,0)&gt;0,ROUND('НП ДЕННА'!AN19*$CF$4,0)*2,2),0)</f>
        <v>0</v>
      </c>
      <c r="AO19" s="327">
        <f>IF('НП ДЕННА'!AO19&gt;0,IF(ROUND('НП ДЕННА'!AO19*$CF$4,0)&gt;0,ROUND('НП ДЕННА'!AO19*$CF$4,0)*2,2),0)</f>
        <v>0</v>
      </c>
      <c r="AP19" s="69">
        <f>'НП ДЕННА'!AP19</f>
        <v>0</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0.96666666666666667</v>
      </c>
    </row>
    <row r="20" spans="1:83" s="19" customFormat="1" ht="10.199999999999999" x14ac:dyDescent="0.2">
      <c r="A20" s="22" t="str">
        <f>'НП ДЕННА'!A20</f>
        <v>1.1.06</v>
      </c>
      <c r="B20" s="367" t="str">
        <f>'НП ДЕННА'!B20</f>
        <v xml:space="preserve">Програмно-цільове управління </v>
      </c>
      <c r="C20" s="429" t="str">
        <f>'НП ДЕННА'!C20</f>
        <v>ПУММ</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120</v>
      </c>
      <c r="AD20" s="138">
        <f>'НП ДЕННА'!AD20</f>
        <v>4</v>
      </c>
      <c r="AE20" s="9">
        <f t="shared" si="0"/>
        <v>2</v>
      </c>
      <c r="AF20" s="9">
        <f t="shared" si="1"/>
        <v>0</v>
      </c>
      <c r="AG20" s="9">
        <f t="shared" si="2"/>
        <v>2</v>
      </c>
      <c r="AH20" s="9">
        <f t="shared" si="4"/>
        <v>116</v>
      </c>
      <c r="AI20" s="327">
        <f>IF('НП ДЕННА'!AI20&gt;0,IF(ROUND('НП ДЕННА'!AI20*$CF$4,0)&gt;0,ROUND('НП ДЕННА'!AI20*$CF$4,0)*2,2),0)</f>
        <v>2</v>
      </c>
      <c r="AJ20" s="327">
        <f>IF('НП ДЕННА'!AJ20&gt;0,IF(ROUND('НП ДЕННА'!AJ20*$CF$4,0)&gt;0,ROUND('НП ДЕННА'!AJ20*$CF$4,0)*2,2),0)</f>
        <v>0</v>
      </c>
      <c r="AK20" s="327">
        <f>IF('НП ДЕННА'!AK20&gt;0,IF(ROUND('НП ДЕННА'!AK20*$CF$4,0)&gt;0,ROUND('НП ДЕННА'!AK20*$CF$4,0)*2,2),0)</f>
        <v>2</v>
      </c>
      <c r="AL20" s="69">
        <f>'НП ДЕННА'!AL20</f>
        <v>4</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0.96666666666666667</v>
      </c>
    </row>
    <row r="21" spans="1:83" s="19" customFormat="1" ht="19.2" customHeight="1" x14ac:dyDescent="0.2">
      <c r="A21" s="22" t="str">
        <f>'НП ДЕННА'!A21</f>
        <v>1.1.07</v>
      </c>
      <c r="B21" s="367" t="str">
        <f>'НП ДЕННА'!B21</f>
        <v>Маркетинговий менеджмент</v>
      </c>
      <c r="C21" s="429" t="str">
        <f>'НП ДЕННА'!C21</f>
        <v>ПУММ</v>
      </c>
      <c r="D21" s="276">
        <f>'НП ДЕННА'!D21</f>
        <v>1</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120</v>
      </c>
      <c r="AD21" s="138">
        <f>'НП ДЕННА'!AD21</f>
        <v>4</v>
      </c>
      <c r="AE21" s="9">
        <f t="shared" si="0"/>
        <v>2</v>
      </c>
      <c r="AF21" s="9">
        <f t="shared" si="1"/>
        <v>0</v>
      </c>
      <c r="AG21" s="9">
        <f t="shared" si="2"/>
        <v>2</v>
      </c>
      <c r="AH21" s="9">
        <f t="shared" si="4"/>
        <v>116</v>
      </c>
      <c r="AI21" s="327">
        <f>IF('НП ДЕННА'!AI21&gt;0,IF(ROUND('НП ДЕННА'!AI21*$CF$4,0)&gt;0,ROUND('НП ДЕННА'!AI21*$CF$4,0)*2,2),0)</f>
        <v>2</v>
      </c>
      <c r="AJ21" s="327">
        <f>IF('НП ДЕННА'!AJ21&gt;0,IF(ROUND('НП ДЕННА'!AJ21*$CF$4,0)&gt;0,ROUND('НП ДЕННА'!AJ21*$CF$4,0)*2,2),0)</f>
        <v>0</v>
      </c>
      <c r="AK21" s="327">
        <f>IF('НП ДЕННА'!AK21&gt;0,IF(ROUND('НП ДЕННА'!AK21*$CF$4,0)&gt;0,ROUND('НП ДЕННА'!AK21*$CF$4,0)*2,2),0)</f>
        <v>2</v>
      </c>
      <c r="AL21" s="69">
        <f>'НП ДЕННА'!AL21</f>
        <v>4</v>
      </c>
      <c r="AM21" s="327">
        <f>IF('НП ДЕННА'!AM21&gt;0,IF(ROUND('НП ДЕННА'!AM21*$CF$4,0)&gt;0,ROUND('НП ДЕННА'!AM21*$CF$4,0)*2,2),0)</f>
        <v>0</v>
      </c>
      <c r="AN21" s="327">
        <f>IF('НП ДЕННА'!AN21&gt;0,IF(ROUND('НП ДЕННА'!AN21*$CF$4,0)&gt;0,ROUND('НП ДЕННА'!AN21*$CF$4,0)*2,2),0)</f>
        <v>0</v>
      </c>
      <c r="AO21" s="327">
        <f>IF('НП ДЕННА'!AO21&gt;0,IF(ROUND('НП ДЕННА'!AO21*$CF$4,0)&gt;0,ROUND('НП ДЕННА'!AO21*$CF$4,0)*2,2),0)</f>
        <v>0</v>
      </c>
      <c r="AP21" s="69">
        <f>'НП ДЕННА'!AP21</f>
        <v>0</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0.96666666666666667</v>
      </c>
    </row>
    <row r="22" spans="1:83" s="19" customFormat="1" ht="10.199999999999999" x14ac:dyDescent="0.2">
      <c r="A22" s="22" t="str">
        <f>'НП ДЕННА'!A22</f>
        <v>1.1.08</v>
      </c>
      <c r="B22" s="367" t="str">
        <f>'НП ДЕННА'!B22</f>
        <v>Логістичний менеджмент</v>
      </c>
      <c r="C22" s="429" t="str">
        <f>'НП ДЕННА'!C22</f>
        <v>ПУММ</v>
      </c>
      <c r="D22" s="276">
        <f>'НП ДЕННА'!D22</f>
        <v>1</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120</v>
      </c>
      <c r="AD22" s="138">
        <f>'НП ДЕННА'!AD22</f>
        <v>4</v>
      </c>
      <c r="AE22" s="9">
        <f t="shared" si="0"/>
        <v>2</v>
      </c>
      <c r="AF22" s="9">
        <f t="shared" si="1"/>
        <v>0</v>
      </c>
      <c r="AG22" s="9">
        <f t="shared" si="2"/>
        <v>2</v>
      </c>
      <c r="AH22" s="9">
        <f t="shared" si="4"/>
        <v>116</v>
      </c>
      <c r="AI22" s="327">
        <f>IF('НП ДЕННА'!AI22&gt;0,IF(ROUND('НП ДЕННА'!AI22*$CF$4,0)&gt;0,ROUND('НП ДЕННА'!AI22*$CF$4,0)*2,2),0)</f>
        <v>2</v>
      </c>
      <c r="AJ22" s="327">
        <f>IF('НП ДЕННА'!AJ22&gt;0,IF(ROUND('НП ДЕННА'!AJ22*$CF$4,0)&gt;0,ROUND('НП ДЕННА'!AJ22*$CF$4,0)*2,2),0)</f>
        <v>0</v>
      </c>
      <c r="AK22" s="327">
        <f>IF('НП ДЕННА'!AK22&gt;0,IF(ROUND('НП ДЕННА'!AK22*$CF$4,0)&gt;0,ROUND('НП ДЕННА'!AK22*$CF$4,0)*2,2),0)</f>
        <v>2</v>
      </c>
      <c r="AL22" s="69">
        <f>'НП ДЕННА'!AL22</f>
        <v>4</v>
      </c>
      <c r="AM22" s="327">
        <f>IF('НП ДЕННА'!AM22&gt;0,IF(ROUND('НП ДЕННА'!AM22*$CF$4,0)&gt;0,ROUND('НП ДЕННА'!AM22*$CF$4,0)*2,2),0)</f>
        <v>0</v>
      </c>
      <c r="AN22" s="327">
        <f>IF('НП ДЕННА'!AN22&gt;0,IF(ROUND('НП ДЕННА'!AN22*$CF$4,0)&gt;0,ROUND('НП ДЕННА'!AN22*$CF$4,0)*2,2),0)</f>
        <v>0</v>
      </c>
      <c r="AO22" s="327">
        <f>IF('НП ДЕННА'!AO22&gt;0,IF(ROUND('НП ДЕННА'!AO22*$CF$4,0)&gt;0,ROUND('НП ДЕННА'!AO22*$CF$4,0)*2,2),0)</f>
        <v>0</v>
      </c>
      <c r="AP22" s="69">
        <f>'НП ДЕННА'!AP22</f>
        <v>0</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0.96666666666666667</v>
      </c>
    </row>
    <row r="23" spans="1:83" s="19" customFormat="1" ht="10.199999999999999" x14ac:dyDescent="0.2">
      <c r="A23" s="22" t="str">
        <f>'НП ДЕННА'!A23</f>
        <v>1.1.09</v>
      </c>
      <c r="B23" s="367" t="str">
        <f>'НП ДЕННА'!B23</f>
        <v>Маркетинг відносин</v>
      </c>
      <c r="C23" s="429" t="str">
        <f>'НП ДЕННА'!C23</f>
        <v>ПУММ</v>
      </c>
      <c r="D23" s="276">
        <f>'НП ДЕННА'!D23</f>
        <v>0</v>
      </c>
      <c r="E23" s="277">
        <f>'НП ДЕННА'!E23</f>
        <v>0</v>
      </c>
      <c r="F23" s="277">
        <f>'НП ДЕННА'!F23</f>
        <v>0</v>
      </c>
      <c r="G23" s="278">
        <f>'НП ДЕННА'!G23</f>
        <v>0</v>
      </c>
      <c r="H23" s="276">
        <f>'НП ДЕННА'!H23</f>
        <v>1</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120</v>
      </c>
      <c r="AD23" s="138">
        <f>'НП ДЕННА'!AD23</f>
        <v>4</v>
      </c>
      <c r="AE23" s="9">
        <f t="shared" si="0"/>
        <v>2</v>
      </c>
      <c r="AF23" s="9">
        <f t="shared" si="1"/>
        <v>0</v>
      </c>
      <c r="AG23" s="9">
        <f t="shared" si="2"/>
        <v>2</v>
      </c>
      <c r="AH23" s="9">
        <f t="shared" si="4"/>
        <v>116</v>
      </c>
      <c r="AI23" s="327">
        <f>IF('НП ДЕННА'!AI23&gt;0,IF(ROUND('НП ДЕННА'!AI23*$CF$4,0)&gt;0,ROUND('НП ДЕННА'!AI23*$CF$4,0)*2,2),0)</f>
        <v>2</v>
      </c>
      <c r="AJ23" s="327">
        <f>IF('НП ДЕННА'!AJ23&gt;0,IF(ROUND('НП ДЕННА'!AJ23*$CF$4,0)&gt;0,ROUND('НП ДЕННА'!AJ23*$CF$4,0)*2,2),0)</f>
        <v>0</v>
      </c>
      <c r="AK23" s="327">
        <f>IF('НП ДЕННА'!AK23&gt;0,IF(ROUND('НП ДЕННА'!AK23*$CF$4,0)&gt;0,ROUND('НП ДЕННА'!AK23*$CF$4,0)*2,2),0)</f>
        <v>2</v>
      </c>
      <c r="AL23" s="69">
        <f>'НП ДЕННА'!AL23</f>
        <v>4</v>
      </c>
      <c r="AM23" s="327">
        <f>IF('НП ДЕННА'!AM23&gt;0,IF(ROUND('НП ДЕННА'!AM23*$CF$4,0)&gt;0,ROUND('НП ДЕННА'!AM23*$CF$4,0)*2,2),0)</f>
        <v>0</v>
      </c>
      <c r="AN23" s="327">
        <f>IF('НП ДЕННА'!AN23&gt;0,IF(ROUND('НП ДЕННА'!AN23*$CF$4,0)&gt;0,ROUND('НП ДЕННА'!AN23*$CF$4,0)*2,2),0)</f>
        <v>0</v>
      </c>
      <c r="AO23" s="327">
        <f>IF('НП ДЕННА'!AO23&gt;0,IF(ROUND('НП ДЕННА'!AO23*$CF$4,0)&gt;0,ROUND('НП ДЕННА'!AO23*$CF$4,0)*2,2),0)</f>
        <v>0</v>
      </c>
      <c r="AP23" s="69">
        <f>'НП ДЕННА'!AP23</f>
        <v>0</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0.96666666666666667</v>
      </c>
    </row>
    <row r="24" spans="1:83" s="19" customFormat="1" ht="10.199999999999999" x14ac:dyDescent="0.2">
      <c r="A24" s="22" t="str">
        <f>'НП ДЕННА'!A24</f>
        <v>1.1.10</v>
      </c>
      <c r="B24" s="367" t="str">
        <f>'НП ДЕННА'!B24</f>
        <v>Паблик Рілейшнз</v>
      </c>
      <c r="C24" s="368" t="str">
        <f>'НП ДЕННА'!C24</f>
        <v>ПУММ</v>
      </c>
      <c r="D24" s="276">
        <f>'НП ДЕННА'!D24</f>
        <v>2</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105</v>
      </c>
      <c r="AD24" s="138">
        <f>'НП ДЕННА'!AD24</f>
        <v>3.5</v>
      </c>
      <c r="AE24" s="9">
        <f t="shared" si="0"/>
        <v>2</v>
      </c>
      <c r="AF24" s="9">
        <f t="shared" si="1"/>
        <v>0</v>
      </c>
      <c r="AG24" s="9">
        <f t="shared" si="2"/>
        <v>2</v>
      </c>
      <c r="AH24" s="9">
        <f t="shared" si="4"/>
        <v>101</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2</v>
      </c>
      <c r="AN24" s="327">
        <f>IF('НП ДЕННА'!AN24&gt;0,IF(ROUND('НП ДЕННА'!AN24*$CF$4,0)&gt;0,ROUND('НП ДЕННА'!AN24*$CF$4,0)*2,2),0)</f>
        <v>0</v>
      </c>
      <c r="AO24" s="327">
        <f>IF('НП ДЕННА'!AO24&gt;0,IF(ROUND('НП ДЕННА'!AO24*$CF$4,0)&gt;0,ROUND('НП ДЕННА'!AO24*$CF$4,0)*2,2),0)</f>
        <v>2</v>
      </c>
      <c r="AP24" s="69">
        <f>'НП ДЕННА'!AP24</f>
        <v>3.5</v>
      </c>
      <c r="AQ24" s="327">
        <f>IF('НП ДЕННА'!AQ24&gt;0,IF(ROUND('НП ДЕННА'!AQ24*$CF$4,0)&gt;0,ROUND('НП ДЕННА'!AQ24*$CF$4,0)*2,2),0)</f>
        <v>0</v>
      </c>
      <c r="AR24" s="327">
        <f>IF('НП ДЕННА'!AR24&gt;0,IF(ROUND('НП ДЕННА'!AR24*$CF$4,0)&gt;0,ROUND('НП ДЕННА'!AR24*$CF$4,0)*2,2),0)</f>
        <v>0</v>
      </c>
      <c r="AS24" s="327">
        <f>IF('НП ДЕННА'!AS24&gt;0,IF(ROUND('НП ДЕННА'!AS24*$CF$4,0)&gt;0,ROUND('НП ДЕННА'!AS24*$CF$4,0)*2,2),0)</f>
        <v>0</v>
      </c>
      <c r="AT24" s="69">
        <f>'НП ДЕННА'!AT24</f>
        <v>0</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0.96190476190476193</v>
      </c>
    </row>
    <row r="25" spans="1:83" s="19" customFormat="1" ht="10.199999999999999" x14ac:dyDescent="0.2">
      <c r="A25" s="22" t="str">
        <f>'НП ДЕННА'!A25</f>
        <v>1.1.11</v>
      </c>
      <c r="B25" s="367" t="str">
        <f>'НП ДЕННА'!B25</f>
        <v>Товарна інноваційна політика</v>
      </c>
      <c r="C25" s="368" t="str">
        <f>'НП ДЕННА'!C25</f>
        <v>ПУММ</v>
      </c>
      <c r="D25" s="276">
        <f>'НП ДЕННА'!D25</f>
        <v>2</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90</v>
      </c>
      <c r="AD25" s="138">
        <f>'НП ДЕННА'!AD25</f>
        <v>3</v>
      </c>
      <c r="AE25" s="9">
        <f t="shared" si="0"/>
        <v>2</v>
      </c>
      <c r="AF25" s="9">
        <f t="shared" si="1"/>
        <v>0</v>
      </c>
      <c r="AG25" s="9">
        <f t="shared" si="2"/>
        <v>2</v>
      </c>
      <c r="AH25" s="9">
        <f t="shared" si="4"/>
        <v>86</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2</v>
      </c>
      <c r="AN25" s="327">
        <f>IF('НП ДЕННА'!AN25&gt;0,IF(ROUND('НП ДЕННА'!AN25*$CF$4,0)&gt;0,ROUND('НП ДЕННА'!AN25*$CF$4,0)*2,2),0)</f>
        <v>0</v>
      </c>
      <c r="AO25" s="327">
        <f>IF('НП ДЕННА'!AO25&gt;0,IF(ROUND('НП ДЕННА'!AO25*$CF$4,0)&gt;0,ROUND('НП ДЕННА'!AO25*$CF$4,0)*2,2),0)</f>
        <v>2</v>
      </c>
      <c r="AP25" s="69">
        <f>'НП ДЕННА'!AP25</f>
        <v>3</v>
      </c>
      <c r="AQ25" s="327">
        <f>IF('НП ДЕННА'!AQ25&gt;0,IF(ROUND('НП ДЕННА'!AQ25*$CF$4,0)&gt;0,ROUND('НП ДЕННА'!AQ25*$CF$4,0)*2,2),0)</f>
        <v>0</v>
      </c>
      <c r="AR25" s="327">
        <f>IF('НП ДЕННА'!AR25&gt;0,IF(ROUND('НП ДЕННА'!AR25*$CF$4,0)&gt;0,ROUND('НП ДЕННА'!AR25*$CF$4,0)*2,2),0)</f>
        <v>0</v>
      </c>
      <c r="AS25" s="327">
        <f>IF('НП ДЕННА'!AS25&gt;0,IF(ROUND('НП ДЕННА'!AS25*$CF$4,0)&gt;0,ROUND('НП ДЕННА'!AS25*$CF$4,0)*2,2),0)</f>
        <v>0</v>
      </c>
      <c r="AT25" s="69">
        <f>'НП ДЕННА'!AT25</f>
        <v>0</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0.9555555555555556</v>
      </c>
    </row>
    <row r="26" spans="1:83" s="19" customFormat="1" ht="10.199999999999999" x14ac:dyDescent="0.2">
      <c r="A26" s="22" t="str">
        <f>'НП ДЕННА'!A26</f>
        <v>1.1.12</v>
      </c>
      <c r="B26" s="367" t="str">
        <f>'НП ДЕННА'!B26</f>
        <v>Інноваційний маркетинг</v>
      </c>
      <c r="C26" s="368" t="str">
        <f>'НП ДЕННА'!C26</f>
        <v>ПУММ</v>
      </c>
      <c r="D26" s="276">
        <f>'НП ДЕННА'!D26</f>
        <v>2</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90</v>
      </c>
      <c r="AD26" s="138">
        <f>'НП ДЕННА'!AD26</f>
        <v>3</v>
      </c>
      <c r="AE26" s="9">
        <f t="shared" si="0"/>
        <v>2</v>
      </c>
      <c r="AF26" s="9">
        <f t="shared" si="1"/>
        <v>0</v>
      </c>
      <c r="AG26" s="9">
        <f t="shared" si="2"/>
        <v>2</v>
      </c>
      <c r="AH26" s="9">
        <f t="shared" si="4"/>
        <v>86</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2</v>
      </c>
      <c r="AN26" s="327">
        <f>IF('НП ДЕННА'!AN26&gt;0,IF(ROUND('НП ДЕННА'!AN26*$CF$4,0)&gt;0,ROUND('НП ДЕННА'!AN26*$CF$4,0)*2,2),0)</f>
        <v>0</v>
      </c>
      <c r="AO26" s="327">
        <f>IF('НП ДЕННА'!AO26&gt;0,IF(ROUND('НП ДЕННА'!AO26*$CF$4,0)&gt;0,ROUND('НП ДЕННА'!AO26*$CF$4,0)*2,2),0)</f>
        <v>2</v>
      </c>
      <c r="AP26" s="69">
        <f>'НП ДЕННА'!AP26</f>
        <v>3</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0</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0.9555555555555556</v>
      </c>
    </row>
    <row r="27" spans="1:83" s="19" customFormat="1" ht="10.199999999999999" x14ac:dyDescent="0.2">
      <c r="A27" s="22" t="str">
        <f>'НП ДЕННА'!A27</f>
        <v>1.1.13</v>
      </c>
      <c r="B27" s="367" t="str">
        <f>'НП ДЕННА'!B27</f>
        <v>Цифровий маркетинг</v>
      </c>
      <c r="C27" s="368" t="str">
        <f>'НП ДЕННА'!C27</f>
        <v>ПУММ</v>
      </c>
      <c r="D27" s="276">
        <f>'НП ДЕННА'!D27</f>
        <v>3</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84</v>
      </c>
      <c r="AD27" s="138">
        <f>'НП ДЕННА'!AD27</f>
        <v>2.8</v>
      </c>
      <c r="AE27" s="9">
        <f t="shared" si="0"/>
        <v>2</v>
      </c>
      <c r="AF27" s="9">
        <f t="shared" si="1"/>
        <v>0</v>
      </c>
      <c r="AG27" s="9">
        <f t="shared" si="2"/>
        <v>2</v>
      </c>
      <c r="AH27" s="9">
        <f t="shared" si="4"/>
        <v>80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2</v>
      </c>
      <c r="AR27" s="327">
        <f>IF('НП ДЕННА'!AR27&gt;0,IF(ROUND('НП ДЕННА'!AR27*$CF$4,0)&gt;0,ROUND('НП ДЕННА'!AR27*$CF$4,0)*2,2),0)</f>
        <v>0</v>
      </c>
      <c r="AS27" s="327">
        <f>IF('НП ДЕННА'!AS27&gt;0,IF(ROUND('НП ДЕННА'!AS27*$CF$4,0)&gt;0,ROUND('НП ДЕННА'!AS27*$CF$4,0)*2,2),0)</f>
        <v>2</v>
      </c>
      <c r="AT27" s="69">
        <f>'НП ДЕННА'!AT27</f>
        <v>2.8</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0.95238095238095233</v>
      </c>
    </row>
    <row r="28" spans="1:83" s="19" customFormat="1" ht="10.199999999999999" hidden="1" x14ac:dyDescent="0.2">
      <c r="A28" s="22" t="str">
        <f>'НП ДЕННА'!A28</f>
        <v>1.1.13</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0.199999999999999" hidden="1" x14ac:dyDescent="0.2">
      <c r="A29" s="22" t="str">
        <f>'НП ДЕННА'!A29</f>
        <v>1.1.13</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0.199999999999999" hidden="1" x14ac:dyDescent="0.2">
      <c r="A30" s="22" t="str">
        <f>'НП ДЕННА'!A30</f>
        <v>1.1.13</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0.199999999999999" hidden="1" x14ac:dyDescent="0.2">
      <c r="A31" s="22" t="str">
        <f>'НП ДЕННА'!A31</f>
        <v>1.1.13</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0.199999999999999" hidden="1" x14ac:dyDescent="0.2">
      <c r="A32" s="22" t="str">
        <f>'НП ДЕННА'!A32</f>
        <v>1.1.13</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0.199999999999999" hidden="1" x14ac:dyDescent="0.2">
      <c r="A33" s="22" t="str">
        <f>'НП ДЕННА'!A33</f>
        <v>1.1.13</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0.199999999999999" hidden="1" x14ac:dyDescent="0.2">
      <c r="A34" s="22" t="str">
        <f>'НП ДЕННА'!A34</f>
        <v>1.1.13</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0.199999999999999" hidden="1" x14ac:dyDescent="0.2">
      <c r="A35" s="22" t="str">
        <f>'НП ДЕННА'!A35</f>
        <v>1.1.13</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0.199999999999999" hidden="1" x14ac:dyDescent="0.2">
      <c r="A36" s="22" t="str">
        <f>'НП ДЕННА'!A36</f>
        <v>1.1.13</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0.199999999999999" hidden="1" x14ac:dyDescent="0.2">
      <c r="A37" s="22" t="str">
        <f>'НП ДЕННА'!A37</f>
        <v>1.1.13</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0.199999999999999" hidden="1" x14ac:dyDescent="0.2">
      <c r="A38" s="22" t="str">
        <f>'НП ДЕННА'!A38</f>
        <v>1.1.13</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0.199999999999999" hidden="1" x14ac:dyDescent="0.2">
      <c r="A39" s="22" t="str">
        <f>'НП ДЕННА'!A39</f>
        <v>1.1.13</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0.199999999999999" hidden="1" x14ac:dyDescent="0.2">
      <c r="A40" s="22" t="str">
        <f>'НП ДЕННА'!A40</f>
        <v>1.1.13</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0.199999999999999" hidden="1" x14ac:dyDescent="0.2">
      <c r="A41" s="22" t="str">
        <f>'НП ДЕННА'!A41</f>
        <v>1.1.13</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0.199999999999999" hidden="1" x14ac:dyDescent="0.2">
      <c r="A42" s="22" t="str">
        <f>'НП ДЕННА'!A42</f>
        <v>1.1.13</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0.199999999999999" hidden="1" x14ac:dyDescent="0.2">
      <c r="A43" s="22" t="str">
        <f>'НП ДЕННА'!A43</f>
        <v>1.1.13</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0.199999999999999" hidden="1" x14ac:dyDescent="0.2">
      <c r="A44" s="22" t="str">
        <f>'НП ДЕННА'!A44</f>
        <v>1.1.13</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0.199999999999999" hidden="1" x14ac:dyDescent="0.2">
      <c r="A45" s="22" t="str">
        <f>'НП ДЕННА'!A45</f>
        <v>1.1.13</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0.199999999999999" hidden="1" x14ac:dyDescent="0.2">
      <c r="A46" s="22" t="str">
        <f>'НП ДЕННА'!A46</f>
        <v>1.1.13</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1.1.13</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1.1.13</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1.1.13</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1.1.13</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1.1.13</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1.1.13</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1.1.13</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1.1.13</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1.1.13</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1.1.13</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1.1.13</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1.1.13</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1.1.13</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1.1.13</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1.1.13</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1.1.13</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1.1.13</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1.1.13</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0.199999999999999" hidden="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0.199999999999999" hidden="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0.199999999999999" hidden="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0.199999999999999" hidden="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0.199999999999999" x14ac:dyDescent="0.25">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1374</v>
      </c>
      <c r="AD69" s="660">
        <f t="shared" si="9"/>
        <v>45.8</v>
      </c>
      <c r="AE69" s="238">
        <f t="shared" si="9"/>
        <v>24</v>
      </c>
      <c r="AF69" s="238">
        <f t="shared" si="9"/>
        <v>0</v>
      </c>
      <c r="AG69" s="238">
        <f t="shared" si="9"/>
        <v>28</v>
      </c>
      <c r="AH69" s="238">
        <f t="shared" si="9"/>
        <v>1322</v>
      </c>
      <c r="AI69" s="661">
        <f>SUM(AI15:AI64)</f>
        <v>14</v>
      </c>
      <c r="AJ69" s="661">
        <f>SUM(AJ15:AJ64)</f>
        <v>0</v>
      </c>
      <c r="AK69" s="661">
        <f>SUM(AK15:AK64)</f>
        <v>16</v>
      </c>
      <c r="AL69" s="221">
        <f t="shared" ref="AL69:CD69" si="10">SUM(AL15:AL64)</f>
        <v>29</v>
      </c>
      <c r="AM69" s="661">
        <f t="shared" si="10"/>
        <v>8</v>
      </c>
      <c r="AN69" s="661">
        <f t="shared" si="10"/>
        <v>0</v>
      </c>
      <c r="AO69" s="661">
        <f t="shared" si="10"/>
        <v>10</v>
      </c>
      <c r="AP69" s="221">
        <f t="shared" si="10"/>
        <v>14</v>
      </c>
      <c r="AQ69" s="661">
        <f t="shared" si="10"/>
        <v>2</v>
      </c>
      <c r="AR69" s="661">
        <f t="shared" si="10"/>
        <v>0</v>
      </c>
      <c r="AS69" s="661">
        <f t="shared" si="10"/>
        <v>2</v>
      </c>
      <c r="AT69" s="221">
        <f t="shared" si="10"/>
        <v>2.8</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0.96215429403202324</v>
      </c>
    </row>
    <row r="70" spans="1:83" s="19" customFormat="1" ht="10.199999999999999"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0.8"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0.199999999999999" x14ac:dyDescent="0.2">
      <c r="A72" s="22" t="str">
        <f>'НП ДЕННА'!A74</f>
        <v>1.2.01</v>
      </c>
      <c r="B72" s="367" t="str">
        <f>'НП ДЕННА'!B74</f>
        <v>Стратегічний маркетинг</v>
      </c>
      <c r="C72" s="368" t="str">
        <f>'НП ДЕННА'!C74</f>
        <v>ПУММ</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0</v>
      </c>
      <c r="U72" s="279">
        <f>'НП ДЕННА'!U74</f>
        <v>1</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30</v>
      </c>
      <c r="AD72" s="138">
        <f>AL72+AP72+AT72+AX72+BB72+BF72+BJ72+BN72+BR72+BV72+BZ72+CD72</f>
        <v>1</v>
      </c>
      <c r="AE72" s="9">
        <f t="shared" ref="AE72:AG79" si="11">AI72+AM72+AQ72+AU72+AY72+BC72+BG72+BK72+BO72+BS72+BW72+CA72</f>
        <v>0</v>
      </c>
      <c r="AF72" s="9">
        <f t="shared" si="11"/>
        <v>0</v>
      </c>
      <c r="AG72" s="9">
        <f t="shared" si="11"/>
        <v>0</v>
      </c>
      <c r="AH72" s="9">
        <f t="shared" ref="AH72:AH79" si="12">AC72-AE72</f>
        <v>30</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1</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0</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10.199999999999999" x14ac:dyDescent="0.2">
      <c r="A73" s="22" t="str">
        <f>'НП ДЕННА'!A75</f>
        <v>1.2.02</v>
      </c>
      <c r="B73" s="367" t="str">
        <f>'НП ДЕННА'!B75</f>
        <v>Паблик Рілейшнз</v>
      </c>
      <c r="C73" s="368" t="str">
        <f>'НП ДЕННА'!C75</f>
        <v>ПУММ</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2</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30</v>
      </c>
      <c r="AD73" s="138">
        <f t="shared" ref="AD73:AD79" si="14">AL73+AP73+AT73+AX73+BB73+BF73+BJ73+BN73+BR73+BV73+BZ73+CD73</f>
        <v>1</v>
      </c>
      <c r="AE73" s="9">
        <f t="shared" si="11"/>
        <v>0</v>
      </c>
      <c r="AF73" s="9">
        <f t="shared" si="11"/>
        <v>0</v>
      </c>
      <c r="AG73" s="9">
        <f t="shared" si="11"/>
        <v>0</v>
      </c>
      <c r="AH73" s="9">
        <f t="shared" si="12"/>
        <v>30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1</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1</v>
      </c>
    </row>
    <row r="74" spans="1:83" s="19" customFormat="1" ht="10.199999999999999" hidden="1"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0.199999999999999"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0.199999999999999"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0.199999999999999"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0.199999999999999"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0.199999999999999"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0.199999999999999"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60</v>
      </c>
      <c r="AD80" s="126">
        <f t="shared" si="15"/>
        <v>2</v>
      </c>
      <c r="AE80" s="126">
        <f t="shared" si="15"/>
        <v>0</v>
      </c>
      <c r="AF80" s="126">
        <f t="shared" si="15"/>
        <v>0</v>
      </c>
      <c r="AG80" s="126">
        <f t="shared" si="15"/>
        <v>0</v>
      </c>
      <c r="AH80" s="126">
        <f t="shared" si="15"/>
        <v>60</v>
      </c>
      <c r="AI80" s="228"/>
      <c r="AJ80" s="228"/>
      <c r="AK80" s="228"/>
      <c r="AL80" s="69">
        <f>SUM(AL72:AL79)</f>
        <v>1</v>
      </c>
      <c r="AM80" s="228"/>
      <c r="AN80" s="228"/>
      <c r="AO80" s="228"/>
      <c r="AP80" s="69">
        <f>SUM(AP72:AP79)</f>
        <v>1</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0.199999999999999"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0.8" x14ac:dyDescent="0.2">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0.199999999999999" x14ac:dyDescent="0.2">
      <c r="A83" s="22" t="str">
        <f>'НП ДЕННА'!A87</f>
        <v>1.3.01</v>
      </c>
      <c r="B83" s="367" t="str">
        <f>'НП ДЕННА'!B87</f>
        <v>Переддипломна</v>
      </c>
      <c r="C83" s="368">
        <f>'НП ДЕННА'!C87</f>
        <v>0</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10.199999999999999" hidden="1" x14ac:dyDescent="0.2">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0.199999999999999" hidden="1" x14ac:dyDescent="0.2">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0.199999999999999" hidden="1" x14ac:dyDescent="0.2">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0.199999999999999" hidden="1" x14ac:dyDescent="0.2">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0.199999999999999" hidden="1" x14ac:dyDescent="0.2">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0.199999999999999" hidden="1" x14ac:dyDescent="0.2">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0.199999999999999" hidden="1" x14ac:dyDescent="0.2">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0.199999999999999"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0.199999999999999"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0.199999999999999"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0.199999999999999"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0.199999999999999"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0.8" x14ac:dyDescent="0.2">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19.2" customHeight="1" x14ac:dyDescent="0.2">
      <c r="A99" s="22" t="str">
        <f>'НП ДЕННА'!A103</f>
        <v>1.4.01</v>
      </c>
      <c r="B99" s="367" t="str">
        <f>'НП ДЕННА'!B103</f>
        <v>Виконання та захист кваліфікаційної роботи</v>
      </c>
      <c r="C99" s="368">
        <f>'НП ДЕННА'!C103</f>
        <v>0</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360</v>
      </c>
      <c r="AD99" s="138">
        <f>'НП ДЕННА'!AD103</f>
        <v>12</v>
      </c>
      <c r="AE99" s="138">
        <f>'НП ДЕННА'!AE103</f>
        <v>0</v>
      </c>
      <c r="AF99" s="138">
        <f>'НП ДЕННА'!AF103</f>
        <v>0</v>
      </c>
      <c r="AG99" s="138">
        <f>'НП ДЕННА'!AG103</f>
        <v>0</v>
      </c>
      <c r="AH99" s="138">
        <f>'НП ДЕННА'!AH103</f>
        <v>360</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12</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0.199999999999999" hidden="1" x14ac:dyDescent="0.2">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0.199999999999999" hidden="1" x14ac:dyDescent="0.2">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0.199999999999999" hidden="1" x14ac:dyDescent="0.2">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0.199999999999999" hidden="1" x14ac:dyDescent="0.2">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0.399999999999999"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360</v>
      </c>
      <c r="AD104" s="138">
        <f t="shared" ref="AD104:AH104" si="21">SUM(AD99:AD103)</f>
        <v>12</v>
      </c>
      <c r="AE104" s="138">
        <f t="shared" si="21"/>
        <v>0</v>
      </c>
      <c r="AF104" s="138">
        <f t="shared" si="21"/>
        <v>0</v>
      </c>
      <c r="AG104" s="138">
        <f t="shared" si="21"/>
        <v>0</v>
      </c>
      <c r="AH104" s="138">
        <f t="shared" si="21"/>
        <v>360</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12</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0.199999999999999"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0.199999999999999"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24</v>
      </c>
      <c r="AF106" s="161">
        <f t="shared" si="46"/>
        <v>0</v>
      </c>
      <c r="AG106" s="161">
        <f t="shared" si="46"/>
        <v>28</v>
      </c>
      <c r="AH106" s="161">
        <f t="shared" si="46"/>
        <v>1958</v>
      </c>
      <c r="AI106" s="161">
        <f t="shared" si="46"/>
        <v>14</v>
      </c>
      <c r="AJ106" s="161">
        <f t="shared" si="46"/>
        <v>0</v>
      </c>
      <c r="AK106" s="161">
        <f t="shared" si="46"/>
        <v>16</v>
      </c>
      <c r="AL106" s="162">
        <f>AL$91+AL$80+AL$69+AL104</f>
        <v>30</v>
      </c>
      <c r="AM106" s="161">
        <f t="shared" si="46"/>
        <v>8</v>
      </c>
      <c r="AN106" s="161">
        <f t="shared" si="46"/>
        <v>0</v>
      </c>
      <c r="AO106" s="161">
        <f t="shared" si="46"/>
        <v>10</v>
      </c>
      <c r="AP106" s="162">
        <f t="shared" si="46"/>
        <v>15</v>
      </c>
      <c r="AQ106" s="161">
        <f t="shared" si="46"/>
        <v>2</v>
      </c>
      <c r="AR106" s="161">
        <f t="shared" si="46"/>
        <v>0</v>
      </c>
      <c r="AS106" s="161">
        <f t="shared" si="46"/>
        <v>2</v>
      </c>
      <c r="AT106" s="162">
        <f t="shared" si="46"/>
        <v>22</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0.199999999999999"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0.199999999999999"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0.199999999999999"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2</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0</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5</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2</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0</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5</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0.199999999999999"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0.199999999999999"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3</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0</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5</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0.199999999999999" x14ac:dyDescent="0.2">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0.199999999999999" hidden="1"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0.199999999999999" hidden="1"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0.199999999999999" hidden="1"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0.199999999999999" hidden="1"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0.199999999999999" hidden="1"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0.199999999999999" hidden="1"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0.199999999999999" hidden="1"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0.199999999999999" hidden="1"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0.199999999999999" hidden="1"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0.199999999999999" hidden="1"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0.199999999999999" hidden="1"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0.199999999999999" hidden="1"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0.199999999999999" hidden="1"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0.199999999999999" hidden="1"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0.199999999999999" hidden="1"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0.199999999999999"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0</v>
      </c>
      <c r="AM129" s="228"/>
      <c r="AN129" s="228"/>
      <c r="AO129" s="228"/>
      <c r="AP129" s="69">
        <f>SUM(AP109:AP128)</f>
        <v>15</v>
      </c>
      <c r="AQ129" s="228"/>
      <c r="AR129" s="228"/>
      <c r="AS129" s="228"/>
      <c r="AT129" s="69">
        <f>SUM(AT109:AT128)</f>
        <v>8</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0.199999999999999"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5">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hidden="1" x14ac:dyDescent="0.25">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hidden="1" x14ac:dyDescent="0.25">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hidden="1" x14ac:dyDescent="0.25">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hidden="1" x14ac:dyDescent="0.25">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x14ac:dyDescent="0.2">
      <c r="A138" s="310"/>
      <c r="B138" s="311"/>
      <c r="C138" s="931" t="str">
        <f>'НП ДЕННА'!C142:AU142</f>
        <v>ІНФОРМАЦІЙНА ЧАСТИНА</v>
      </c>
      <c r="D138" s="931"/>
      <c r="E138" s="931"/>
      <c r="F138" s="931"/>
      <c r="G138" s="931"/>
      <c r="H138" s="931"/>
      <c r="I138" s="931"/>
      <c r="J138" s="931"/>
      <c r="K138" s="931"/>
      <c r="L138" s="931"/>
      <c r="M138" s="931"/>
      <c r="N138" s="931"/>
      <c r="O138" s="931"/>
      <c r="P138" s="931"/>
      <c r="Q138" s="931"/>
      <c r="R138" s="931"/>
      <c r="S138" s="931"/>
      <c r="T138" s="931"/>
      <c r="U138" s="931"/>
      <c r="V138" s="931"/>
      <c r="W138" s="931"/>
      <c r="X138" s="931"/>
      <c r="Y138" s="931"/>
      <c r="Z138" s="931"/>
      <c r="AA138" s="931"/>
      <c r="AB138" s="931"/>
      <c r="AC138" s="931"/>
      <c r="AD138" s="931"/>
      <c r="AE138" s="931"/>
      <c r="AF138" s="931"/>
      <c r="AG138" s="931"/>
      <c r="AH138" s="931"/>
      <c r="AI138" s="931"/>
      <c r="AJ138" s="931"/>
      <c r="AK138" s="931"/>
      <c r="AL138" s="931"/>
      <c r="AM138" s="931"/>
      <c r="AN138" s="931"/>
      <c r="AO138" s="931"/>
      <c r="AP138" s="931"/>
      <c r="AQ138" s="931"/>
      <c r="AR138" s="931"/>
      <c r="AS138" s="931"/>
      <c r="AT138" s="931"/>
      <c r="AU138" s="931"/>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867" t="str">
        <f>'НП ДЕННА'!AA143</f>
        <v>Обов'язкові дисципліни (в середньому год./тижд.)</v>
      </c>
      <c r="AB139" s="867"/>
      <c r="AC139" s="867"/>
      <c r="AD139" s="867"/>
      <c r="AE139" s="867"/>
      <c r="AF139" s="867"/>
      <c r="AG139" s="867"/>
      <c r="AH139" s="867"/>
      <c r="AI139" s="786">
        <f>AI106+AJ106+AK106</f>
        <v>30</v>
      </c>
      <c r="AJ139" s="786"/>
      <c r="AK139" s="786"/>
      <c r="AL139" s="787"/>
      <c r="AM139" s="786">
        <f>AM106+AN106+AO106</f>
        <v>18</v>
      </c>
      <c r="AN139" s="786"/>
      <c r="AO139" s="786"/>
      <c r="AP139" s="787"/>
      <c r="AQ139" s="786">
        <f>AQ106+AR106+AS106</f>
        <v>4</v>
      </c>
      <c r="AR139" s="786"/>
      <c r="AS139" s="786"/>
      <c r="AT139" s="787"/>
      <c r="AU139" s="786">
        <f>AU106+AV106+AW106</f>
        <v>0</v>
      </c>
      <c r="AV139" s="786"/>
      <c r="AW139" s="786"/>
      <c r="AX139" s="787"/>
      <c r="AY139" s="786">
        <f>AY106+AZ106+BA106</f>
        <v>0</v>
      </c>
      <c r="AZ139" s="786"/>
      <c r="BA139" s="786"/>
      <c r="BB139" s="787"/>
      <c r="BC139" s="786">
        <f>BC106+BD106+BE106</f>
        <v>0</v>
      </c>
      <c r="BD139" s="786"/>
      <c r="BE139" s="786"/>
      <c r="BF139" s="787"/>
      <c r="BG139" s="786">
        <f>BG106+BH106+BI106</f>
        <v>0</v>
      </c>
      <c r="BH139" s="786"/>
      <c r="BI139" s="786"/>
      <c r="BJ139" s="787"/>
      <c r="BK139" s="786">
        <f>BK106+BL106+BM106</f>
        <v>0</v>
      </c>
      <c r="BL139" s="786"/>
      <c r="BM139" s="786"/>
      <c r="BN139" s="787"/>
      <c r="BO139" s="786">
        <f>BO106+BP106+BQ106</f>
        <v>0</v>
      </c>
      <c r="BP139" s="786"/>
      <c r="BQ139" s="786"/>
      <c r="BR139" s="787"/>
      <c r="BS139" s="786">
        <f>BS106+BT106+BU106</f>
        <v>0</v>
      </c>
      <c r="BT139" s="786"/>
      <c r="BU139" s="786"/>
      <c r="BV139" s="787"/>
      <c r="BW139" s="786">
        <f>BW106+BX106+BY106</f>
        <v>0</v>
      </c>
      <c r="BX139" s="786"/>
      <c r="BY139" s="786"/>
      <c r="BZ139" s="787"/>
      <c r="CA139" s="786">
        <f>CA106+CB106+CC106</f>
        <v>0</v>
      </c>
      <c r="CB139" s="786"/>
      <c r="CC139" s="786"/>
      <c r="CD139" s="787"/>
      <c r="CE139" s="21"/>
    </row>
    <row r="140" spans="1:83" s="19" customFormat="1" x14ac:dyDescent="0.2">
      <c r="A140" s="692" t="str">
        <f>'НП ДЕННА'!A144</f>
        <v>№</v>
      </c>
      <c r="B140" s="934" t="str">
        <f>'НП ДЕННА'!B144:C144</f>
        <v>Назва</v>
      </c>
      <c r="C140" s="934"/>
      <c r="D140" s="932" t="str">
        <f>'НП ДЕННА'!D144:K144</f>
        <v>Семестр</v>
      </c>
      <c r="E140" s="933"/>
      <c r="F140" s="933"/>
      <c r="G140" s="932" t="str">
        <f>'НП ДЕННА'!G144:T144</f>
        <v>Кіль. Тижн.</v>
      </c>
      <c r="H140" s="933"/>
      <c r="I140" s="933"/>
      <c r="J140" s="933"/>
      <c r="K140" s="932" t="str">
        <f>'НП ДЕННА'!K144:X144</f>
        <v>Кред.</v>
      </c>
      <c r="L140" s="933"/>
      <c r="Y140" s="167"/>
      <c r="Z140" s="167"/>
      <c r="AA140" s="840" t="str">
        <f>'НП ДЕННА'!AA144</f>
        <v xml:space="preserve">  Кількість:</v>
      </c>
      <c r="AB140" s="841"/>
      <c r="AC140" s="842"/>
      <c r="AD140" s="761" t="str">
        <f>'НП ДЕННА'!AD144</f>
        <v xml:space="preserve">  - курсових проектів</v>
      </c>
      <c r="AE140" s="838"/>
      <c r="AF140" s="838"/>
      <c r="AG140" s="839"/>
      <c r="AH140" s="165">
        <f>SUM(AI140:CA140)</f>
        <v>0</v>
      </c>
      <c r="AI140" s="782">
        <f>'НП ДЕННА'!AI144</f>
        <v>0</v>
      </c>
      <c r="AJ140" s="783"/>
      <c r="AK140" s="783"/>
      <c r="AL140" s="784"/>
      <c r="AM140" s="782">
        <f>'НП ДЕННА'!AM144</f>
        <v>0</v>
      </c>
      <c r="AN140" s="783"/>
      <c r="AO140" s="783"/>
      <c r="AP140" s="784"/>
      <c r="AQ140" s="782">
        <f>'НП ДЕННА'!AQ144</f>
        <v>0</v>
      </c>
      <c r="AR140" s="783"/>
      <c r="AS140" s="783"/>
      <c r="AT140" s="784"/>
      <c r="AU140" s="782">
        <f>'НП ДЕННА'!AU144</f>
        <v>0</v>
      </c>
      <c r="AV140" s="783"/>
      <c r="AW140" s="783"/>
      <c r="AX140" s="784"/>
      <c r="AY140" s="782">
        <f>'НП ДЕННА'!AY144</f>
        <v>0</v>
      </c>
      <c r="AZ140" s="783"/>
      <c r="BA140" s="783"/>
      <c r="BB140" s="784"/>
      <c r="BC140" s="782">
        <f>'НП ДЕННА'!BC144</f>
        <v>0</v>
      </c>
      <c r="BD140" s="783"/>
      <c r="BE140" s="783"/>
      <c r="BF140" s="784"/>
      <c r="BG140" s="782">
        <f>'НП ДЕННА'!BG144</f>
        <v>0</v>
      </c>
      <c r="BH140" s="783"/>
      <c r="BI140" s="783"/>
      <c r="BJ140" s="784"/>
      <c r="BK140" s="782">
        <f>'НП ДЕННА'!BK144</f>
        <v>0</v>
      </c>
      <c r="BL140" s="783"/>
      <c r="BM140" s="783"/>
      <c r="BN140" s="784"/>
      <c r="BO140" s="782">
        <f>'НП ДЕННА'!BO144</f>
        <v>0</v>
      </c>
      <c r="BP140" s="783"/>
      <c r="BQ140" s="783"/>
      <c r="BR140" s="784"/>
      <c r="BS140" s="782">
        <f>'НП ДЕННА'!BS144</f>
        <v>0</v>
      </c>
      <c r="BT140" s="783"/>
      <c r="BU140" s="783"/>
      <c r="BV140" s="784"/>
      <c r="BW140" s="782">
        <f>'НП ДЕННА'!BW144</f>
        <v>0</v>
      </c>
      <c r="BX140" s="783"/>
      <c r="BY140" s="783"/>
      <c r="BZ140" s="784"/>
      <c r="CA140" s="782">
        <f>'НП ДЕННА'!CA144</f>
        <v>0</v>
      </c>
      <c r="CB140" s="783"/>
      <c r="CC140" s="783"/>
      <c r="CD140" s="784"/>
      <c r="CE140" s="21"/>
    </row>
    <row r="141" spans="1:83" s="19" customFormat="1" x14ac:dyDescent="0.2">
      <c r="A141" s="690">
        <f>'НП ДЕННА'!A145</f>
        <v>1</v>
      </c>
      <c r="B141" s="757" t="str">
        <f>_xlfn.SINGLE('НП ДЕННА'!B145)</f>
        <v>Переддипломна</v>
      </c>
      <c r="C141" s="757"/>
      <c r="D141" s="772">
        <f>'НП ДЕННА'!D145</f>
        <v>3</v>
      </c>
      <c r="E141" s="768"/>
      <c r="F141" s="768"/>
      <c r="G141" s="767">
        <f>'НП ДЕННА'!G145</f>
        <v>4</v>
      </c>
      <c r="H141" s="768"/>
      <c r="I141" s="768"/>
      <c r="J141" s="768"/>
      <c r="K141" s="988">
        <f>_xlfn.SINGLE('НП ДЕННА'!K145)</f>
        <v>7.2</v>
      </c>
      <c r="L141" s="989"/>
      <c r="Y141" s="167"/>
      <c r="Z141" s="167"/>
      <c r="AA141" s="244"/>
      <c r="AB141" s="245"/>
      <c r="AC141" s="246"/>
      <c r="AD141" s="761" t="str">
        <f>'НП ДЕННА'!AD145</f>
        <v xml:space="preserve">  - курсових робіт</v>
      </c>
      <c r="AE141" s="838"/>
      <c r="AF141" s="838"/>
      <c r="AG141" s="839"/>
      <c r="AH141" s="165">
        <f>SUM(AI141:CA141)</f>
        <v>2</v>
      </c>
      <c r="AI141" s="782">
        <f>'НП ДЕННА'!AI145</f>
        <v>1</v>
      </c>
      <c r="AJ141" s="783"/>
      <c r="AK141" s="783"/>
      <c r="AL141" s="784"/>
      <c r="AM141" s="782">
        <f>'НП ДЕННА'!AM145</f>
        <v>1</v>
      </c>
      <c r="AN141" s="783"/>
      <c r="AO141" s="783"/>
      <c r="AP141" s="784"/>
      <c r="AQ141" s="782">
        <f>'НП ДЕННА'!AQ145</f>
        <v>0</v>
      </c>
      <c r="AR141" s="783"/>
      <c r="AS141" s="783"/>
      <c r="AT141" s="784"/>
      <c r="AU141" s="782">
        <f>'НП ДЕННА'!AU145</f>
        <v>0</v>
      </c>
      <c r="AV141" s="783"/>
      <c r="AW141" s="783"/>
      <c r="AX141" s="784"/>
      <c r="AY141" s="782">
        <f>'НП ДЕННА'!AY145</f>
        <v>0</v>
      </c>
      <c r="AZ141" s="783"/>
      <c r="BA141" s="783"/>
      <c r="BB141" s="784"/>
      <c r="BC141" s="782">
        <f>'НП ДЕННА'!BC145</f>
        <v>0</v>
      </c>
      <c r="BD141" s="783"/>
      <c r="BE141" s="783"/>
      <c r="BF141" s="784"/>
      <c r="BG141" s="782">
        <f>'НП ДЕННА'!BG145</f>
        <v>0</v>
      </c>
      <c r="BH141" s="783"/>
      <c r="BI141" s="783"/>
      <c r="BJ141" s="784"/>
      <c r="BK141" s="782">
        <f>'НП ДЕННА'!BK145</f>
        <v>0</v>
      </c>
      <c r="BL141" s="783"/>
      <c r="BM141" s="783"/>
      <c r="BN141" s="784"/>
      <c r="BO141" s="782">
        <f>'НП ДЕННА'!BO145</f>
        <v>0</v>
      </c>
      <c r="BP141" s="783"/>
      <c r="BQ141" s="783"/>
      <c r="BR141" s="784"/>
      <c r="BS141" s="782">
        <f>'НП ДЕННА'!BS145</f>
        <v>0</v>
      </c>
      <c r="BT141" s="783"/>
      <c r="BU141" s="783"/>
      <c r="BV141" s="784"/>
      <c r="BW141" s="782">
        <f>'НП ДЕННА'!BW145</f>
        <v>0</v>
      </c>
      <c r="BX141" s="783"/>
      <c r="BY141" s="783"/>
      <c r="BZ141" s="784"/>
      <c r="CA141" s="782">
        <f>'НП ДЕННА'!CA145</f>
        <v>0</v>
      </c>
      <c r="CB141" s="783"/>
      <c r="CC141" s="783"/>
      <c r="CD141" s="784"/>
      <c r="CE141" s="21"/>
    </row>
    <row r="142" spans="1:83" s="19" customFormat="1" x14ac:dyDescent="0.2">
      <c r="A142" s="690">
        <f>'НП ДЕННА'!A146</f>
        <v>2</v>
      </c>
      <c r="B142" s="757">
        <f>'НП ДЕННА'!B146:C146</f>
        <v>0</v>
      </c>
      <c r="C142" s="757"/>
      <c r="D142" s="772">
        <f>'НП ДЕННА'!D146</f>
        <v>0</v>
      </c>
      <c r="E142" s="768"/>
      <c r="F142" s="768"/>
      <c r="G142" s="767">
        <f>'НП ДЕННА'!G146</f>
        <v>0</v>
      </c>
      <c r="H142" s="768"/>
      <c r="I142" s="768"/>
      <c r="J142" s="768"/>
      <c r="K142" s="990">
        <f>_xlfn.SINGLE('НП ДЕННА'!K146)</f>
        <v>0</v>
      </c>
      <c r="L142" s="991"/>
      <c r="Y142" s="167"/>
      <c r="Z142" s="167"/>
      <c r="AA142" s="244"/>
      <c r="AB142" s="245"/>
      <c r="AC142" s="246"/>
      <c r="AD142" s="761" t="str">
        <f>'НП ДЕННА'!AD146</f>
        <v xml:space="preserve">  - інд. завдань</v>
      </c>
      <c r="AE142" s="838"/>
      <c r="AF142" s="838"/>
      <c r="AG142" s="839"/>
      <c r="AH142" s="165">
        <f>SUM(AI142:CA142)</f>
        <v>0</v>
      </c>
      <c r="AI142" s="782">
        <f>'НП ДЕННА'!AI146</f>
        <v>0</v>
      </c>
      <c r="AJ142" s="783"/>
      <c r="AK142" s="783"/>
      <c r="AL142" s="784"/>
      <c r="AM142" s="782">
        <f>'НП ДЕННА'!AM146</f>
        <v>0</v>
      </c>
      <c r="AN142" s="783"/>
      <c r="AO142" s="783"/>
      <c r="AP142" s="784"/>
      <c r="AQ142" s="782">
        <f>'НП ДЕННА'!AQ146</f>
        <v>0</v>
      </c>
      <c r="AR142" s="783"/>
      <c r="AS142" s="783"/>
      <c r="AT142" s="784"/>
      <c r="AU142" s="782">
        <f>'НП ДЕННА'!AU146</f>
        <v>0</v>
      </c>
      <c r="AV142" s="783"/>
      <c r="AW142" s="783"/>
      <c r="AX142" s="784"/>
      <c r="AY142" s="782">
        <f>'НП ДЕННА'!AY146</f>
        <v>0</v>
      </c>
      <c r="AZ142" s="783"/>
      <c r="BA142" s="783"/>
      <c r="BB142" s="784"/>
      <c r="BC142" s="782">
        <f>'НП ДЕННА'!BC146</f>
        <v>0</v>
      </c>
      <c r="BD142" s="783"/>
      <c r="BE142" s="783"/>
      <c r="BF142" s="784"/>
      <c r="BG142" s="782">
        <f>'НП ДЕННА'!BG146</f>
        <v>0</v>
      </c>
      <c r="BH142" s="783"/>
      <c r="BI142" s="783"/>
      <c r="BJ142" s="784"/>
      <c r="BK142" s="782">
        <f>'НП ДЕННА'!BK146</f>
        <v>0</v>
      </c>
      <c r="BL142" s="783"/>
      <c r="BM142" s="783"/>
      <c r="BN142" s="784"/>
      <c r="BO142" s="782">
        <f>'НП ДЕННА'!BO146</f>
        <v>0</v>
      </c>
      <c r="BP142" s="783"/>
      <c r="BQ142" s="783"/>
      <c r="BR142" s="784"/>
      <c r="BS142" s="782">
        <f>'НП ДЕННА'!BS146</f>
        <v>0</v>
      </c>
      <c r="BT142" s="783"/>
      <c r="BU142" s="783"/>
      <c r="BV142" s="784"/>
      <c r="BW142" s="782">
        <f>'НП ДЕННА'!BW146</f>
        <v>0</v>
      </c>
      <c r="BX142" s="783"/>
      <c r="BY142" s="783"/>
      <c r="BZ142" s="784"/>
      <c r="CA142" s="782">
        <f>'НП ДЕННА'!CA146</f>
        <v>0</v>
      </c>
      <c r="CB142" s="783"/>
      <c r="CC142" s="783"/>
      <c r="CD142" s="784"/>
      <c r="CE142" s="21"/>
    </row>
    <row r="143" spans="1:83" s="19" customFormat="1" x14ac:dyDescent="0.2">
      <c r="A143" s="690">
        <f>'НП ДЕННА'!A147</f>
        <v>3</v>
      </c>
      <c r="B143" s="757">
        <f>'НП ДЕННА'!B147:C147</f>
        <v>0</v>
      </c>
      <c r="C143" s="757"/>
      <c r="D143" s="772">
        <f>_xlfn.SINGLE('НП ДЕННА'!D147)</f>
        <v>0</v>
      </c>
      <c r="E143" s="768"/>
      <c r="F143" s="768"/>
      <c r="G143" s="767">
        <f>'НП ДЕННА'!G147</f>
        <v>0</v>
      </c>
      <c r="H143" s="768"/>
      <c r="I143" s="768"/>
      <c r="J143" s="768"/>
      <c r="K143" s="990">
        <f>_xlfn.SINGLE('НП ДЕННА'!K147)</f>
        <v>0</v>
      </c>
      <c r="L143" s="991"/>
      <c r="Y143" s="167"/>
      <c r="Z143" s="167"/>
      <c r="AA143" s="244"/>
      <c r="AB143" s="245"/>
      <c r="AC143" s="246"/>
      <c r="AD143" s="761" t="str">
        <f>'НП ДЕННА'!AD147</f>
        <v xml:space="preserve">  - екзаменіів</v>
      </c>
      <c r="AE143" s="838"/>
      <c r="AF143" s="838"/>
      <c r="AG143" s="839"/>
      <c r="AH143" s="165">
        <f>SUM(AI143:CA143)</f>
        <v>9</v>
      </c>
      <c r="AI143" s="779">
        <f>'НП ДЕННА'!AI147</f>
        <v>5</v>
      </c>
      <c r="AJ143" s="780"/>
      <c r="AK143" s="780"/>
      <c r="AL143" s="781"/>
      <c r="AM143" s="779">
        <f>'НП ДЕННА'!AM147</f>
        <v>3</v>
      </c>
      <c r="AN143" s="780"/>
      <c r="AO143" s="780"/>
      <c r="AP143" s="781"/>
      <c r="AQ143" s="779">
        <f>'НП ДЕННА'!AQ147</f>
        <v>1</v>
      </c>
      <c r="AR143" s="780"/>
      <c r="AS143" s="780"/>
      <c r="AT143" s="781"/>
      <c r="AU143" s="779">
        <f>'НП ДЕННА'!AU147</f>
        <v>0</v>
      </c>
      <c r="AV143" s="780"/>
      <c r="AW143" s="780"/>
      <c r="AX143" s="781"/>
      <c r="AY143" s="779">
        <f>'НП ДЕННА'!AY147</f>
        <v>0</v>
      </c>
      <c r="AZ143" s="780"/>
      <c r="BA143" s="780"/>
      <c r="BB143" s="781"/>
      <c r="BC143" s="779">
        <f>'НП ДЕННА'!BC147</f>
        <v>0</v>
      </c>
      <c r="BD143" s="780"/>
      <c r="BE143" s="780"/>
      <c r="BF143" s="781"/>
      <c r="BG143" s="779">
        <f>'НП ДЕННА'!BG147</f>
        <v>0</v>
      </c>
      <c r="BH143" s="780"/>
      <c r="BI143" s="780"/>
      <c r="BJ143" s="781"/>
      <c r="BK143" s="779">
        <f>'НП ДЕННА'!BK147</f>
        <v>0</v>
      </c>
      <c r="BL143" s="780"/>
      <c r="BM143" s="780"/>
      <c r="BN143" s="781"/>
      <c r="BO143" s="779">
        <f>'НП ДЕННА'!BO147</f>
        <v>0</v>
      </c>
      <c r="BP143" s="780"/>
      <c r="BQ143" s="780"/>
      <c r="BR143" s="781"/>
      <c r="BS143" s="779">
        <f>'НП ДЕННА'!BS147</f>
        <v>0</v>
      </c>
      <c r="BT143" s="780"/>
      <c r="BU143" s="780"/>
      <c r="BV143" s="781"/>
      <c r="BW143" s="779">
        <f>'НП ДЕННА'!BW147</f>
        <v>0</v>
      </c>
      <c r="BX143" s="780"/>
      <c r="BY143" s="780"/>
      <c r="BZ143" s="781"/>
      <c r="CA143" s="779">
        <f>'НП ДЕННА'!CA147</f>
        <v>0</v>
      </c>
      <c r="CB143" s="780"/>
      <c r="CC143" s="780"/>
      <c r="CD143" s="781"/>
      <c r="CE143" s="21"/>
    </row>
    <row r="144" spans="1:83" s="19" customFormat="1" x14ac:dyDescent="0.2">
      <c r="A144" s="690">
        <f>'НП ДЕННА'!A148</f>
        <v>4</v>
      </c>
      <c r="B144" s="757">
        <f>'НП ДЕННА'!B148:C148</f>
        <v>0</v>
      </c>
      <c r="C144" s="757"/>
      <c r="D144" s="772">
        <f>_xlfn.SINGLE('НП ДЕННА'!D148)</f>
        <v>0</v>
      </c>
      <c r="E144" s="768"/>
      <c r="F144" s="768"/>
      <c r="G144" s="767">
        <f>'НП ДЕННА'!G148</f>
        <v>0</v>
      </c>
      <c r="H144" s="768"/>
      <c r="I144" s="768"/>
      <c r="J144" s="768"/>
      <c r="K144" s="990">
        <f>_xlfn.SINGLE('НП ДЕННА'!K148)</f>
        <v>0</v>
      </c>
      <c r="L144" s="991"/>
      <c r="Y144" s="167"/>
      <c r="Z144" s="167"/>
      <c r="AA144" s="247"/>
      <c r="AB144" s="248"/>
      <c r="AC144" s="249"/>
      <c r="AD144" s="761" t="str">
        <f>'НП ДЕННА'!AD148</f>
        <v xml:space="preserve">  - заліків</v>
      </c>
      <c r="AE144" s="838"/>
      <c r="AF144" s="838"/>
      <c r="AG144" s="839"/>
      <c r="AH144" s="165">
        <f>SUM(AI144:CA144)</f>
        <v>10</v>
      </c>
      <c r="AI144" s="779">
        <f>'НП ДЕННА'!AI148</f>
        <v>3</v>
      </c>
      <c r="AJ144" s="780"/>
      <c r="AK144" s="780"/>
      <c r="AL144" s="781"/>
      <c r="AM144" s="779">
        <f>'НП ДЕННА'!AM148</f>
        <v>5</v>
      </c>
      <c r="AN144" s="780"/>
      <c r="AO144" s="780"/>
      <c r="AP144" s="781"/>
      <c r="AQ144" s="779">
        <f>'НП ДЕННА'!AQ148</f>
        <v>2</v>
      </c>
      <c r="AR144" s="780"/>
      <c r="AS144" s="780"/>
      <c r="AT144" s="781"/>
      <c r="AU144" s="779">
        <f>'НП ДЕННА'!AU148</f>
        <v>0</v>
      </c>
      <c r="AV144" s="780"/>
      <c r="AW144" s="780"/>
      <c r="AX144" s="781"/>
      <c r="AY144" s="779">
        <f>'НП ДЕННА'!AY148</f>
        <v>0</v>
      </c>
      <c r="AZ144" s="780"/>
      <c r="BA144" s="780"/>
      <c r="BB144" s="781"/>
      <c r="BC144" s="779">
        <f>'НП ДЕННА'!BC148</f>
        <v>0</v>
      </c>
      <c r="BD144" s="780"/>
      <c r="BE144" s="780"/>
      <c r="BF144" s="781"/>
      <c r="BG144" s="779">
        <f>'НП ДЕННА'!BG148</f>
        <v>0</v>
      </c>
      <c r="BH144" s="780"/>
      <c r="BI144" s="780"/>
      <c r="BJ144" s="781"/>
      <c r="BK144" s="779">
        <f>'НП ДЕННА'!BK148</f>
        <v>0</v>
      </c>
      <c r="BL144" s="780"/>
      <c r="BM144" s="780"/>
      <c r="BN144" s="781"/>
      <c r="BO144" s="779">
        <f>'НП ДЕННА'!BO148</f>
        <v>0</v>
      </c>
      <c r="BP144" s="780"/>
      <c r="BQ144" s="780"/>
      <c r="BR144" s="781"/>
      <c r="BS144" s="779">
        <f>'НП ДЕННА'!BS148</f>
        <v>0</v>
      </c>
      <c r="BT144" s="780"/>
      <c r="BU144" s="780"/>
      <c r="BV144" s="781"/>
      <c r="BW144" s="779">
        <f>'НП ДЕННА'!BW148</f>
        <v>0</v>
      </c>
      <c r="BX144" s="780"/>
      <c r="BY144" s="780"/>
      <c r="BZ144" s="781"/>
      <c r="CA144" s="779">
        <f>'НП ДЕННА'!CA148</f>
        <v>0</v>
      </c>
      <c r="CB144" s="780"/>
      <c r="CC144" s="780"/>
      <c r="CD144" s="781"/>
      <c r="CE144" s="21"/>
    </row>
    <row r="145" spans="1:198" s="19" customFormat="1" x14ac:dyDescent="0.2">
      <c r="A145" s="690">
        <f>'НП ДЕННА'!A149</f>
        <v>5</v>
      </c>
      <c r="B145" s="757">
        <f>'НП ДЕННА'!B149:C149</f>
        <v>0</v>
      </c>
      <c r="C145" s="757"/>
      <c r="D145" s="772">
        <f>_xlfn.SINGLE('НП ДЕННА'!D149)</f>
        <v>0</v>
      </c>
      <c r="E145" s="768"/>
      <c r="F145" s="768"/>
      <c r="G145" s="767">
        <f>'НП ДЕННА'!G149</f>
        <v>0</v>
      </c>
      <c r="H145" s="768"/>
      <c r="I145" s="768"/>
      <c r="J145" s="768"/>
      <c r="K145" s="990">
        <f>_xlfn.SINGLE('НП ДЕННА'!K149)</f>
        <v>0</v>
      </c>
      <c r="L145" s="991"/>
      <c r="Y145" s="167"/>
      <c r="Z145" s="167"/>
      <c r="AA145" s="840" t="str">
        <f>'НП ДЕННА'!AA149</f>
        <v>Обсяг кредитів ECTS:</v>
      </c>
      <c r="AB145" s="841"/>
      <c r="AC145" s="841"/>
      <c r="AD145" s="841"/>
      <c r="AE145" s="761" t="str">
        <f>'НП ДЕННА'!AE149</f>
        <v xml:space="preserve">  - за семестр</v>
      </c>
      <c r="AF145" s="762"/>
      <c r="AG145" s="762"/>
      <c r="AH145" s="763"/>
      <c r="AI145" s="751">
        <f>AL132</f>
        <v>30</v>
      </c>
      <c r="AJ145" s="752"/>
      <c r="AK145" s="752"/>
      <c r="AL145" s="753"/>
      <c r="AM145" s="751">
        <f>AP132</f>
        <v>30</v>
      </c>
      <c r="AN145" s="752"/>
      <c r="AO145" s="752"/>
      <c r="AP145" s="753"/>
      <c r="AQ145" s="751">
        <f>AT132</f>
        <v>30</v>
      </c>
      <c r="AR145" s="752"/>
      <c r="AS145" s="752"/>
      <c r="AT145" s="753"/>
      <c r="AU145" s="751">
        <f>AX132</f>
        <v>0</v>
      </c>
      <c r="AV145" s="752"/>
      <c r="AW145" s="752"/>
      <c r="AX145" s="753"/>
      <c r="AY145" s="751">
        <f>BB132</f>
        <v>0</v>
      </c>
      <c r="AZ145" s="752"/>
      <c r="BA145" s="752"/>
      <c r="BB145" s="753"/>
      <c r="BC145" s="751">
        <f>BF132</f>
        <v>0</v>
      </c>
      <c r="BD145" s="752"/>
      <c r="BE145" s="752"/>
      <c r="BF145" s="753"/>
      <c r="BG145" s="751">
        <f t="shared" ref="BG145" si="48">BJ132</f>
        <v>0</v>
      </c>
      <c r="BH145" s="752"/>
      <c r="BI145" s="752"/>
      <c r="BJ145" s="753"/>
      <c r="BK145" s="751">
        <f t="shared" ref="BK145" si="49">BN132</f>
        <v>0</v>
      </c>
      <c r="BL145" s="752"/>
      <c r="BM145" s="752"/>
      <c r="BN145" s="753"/>
      <c r="BO145" s="751">
        <f t="shared" ref="BO145" si="50">BR132</f>
        <v>0</v>
      </c>
      <c r="BP145" s="752"/>
      <c r="BQ145" s="752"/>
      <c r="BR145" s="753"/>
      <c r="BS145" s="751">
        <f t="shared" ref="BS145" si="51">BV132</f>
        <v>0</v>
      </c>
      <c r="BT145" s="752"/>
      <c r="BU145" s="752"/>
      <c r="BV145" s="753"/>
      <c r="BW145" s="751">
        <f t="shared" ref="BW145" si="52">BZ132</f>
        <v>0</v>
      </c>
      <c r="BX145" s="752"/>
      <c r="BY145" s="752"/>
      <c r="BZ145" s="753"/>
      <c r="CA145" s="751">
        <f t="shared" ref="CA145" si="53">CD132</f>
        <v>0</v>
      </c>
      <c r="CB145" s="752"/>
      <c r="CC145" s="752"/>
      <c r="CD145" s="753"/>
      <c r="CE145" s="21"/>
    </row>
    <row r="146" spans="1:198" s="19" customFormat="1" x14ac:dyDescent="0.2">
      <c r="A146" s="690">
        <f>'НП ДЕННА'!A150</f>
        <v>6</v>
      </c>
      <c r="B146" s="757">
        <f>'НП ДЕННА'!B150:C150</f>
        <v>0</v>
      </c>
      <c r="C146" s="757"/>
      <c r="D146" s="772">
        <f>_xlfn.SINGLE('НП ДЕННА'!D150)</f>
        <v>0</v>
      </c>
      <c r="E146" s="768"/>
      <c r="F146" s="768"/>
      <c r="G146" s="767">
        <f>'НП ДЕННА'!G150</f>
        <v>0</v>
      </c>
      <c r="H146" s="768"/>
      <c r="I146" s="768"/>
      <c r="J146" s="768"/>
      <c r="K146" s="990">
        <f>_xlfn.SINGLE('НП ДЕННА'!K150)</f>
        <v>0</v>
      </c>
      <c r="L146" s="991"/>
      <c r="Y146" s="167"/>
      <c r="Z146" s="167"/>
      <c r="AA146" s="250"/>
      <c r="AB146" s="251"/>
      <c r="AC146" s="251"/>
      <c r="AD146" s="251"/>
      <c r="AE146" s="761" t="str">
        <f>'НП ДЕННА'!AE150</f>
        <v xml:space="preserve">  - за рік</v>
      </c>
      <c r="AF146" s="762"/>
      <c r="AG146" s="762"/>
      <c r="AH146" s="763"/>
      <c r="AI146" s="758">
        <f>AI145+AM145</f>
        <v>60</v>
      </c>
      <c r="AJ146" s="759"/>
      <c r="AK146" s="759"/>
      <c r="AL146" s="759"/>
      <c r="AM146" s="759"/>
      <c r="AN146" s="759"/>
      <c r="AO146" s="759"/>
      <c r="AP146" s="760"/>
      <c r="AQ146" s="758">
        <f>AQ145+AU145</f>
        <v>30</v>
      </c>
      <c r="AR146" s="759"/>
      <c r="AS146" s="759"/>
      <c r="AT146" s="759"/>
      <c r="AU146" s="759"/>
      <c r="AV146" s="759"/>
      <c r="AW146" s="759"/>
      <c r="AX146" s="760"/>
      <c r="AY146" s="758">
        <f>AY145+BC145</f>
        <v>0</v>
      </c>
      <c r="AZ146" s="759"/>
      <c r="BA146" s="759"/>
      <c r="BB146" s="759"/>
      <c r="BC146" s="759"/>
      <c r="BD146" s="759"/>
      <c r="BE146" s="759"/>
      <c r="BF146" s="760"/>
      <c r="BG146" s="758">
        <f>BG145+BK145</f>
        <v>0</v>
      </c>
      <c r="BH146" s="759"/>
      <c r="BI146" s="759"/>
      <c r="BJ146" s="759"/>
      <c r="BK146" s="759"/>
      <c r="BL146" s="759"/>
      <c r="BM146" s="759"/>
      <c r="BN146" s="760"/>
      <c r="BO146" s="758">
        <f>BO145+BS145</f>
        <v>0</v>
      </c>
      <c r="BP146" s="759"/>
      <c r="BQ146" s="759"/>
      <c r="BR146" s="759"/>
      <c r="BS146" s="759"/>
      <c r="BT146" s="759"/>
      <c r="BU146" s="759"/>
      <c r="BV146" s="760"/>
      <c r="BW146" s="758">
        <f>BW145+CA145</f>
        <v>0</v>
      </c>
      <c r="BX146" s="759"/>
      <c r="BY146" s="759"/>
      <c r="BZ146" s="759"/>
      <c r="CA146" s="759"/>
      <c r="CB146" s="759"/>
      <c r="CC146" s="759"/>
      <c r="CD146" s="760"/>
      <c r="CE146" s="21"/>
    </row>
    <row r="147" spans="1:198" s="19" customFormat="1" x14ac:dyDescent="0.2">
      <c r="A147" s="690">
        <f>'НП ДЕННА'!A151</f>
        <v>7</v>
      </c>
      <c r="B147" s="757">
        <f>'НП ДЕННА'!B151:C151</f>
        <v>0</v>
      </c>
      <c r="C147" s="757"/>
      <c r="D147" s="772">
        <f>_xlfn.SINGLE('НП ДЕННА'!D151)</f>
        <v>0</v>
      </c>
      <c r="E147" s="768"/>
      <c r="F147" s="768"/>
      <c r="G147" s="767">
        <f>'НП ДЕННА'!G151</f>
        <v>0</v>
      </c>
      <c r="H147" s="768"/>
      <c r="I147" s="768"/>
      <c r="J147" s="768"/>
      <c r="K147" s="990">
        <f>_xlfn.SINGLE('НП ДЕННА'!K151)</f>
        <v>0</v>
      </c>
      <c r="L147" s="991"/>
      <c r="Y147" s="167"/>
      <c r="Z147" s="167"/>
      <c r="AA147" s="801" t="str">
        <f>'НП ДЕННА'!AA151</f>
        <v>у тому числі:</v>
      </c>
      <c r="AB147" s="802"/>
      <c r="AC147" s="803"/>
      <c r="AD147" s="795" t="str">
        <f>'НП ДЕННА'!AD151</f>
        <v xml:space="preserve">  - вибіркова частина плану</v>
      </c>
      <c r="AE147" s="796"/>
      <c r="AF147" s="796"/>
      <c r="AG147" s="796"/>
      <c r="AH147" s="797"/>
      <c r="AI147" s="751">
        <f>AL129</f>
        <v>0</v>
      </c>
      <c r="AJ147" s="752"/>
      <c r="AK147" s="752"/>
      <c r="AL147" s="753"/>
      <c r="AM147" s="751">
        <f>AP129</f>
        <v>15</v>
      </c>
      <c r="AN147" s="752"/>
      <c r="AO147" s="752"/>
      <c r="AP147" s="753"/>
      <c r="AQ147" s="751">
        <f>AT129</f>
        <v>8</v>
      </c>
      <c r="AR147" s="752"/>
      <c r="AS147" s="752"/>
      <c r="AT147" s="753"/>
      <c r="AU147" s="751">
        <f>AX129</f>
        <v>0</v>
      </c>
      <c r="AV147" s="752"/>
      <c r="AW147" s="752"/>
      <c r="AX147" s="753"/>
      <c r="AY147" s="496"/>
      <c r="AZ147" s="496"/>
      <c r="BA147" s="496"/>
      <c r="BB147" s="496"/>
      <c r="BC147" s="496"/>
      <c r="BD147" s="496"/>
      <c r="BE147" s="496"/>
      <c r="BF147" s="496"/>
      <c r="BG147" s="496"/>
      <c r="BH147" s="496"/>
      <c r="BI147" s="496"/>
      <c r="BJ147" s="496"/>
      <c r="BK147" s="496"/>
      <c r="BL147" s="496"/>
      <c r="BM147" s="496"/>
      <c r="BN147" s="496"/>
      <c r="BO147" s="751">
        <f>BR129</f>
        <v>0</v>
      </c>
      <c r="BP147" s="752"/>
      <c r="BQ147" s="752"/>
      <c r="BR147" s="753"/>
      <c r="BS147" s="751">
        <f>BV129</f>
        <v>0</v>
      </c>
      <c r="BT147" s="752"/>
      <c r="BU147" s="752"/>
      <c r="BV147" s="753"/>
      <c r="BW147" s="751">
        <f>BZ129</f>
        <v>0</v>
      </c>
      <c r="BX147" s="752"/>
      <c r="BY147" s="752"/>
      <c r="BZ147" s="753"/>
      <c r="CA147" s="751">
        <f>CD129</f>
        <v>0</v>
      </c>
      <c r="CB147" s="752"/>
      <c r="CC147" s="752"/>
      <c r="CD147" s="753"/>
      <c r="CE147" s="21"/>
    </row>
    <row r="148" spans="1:198" s="19" customFormat="1" x14ac:dyDescent="0.2">
      <c r="A148" s="690">
        <f>'НП ДЕННА'!A152</f>
        <v>8</v>
      </c>
      <c r="B148" s="757">
        <f>'НП ДЕННА'!B152:C152</f>
        <v>0</v>
      </c>
      <c r="C148" s="757"/>
      <c r="D148" s="772">
        <f>_xlfn.SINGLE('НП ДЕННА'!D152)</f>
        <v>0</v>
      </c>
      <c r="E148" s="768"/>
      <c r="F148" s="768"/>
      <c r="G148" s="767">
        <f>'НП ДЕННА'!G152</f>
        <v>0</v>
      </c>
      <c r="H148" s="768"/>
      <c r="I148" s="768"/>
      <c r="J148" s="768"/>
      <c r="K148" s="990">
        <f>_xlfn.SINGLE('НП ДЕННА'!K152)</f>
        <v>0</v>
      </c>
      <c r="L148" s="991"/>
      <c r="Y148" s="167"/>
      <c r="Z148" s="167"/>
      <c r="AA148" s="252"/>
      <c r="AB148" s="253"/>
      <c r="AC148" s="254"/>
      <c r="AD148" s="798"/>
      <c r="AE148" s="799"/>
      <c r="AF148" s="799"/>
      <c r="AG148" s="799"/>
      <c r="AH148" s="800"/>
      <c r="AI148" s="812">
        <f>AD129</f>
        <v>23</v>
      </c>
      <c r="AJ148" s="813"/>
      <c r="AK148" s="813"/>
      <c r="AL148" s="813"/>
      <c r="AM148" s="813"/>
      <c r="AN148" s="813"/>
      <c r="AO148" s="813"/>
      <c r="AP148" s="813"/>
      <c r="AQ148" s="813"/>
      <c r="AR148" s="813"/>
      <c r="AS148" s="813"/>
      <c r="AT148" s="813"/>
      <c r="AU148" s="813"/>
      <c r="AV148" s="813"/>
      <c r="AW148" s="813"/>
      <c r="AX148" s="813"/>
      <c r="AY148" s="813"/>
      <c r="AZ148" s="813"/>
      <c r="BA148" s="813"/>
      <c r="BB148" s="813"/>
      <c r="BC148" s="813"/>
      <c r="BD148" s="813"/>
      <c r="BE148" s="813"/>
      <c r="BF148" s="813"/>
      <c r="BG148" s="813"/>
      <c r="BH148" s="813"/>
      <c r="BI148" s="813"/>
      <c r="BJ148" s="813"/>
      <c r="BK148" s="813"/>
      <c r="BL148" s="813"/>
      <c r="BM148" s="813"/>
      <c r="BN148" s="813"/>
      <c r="BO148" s="813"/>
      <c r="BP148" s="813"/>
      <c r="BQ148" s="813"/>
      <c r="BR148" s="813"/>
      <c r="BS148" s="813"/>
      <c r="BT148" s="813"/>
      <c r="BU148" s="813"/>
      <c r="BV148" s="813"/>
      <c r="BW148" s="813"/>
      <c r="BX148" s="813"/>
      <c r="BY148" s="813"/>
      <c r="BZ148" s="813"/>
      <c r="CA148" s="813"/>
      <c r="CB148" s="813"/>
      <c r="CC148" s="813"/>
      <c r="CD148" s="814"/>
      <c r="CE148" s="121">
        <f>IF('Титул денна (дуальна)'!AX1="магістр",22.5,60)</f>
        <v>22.5</v>
      </c>
    </row>
    <row r="149" spans="1:198" s="19" customFormat="1" ht="22.2" customHeight="1" x14ac:dyDescent="0.25">
      <c r="A149" s="693"/>
      <c r="B149" s="986" t="str">
        <f>'НП ДЕННА'!B153:K153</f>
        <v xml:space="preserve">Разом: </v>
      </c>
      <c r="C149" s="987"/>
      <c r="D149" s="987"/>
      <c r="E149" s="987"/>
      <c r="F149" s="987"/>
      <c r="G149" s="767">
        <f>SUM(G141:G148)</f>
        <v>4</v>
      </c>
      <c r="H149" s="768"/>
      <c r="I149" s="768"/>
      <c r="J149" s="768"/>
      <c r="K149" s="988">
        <f>SUM(K140:K148)</f>
        <v>7.2</v>
      </c>
      <c r="L149" s="989"/>
      <c r="Y149" s="167"/>
      <c r="Z149" s="240"/>
      <c r="AA149" s="255"/>
      <c r="AB149" s="256"/>
      <c r="AC149" s="257"/>
      <c r="AD149" s="764" t="str">
        <f>'НП ДЕННА'!AD153</f>
        <v xml:space="preserve">  - підготовка та проведення атестації</v>
      </c>
      <c r="AE149" s="765"/>
      <c r="AF149" s="765"/>
      <c r="AG149" s="765"/>
      <c r="AH149" s="766"/>
      <c r="AI149" s="751">
        <f>'НП ДЕННА'!AI153</f>
        <v>0</v>
      </c>
      <c r="AJ149" s="752"/>
      <c r="AK149" s="752"/>
      <c r="AL149" s="753"/>
      <c r="AM149" s="751">
        <f>'НП ДЕННА'!AM153</f>
        <v>0</v>
      </c>
      <c r="AN149" s="752"/>
      <c r="AO149" s="752"/>
      <c r="AP149" s="753"/>
      <c r="AQ149" s="751">
        <f>'НП ДЕННА'!AQ153</f>
        <v>12</v>
      </c>
      <c r="AR149" s="752"/>
      <c r="AS149" s="752"/>
      <c r="AT149" s="753"/>
      <c r="AU149" s="751">
        <f>'НП ДЕННА'!AU153</f>
        <v>0</v>
      </c>
      <c r="AV149" s="752"/>
      <c r="AW149" s="752"/>
      <c r="AX149" s="753"/>
      <c r="AY149" s="751">
        <f>'НП ДЕННА'!AY153</f>
        <v>0</v>
      </c>
      <c r="AZ149" s="752"/>
      <c r="BA149" s="752"/>
      <c r="BB149" s="753"/>
      <c r="BC149" s="751">
        <f>'НП ДЕННА'!BC153</f>
        <v>0</v>
      </c>
      <c r="BD149" s="752"/>
      <c r="BE149" s="752"/>
      <c r="BF149" s="753"/>
      <c r="BG149" s="751">
        <f>'НП ДЕННА'!BG153</f>
        <v>0</v>
      </c>
      <c r="BH149" s="752"/>
      <c r="BI149" s="752"/>
      <c r="BJ149" s="753"/>
      <c r="BK149" s="751">
        <f>'НП ДЕННА'!BK153</f>
        <v>0</v>
      </c>
      <c r="BL149" s="752"/>
      <c r="BM149" s="752"/>
      <c r="BN149" s="753"/>
      <c r="BO149" s="751">
        <f>'НП ДЕННА'!BO153</f>
        <v>0</v>
      </c>
      <c r="BP149" s="752"/>
      <c r="BQ149" s="752"/>
      <c r="BR149" s="753"/>
      <c r="BS149" s="751">
        <f>'НП ДЕННА'!BS153</f>
        <v>0</v>
      </c>
      <c r="BT149" s="752"/>
      <c r="BU149" s="752"/>
      <c r="BV149" s="753"/>
      <c r="BW149" s="751">
        <f>'НП ДЕННА'!BW153</f>
        <v>0</v>
      </c>
      <c r="BX149" s="752"/>
      <c r="BY149" s="752"/>
      <c r="BZ149" s="753"/>
      <c r="CA149" s="751">
        <f>'НП ДЕННА'!CA153</f>
        <v>0</v>
      </c>
      <c r="CB149" s="752"/>
      <c r="CC149" s="752"/>
      <c r="CD149" s="753"/>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x14ac:dyDescent="0.25">
      <c r="A152" s="167"/>
      <c r="B152" s="372" t="str">
        <f>'НП ДЕННА'!B156</f>
        <v>План складено у відповідності до</v>
      </c>
      <c r="C152" s="960" t="str">
        <f>'НП ДЕННА'!C156</f>
        <v>освітньої програми другого (магістерського) рівня "Менеджмент"</v>
      </c>
      <c r="D152" s="961"/>
      <c r="E152" s="961"/>
      <c r="F152" s="961"/>
      <c r="G152" s="961"/>
      <c r="H152" s="961"/>
      <c r="I152" s="961"/>
      <c r="J152" s="961"/>
      <c r="K152" s="961"/>
      <c r="L152" s="961"/>
      <c r="M152" s="961"/>
      <c r="N152" s="961"/>
      <c r="O152" s="961"/>
      <c r="P152" s="961"/>
      <c r="Q152" s="961"/>
      <c r="R152" s="961"/>
      <c r="S152" s="961"/>
      <c r="T152" s="961"/>
      <c r="U152" s="961"/>
      <c r="V152" s="961"/>
      <c r="W152" s="961"/>
      <c r="X152" s="961"/>
      <c r="Y152" s="961"/>
      <c r="Z152" s="961"/>
      <c r="AA152" s="961"/>
      <c r="AB152" s="961"/>
      <c r="AC152" s="961"/>
      <c r="AD152" s="961"/>
      <c r="AE152" s="961"/>
      <c r="AF152" s="961"/>
      <c r="AG152" s="961"/>
      <c r="AH152" s="961"/>
      <c r="AI152" s="961"/>
      <c r="AJ152" s="961"/>
      <c r="AK152" s="961"/>
      <c r="AL152" s="961"/>
      <c r="AM152" s="961"/>
      <c r="AN152" s="961"/>
      <c r="AO152" s="961"/>
      <c r="AP152" s="961"/>
      <c r="AQ152" s="961"/>
      <c r="AR152" s="961"/>
      <c r="AS152" s="961"/>
      <c r="AT152" s="961"/>
      <c r="AU152" s="961"/>
      <c r="AV152" s="961"/>
      <c r="AW152" s="961"/>
      <c r="AX152" s="961"/>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5">
      <c r="A153" s="167"/>
      <c r="B153" s="372"/>
      <c r="C153" s="962" t="str">
        <f>'НП ДЕННА'!C157:AX157</f>
        <v xml:space="preserve"> (назва освітньої програми)</v>
      </c>
      <c r="D153" s="950"/>
      <c r="E153" s="950"/>
      <c r="F153" s="950"/>
      <c r="G153" s="950"/>
      <c r="H153" s="950"/>
      <c r="I153" s="950"/>
      <c r="J153" s="950"/>
      <c r="K153" s="950"/>
      <c r="L153" s="950"/>
      <c r="M153" s="950"/>
      <c r="N153" s="950"/>
      <c r="O153" s="950"/>
      <c r="P153" s="950"/>
      <c r="Q153" s="950"/>
      <c r="R153" s="950"/>
      <c r="S153" s="950"/>
      <c r="T153" s="950"/>
      <c r="U153" s="950"/>
      <c r="V153" s="950"/>
      <c r="W153" s="950"/>
      <c r="X153" s="950"/>
      <c r="Y153" s="950"/>
      <c r="Z153" s="950"/>
      <c r="AA153" s="950"/>
      <c r="AB153" s="950"/>
      <c r="AC153" s="950"/>
      <c r="AD153" s="950"/>
      <c r="AE153" s="950"/>
      <c r="AF153" s="950"/>
      <c r="AG153" s="950"/>
      <c r="AH153" s="950"/>
      <c r="AI153" s="950"/>
      <c r="AJ153" s="950"/>
      <c r="AK153" s="950"/>
      <c r="AL153" s="950"/>
      <c r="AM153" s="950"/>
      <c r="AN153" s="950"/>
      <c r="AO153" s="950"/>
      <c r="AP153" s="950"/>
      <c r="AQ153" s="963"/>
      <c r="AR153" s="963"/>
      <c r="AS153" s="963"/>
      <c r="AT153" s="963"/>
      <c r="AU153" s="963"/>
      <c r="AV153" s="963"/>
      <c r="AW153" s="963"/>
      <c r="AX153" s="963"/>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ht="13.8" x14ac:dyDescent="0.25">
      <c r="A154" s="167"/>
      <c r="B154" s="373" t="str">
        <f>'НП ДЕННА'!B158</f>
        <v>а також згідно вимог</v>
      </c>
      <c r="C154" s="960">
        <f>'НП ДЕННА'!C158</f>
        <v>0</v>
      </c>
      <c r="D154" s="961"/>
      <c r="E154" s="961"/>
      <c r="F154" s="961"/>
      <c r="G154" s="961"/>
      <c r="H154" s="961"/>
      <c r="I154" s="961"/>
      <c r="J154" s="961"/>
      <c r="K154" s="961"/>
      <c r="L154" s="961"/>
      <c r="M154" s="961"/>
      <c r="N154" s="961"/>
      <c r="O154" s="961"/>
      <c r="P154" s="961"/>
      <c r="Q154" s="961"/>
      <c r="R154" s="961"/>
      <c r="S154" s="961"/>
      <c r="T154" s="961"/>
      <c r="U154" s="961"/>
      <c r="V154" s="961"/>
      <c r="W154" s="961"/>
      <c r="X154" s="961"/>
      <c r="Y154" s="961"/>
      <c r="Z154" s="961"/>
      <c r="AA154" s="961"/>
      <c r="AB154" s="961"/>
      <c r="AC154" s="961"/>
      <c r="AD154" s="961"/>
      <c r="AE154" s="961"/>
      <c r="AF154" s="961"/>
      <c r="AG154" s="961"/>
      <c r="AH154" s="961"/>
      <c r="AI154" s="961"/>
      <c r="AJ154" s="961"/>
      <c r="AK154" s="961"/>
      <c r="AL154" s="961"/>
      <c r="AM154" s="961"/>
      <c r="AN154" s="961"/>
      <c r="AO154" s="961"/>
      <c r="AP154" s="961"/>
      <c r="AQ154" s="961"/>
      <c r="AR154" s="961"/>
      <c r="AS154" s="961"/>
      <c r="AT154" s="961"/>
      <c r="AU154" s="961"/>
      <c r="AV154" s="961"/>
      <c r="AW154" s="961"/>
      <c r="AX154" s="961"/>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7"/>
      <c r="B155" s="318"/>
      <c r="C155" s="962" t="str">
        <f>'НП ДЕННА'!C159:AX159</f>
        <v xml:space="preserve"> (назва професійного стандарту, за наявності)</v>
      </c>
      <c r="D155" s="950"/>
      <c r="E155" s="950"/>
      <c r="F155" s="950"/>
      <c r="G155" s="950"/>
      <c r="H155" s="950"/>
      <c r="I155" s="950"/>
      <c r="J155" s="950"/>
      <c r="K155" s="950"/>
      <c r="L155" s="950"/>
      <c r="M155" s="950"/>
      <c r="N155" s="950"/>
      <c r="O155" s="950"/>
      <c r="P155" s="950"/>
      <c r="Q155" s="950"/>
      <c r="R155" s="950"/>
      <c r="S155" s="950"/>
      <c r="T155" s="950"/>
      <c r="U155" s="950"/>
      <c r="V155" s="950"/>
      <c r="W155" s="950"/>
      <c r="X155" s="950"/>
      <c r="Y155" s="950"/>
      <c r="Z155" s="950"/>
      <c r="AA155" s="950"/>
      <c r="AB155" s="950"/>
      <c r="AC155" s="950"/>
      <c r="AD155" s="950"/>
      <c r="AE155" s="950"/>
      <c r="AF155" s="950"/>
      <c r="AG155" s="950"/>
      <c r="AH155" s="950"/>
      <c r="AI155" s="950"/>
      <c r="AJ155" s="950"/>
      <c r="AK155" s="950"/>
      <c r="AL155" s="950"/>
      <c r="AM155" s="950"/>
      <c r="AN155" s="950"/>
      <c r="AO155" s="950"/>
      <c r="AP155" s="950"/>
      <c r="AQ155" s="963"/>
      <c r="AR155" s="963"/>
      <c r="AS155" s="963"/>
      <c r="AT155" s="963"/>
      <c r="AU155" s="963"/>
      <c r="AV155" s="963"/>
      <c r="AW155" s="963"/>
      <c r="AX155" s="963"/>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9" t="str">
        <f>'НП ДЕННА'!B160</f>
        <v>Гарант освітньої програми</v>
      </c>
      <c r="C156" s="964"/>
      <c r="D156" s="964"/>
      <c r="E156" s="964"/>
      <c r="F156" s="964"/>
      <c r="G156" s="964"/>
      <c r="H156" s="964"/>
      <c r="J156" s="954">
        <f>'НП ДЕННА'!J160:AB160</f>
        <v>0</v>
      </c>
      <c r="K156" s="954"/>
      <c r="L156" s="954"/>
      <c r="M156" s="954"/>
      <c r="N156" s="954"/>
      <c r="O156" s="954"/>
      <c r="P156" s="954"/>
      <c r="Q156" s="954"/>
      <c r="R156" s="954"/>
      <c r="S156" s="954"/>
      <c r="T156" s="954"/>
      <c r="U156" s="954"/>
      <c r="V156" s="954"/>
      <c r="W156" s="954"/>
      <c r="X156" s="954"/>
      <c r="Y156" s="954"/>
      <c r="Z156" s="954"/>
      <c r="AA156" s="954"/>
      <c r="AB156" s="954"/>
      <c r="AC156" s="955"/>
      <c r="AD156" s="955"/>
      <c r="AE156" s="955"/>
      <c r="AF156" s="955"/>
      <c r="AG156" s="167"/>
      <c r="AH156" s="167"/>
      <c r="AI156" s="321" t="str">
        <f>'НП ДЕННА'!AI160</f>
        <v>Кафедра</v>
      </c>
      <c r="AK156" s="965" t="str">
        <f>_xlfn.SINGLE('НП ДЕННА'!AK160)</f>
        <v>публічного управління, менеджменту та маркетингу</v>
      </c>
      <c r="AL156" s="966"/>
      <c r="AM156" s="966"/>
      <c r="AN156" s="966"/>
      <c r="AO156" s="966"/>
      <c r="AP156" s="966"/>
      <c r="AQ156" s="966"/>
      <c r="AR156" s="966"/>
      <c r="AS156" s="966"/>
      <c r="AT156" s="966"/>
      <c r="AU156" s="966"/>
      <c r="AV156" s="967"/>
      <c r="AW156" s="967"/>
      <c r="AX156" s="967"/>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2"/>
      <c r="C157" s="950" t="str">
        <f>'НП ДЕННА'!C161:H161</f>
        <v>(підпис)</v>
      </c>
      <c r="D157" s="950"/>
      <c r="E157" s="950"/>
      <c r="F157" s="950"/>
      <c r="G157" s="950"/>
      <c r="H157" s="951"/>
      <c r="J157" s="950" t="str">
        <f>'НП ДЕННА'!J161:AF161</f>
        <v>(вчений ступінь, вчене звання, прізвище та ініціали)</v>
      </c>
      <c r="K157" s="950"/>
      <c r="L157" s="950"/>
      <c r="M157" s="950"/>
      <c r="N157" s="950"/>
      <c r="O157" s="950"/>
      <c r="P157" s="950"/>
      <c r="Q157" s="950"/>
      <c r="R157" s="950"/>
      <c r="S157" s="950"/>
      <c r="T157" s="950"/>
      <c r="U157" s="950"/>
      <c r="V157" s="950"/>
      <c r="W157" s="950"/>
      <c r="X157" s="950"/>
      <c r="Y157" s="950"/>
      <c r="Z157" s="950"/>
      <c r="AA157" s="950"/>
      <c r="AB157" s="950"/>
      <c r="AC157" s="951"/>
      <c r="AD157" s="951"/>
      <c r="AE157" s="951"/>
      <c r="AF157" s="951"/>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x14ac:dyDescent="0.25">
      <c r="B158" s="319" t="str">
        <f>'НП ДЕННА'!B162</f>
        <v xml:space="preserve">Завідувач кафедри </v>
      </c>
      <c r="C158" s="952"/>
      <c r="D158" s="953"/>
      <c r="E158" s="953"/>
      <c r="F158" s="953"/>
      <c r="G158" s="953"/>
      <c r="H158" s="953"/>
      <c r="I158" s="318"/>
      <c r="J158" s="954" t="str">
        <f>'НП ДЕННА'!J162:AB162</f>
        <v>д.е.н., проф. Хандій О.О.</v>
      </c>
      <c r="K158" s="954"/>
      <c r="L158" s="954"/>
      <c r="M158" s="954"/>
      <c r="N158" s="954"/>
      <c r="O158" s="954"/>
      <c r="P158" s="954"/>
      <c r="Q158" s="954"/>
      <c r="R158" s="954"/>
      <c r="S158" s="954"/>
      <c r="T158" s="954"/>
      <c r="U158" s="954"/>
      <c r="V158" s="954"/>
      <c r="W158" s="954"/>
      <c r="X158" s="954"/>
      <c r="Y158" s="954"/>
      <c r="Z158" s="954"/>
      <c r="AA158" s="954"/>
      <c r="AB158" s="954"/>
      <c r="AC158" s="955"/>
      <c r="AD158" s="955"/>
      <c r="AE158" s="955"/>
      <c r="AF158" s="955"/>
      <c r="AI158" s="319" t="str">
        <f>'НП ДЕННА'!AI162</f>
        <v>Декан факультету економіки і управління  ____________   Івченко Є.А.</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ht="13.8" x14ac:dyDescent="0.25">
      <c r="C159" s="958" t="str">
        <f>'НП ДЕННА'!C163:H163</f>
        <v>(підпис)</v>
      </c>
      <c r="D159" s="958"/>
      <c r="E159" s="958"/>
      <c r="F159" s="958"/>
      <c r="G159" s="958"/>
      <c r="H159" s="959"/>
      <c r="J159" s="950" t="str">
        <f>'НП ДЕННА'!J163:AF163</f>
        <v>(вчений ступінь, вчене звання, прізвище та ініціали)</v>
      </c>
      <c r="K159" s="950"/>
      <c r="L159" s="950"/>
      <c r="M159" s="950"/>
      <c r="N159" s="950"/>
      <c r="O159" s="950"/>
      <c r="P159" s="950"/>
      <c r="Q159" s="950"/>
      <c r="R159" s="950"/>
      <c r="S159" s="950"/>
      <c r="T159" s="950"/>
      <c r="U159" s="950"/>
      <c r="V159" s="950"/>
      <c r="W159" s="950"/>
      <c r="X159" s="950"/>
      <c r="Y159" s="950"/>
      <c r="Z159" s="950"/>
      <c r="AA159" s="950"/>
      <c r="AB159" s="950"/>
      <c r="AC159" s="951"/>
      <c r="AD159" s="951"/>
      <c r="AE159" s="951"/>
      <c r="AF159" s="951"/>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5">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5">
      <c r="AC162" s="167"/>
      <c r="AK162" s="168"/>
      <c r="AL162" s="168"/>
      <c r="AM162" s="168"/>
    </row>
    <row r="163" spans="1:83" x14ac:dyDescent="0.25">
      <c r="B163" s="325" t="str">
        <f>'НП ДЕННА'!B167</f>
        <v>Схвалено:</v>
      </c>
      <c r="AC163" s="326"/>
      <c r="AD163" s="326"/>
      <c r="AK163" s="168"/>
      <c r="AL163" s="168"/>
      <c r="AM163" s="168"/>
    </row>
    <row r="164" spans="1:83" x14ac:dyDescent="0.25">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5">
      <c r="B165" s="309"/>
      <c r="C165" s="309"/>
      <c r="D165" s="309"/>
      <c r="E165" s="309"/>
      <c r="F165" s="309"/>
      <c r="G165" s="309"/>
      <c r="H165" s="309"/>
    </row>
    <row r="168" spans="1:83" x14ac:dyDescent="0.25">
      <c r="C168" s="320"/>
    </row>
    <row r="169" spans="1:83" x14ac:dyDescent="0.25">
      <c r="C169" s="320"/>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qscQDNlfia+XpQsKVmhVvkVCNDnbwmO4LBie6vzZTG6ZGRzl3Cop8P8AusXtMAc1YyOBFGCMgHn7HmlMsgBU6g==" saltValue="QKqzCUUlAAyYstF+v8eI9Q==" spinCount="100000" sheet="1" formatCells="0" formatColumns="0" formatRows="0"/>
  <mergeCells count="245">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s>
  <conditionalFormatting sqref="A13:A64">
    <cfRule type="expression" dxfId="15" priority="3">
      <formula>$B13=0</formula>
    </cfRule>
  </conditionalFormatting>
  <conditionalFormatting sqref="C15:C23 B13:B63">
    <cfRule type="expression" dxfId="14" priority="22">
      <formula>AND($AC13&gt;0,$AH13/$AC13&lt;0.9)</formula>
    </cfRule>
  </conditionalFormatting>
  <conditionalFormatting sqref="AD132">
    <cfRule type="cellIs" dxfId="13" priority="23" operator="greaterThan">
      <formula>240</formula>
    </cfRule>
  </conditionalFormatting>
  <conditionalFormatting sqref="AI15:AK64">
    <cfRule type="expression" dxfId="12" priority="19">
      <formula>MOD(AI15,2)&lt;&gt;0</formula>
    </cfRule>
  </conditionalFormatting>
  <conditionalFormatting sqref="AI139:CD139">
    <cfRule type="cellIs" dxfId="11" priority="4" operator="greaterThan">
      <formula>48</formula>
    </cfRule>
  </conditionalFormatting>
  <conditionalFormatting sqref="AM15:AO64">
    <cfRule type="expression" dxfId="10" priority="18">
      <formula>MOD(AM15,2)&lt;&gt;0</formula>
    </cfRule>
  </conditionalFormatting>
  <conditionalFormatting sqref="AQ15:AS64">
    <cfRule type="expression" dxfId="9" priority="17">
      <formula>MOD(AQ15,2)&lt;&gt;0</formula>
    </cfRule>
  </conditionalFormatting>
  <conditionalFormatting sqref="AU15:AW64 AY15:BA68 BC15:BE68 BG15:BI68 BK15:BM68">
    <cfRule type="expression" dxfId="8" priority="16">
      <formula>MOD(AU15,2)&lt;&gt;0</formula>
    </cfRule>
  </conditionalFormatting>
  <conditionalFormatting sqref="BO15:BQ64">
    <cfRule type="expression" dxfId="7" priority="15">
      <formula>MOD(BO15,2)&lt;&gt;0</formula>
    </cfRule>
  </conditionalFormatting>
  <conditionalFormatting sqref="BS15:BU64">
    <cfRule type="expression" dxfId="6" priority="14">
      <formula>MOD(BS15,2)&lt;&gt;0</formula>
    </cfRule>
  </conditionalFormatting>
  <conditionalFormatting sqref="BW15:BY64">
    <cfRule type="expression" dxfId="5" priority="13">
      <formula>MOD(BW15,2)&lt;&gt;0</formula>
    </cfRule>
  </conditionalFormatting>
  <conditionalFormatting sqref="CA15:CC64">
    <cfRule type="expression" dxfId="4" priority="12">
      <formula>MOD(CA15,2)&lt;&gt;0</formula>
    </cfRule>
  </conditionalFormatting>
  <conditionalFormatting sqref="B69">
    <cfRule type="expression" dxfId="3" priority="2">
      <formula>AND($AC69&gt;0,$AH69/$AC69&lt;0.9)</formula>
    </cfRule>
  </conditionalFormatting>
  <conditionalFormatting sqref="B71">
    <cfRule type="expression" dxfId="2" priority="1">
      <formula>AND($AC71&gt;0,$AH71/$AC71&lt;0.9)</formula>
    </cfRule>
  </conditionalFormatting>
  <dataValidations count="2">
    <dataValidation errorStyle="warning" allowBlank="1" showInputMessage="1" showErrorMessage="1" sqref="C106 C109:C120 C24:C64 C99:C104 C72:C90" xr:uid="{00000000-0002-0000-0400-000001000000}"/>
    <dataValidation type="list" errorStyle="warning" allowBlank="1" showInputMessage="1" showErrorMessage="1" sqref="C65:C71 C108 C121:C132" xr:uid="{00000000-0002-0000-0400-000000000000}">
      <formula1>$CF$2:$CF$2</formula1>
    </dataValidation>
  </dataValidations>
  <pageMargins left="0.70866141732283472" right="0.70866141732283472" top="0.74803149606299213" bottom="0.74803149606299213" header="0.31496062992125984" footer="0.31496062992125984"/>
  <pageSetup paperSize="9" scale="70" fitToHeight="0" orientation="landscape" horizontalDpi="1200" verticalDpi="1200" r:id="rId1"/>
  <headerFooter>
    <oddFooter>&amp;F</oddFooter>
  </headerFooter>
  <rowBreaks count="1" manualBreakCount="1">
    <brk id="164" max="60" man="1"/>
  </rowBreaks>
  <colBreaks count="1" manualBreakCount="1">
    <brk id="8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Євген</cp:lastModifiedBy>
  <cp:lastPrinted>2023-10-30T09:38:43Z</cp:lastPrinted>
  <dcterms:created xsi:type="dcterms:W3CDTF">2015-02-21T19:13:15Z</dcterms:created>
  <dcterms:modified xsi:type="dcterms:W3CDTF">2024-07-07T11:52:26Z</dcterms:modified>
</cp:coreProperties>
</file>