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ЭтаКнига" defaultThemeVersion="124226"/>
  <mc:AlternateContent xmlns:mc="http://schemas.openxmlformats.org/markup-compatibility/2006">
    <mc:Choice Requires="x15">
      <x15ac:absPath xmlns:x15ac="http://schemas.microsoft.com/office/spreadsheetml/2010/11/ac" url="D:\PRG\ЦОМЗОД\Навчальні плани по спеціальностям\2024\Навчальні плани\кафедра ПУММ плани 24-25 рр\"/>
    </mc:Choice>
  </mc:AlternateContent>
  <xr:revisionPtr revIDLastSave="0" documentId="13_ncr:1_{327C41BE-F246-4B11-A592-1B10C4208DFE}" xr6:coauthVersionLast="47" xr6:coauthVersionMax="47" xr10:uidLastSave="{00000000-0000-0000-0000-000000000000}"/>
  <bookViews>
    <workbookView xWindow="-108" yWindow="-108" windowWidth="23256" windowHeight="12456" tabRatio="622" activeTab="2" xr2:uid="{00000000-000D-0000-FFFF-FFFF00000000}"/>
  </bookViews>
  <sheets>
    <sheet name=" READ ME" sheetId="1" r:id="rId1"/>
    <sheet name="Day title (autumn)" sheetId="2" r:id="rId2"/>
    <sheet name=" NP DENNA entry autumn" sheetId="3" r:id="rId3"/>
    <sheet name=" Day title (spring)" sheetId="7" r:id="rId4"/>
    <sheet name=" NP DENNA admission spring" sheetId="6" r:id="rId5"/>
  </sheets>
  <externalReferences>
    <externalReference r:id="rId6"/>
    <externalReference r:id="rId7"/>
    <externalReference r:id="rId8"/>
    <externalReference r:id="rId9"/>
    <externalReference r:id="rId10"/>
  </externalReferences>
  <definedNames>
    <definedName name="_xlnm._FilterDatabase" localSheetId="2" hidden="1">'[1]НП ДЕННА вступ осінь'!$B$11:$B$86</definedName>
    <definedName name="Disciplines" localSheetId="0">#REF!</definedName>
    <definedName name="Disciplines">'[1]НП ДЕННА вступ осінь'!$A$11:$BK$72</definedName>
    <definedName name="Excel_BuiltIn_Print_Area_3_1">#REF!</definedName>
    <definedName name="Excel_BuiltIn_Print_Area_3_1_1">#REF!</definedName>
    <definedName name="А" localSheetId="1">#REF!</definedName>
    <definedName name="А">#REF!</definedName>
    <definedName name="А1" localSheetId="1">#REF!</definedName>
    <definedName name="А1">#REF!</definedName>
    <definedName name="_xlnm.Print_Titles" localSheetId="2">'[1]НП ДЕННА вступ осінь'!$5:$11</definedName>
    <definedName name="_xlnm.Print_Area" localSheetId="3">'[2]Титул денна (весна)'!$A$1:$BH$31</definedName>
    <definedName name="_xlnm.Print_Area" localSheetId="4">'[3]НП ДЕННА вступ весна'!$A$2:$BI$88</definedName>
    <definedName name="_xlnm.Print_Area" localSheetId="2">'[1]НП ДЕННА вступ осінь'!$A$2:$BI$88</definedName>
    <definedName name="_xlnm.Print_Area" localSheetId="0">'[4]ПРОЧИТАЙ МЕНЕ'!$A$1:$Q$59</definedName>
    <definedName name="_xlnm.Print_Area" localSheetId="1">'[5]Титул денна (осінь)'!$A$1:$BH$31</definedName>
    <definedName name="с22" localSheetId="1">#REF!</definedName>
    <definedName name="с22">#REF!</definedName>
    <definedName name="с222" localSheetId="1">#REF!</definedName>
    <definedName name="с22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82" i="6" l="1"/>
  <c r="AF80" i="6"/>
  <c r="J82" i="6"/>
  <c r="J80" i="6"/>
  <c r="B88" i="6"/>
  <c r="C78" i="6"/>
  <c r="C76" i="6"/>
  <c r="BM88" i="3"/>
  <c r="C54" i="6"/>
  <c r="D54" i="6"/>
  <c r="E54" i="6"/>
  <c r="F54" i="6"/>
  <c r="G54" i="6"/>
  <c r="H54" i="6"/>
  <c r="I54" i="6"/>
  <c r="J54" i="6"/>
  <c r="K54" i="6"/>
  <c r="L54" i="6"/>
  <c r="M54" i="6"/>
  <c r="N54" i="6"/>
  <c r="X54" i="6"/>
  <c r="Y54" i="6"/>
  <c r="Z54" i="6"/>
  <c r="AA54" i="6"/>
  <c r="AB54" i="6"/>
  <c r="AC54" i="6"/>
  <c r="AH54" i="6"/>
  <c r="AI54" i="6"/>
  <c r="AJ54" i="6"/>
  <c r="AK54" i="6"/>
  <c r="AL54" i="6"/>
  <c r="AM54" i="6"/>
  <c r="AN54" i="6"/>
  <c r="AO54" i="6"/>
  <c r="AP54" i="6"/>
  <c r="AQ54" i="6"/>
  <c r="AR54" i="6"/>
  <c r="AS54" i="6"/>
  <c r="C55" i="6"/>
  <c r="D55" i="6"/>
  <c r="E55" i="6"/>
  <c r="F55" i="6"/>
  <c r="G55" i="6"/>
  <c r="H55" i="6"/>
  <c r="I55" i="6"/>
  <c r="J55" i="6"/>
  <c r="K55" i="6"/>
  <c r="L55" i="6"/>
  <c r="M55" i="6"/>
  <c r="N55" i="6"/>
  <c r="X55" i="6"/>
  <c r="Y55" i="6"/>
  <c r="Z55" i="6"/>
  <c r="AA55" i="6"/>
  <c r="AB55" i="6"/>
  <c r="AC55" i="6"/>
  <c r="AH55" i="6"/>
  <c r="AI55" i="6"/>
  <c r="AJ55" i="6"/>
  <c r="AK55" i="6"/>
  <c r="AL55" i="6"/>
  <c r="AM55" i="6"/>
  <c r="AN55" i="6"/>
  <c r="AO55" i="6"/>
  <c r="AP55" i="6"/>
  <c r="AQ55" i="6"/>
  <c r="AR55" i="6"/>
  <c r="AS55" i="6"/>
  <c r="C56" i="6"/>
  <c r="D56" i="6"/>
  <c r="E56" i="6"/>
  <c r="F56" i="6"/>
  <c r="G56" i="6"/>
  <c r="H56" i="6"/>
  <c r="I56" i="6"/>
  <c r="J56" i="6"/>
  <c r="K56" i="6"/>
  <c r="L56" i="6"/>
  <c r="M56" i="6"/>
  <c r="N56" i="6"/>
  <c r="X56" i="6"/>
  <c r="Y56" i="6"/>
  <c r="Z56" i="6"/>
  <c r="AA56" i="6"/>
  <c r="AB56" i="6"/>
  <c r="AC56" i="6"/>
  <c r="AH56" i="6"/>
  <c r="AI56" i="6"/>
  <c r="AJ56" i="6"/>
  <c r="AK56" i="6"/>
  <c r="AL56" i="6"/>
  <c r="AM56" i="6"/>
  <c r="AN56" i="6"/>
  <c r="AO56" i="6"/>
  <c r="AP56" i="6"/>
  <c r="AQ56" i="6"/>
  <c r="AR56" i="6"/>
  <c r="AS56" i="6"/>
  <c r="C57" i="6"/>
  <c r="D57" i="6"/>
  <c r="E57" i="6"/>
  <c r="F57" i="6"/>
  <c r="G57" i="6"/>
  <c r="H57" i="6"/>
  <c r="I57" i="6"/>
  <c r="J57" i="6"/>
  <c r="K57" i="6"/>
  <c r="L57" i="6"/>
  <c r="M57" i="6"/>
  <c r="N57" i="6"/>
  <c r="X57" i="6"/>
  <c r="Y57" i="6"/>
  <c r="Z57" i="6"/>
  <c r="AA57" i="6"/>
  <c r="AB57" i="6"/>
  <c r="AC57" i="6"/>
  <c r="AH57" i="6"/>
  <c r="AI57" i="6"/>
  <c r="AJ57" i="6"/>
  <c r="AK57" i="6"/>
  <c r="AL57" i="6"/>
  <c r="AM57" i="6"/>
  <c r="AN57" i="6"/>
  <c r="AO57" i="6"/>
  <c r="AP57" i="6"/>
  <c r="AQ57" i="6"/>
  <c r="AR57" i="6"/>
  <c r="AS57" i="6"/>
  <c r="C58" i="6"/>
  <c r="D58" i="6"/>
  <c r="E58" i="6"/>
  <c r="F58" i="6"/>
  <c r="G58" i="6"/>
  <c r="H58" i="6"/>
  <c r="I58" i="6"/>
  <c r="J58" i="6"/>
  <c r="K58" i="6"/>
  <c r="L58" i="6"/>
  <c r="M58" i="6"/>
  <c r="N58" i="6"/>
  <c r="X58" i="6"/>
  <c r="Y58" i="6"/>
  <c r="Z58" i="6"/>
  <c r="AA58" i="6"/>
  <c r="AB58" i="6"/>
  <c r="AC58" i="6"/>
  <c r="AH58" i="6"/>
  <c r="AI58" i="6"/>
  <c r="AJ58" i="6"/>
  <c r="AK58" i="6"/>
  <c r="AL58" i="6"/>
  <c r="AM58" i="6"/>
  <c r="AN58" i="6"/>
  <c r="AO58" i="6"/>
  <c r="AP58" i="6"/>
  <c r="AQ58" i="6"/>
  <c r="AR58" i="6"/>
  <c r="AS58" i="6"/>
  <c r="C59" i="6"/>
  <c r="D59" i="6"/>
  <c r="E59" i="6"/>
  <c r="F59" i="6"/>
  <c r="G59" i="6"/>
  <c r="H59" i="6"/>
  <c r="I59" i="6"/>
  <c r="J59" i="6"/>
  <c r="K59" i="6"/>
  <c r="L59" i="6"/>
  <c r="M59" i="6"/>
  <c r="N59" i="6"/>
  <c r="X59" i="6"/>
  <c r="Y59" i="6"/>
  <c r="Z59" i="6"/>
  <c r="AA59" i="6"/>
  <c r="AB59" i="6"/>
  <c r="AC59" i="6"/>
  <c r="AH59" i="6"/>
  <c r="AI59" i="6"/>
  <c r="AJ59" i="6"/>
  <c r="AK59" i="6"/>
  <c r="AL59" i="6"/>
  <c r="AM59" i="6"/>
  <c r="AN59" i="6"/>
  <c r="AO59" i="6"/>
  <c r="AP59" i="6"/>
  <c r="AQ59" i="6"/>
  <c r="AR59" i="6"/>
  <c r="AS59" i="6"/>
  <c r="C60" i="6"/>
  <c r="D60" i="6"/>
  <c r="E60" i="6"/>
  <c r="F60" i="6"/>
  <c r="G60" i="6"/>
  <c r="H60" i="6"/>
  <c r="I60" i="6"/>
  <c r="J60" i="6"/>
  <c r="K60" i="6"/>
  <c r="L60" i="6"/>
  <c r="M60" i="6"/>
  <c r="N60" i="6"/>
  <c r="X60" i="6"/>
  <c r="Y60" i="6"/>
  <c r="Z60" i="6"/>
  <c r="AA60" i="6"/>
  <c r="AB60" i="6"/>
  <c r="AC60" i="6"/>
  <c r="AH60" i="6"/>
  <c r="AI60" i="6"/>
  <c r="AJ60" i="6"/>
  <c r="AK60" i="6"/>
  <c r="AL60" i="6"/>
  <c r="AM60" i="6"/>
  <c r="AN60" i="6"/>
  <c r="AO60" i="6"/>
  <c r="AP60" i="6"/>
  <c r="AQ60" i="6"/>
  <c r="AR60" i="6"/>
  <c r="AS60" i="6"/>
  <c r="C61" i="6"/>
  <c r="D61" i="6"/>
  <c r="E61" i="6"/>
  <c r="F61" i="6"/>
  <c r="G61" i="6"/>
  <c r="H61" i="6"/>
  <c r="I61" i="6"/>
  <c r="J61" i="6"/>
  <c r="K61" i="6"/>
  <c r="L61" i="6"/>
  <c r="M61" i="6"/>
  <c r="N61" i="6"/>
  <c r="X61" i="6"/>
  <c r="Y61" i="6"/>
  <c r="Z61" i="6"/>
  <c r="AA61" i="6"/>
  <c r="AB61" i="6"/>
  <c r="AC61" i="6"/>
  <c r="AH61" i="6"/>
  <c r="AI61" i="6"/>
  <c r="AJ61" i="6"/>
  <c r="AK61" i="6"/>
  <c r="AL61" i="6"/>
  <c r="AM61" i="6"/>
  <c r="AN61" i="6"/>
  <c r="AO61" i="6"/>
  <c r="AP61" i="6"/>
  <c r="AQ61" i="6"/>
  <c r="AR61" i="6"/>
  <c r="AS61" i="6"/>
  <c r="C62" i="6"/>
  <c r="D62" i="6"/>
  <c r="E62" i="6"/>
  <c r="F62" i="6"/>
  <c r="G62" i="6"/>
  <c r="H62" i="6"/>
  <c r="I62" i="6"/>
  <c r="J62" i="6"/>
  <c r="K62" i="6"/>
  <c r="L62" i="6"/>
  <c r="M62" i="6"/>
  <c r="N62" i="6"/>
  <c r="X62" i="6"/>
  <c r="Y62" i="6"/>
  <c r="Z62" i="6"/>
  <c r="AA62" i="6"/>
  <c r="AB62" i="6"/>
  <c r="AC62" i="6"/>
  <c r="AH62" i="6"/>
  <c r="AI62" i="6"/>
  <c r="AJ62" i="6"/>
  <c r="AK62" i="6"/>
  <c r="AL62" i="6"/>
  <c r="AM62" i="6"/>
  <c r="AN62" i="6"/>
  <c r="AO62" i="6"/>
  <c r="AP62" i="6"/>
  <c r="AQ62" i="6"/>
  <c r="AR62" i="6"/>
  <c r="AS62" i="6"/>
  <c r="C63" i="6"/>
  <c r="D63" i="6"/>
  <c r="E63" i="6"/>
  <c r="F63" i="6"/>
  <c r="G63" i="6"/>
  <c r="H63" i="6"/>
  <c r="I63" i="6"/>
  <c r="J63" i="6"/>
  <c r="K63" i="6"/>
  <c r="L63" i="6"/>
  <c r="M63" i="6"/>
  <c r="N63" i="6"/>
  <c r="X63" i="6"/>
  <c r="Y63" i="6"/>
  <c r="Z63" i="6"/>
  <c r="AA63" i="6"/>
  <c r="AB63" i="6"/>
  <c r="AC63" i="6"/>
  <c r="AH63" i="6"/>
  <c r="AI63" i="6"/>
  <c r="AJ63" i="6"/>
  <c r="AK63" i="6"/>
  <c r="AL63" i="6"/>
  <c r="AM63" i="6"/>
  <c r="AN63" i="6"/>
  <c r="AO63" i="6"/>
  <c r="AP63" i="6"/>
  <c r="AQ63" i="6"/>
  <c r="AR63" i="6"/>
  <c r="AS63" i="6"/>
  <c r="C64" i="6"/>
  <c r="D64" i="6"/>
  <c r="E64" i="6"/>
  <c r="F64" i="6"/>
  <c r="G64" i="6"/>
  <c r="H64" i="6"/>
  <c r="I64" i="6"/>
  <c r="J64" i="6"/>
  <c r="K64" i="6"/>
  <c r="L64" i="6"/>
  <c r="M64" i="6"/>
  <c r="N64" i="6"/>
  <c r="X64" i="6"/>
  <c r="Y64" i="6"/>
  <c r="Z64" i="6"/>
  <c r="AA64" i="6"/>
  <c r="AB64" i="6"/>
  <c r="AC64" i="6"/>
  <c r="AH64" i="6"/>
  <c r="AI64" i="6"/>
  <c r="AJ64" i="6"/>
  <c r="AK64" i="6"/>
  <c r="AL64" i="6"/>
  <c r="AM64" i="6"/>
  <c r="AN64" i="6"/>
  <c r="AO64" i="6"/>
  <c r="AP64" i="6"/>
  <c r="AQ64" i="6"/>
  <c r="AR64" i="6"/>
  <c r="AS64" i="6"/>
  <c r="C65" i="6"/>
  <c r="D65" i="6"/>
  <c r="E65" i="6"/>
  <c r="F65" i="6"/>
  <c r="G65" i="6"/>
  <c r="H65" i="6"/>
  <c r="I65" i="6"/>
  <c r="J65" i="6"/>
  <c r="K65" i="6"/>
  <c r="L65" i="6"/>
  <c r="M65" i="6"/>
  <c r="N65" i="6"/>
  <c r="X65" i="6"/>
  <c r="Y65" i="6"/>
  <c r="Z65" i="6"/>
  <c r="AA65" i="6"/>
  <c r="AB65" i="6"/>
  <c r="AC65" i="6"/>
  <c r="AH65" i="6"/>
  <c r="AI65" i="6"/>
  <c r="AJ65" i="6"/>
  <c r="AK65" i="6"/>
  <c r="AL65" i="6"/>
  <c r="AM65" i="6"/>
  <c r="AN65" i="6"/>
  <c r="AO65" i="6"/>
  <c r="AP65" i="6"/>
  <c r="AQ65" i="6"/>
  <c r="AR65" i="6"/>
  <c r="AS65" i="6"/>
  <c r="C66" i="6"/>
  <c r="D66" i="6"/>
  <c r="E66" i="6"/>
  <c r="F66" i="6"/>
  <c r="G66" i="6"/>
  <c r="H66" i="6"/>
  <c r="I66" i="6"/>
  <c r="J66" i="6"/>
  <c r="K66" i="6"/>
  <c r="L66" i="6"/>
  <c r="M66" i="6"/>
  <c r="N66" i="6"/>
  <c r="X66" i="6"/>
  <c r="Y66" i="6"/>
  <c r="Z66" i="6"/>
  <c r="AA66" i="6"/>
  <c r="AB66" i="6"/>
  <c r="AC66" i="6"/>
  <c r="AH66" i="6"/>
  <c r="AI66" i="6"/>
  <c r="AJ66" i="6"/>
  <c r="AK66" i="6"/>
  <c r="AL66" i="6"/>
  <c r="AM66" i="6"/>
  <c r="AN66" i="6"/>
  <c r="AO66" i="6"/>
  <c r="AP66" i="6"/>
  <c r="AQ66" i="6"/>
  <c r="AR66" i="6"/>
  <c r="AS66" i="6"/>
  <c r="C67" i="6"/>
  <c r="D67" i="6"/>
  <c r="E67" i="6"/>
  <c r="F67" i="6"/>
  <c r="G67" i="6"/>
  <c r="H67" i="6"/>
  <c r="I67" i="6"/>
  <c r="J67" i="6"/>
  <c r="K67" i="6"/>
  <c r="L67" i="6"/>
  <c r="M67" i="6"/>
  <c r="N67" i="6"/>
  <c r="X67" i="6"/>
  <c r="Y67" i="6"/>
  <c r="Z67" i="6"/>
  <c r="AA67" i="6"/>
  <c r="AB67" i="6"/>
  <c r="AC67" i="6"/>
  <c r="AH67" i="6"/>
  <c r="AI67" i="6"/>
  <c r="AJ67" i="6"/>
  <c r="AK67" i="6"/>
  <c r="AL67" i="6"/>
  <c r="AM67" i="6"/>
  <c r="AN67" i="6"/>
  <c r="AO67" i="6"/>
  <c r="AP67" i="6"/>
  <c r="AQ67" i="6"/>
  <c r="AR67" i="6"/>
  <c r="AS67" i="6"/>
  <c r="C68" i="6"/>
  <c r="D68" i="6"/>
  <c r="E68" i="6"/>
  <c r="F68" i="6"/>
  <c r="G68" i="6"/>
  <c r="H68" i="6"/>
  <c r="I68" i="6"/>
  <c r="J68" i="6"/>
  <c r="K68" i="6"/>
  <c r="L68" i="6"/>
  <c r="M68" i="6"/>
  <c r="N68" i="6"/>
  <c r="X68" i="6"/>
  <c r="Y68" i="6"/>
  <c r="Z68" i="6"/>
  <c r="AA68" i="6"/>
  <c r="AB68" i="6"/>
  <c r="AC68" i="6"/>
  <c r="AH68" i="6"/>
  <c r="AI68" i="6"/>
  <c r="AJ68" i="6"/>
  <c r="AK68" i="6"/>
  <c r="AL68" i="6"/>
  <c r="AM68" i="6"/>
  <c r="AN68" i="6"/>
  <c r="AO68" i="6"/>
  <c r="AP68" i="6"/>
  <c r="AQ68" i="6"/>
  <c r="AR68" i="6"/>
  <c r="AS68" i="6"/>
  <c r="C69" i="6"/>
  <c r="D69" i="6"/>
  <c r="E69" i="6"/>
  <c r="F69" i="6"/>
  <c r="G69" i="6"/>
  <c r="H69" i="6"/>
  <c r="I69" i="6"/>
  <c r="J69" i="6"/>
  <c r="K69" i="6"/>
  <c r="L69" i="6"/>
  <c r="M69" i="6"/>
  <c r="N69" i="6"/>
  <c r="X69" i="6"/>
  <c r="Y69" i="6"/>
  <c r="Z69" i="6"/>
  <c r="AA69" i="6"/>
  <c r="AB69" i="6"/>
  <c r="AC69" i="6"/>
  <c r="AH69" i="6"/>
  <c r="AI69" i="6"/>
  <c r="AJ69" i="6"/>
  <c r="AK69" i="6"/>
  <c r="AL69" i="6"/>
  <c r="AM69" i="6"/>
  <c r="AN69" i="6"/>
  <c r="AO69" i="6"/>
  <c r="AP69" i="6"/>
  <c r="AQ69" i="6"/>
  <c r="AR69" i="6"/>
  <c r="AS69" i="6"/>
  <c r="C51" i="6"/>
  <c r="D51" i="6"/>
  <c r="E51" i="6"/>
  <c r="F51" i="6"/>
  <c r="G51" i="6"/>
  <c r="H51" i="6"/>
  <c r="I51" i="6"/>
  <c r="J51" i="6"/>
  <c r="K51" i="6"/>
  <c r="L51" i="6"/>
  <c r="M51" i="6"/>
  <c r="N51" i="6"/>
  <c r="X51" i="6"/>
  <c r="Y51" i="6"/>
  <c r="Z51" i="6"/>
  <c r="AA51" i="6"/>
  <c r="AB51" i="6"/>
  <c r="AC51" i="6"/>
  <c r="AH51" i="6"/>
  <c r="AI51" i="6"/>
  <c r="AJ51" i="6"/>
  <c r="AK51" i="6"/>
  <c r="AL51" i="6"/>
  <c r="AM51" i="6"/>
  <c r="AN51" i="6"/>
  <c r="AO51" i="6"/>
  <c r="AP51" i="6"/>
  <c r="AQ51" i="6"/>
  <c r="AR51" i="6"/>
  <c r="AS51" i="6"/>
  <c r="C52" i="6"/>
  <c r="D52" i="6"/>
  <c r="E52" i="6"/>
  <c r="F52" i="6"/>
  <c r="G52" i="6"/>
  <c r="H52" i="6"/>
  <c r="I52" i="6"/>
  <c r="J52" i="6"/>
  <c r="K52" i="6"/>
  <c r="L52" i="6"/>
  <c r="M52" i="6"/>
  <c r="N52" i="6"/>
  <c r="X52" i="6"/>
  <c r="Y52" i="6"/>
  <c r="Z52" i="6"/>
  <c r="AA52" i="6"/>
  <c r="AB52" i="6"/>
  <c r="AC52" i="6"/>
  <c r="AH52" i="6"/>
  <c r="AI52" i="6"/>
  <c r="AJ52" i="6"/>
  <c r="AK52" i="6"/>
  <c r="AL52" i="6"/>
  <c r="AM52" i="6"/>
  <c r="AN52" i="6"/>
  <c r="AO52" i="6"/>
  <c r="AP52" i="6"/>
  <c r="AQ52" i="6"/>
  <c r="AR52" i="6"/>
  <c r="AS52" i="6"/>
  <c r="C53" i="6"/>
  <c r="D53" i="6"/>
  <c r="E53" i="6"/>
  <c r="F53" i="6"/>
  <c r="G53" i="6"/>
  <c r="H53" i="6"/>
  <c r="I53" i="6"/>
  <c r="J53" i="6"/>
  <c r="K53" i="6"/>
  <c r="L53" i="6"/>
  <c r="M53" i="6"/>
  <c r="N53" i="6"/>
  <c r="X53" i="6"/>
  <c r="Y53" i="6"/>
  <c r="Z53" i="6"/>
  <c r="AA53" i="6"/>
  <c r="AB53" i="6"/>
  <c r="AC53" i="6"/>
  <c r="AH53" i="6"/>
  <c r="AI53" i="6"/>
  <c r="AJ53" i="6"/>
  <c r="AK53" i="6"/>
  <c r="AL53" i="6"/>
  <c r="AM53" i="6"/>
  <c r="AN53" i="6"/>
  <c r="AO53" i="6"/>
  <c r="AP53" i="6"/>
  <c r="AQ53" i="6"/>
  <c r="AR53" i="6"/>
  <c r="AS53" i="6"/>
  <c r="AS50" i="6"/>
  <c r="AR50" i="6"/>
  <c r="AQ50" i="6"/>
  <c r="AP50" i="6"/>
  <c r="AO50" i="6"/>
  <c r="AN50" i="6"/>
  <c r="AM50" i="6"/>
  <c r="AL50" i="6"/>
  <c r="AK50" i="6"/>
  <c r="AJ50" i="6"/>
  <c r="AI50" i="6"/>
  <c r="AH50" i="6"/>
  <c r="AC50" i="6"/>
  <c r="AB50" i="6"/>
  <c r="AA50" i="6"/>
  <c r="Z50" i="6"/>
  <c r="Y50" i="6"/>
  <c r="X50" i="6"/>
  <c r="N50" i="6"/>
  <c r="M50" i="6"/>
  <c r="L50" i="6"/>
  <c r="K50" i="6"/>
  <c r="J50" i="6"/>
  <c r="I50" i="6"/>
  <c r="H50" i="6"/>
  <c r="G50" i="6"/>
  <c r="F50" i="6"/>
  <c r="E50" i="6"/>
  <c r="D50" i="6"/>
  <c r="C50" i="6"/>
  <c r="C41" i="6"/>
  <c r="C42" i="6"/>
  <c r="C43" i="6"/>
  <c r="C44" i="6"/>
  <c r="C45" i="6"/>
  <c r="C40" i="6"/>
  <c r="C16" i="6"/>
  <c r="C17" i="6"/>
  <c r="C18" i="6"/>
  <c r="C19" i="6"/>
  <c r="C20" i="6"/>
  <c r="C21" i="6"/>
  <c r="C22" i="6"/>
  <c r="C23" i="6"/>
  <c r="C24" i="6"/>
  <c r="C25" i="6"/>
  <c r="C26" i="6"/>
  <c r="C27" i="6"/>
  <c r="C28" i="6"/>
  <c r="C29" i="6"/>
  <c r="C30" i="6"/>
  <c r="C31" i="6"/>
  <c r="C32" i="6"/>
  <c r="C33" i="6"/>
  <c r="C34" i="6"/>
  <c r="C35" i="6"/>
  <c r="C36" i="6"/>
  <c r="C15" i="6"/>
  <c r="AS45" i="6"/>
  <c r="AR45" i="6"/>
  <c r="AQ45" i="6"/>
  <c r="AP45" i="6"/>
  <c r="AO45" i="6"/>
  <c r="AN45" i="6"/>
  <c r="AM45" i="6"/>
  <c r="AL45" i="6"/>
  <c r="AK45" i="6"/>
  <c r="AJ45" i="6"/>
  <c r="AI45" i="6"/>
  <c r="AH45" i="6"/>
  <c r="AC45" i="6"/>
  <c r="AB45" i="6"/>
  <c r="AA45" i="6"/>
  <c r="Z45" i="6"/>
  <c r="Y45" i="6"/>
  <c r="X45" i="6"/>
  <c r="N45" i="6"/>
  <c r="M45" i="6"/>
  <c r="L45" i="6"/>
  <c r="K45" i="6"/>
  <c r="J45" i="6"/>
  <c r="I45" i="6"/>
  <c r="H45" i="6"/>
  <c r="G45" i="6"/>
  <c r="F45" i="6"/>
  <c r="E45" i="6"/>
  <c r="D45" i="6"/>
  <c r="B45" i="6"/>
  <c r="AS44" i="6"/>
  <c r="AR44" i="6"/>
  <c r="AQ44" i="6"/>
  <c r="AP44" i="6"/>
  <c r="AO44" i="6"/>
  <c r="AN44" i="6"/>
  <c r="AM44" i="6"/>
  <c r="AL44" i="6"/>
  <c r="AK44" i="6"/>
  <c r="AJ44" i="6"/>
  <c r="AI44" i="6"/>
  <c r="AH44" i="6"/>
  <c r="AC44" i="6"/>
  <c r="AB44" i="6"/>
  <c r="AA44" i="6"/>
  <c r="Z44" i="6"/>
  <c r="Y44" i="6"/>
  <c r="X44" i="6"/>
  <c r="N44" i="6"/>
  <c r="M44" i="6"/>
  <c r="L44" i="6"/>
  <c r="K44" i="6"/>
  <c r="J44" i="6"/>
  <c r="I44" i="6"/>
  <c r="H44" i="6"/>
  <c r="G44" i="6"/>
  <c r="F44" i="6"/>
  <c r="E44" i="6"/>
  <c r="D44" i="6"/>
  <c r="B44" i="6"/>
  <c r="A44" i="6"/>
  <c r="AS43" i="6"/>
  <c r="AR43" i="6"/>
  <c r="AQ43" i="6"/>
  <c r="AP43" i="6"/>
  <c r="AO43" i="6"/>
  <c r="AN43" i="6"/>
  <c r="AM43" i="6"/>
  <c r="AL43" i="6"/>
  <c r="AK43" i="6"/>
  <c r="AJ43" i="6"/>
  <c r="AI43" i="6"/>
  <c r="AH43" i="6"/>
  <c r="AC43" i="6"/>
  <c r="AB43" i="6"/>
  <c r="AA43" i="6"/>
  <c r="Z43" i="6"/>
  <c r="Y43" i="6"/>
  <c r="X43" i="6"/>
  <c r="N43" i="6"/>
  <c r="M43" i="6"/>
  <c r="L43" i="6"/>
  <c r="K43" i="6"/>
  <c r="J43" i="6"/>
  <c r="I43" i="6"/>
  <c r="H43" i="6"/>
  <c r="G43" i="6"/>
  <c r="F43" i="6"/>
  <c r="E43" i="6"/>
  <c r="D43" i="6"/>
  <c r="B43" i="6"/>
  <c r="A43" i="6"/>
  <c r="AS42" i="6"/>
  <c r="AR42" i="6"/>
  <c r="AQ42" i="6"/>
  <c r="AP42" i="6"/>
  <c r="AO42" i="6"/>
  <c r="AN42" i="6"/>
  <c r="AM42" i="6"/>
  <c r="AL42" i="6"/>
  <c r="AK42" i="6"/>
  <c r="AJ42" i="6"/>
  <c r="AI42" i="6"/>
  <c r="AH42" i="6"/>
  <c r="AC42" i="6"/>
  <c r="AB42" i="6"/>
  <c r="AA42" i="6"/>
  <c r="Z42" i="6"/>
  <c r="Y42" i="6"/>
  <c r="X42" i="6"/>
  <c r="N42" i="6"/>
  <c r="M42" i="6"/>
  <c r="L42" i="6"/>
  <c r="K42" i="6"/>
  <c r="J42" i="6"/>
  <c r="I42" i="6"/>
  <c r="H42" i="6"/>
  <c r="G42" i="6"/>
  <c r="F42" i="6"/>
  <c r="E42" i="6"/>
  <c r="D42" i="6"/>
  <c r="B42" i="6"/>
  <c r="A42" i="6"/>
  <c r="AS41" i="6"/>
  <c r="AR41" i="6"/>
  <c r="AQ41" i="6"/>
  <c r="AP41" i="6"/>
  <c r="AO41" i="6"/>
  <c r="AN41" i="6"/>
  <c r="AM41" i="6"/>
  <c r="AL41" i="6"/>
  <c r="AK41" i="6"/>
  <c r="AJ41" i="6"/>
  <c r="AI41" i="6"/>
  <c r="AH41" i="6"/>
  <c r="AC41" i="6"/>
  <c r="AB41" i="6"/>
  <c r="AA41" i="6"/>
  <c r="Z41" i="6"/>
  <c r="Y41" i="6"/>
  <c r="X41" i="6"/>
  <c r="N41" i="6"/>
  <c r="M41" i="6"/>
  <c r="L41" i="6"/>
  <c r="K41" i="6"/>
  <c r="J41" i="6"/>
  <c r="I41" i="6"/>
  <c r="H41" i="6"/>
  <c r="G41" i="6"/>
  <c r="F41" i="6"/>
  <c r="E41" i="6"/>
  <c r="D41" i="6"/>
  <c r="B41" i="6"/>
  <c r="A41" i="6"/>
  <c r="AS40" i="6"/>
  <c r="AR40" i="6"/>
  <c r="AQ40" i="6"/>
  <c r="AP40" i="6"/>
  <c r="AO40" i="6"/>
  <c r="AN40" i="6"/>
  <c r="AM40" i="6"/>
  <c r="AL40" i="6"/>
  <c r="AK40" i="6"/>
  <c r="AJ40" i="6"/>
  <c r="AI40" i="6"/>
  <c r="AH40" i="6"/>
  <c r="AC40" i="6"/>
  <c r="AB40" i="6"/>
  <c r="AA40" i="6"/>
  <c r="Z40" i="6"/>
  <c r="Y40" i="6"/>
  <c r="X40" i="6"/>
  <c r="N40" i="6"/>
  <c r="M40" i="6"/>
  <c r="L40" i="6"/>
  <c r="K40" i="6"/>
  <c r="J40" i="6"/>
  <c r="I40" i="6"/>
  <c r="H40" i="6"/>
  <c r="G40" i="6"/>
  <c r="F40" i="6"/>
  <c r="E40" i="6"/>
  <c r="D40" i="6"/>
  <c r="B40" i="6"/>
  <c r="A40" i="6"/>
  <c r="B39" i="6"/>
  <c r="A39" i="6"/>
  <c r="B37" i="6"/>
  <c r="A16" i="6"/>
  <c r="B16" i="6"/>
  <c r="D16" i="6"/>
  <c r="E16" i="6"/>
  <c r="F16" i="6"/>
  <c r="G16" i="6"/>
  <c r="H16" i="6"/>
  <c r="I16" i="6"/>
  <c r="J16" i="6"/>
  <c r="K16" i="6"/>
  <c r="L16" i="6"/>
  <c r="M16" i="6"/>
  <c r="N16" i="6"/>
  <c r="X16" i="6"/>
  <c r="Y16" i="6"/>
  <c r="Z16" i="6"/>
  <c r="AA16" i="6"/>
  <c r="AB16" i="6"/>
  <c r="AC16" i="6"/>
  <c r="AH16" i="6"/>
  <c r="AI16" i="6"/>
  <c r="AJ16" i="6"/>
  <c r="AK16" i="6"/>
  <c r="AL16" i="6"/>
  <c r="AM16" i="6"/>
  <c r="AN16" i="6"/>
  <c r="AO16" i="6"/>
  <c r="AP16" i="6"/>
  <c r="AQ16" i="6"/>
  <c r="AR16" i="6"/>
  <c r="AS16" i="6"/>
  <c r="A17" i="6"/>
  <c r="B17" i="6"/>
  <c r="D17" i="6"/>
  <c r="E17" i="6"/>
  <c r="F17" i="6"/>
  <c r="G17" i="6"/>
  <c r="H17" i="6"/>
  <c r="I17" i="6"/>
  <c r="J17" i="6"/>
  <c r="K17" i="6"/>
  <c r="L17" i="6"/>
  <c r="M17" i="6"/>
  <c r="N17" i="6"/>
  <c r="X17" i="6"/>
  <c r="Y17" i="6"/>
  <c r="Z17" i="6"/>
  <c r="AA17" i="6"/>
  <c r="AB17" i="6"/>
  <c r="AC17" i="6"/>
  <c r="AH17" i="6"/>
  <c r="AI17" i="6"/>
  <c r="AJ17" i="6"/>
  <c r="AK17" i="6"/>
  <c r="AL17" i="6"/>
  <c r="AM17" i="6"/>
  <c r="AN17" i="6"/>
  <c r="AO17" i="6"/>
  <c r="AP17" i="6"/>
  <c r="AQ17" i="6"/>
  <c r="AR17" i="6"/>
  <c r="AS17" i="6"/>
  <c r="A18" i="6"/>
  <c r="B18" i="6"/>
  <c r="D18" i="6"/>
  <c r="E18" i="6"/>
  <c r="F18" i="6"/>
  <c r="G18" i="6"/>
  <c r="H18" i="6"/>
  <c r="I18" i="6"/>
  <c r="J18" i="6"/>
  <c r="K18" i="6"/>
  <c r="L18" i="6"/>
  <c r="M18" i="6"/>
  <c r="N18" i="6"/>
  <c r="X18" i="6"/>
  <c r="Y18" i="6"/>
  <c r="Z18" i="6"/>
  <c r="AA18" i="6"/>
  <c r="AB18" i="6"/>
  <c r="AC18" i="6"/>
  <c r="AH18" i="6"/>
  <c r="AI18" i="6"/>
  <c r="AJ18" i="6"/>
  <c r="AK18" i="6"/>
  <c r="AL18" i="6"/>
  <c r="AM18" i="6"/>
  <c r="AN18" i="6"/>
  <c r="AO18" i="6"/>
  <c r="AP18" i="6"/>
  <c r="AQ18" i="6"/>
  <c r="AR18" i="6"/>
  <c r="AS18" i="6"/>
  <c r="A19" i="6"/>
  <c r="B19" i="6"/>
  <c r="D19" i="6"/>
  <c r="E19" i="6"/>
  <c r="F19" i="6"/>
  <c r="G19" i="6"/>
  <c r="H19" i="6"/>
  <c r="I19" i="6"/>
  <c r="J19" i="6"/>
  <c r="K19" i="6"/>
  <c r="L19" i="6"/>
  <c r="M19" i="6"/>
  <c r="N19" i="6"/>
  <c r="X19" i="6"/>
  <c r="Y19" i="6"/>
  <c r="Z19" i="6"/>
  <c r="AA19" i="6"/>
  <c r="AB19" i="6"/>
  <c r="AC19" i="6"/>
  <c r="AH19" i="6"/>
  <c r="AI19" i="6"/>
  <c r="AJ19" i="6"/>
  <c r="AK19" i="6"/>
  <c r="AL19" i="6"/>
  <c r="AM19" i="6"/>
  <c r="AN19" i="6"/>
  <c r="AO19" i="6"/>
  <c r="AP19" i="6"/>
  <c r="AQ19" i="6"/>
  <c r="AR19" i="6"/>
  <c r="AS19" i="6"/>
  <c r="A20" i="6"/>
  <c r="B20" i="6"/>
  <c r="D20" i="6"/>
  <c r="E20" i="6"/>
  <c r="F20" i="6"/>
  <c r="G20" i="6"/>
  <c r="H20" i="6"/>
  <c r="I20" i="6"/>
  <c r="J20" i="6"/>
  <c r="K20" i="6"/>
  <c r="L20" i="6"/>
  <c r="M20" i="6"/>
  <c r="N20" i="6"/>
  <c r="X20" i="6"/>
  <c r="Y20" i="6"/>
  <c r="Z20" i="6"/>
  <c r="AA20" i="6"/>
  <c r="AB20" i="6"/>
  <c r="AC20" i="6"/>
  <c r="AH20" i="6"/>
  <c r="AI20" i="6"/>
  <c r="AJ20" i="6"/>
  <c r="AK20" i="6"/>
  <c r="AL20" i="6"/>
  <c r="AM20" i="6"/>
  <c r="AN20" i="6"/>
  <c r="AO20" i="6"/>
  <c r="AP20" i="6"/>
  <c r="AQ20" i="6"/>
  <c r="AR20" i="6"/>
  <c r="AS20" i="6"/>
  <c r="A21" i="6"/>
  <c r="B21" i="6"/>
  <c r="D21" i="6"/>
  <c r="E21" i="6"/>
  <c r="F21" i="6"/>
  <c r="G21" i="6"/>
  <c r="H21" i="6"/>
  <c r="I21" i="6"/>
  <c r="J21" i="6"/>
  <c r="K21" i="6"/>
  <c r="L21" i="6"/>
  <c r="M21" i="6"/>
  <c r="N21" i="6"/>
  <c r="X21" i="6"/>
  <c r="Y21" i="6"/>
  <c r="Z21" i="6"/>
  <c r="AA21" i="6"/>
  <c r="AB21" i="6"/>
  <c r="AC21" i="6"/>
  <c r="AH21" i="6"/>
  <c r="AI21" i="6"/>
  <c r="AJ21" i="6"/>
  <c r="AK21" i="6"/>
  <c r="AL21" i="6"/>
  <c r="AM21" i="6"/>
  <c r="AN21" i="6"/>
  <c r="AO21" i="6"/>
  <c r="AP21" i="6"/>
  <c r="AQ21" i="6"/>
  <c r="AR21" i="6"/>
  <c r="AS21" i="6"/>
  <c r="A22" i="6"/>
  <c r="B22" i="6"/>
  <c r="D22" i="6"/>
  <c r="E22" i="6"/>
  <c r="F22" i="6"/>
  <c r="G22" i="6"/>
  <c r="H22" i="6"/>
  <c r="I22" i="6"/>
  <c r="J22" i="6"/>
  <c r="K22" i="6"/>
  <c r="L22" i="6"/>
  <c r="M22" i="6"/>
  <c r="N22" i="6"/>
  <c r="X22" i="6"/>
  <c r="Y22" i="6"/>
  <c r="Z22" i="6"/>
  <c r="AA22" i="6"/>
  <c r="AB22" i="6"/>
  <c r="AC22" i="6"/>
  <c r="AH22" i="6"/>
  <c r="AI22" i="6"/>
  <c r="AJ22" i="6"/>
  <c r="AK22" i="6"/>
  <c r="AL22" i="6"/>
  <c r="AM22" i="6"/>
  <c r="AN22" i="6"/>
  <c r="AO22" i="6"/>
  <c r="AP22" i="6"/>
  <c r="AQ22" i="6"/>
  <c r="AR22" i="6"/>
  <c r="AS22" i="6"/>
  <c r="A23" i="6"/>
  <c r="B23" i="6"/>
  <c r="D23" i="6"/>
  <c r="E23" i="6"/>
  <c r="F23" i="6"/>
  <c r="G23" i="6"/>
  <c r="H23" i="6"/>
  <c r="I23" i="6"/>
  <c r="J23" i="6"/>
  <c r="K23" i="6"/>
  <c r="L23" i="6"/>
  <c r="M23" i="6"/>
  <c r="N23" i="6"/>
  <c r="X23" i="6"/>
  <c r="Y23" i="6"/>
  <c r="Z23" i="6"/>
  <c r="AA23" i="6"/>
  <c r="AB23" i="6"/>
  <c r="AC23" i="6"/>
  <c r="AH23" i="6"/>
  <c r="AI23" i="6"/>
  <c r="AJ23" i="6"/>
  <c r="AK23" i="6"/>
  <c r="AL23" i="6"/>
  <c r="AM23" i="6"/>
  <c r="AN23" i="6"/>
  <c r="AO23" i="6"/>
  <c r="AP23" i="6"/>
  <c r="AQ23" i="6"/>
  <c r="AR23" i="6"/>
  <c r="AS23" i="6"/>
  <c r="A24" i="6"/>
  <c r="B24" i="6"/>
  <c r="D24" i="6"/>
  <c r="E24" i="6"/>
  <c r="F24" i="6"/>
  <c r="G24" i="6"/>
  <c r="H24" i="6"/>
  <c r="I24" i="6"/>
  <c r="J24" i="6"/>
  <c r="K24" i="6"/>
  <c r="L24" i="6"/>
  <c r="M24" i="6"/>
  <c r="N24" i="6"/>
  <c r="X24" i="6"/>
  <c r="Y24" i="6"/>
  <c r="Z24" i="6"/>
  <c r="AA24" i="6"/>
  <c r="AB24" i="6"/>
  <c r="AC24" i="6"/>
  <c r="AH24" i="6"/>
  <c r="AI24" i="6"/>
  <c r="AJ24" i="6"/>
  <c r="AK24" i="6"/>
  <c r="AL24" i="6"/>
  <c r="AM24" i="6"/>
  <c r="AN24" i="6"/>
  <c r="AO24" i="6"/>
  <c r="AP24" i="6"/>
  <c r="AQ24" i="6"/>
  <c r="AR24" i="6"/>
  <c r="AS24" i="6"/>
  <c r="A25" i="6"/>
  <c r="B25" i="6"/>
  <c r="D25" i="6"/>
  <c r="E25" i="6"/>
  <c r="F25" i="6"/>
  <c r="G25" i="6"/>
  <c r="H25" i="6"/>
  <c r="I25" i="6"/>
  <c r="J25" i="6"/>
  <c r="K25" i="6"/>
  <c r="L25" i="6"/>
  <c r="M25" i="6"/>
  <c r="N25" i="6"/>
  <c r="X25" i="6"/>
  <c r="Y25" i="6"/>
  <c r="Z25" i="6"/>
  <c r="AA25" i="6"/>
  <c r="AB25" i="6"/>
  <c r="AC25" i="6"/>
  <c r="AH25" i="6"/>
  <c r="AI25" i="6"/>
  <c r="AJ25" i="6"/>
  <c r="AK25" i="6"/>
  <c r="AL25" i="6"/>
  <c r="AM25" i="6"/>
  <c r="AN25" i="6"/>
  <c r="AO25" i="6"/>
  <c r="AP25" i="6"/>
  <c r="AQ25" i="6"/>
  <c r="AR25" i="6"/>
  <c r="AS25" i="6"/>
  <c r="A26" i="6"/>
  <c r="B26" i="6"/>
  <c r="D26" i="6"/>
  <c r="E26" i="6"/>
  <c r="F26" i="6"/>
  <c r="G26" i="6"/>
  <c r="H26" i="6"/>
  <c r="I26" i="6"/>
  <c r="J26" i="6"/>
  <c r="K26" i="6"/>
  <c r="L26" i="6"/>
  <c r="M26" i="6"/>
  <c r="N26" i="6"/>
  <c r="X26" i="6"/>
  <c r="Y26" i="6"/>
  <c r="Z26" i="6"/>
  <c r="AA26" i="6"/>
  <c r="AB26" i="6"/>
  <c r="AC26" i="6"/>
  <c r="AH26" i="6"/>
  <c r="AI26" i="6"/>
  <c r="AJ26" i="6"/>
  <c r="AK26" i="6"/>
  <c r="AL26" i="6"/>
  <c r="AM26" i="6"/>
  <c r="AN26" i="6"/>
  <c r="AO26" i="6"/>
  <c r="AP26" i="6"/>
  <c r="AQ26" i="6"/>
  <c r="AR26" i="6"/>
  <c r="AS26" i="6"/>
  <c r="A27" i="6"/>
  <c r="B27" i="6"/>
  <c r="D27" i="6"/>
  <c r="E27" i="6"/>
  <c r="F27" i="6"/>
  <c r="G27" i="6"/>
  <c r="H27" i="6"/>
  <c r="I27" i="6"/>
  <c r="J27" i="6"/>
  <c r="K27" i="6"/>
  <c r="L27" i="6"/>
  <c r="M27" i="6"/>
  <c r="N27" i="6"/>
  <c r="X27" i="6"/>
  <c r="Y27" i="6"/>
  <c r="Z27" i="6"/>
  <c r="AA27" i="6"/>
  <c r="AB27" i="6"/>
  <c r="AC27" i="6"/>
  <c r="AH27" i="6"/>
  <c r="AI27" i="6"/>
  <c r="AJ27" i="6"/>
  <c r="AK27" i="6"/>
  <c r="AL27" i="6"/>
  <c r="AM27" i="6"/>
  <c r="AN27" i="6"/>
  <c r="AO27" i="6"/>
  <c r="AP27" i="6"/>
  <c r="AQ27" i="6"/>
  <c r="AR27" i="6"/>
  <c r="AS27" i="6"/>
  <c r="A28" i="6"/>
  <c r="B28" i="6"/>
  <c r="D28" i="6"/>
  <c r="E28" i="6"/>
  <c r="F28" i="6"/>
  <c r="G28" i="6"/>
  <c r="H28" i="6"/>
  <c r="I28" i="6"/>
  <c r="J28" i="6"/>
  <c r="K28" i="6"/>
  <c r="L28" i="6"/>
  <c r="M28" i="6"/>
  <c r="N28" i="6"/>
  <c r="X28" i="6"/>
  <c r="Y28" i="6"/>
  <c r="Z28" i="6"/>
  <c r="AA28" i="6"/>
  <c r="AB28" i="6"/>
  <c r="AC28" i="6"/>
  <c r="AH28" i="6"/>
  <c r="AI28" i="6"/>
  <c r="AJ28" i="6"/>
  <c r="AK28" i="6"/>
  <c r="AL28" i="6"/>
  <c r="AM28" i="6"/>
  <c r="AN28" i="6"/>
  <c r="AO28" i="6"/>
  <c r="AP28" i="6"/>
  <c r="AQ28" i="6"/>
  <c r="AR28" i="6"/>
  <c r="AS28" i="6"/>
  <c r="A29" i="6"/>
  <c r="B29" i="6"/>
  <c r="D29" i="6"/>
  <c r="E29" i="6"/>
  <c r="F29" i="6"/>
  <c r="G29" i="6"/>
  <c r="H29" i="6"/>
  <c r="I29" i="6"/>
  <c r="J29" i="6"/>
  <c r="K29" i="6"/>
  <c r="L29" i="6"/>
  <c r="M29" i="6"/>
  <c r="N29" i="6"/>
  <c r="X29" i="6"/>
  <c r="Y29" i="6"/>
  <c r="Z29" i="6"/>
  <c r="AA29" i="6"/>
  <c r="AB29" i="6"/>
  <c r="AC29" i="6"/>
  <c r="AH29" i="6"/>
  <c r="AI29" i="6"/>
  <c r="AJ29" i="6"/>
  <c r="AK29" i="6"/>
  <c r="AL29" i="6"/>
  <c r="AM29" i="6"/>
  <c r="AN29" i="6"/>
  <c r="AO29" i="6"/>
  <c r="AP29" i="6"/>
  <c r="AQ29" i="6"/>
  <c r="AR29" i="6"/>
  <c r="AS29" i="6"/>
  <c r="A30" i="6"/>
  <c r="B30" i="6"/>
  <c r="D30" i="6"/>
  <c r="E30" i="6"/>
  <c r="F30" i="6"/>
  <c r="G30" i="6"/>
  <c r="H30" i="6"/>
  <c r="I30" i="6"/>
  <c r="J30" i="6"/>
  <c r="K30" i="6"/>
  <c r="L30" i="6"/>
  <c r="M30" i="6"/>
  <c r="N30" i="6"/>
  <c r="X30" i="6"/>
  <c r="Y30" i="6"/>
  <c r="Z30" i="6"/>
  <c r="AA30" i="6"/>
  <c r="AB30" i="6"/>
  <c r="AC30" i="6"/>
  <c r="AH30" i="6"/>
  <c r="AI30" i="6"/>
  <c r="AJ30" i="6"/>
  <c r="AK30" i="6"/>
  <c r="AL30" i="6"/>
  <c r="AM30" i="6"/>
  <c r="AN30" i="6"/>
  <c r="AO30" i="6"/>
  <c r="AP30" i="6"/>
  <c r="AQ30" i="6"/>
  <c r="AR30" i="6"/>
  <c r="AS30" i="6"/>
  <c r="A31" i="6"/>
  <c r="B31" i="6"/>
  <c r="D31" i="6"/>
  <c r="E31" i="6"/>
  <c r="F31" i="6"/>
  <c r="G31" i="6"/>
  <c r="H31" i="6"/>
  <c r="I31" i="6"/>
  <c r="J31" i="6"/>
  <c r="K31" i="6"/>
  <c r="L31" i="6"/>
  <c r="M31" i="6"/>
  <c r="N31" i="6"/>
  <c r="X31" i="6"/>
  <c r="Y31" i="6"/>
  <c r="Z31" i="6"/>
  <c r="AA31" i="6"/>
  <c r="AB31" i="6"/>
  <c r="AC31" i="6"/>
  <c r="AH31" i="6"/>
  <c r="AI31" i="6"/>
  <c r="AJ31" i="6"/>
  <c r="AK31" i="6"/>
  <c r="AL31" i="6"/>
  <c r="AM31" i="6"/>
  <c r="AN31" i="6"/>
  <c r="AO31" i="6"/>
  <c r="AP31" i="6"/>
  <c r="AQ31" i="6"/>
  <c r="AR31" i="6"/>
  <c r="AS31" i="6"/>
  <c r="A32" i="6"/>
  <c r="B32" i="6"/>
  <c r="D32" i="6"/>
  <c r="E32" i="6"/>
  <c r="F32" i="6"/>
  <c r="G32" i="6"/>
  <c r="H32" i="6"/>
  <c r="I32" i="6"/>
  <c r="J32" i="6"/>
  <c r="K32" i="6"/>
  <c r="L32" i="6"/>
  <c r="M32" i="6"/>
  <c r="N32" i="6"/>
  <c r="X32" i="6"/>
  <c r="Y32" i="6"/>
  <c r="Z32" i="6"/>
  <c r="AA32" i="6"/>
  <c r="AB32" i="6"/>
  <c r="AC32" i="6"/>
  <c r="AH32" i="6"/>
  <c r="AI32" i="6"/>
  <c r="AJ32" i="6"/>
  <c r="AK32" i="6"/>
  <c r="AL32" i="6"/>
  <c r="AM32" i="6"/>
  <c r="AN32" i="6"/>
  <c r="AO32" i="6"/>
  <c r="AP32" i="6"/>
  <c r="AQ32" i="6"/>
  <c r="AR32" i="6"/>
  <c r="AS32" i="6"/>
  <c r="A33" i="6"/>
  <c r="B33" i="6"/>
  <c r="D33" i="6"/>
  <c r="E33" i="6"/>
  <c r="F33" i="6"/>
  <c r="G33" i="6"/>
  <c r="H33" i="6"/>
  <c r="I33" i="6"/>
  <c r="J33" i="6"/>
  <c r="K33" i="6"/>
  <c r="L33" i="6"/>
  <c r="M33" i="6"/>
  <c r="N33" i="6"/>
  <c r="X33" i="6"/>
  <c r="Y33" i="6"/>
  <c r="Z33" i="6"/>
  <c r="AA33" i="6"/>
  <c r="AB33" i="6"/>
  <c r="AC33" i="6"/>
  <c r="AH33" i="6"/>
  <c r="AI33" i="6"/>
  <c r="AJ33" i="6"/>
  <c r="AK33" i="6"/>
  <c r="AL33" i="6"/>
  <c r="AM33" i="6"/>
  <c r="AN33" i="6"/>
  <c r="AO33" i="6"/>
  <c r="AP33" i="6"/>
  <c r="AQ33" i="6"/>
  <c r="AR33" i="6"/>
  <c r="AS33" i="6"/>
  <c r="A34" i="6"/>
  <c r="B34" i="6"/>
  <c r="D34" i="6"/>
  <c r="E34" i="6"/>
  <c r="F34" i="6"/>
  <c r="G34" i="6"/>
  <c r="H34" i="6"/>
  <c r="I34" i="6"/>
  <c r="J34" i="6"/>
  <c r="K34" i="6"/>
  <c r="L34" i="6"/>
  <c r="M34" i="6"/>
  <c r="N34" i="6"/>
  <c r="X34" i="6"/>
  <c r="Y34" i="6"/>
  <c r="Z34" i="6"/>
  <c r="AA34" i="6"/>
  <c r="AB34" i="6"/>
  <c r="AC34" i="6"/>
  <c r="AH34" i="6"/>
  <c r="AI34" i="6"/>
  <c r="AJ34" i="6"/>
  <c r="AK34" i="6"/>
  <c r="AL34" i="6"/>
  <c r="AM34" i="6"/>
  <c r="AN34" i="6"/>
  <c r="AO34" i="6"/>
  <c r="AP34" i="6"/>
  <c r="AQ34" i="6"/>
  <c r="AR34" i="6"/>
  <c r="AS34" i="6"/>
  <c r="A35" i="6"/>
  <c r="B35" i="6"/>
  <c r="D35" i="6"/>
  <c r="E35" i="6"/>
  <c r="F35" i="6"/>
  <c r="G35" i="6"/>
  <c r="H35" i="6"/>
  <c r="I35" i="6"/>
  <c r="J35" i="6"/>
  <c r="K35" i="6"/>
  <c r="L35" i="6"/>
  <c r="M35" i="6"/>
  <c r="N35" i="6"/>
  <c r="X35" i="6"/>
  <c r="Y35" i="6"/>
  <c r="Z35" i="6"/>
  <c r="AA35" i="6"/>
  <c r="AB35" i="6"/>
  <c r="AC35" i="6"/>
  <c r="AH35" i="6"/>
  <c r="AI35" i="6"/>
  <c r="AJ35" i="6"/>
  <c r="AK35" i="6"/>
  <c r="AL35" i="6"/>
  <c r="AM35" i="6"/>
  <c r="AN35" i="6"/>
  <c r="AO35" i="6"/>
  <c r="AP35" i="6"/>
  <c r="AQ35" i="6"/>
  <c r="AR35" i="6"/>
  <c r="AS35" i="6"/>
  <c r="A36" i="6"/>
  <c r="B36" i="6"/>
  <c r="D36" i="6"/>
  <c r="E36" i="6"/>
  <c r="F36" i="6"/>
  <c r="G36" i="6"/>
  <c r="H36" i="6"/>
  <c r="I36" i="6"/>
  <c r="J36" i="6"/>
  <c r="K36" i="6"/>
  <c r="L36" i="6"/>
  <c r="M36" i="6"/>
  <c r="N36" i="6"/>
  <c r="X36" i="6"/>
  <c r="Y36" i="6"/>
  <c r="Z36" i="6"/>
  <c r="AA36" i="6"/>
  <c r="AB36" i="6"/>
  <c r="AC36" i="6"/>
  <c r="AH36" i="6"/>
  <c r="AI36" i="6"/>
  <c r="AJ36" i="6"/>
  <c r="AK36" i="6"/>
  <c r="AL36" i="6"/>
  <c r="AM36" i="6"/>
  <c r="AN36" i="6"/>
  <c r="AO36" i="6"/>
  <c r="AP36" i="6"/>
  <c r="AQ36" i="6"/>
  <c r="AR36" i="6"/>
  <c r="AS36" i="6"/>
  <c r="AL15" i="6"/>
  <c r="AM15" i="6"/>
  <c r="AN15" i="6"/>
  <c r="AO15" i="6"/>
  <c r="AP15" i="6"/>
  <c r="AQ15" i="6"/>
  <c r="AR15" i="6"/>
  <c r="AS15" i="6"/>
  <c r="AK15" i="6"/>
  <c r="AI15" i="6"/>
  <c r="AJ15" i="6"/>
  <c r="AH15" i="6"/>
  <c r="Z15" i="6"/>
  <c r="AA15" i="6"/>
  <c r="AB15" i="6"/>
  <c r="AC15" i="6"/>
  <c r="Y15" i="6"/>
  <c r="X15" i="6"/>
  <c r="E15" i="6"/>
  <c r="F15" i="6"/>
  <c r="G15" i="6"/>
  <c r="H15" i="6"/>
  <c r="I15" i="6"/>
  <c r="J15" i="6"/>
  <c r="K15" i="6"/>
  <c r="L15" i="6"/>
  <c r="M15" i="6"/>
  <c r="N15" i="6"/>
  <c r="D15" i="6"/>
  <c r="B15" i="6"/>
  <c r="A15" i="6"/>
  <c r="B14" i="6"/>
  <c r="A14" i="6"/>
  <c r="B13" i="6"/>
  <c r="A13" i="6"/>
  <c r="Q18" i="7"/>
  <c r="A4" i="6"/>
  <c r="A3" i="6"/>
  <c r="AL9" i="6"/>
  <c r="AP9" i="6"/>
  <c r="AH9" i="6"/>
  <c r="BB2" i="7" l="1"/>
  <c r="BB2" i="2"/>
  <c r="AI18" i="7"/>
  <c r="AD15" i="7"/>
  <c r="AD16" i="7"/>
  <c r="AD17" i="7"/>
  <c r="AD14" i="7"/>
  <c r="Q17" i="7"/>
  <c r="Q15" i="7"/>
  <c r="Q16" i="7"/>
  <c r="Q14" i="7"/>
  <c r="O15" i="7"/>
  <c r="O16" i="7"/>
  <c r="O17" i="7"/>
  <c r="O14" i="7"/>
  <c r="BE57" i="6" l="1"/>
  <c r="BI65" i="6"/>
  <c r="BH70" i="6"/>
  <c r="BH73" i="6" s="1"/>
  <c r="BG70" i="6"/>
  <c r="BG73" i="6" s="1"/>
  <c r="BF70" i="6"/>
  <c r="BF73" i="6" s="1"/>
  <c r="BD70" i="6"/>
  <c r="BD73" i="6" s="1"/>
  <c r="BC70" i="6"/>
  <c r="BC73" i="6" s="1"/>
  <c r="BB70" i="6"/>
  <c r="BB73" i="6" s="1"/>
  <c r="AZ70" i="6"/>
  <c r="AZ73" i="6" s="1"/>
  <c r="AY70" i="6"/>
  <c r="AY73" i="6" s="1"/>
  <c r="AX70" i="6"/>
  <c r="AX73" i="6" s="1"/>
  <c r="AV70" i="6"/>
  <c r="AV73" i="6" s="1"/>
  <c r="AU70" i="6"/>
  <c r="AU73" i="6" s="1"/>
  <c r="AT70" i="6"/>
  <c r="AT73" i="6" s="1"/>
  <c r="BA69" i="6"/>
  <c r="BE67" i="6"/>
  <c r="AW66" i="6"/>
  <c r="BA63" i="6"/>
  <c r="BE62" i="6"/>
  <c r="AW59" i="6"/>
  <c r="BE58" i="6"/>
  <c r="BA55" i="6"/>
  <c r="BE54" i="6"/>
  <c r="AW51" i="6"/>
  <c r="BI50" i="6"/>
  <c r="BE50" i="6"/>
  <c r="BA50" i="6"/>
  <c r="AW50" i="6"/>
  <c r="BH45" i="6"/>
  <c r="BH47" i="6" s="1"/>
  <c r="BG45" i="6"/>
  <c r="BG47" i="6" s="1"/>
  <c r="BF45" i="6"/>
  <c r="BF47" i="6" s="1"/>
  <c r="BD45" i="6"/>
  <c r="BD47" i="6" s="1"/>
  <c r="BC45" i="6"/>
  <c r="BC47" i="6" s="1"/>
  <c r="BB45" i="6"/>
  <c r="BB47" i="6" s="1"/>
  <c r="AZ45" i="6"/>
  <c r="AZ47" i="6" s="1"/>
  <c r="AY45" i="6"/>
  <c r="AY47" i="6" s="1"/>
  <c r="AX45" i="6"/>
  <c r="AX47" i="6" s="1"/>
  <c r="AV45" i="6"/>
  <c r="AV47" i="6" s="1"/>
  <c r="AU45" i="6"/>
  <c r="AU47" i="6" s="1"/>
  <c r="AT45" i="6"/>
  <c r="AT47" i="6" s="1"/>
  <c r="BI44" i="6"/>
  <c r="BE44" i="6"/>
  <c r="BA44" i="6"/>
  <c r="AW44" i="6"/>
  <c r="BI43" i="6"/>
  <c r="BE43" i="6"/>
  <c r="BA43" i="6"/>
  <c r="AW43" i="6"/>
  <c r="BI42" i="6"/>
  <c r="BE42" i="6"/>
  <c r="BA42" i="6"/>
  <c r="AW42" i="6"/>
  <c r="BI41" i="6"/>
  <c r="BE41" i="6"/>
  <c r="BA41" i="6"/>
  <c r="AW41" i="6"/>
  <c r="BI40" i="6"/>
  <c r="BE40" i="6"/>
  <c r="BA40" i="6"/>
  <c r="AW40" i="6"/>
  <c r="BH37" i="6"/>
  <c r="BG37" i="6"/>
  <c r="BF37" i="6"/>
  <c r="BD37" i="6"/>
  <c r="BC37" i="6"/>
  <c r="BB37" i="6"/>
  <c r="AZ37" i="6"/>
  <c r="AY37" i="6"/>
  <c r="AX37" i="6"/>
  <c r="AV37" i="6"/>
  <c r="AU37" i="6"/>
  <c r="AT37" i="6"/>
  <c r="AM37" i="6"/>
  <c r="AF37" i="6"/>
  <c r="AE37" i="6"/>
  <c r="AD37" i="6"/>
  <c r="BI36" i="6"/>
  <c r="BE36" i="6"/>
  <c r="BA36" i="6"/>
  <c r="AW36" i="6"/>
  <c r="BI35" i="6"/>
  <c r="BE35" i="6"/>
  <c r="BA35" i="6"/>
  <c r="AW35" i="6"/>
  <c r="BI34" i="6"/>
  <c r="BE34" i="6"/>
  <c r="BA34" i="6"/>
  <c r="AW34" i="6"/>
  <c r="BI33" i="6"/>
  <c r="BE33" i="6"/>
  <c r="BA33" i="6"/>
  <c r="AW33" i="6"/>
  <c r="BI32" i="6"/>
  <c r="BE32" i="6"/>
  <c r="BA32" i="6"/>
  <c r="AW32" i="6"/>
  <c r="BI31" i="6"/>
  <c r="BE31" i="6"/>
  <c r="BA31" i="6"/>
  <c r="AW31" i="6"/>
  <c r="BI30" i="6"/>
  <c r="BE30" i="6"/>
  <c r="BA30" i="6"/>
  <c r="AW30" i="6"/>
  <c r="BI29" i="6"/>
  <c r="BE29" i="6"/>
  <c r="BA29" i="6"/>
  <c r="AW29" i="6"/>
  <c r="BI28" i="6"/>
  <c r="BE28" i="6"/>
  <c r="BA28" i="6"/>
  <c r="AW28" i="6"/>
  <c r="BI27" i="6"/>
  <c r="BE27" i="6"/>
  <c r="BA27" i="6"/>
  <c r="AW27" i="6"/>
  <c r="BI26" i="6"/>
  <c r="BE26" i="6"/>
  <c r="BA26" i="6"/>
  <c r="AW26" i="6"/>
  <c r="BI25" i="6"/>
  <c r="BE25" i="6"/>
  <c r="BA25" i="6"/>
  <c r="AW25" i="6"/>
  <c r="BI24" i="6"/>
  <c r="BE24" i="6"/>
  <c r="BA24" i="6"/>
  <c r="AW24" i="6"/>
  <c r="BI23" i="6"/>
  <c r="BE23" i="6"/>
  <c r="BA23" i="6"/>
  <c r="AW23" i="6"/>
  <c r="BI22" i="6"/>
  <c r="BE22" i="6"/>
  <c r="BA22" i="6"/>
  <c r="AW22" i="6"/>
  <c r="BI21" i="6"/>
  <c r="BE21" i="6"/>
  <c r="BA21" i="6"/>
  <c r="AW21" i="6"/>
  <c r="BI20" i="6"/>
  <c r="BE20" i="6"/>
  <c r="BA20" i="6"/>
  <c r="AW20" i="6"/>
  <c r="BI19" i="6"/>
  <c r="BE19" i="6"/>
  <c r="BA19" i="6"/>
  <c r="AW19" i="6"/>
  <c r="BI18" i="6"/>
  <c r="BE18" i="6"/>
  <c r="BA18" i="6"/>
  <c r="AW18" i="6"/>
  <c r="BI17" i="6"/>
  <c r="BE17" i="6"/>
  <c r="BA17" i="6"/>
  <c r="AW17" i="6"/>
  <c r="BI16" i="6"/>
  <c r="BE16" i="6"/>
  <c r="BA16" i="6"/>
  <c r="AW16" i="6"/>
  <c r="BI15" i="6"/>
  <c r="BE15" i="6"/>
  <c r="BA15" i="6"/>
  <c r="AW15" i="6"/>
  <c r="AG37" i="6"/>
  <c r="A31" i="7"/>
  <c r="BG26" i="7"/>
  <c r="BF26" i="7"/>
  <c r="BE26" i="7"/>
  <c r="BD26" i="7"/>
  <c r="BC26" i="7"/>
  <c r="BB26" i="7"/>
  <c r="BH25" i="7"/>
  <c r="BH24" i="7"/>
  <c r="BH23" i="7"/>
  <c r="BH22" i="7"/>
  <c r="R4" i="7"/>
  <c r="AW65" i="6" l="1"/>
  <c r="AI37" i="6"/>
  <c r="AW45" i="6"/>
  <c r="AW47" i="6" s="1"/>
  <c r="BI37" i="6"/>
  <c r="AQ37" i="6"/>
  <c r="AQ47" i="6" s="1"/>
  <c r="AL37" i="6"/>
  <c r="AN37" i="6"/>
  <c r="AJ37" i="6"/>
  <c r="AJ47" i="6" s="1"/>
  <c r="BA62" i="6"/>
  <c r="BA54" i="6"/>
  <c r="AW63" i="6"/>
  <c r="AW55" i="6"/>
  <c r="BI66" i="6"/>
  <c r="BE37" i="6"/>
  <c r="AW64" i="6"/>
  <c r="BI60" i="6"/>
  <c r="AW56" i="6"/>
  <c r="BI52" i="6"/>
  <c r="BI61" i="6"/>
  <c r="BI53" i="6"/>
  <c r="BI45" i="6"/>
  <c r="BI47" i="6" s="1"/>
  <c r="AR37" i="6"/>
  <c r="AR47" i="6" s="1"/>
  <c r="BA37" i="6"/>
  <c r="AW37" i="6"/>
  <c r="AF47" i="6"/>
  <c r="AP37" i="6"/>
  <c r="X37" i="6"/>
  <c r="BA56" i="6"/>
  <c r="BA64" i="6"/>
  <c r="BA68" i="6"/>
  <c r="AI47" i="6"/>
  <c r="AM47" i="6"/>
  <c r="AE47" i="6"/>
  <c r="AD47" i="6"/>
  <c r="BI54" i="6"/>
  <c r="BE55" i="6"/>
  <c r="BE56" i="6"/>
  <c r="AW57" i="6"/>
  <c r="AW58" i="6"/>
  <c r="BI62" i="6"/>
  <c r="BE63" i="6"/>
  <c r="BE64" i="6"/>
  <c r="BA65" i="6"/>
  <c r="BA66" i="6"/>
  <c r="AW67" i="6"/>
  <c r="BI55" i="6"/>
  <c r="BI56" i="6"/>
  <c r="BA57" i="6"/>
  <c r="BA58" i="6"/>
  <c r="BI63" i="6"/>
  <c r="BI64" i="6"/>
  <c r="BE65" i="6"/>
  <c r="BE66" i="6"/>
  <c r="BA67" i="6"/>
  <c r="AW68" i="6"/>
  <c r="AW69" i="6"/>
  <c r="BA51" i="6"/>
  <c r="AW53" i="6"/>
  <c r="BI58" i="6"/>
  <c r="AW60" i="6"/>
  <c r="BI67" i="6"/>
  <c r="BE69" i="6"/>
  <c r="BE51" i="6"/>
  <c r="BA52" i="6"/>
  <c r="BA53" i="6"/>
  <c r="BE59" i="6"/>
  <c r="BA60" i="6"/>
  <c r="BA61" i="6"/>
  <c r="BI68" i="6"/>
  <c r="BI69" i="6"/>
  <c r="AW52" i="6"/>
  <c r="BI57" i="6"/>
  <c r="BA59" i="6"/>
  <c r="AW61" i="6"/>
  <c r="BE68" i="6"/>
  <c r="BI51" i="6"/>
  <c r="BE52" i="6"/>
  <c r="BE53" i="6"/>
  <c r="AW54" i="6"/>
  <c r="BI59" i="6"/>
  <c r="BE60" i="6"/>
  <c r="BE61" i="6"/>
  <c r="AW62" i="6"/>
  <c r="AH37" i="6"/>
  <c r="AH47" i="6" s="1"/>
  <c r="BA45" i="6"/>
  <c r="BA47" i="6" s="1"/>
  <c r="BE45" i="6"/>
  <c r="BE47" i="6" s="1"/>
  <c r="BH26" i="7"/>
  <c r="CF47" i="3"/>
  <c r="AN47" i="6" l="1"/>
  <c r="AL47" i="6"/>
  <c r="AP47" i="6"/>
  <c r="BE70" i="6"/>
  <c r="BE73" i="6" s="1"/>
  <c r="AK70" i="6"/>
  <c r="BA70" i="6"/>
  <c r="BA73" i="6" s="1"/>
  <c r="BI70" i="6"/>
  <c r="BI73" i="6" s="1"/>
  <c r="AG70" i="6"/>
  <c r="AW70" i="6"/>
  <c r="AW73" i="6" s="1"/>
  <c r="CF45" i="3"/>
  <c r="BH45" i="3"/>
  <c r="BH47" i="3" s="1"/>
  <c r="BG45" i="3"/>
  <c r="BG47" i="3" s="1"/>
  <c r="BF45" i="3"/>
  <c r="BF47" i="3" s="1"/>
  <c r="BD45" i="3"/>
  <c r="BD47" i="3" s="1"/>
  <c r="BC45" i="3"/>
  <c r="BC47" i="3" s="1"/>
  <c r="BB45" i="3"/>
  <c r="BB47" i="3" s="1"/>
  <c r="AZ45" i="3"/>
  <c r="AZ47" i="3" s="1"/>
  <c r="AY45" i="3"/>
  <c r="AY47" i="3" s="1"/>
  <c r="AX45" i="3"/>
  <c r="AX47" i="3" s="1"/>
  <c r="AV45" i="3"/>
  <c r="AV47" i="3" s="1"/>
  <c r="AU45" i="3"/>
  <c r="AU47" i="3" s="1"/>
  <c r="AT45" i="3"/>
  <c r="AT47" i="3" s="1"/>
  <c r="AR45" i="3"/>
  <c r="AQ45" i="3"/>
  <c r="AP45" i="3"/>
  <c r="AN45" i="3"/>
  <c r="AM45" i="3"/>
  <c r="AL45" i="3"/>
  <c r="AJ45" i="3"/>
  <c r="AI45" i="3"/>
  <c r="AH45" i="3"/>
  <c r="AF45" i="3"/>
  <c r="AE45" i="3"/>
  <c r="AD45" i="3"/>
  <c r="CX44" i="3"/>
  <c r="CW44" i="3"/>
  <c r="CV44" i="3"/>
  <c r="CU44" i="3"/>
  <c r="CT44" i="3"/>
  <c r="CS44" i="3"/>
  <c r="CR44" i="3"/>
  <c r="CQ44" i="3"/>
  <c r="CF44" i="3"/>
  <c r="BS44" i="3"/>
  <c r="BI44" i="3" s="1"/>
  <c r="BR44" i="3"/>
  <c r="BE44" i="3" s="1"/>
  <c r="BQ44" i="3"/>
  <c r="BA44" i="3" s="1"/>
  <c r="BP44" i="3"/>
  <c r="AW44" i="3" s="1"/>
  <c r="BO44" i="3"/>
  <c r="AS44" i="3" s="1"/>
  <c r="BN44" i="3"/>
  <c r="AO44" i="3" s="1"/>
  <c r="BM44" i="3"/>
  <c r="AK44" i="3" s="1"/>
  <c r="BL44" i="3"/>
  <c r="AB44" i="3"/>
  <c r="AA44" i="3"/>
  <c r="Z44" i="3"/>
  <c r="Y44" i="3"/>
  <c r="CX43" i="3"/>
  <c r="CW43" i="3"/>
  <c r="CV43" i="3"/>
  <c r="CU43" i="3"/>
  <c r="CT43" i="3"/>
  <c r="CS43" i="3"/>
  <c r="CR43" i="3"/>
  <c r="CQ43" i="3"/>
  <c r="CF43" i="3"/>
  <c r="BS43" i="3"/>
  <c r="BI43" i="3" s="1"/>
  <c r="BR43" i="3"/>
  <c r="BE43" i="3" s="1"/>
  <c r="BQ43" i="3"/>
  <c r="BA43" i="3" s="1"/>
  <c r="BP43" i="3"/>
  <c r="AW43" i="3" s="1"/>
  <c r="BO43" i="3"/>
  <c r="AS43" i="3" s="1"/>
  <c r="BN43" i="3"/>
  <c r="AO43" i="3" s="1"/>
  <c r="BM43" i="3"/>
  <c r="AK43" i="3" s="1"/>
  <c r="BL43" i="3"/>
  <c r="AB43" i="3"/>
  <c r="AA43" i="3"/>
  <c r="Z43" i="3"/>
  <c r="Y43" i="3"/>
  <c r="CX42" i="3"/>
  <c r="CW42" i="3"/>
  <c r="CV42" i="3"/>
  <c r="CU42" i="3"/>
  <c r="CT42" i="3"/>
  <c r="CS42" i="3"/>
  <c r="CR42" i="3"/>
  <c r="CQ42" i="3"/>
  <c r="CF42" i="3"/>
  <c r="BS42" i="3"/>
  <c r="BR42" i="3"/>
  <c r="BE42" i="3" s="1"/>
  <c r="BQ42" i="3"/>
  <c r="BA42" i="3" s="1"/>
  <c r="BP42" i="3"/>
  <c r="AW42" i="3" s="1"/>
  <c r="BO42" i="3"/>
  <c r="AS42" i="3" s="1"/>
  <c r="BN42" i="3"/>
  <c r="AO42" i="3" s="1"/>
  <c r="BM42" i="3"/>
  <c r="AK42" i="3" s="1"/>
  <c r="BL42" i="3"/>
  <c r="BI42" i="3"/>
  <c r="AB42" i="3"/>
  <c r="AA42" i="3"/>
  <c r="Z42" i="3"/>
  <c r="Y42" i="3"/>
  <c r="CX41" i="3"/>
  <c r="CW41" i="3"/>
  <c r="CV41" i="3"/>
  <c r="CU41" i="3"/>
  <c r="CT41" i="3"/>
  <c r="CS41" i="3"/>
  <c r="CR41" i="3"/>
  <c r="CQ41" i="3"/>
  <c r="CF41" i="3"/>
  <c r="BS41" i="3"/>
  <c r="BI41" i="3" s="1"/>
  <c r="BR41" i="3"/>
  <c r="BE41" i="3" s="1"/>
  <c r="BQ41" i="3"/>
  <c r="BA41" i="3" s="1"/>
  <c r="BP41" i="3"/>
  <c r="AW41" i="3" s="1"/>
  <c r="BO41" i="3"/>
  <c r="AS41" i="3" s="1"/>
  <c r="BN41" i="3"/>
  <c r="AO41" i="3" s="1"/>
  <c r="BM41" i="3"/>
  <c r="AK41" i="3" s="1"/>
  <c r="BL41" i="3"/>
  <c r="AG41" i="3" s="1"/>
  <c r="AB41" i="3"/>
  <c r="AA41" i="3"/>
  <c r="Z41" i="3"/>
  <c r="Y41" i="3"/>
  <c r="CX40" i="3"/>
  <c r="CW40" i="3"/>
  <c r="CV40" i="3"/>
  <c r="CU40" i="3"/>
  <c r="CT40" i="3"/>
  <c r="CS40" i="3"/>
  <c r="CR40" i="3"/>
  <c r="CQ40" i="3"/>
  <c r="CF40" i="3"/>
  <c r="BS40" i="3"/>
  <c r="BR40" i="3"/>
  <c r="BQ40" i="3"/>
  <c r="BA40" i="3" s="1"/>
  <c r="BP40" i="3"/>
  <c r="BN40" i="3"/>
  <c r="BM40" i="3"/>
  <c r="BL40" i="3"/>
  <c r="AB40" i="3"/>
  <c r="AA40" i="3"/>
  <c r="Z40" i="3"/>
  <c r="Y40" i="3"/>
  <c r="A39" i="3"/>
  <c r="A41" i="3" l="1"/>
  <c r="AC41" i="3"/>
  <c r="BJ41" i="3" s="1"/>
  <c r="AC40" i="3"/>
  <c r="BJ40" i="6" s="1"/>
  <c r="X47" i="6"/>
  <c r="AC44" i="3"/>
  <c r="AC43" i="3"/>
  <c r="AC42" i="3"/>
  <c r="BN45" i="3"/>
  <c r="BN47" i="3" s="1"/>
  <c r="Y45" i="3"/>
  <c r="X45" i="3" s="1"/>
  <c r="AW40" i="3"/>
  <c r="BR45" i="3"/>
  <c r="BR47" i="3" s="1"/>
  <c r="CW45" i="3"/>
  <c r="CW47" i="3" s="1"/>
  <c r="CX45" i="3"/>
  <c r="CX47" i="3" s="1"/>
  <c r="CY44" i="3"/>
  <c r="CZ44" i="3" s="1"/>
  <c r="Z45" i="3"/>
  <c r="CV45" i="3"/>
  <c r="CV47" i="3" s="1"/>
  <c r="BS45" i="3"/>
  <c r="BS47" i="3" s="1"/>
  <c r="CT45" i="3"/>
  <c r="CT47" i="3" s="1"/>
  <c r="AB45" i="3"/>
  <c r="BT44" i="3"/>
  <c r="BQ45" i="3"/>
  <c r="BQ47" i="3" s="1"/>
  <c r="CQ45" i="3"/>
  <c r="CQ47" i="3" s="1"/>
  <c r="BM45" i="3"/>
  <c r="BM47" i="3" s="1"/>
  <c r="CR45" i="3"/>
  <c r="CR47" i="3" s="1"/>
  <c r="A40" i="3"/>
  <c r="BT41" i="3"/>
  <c r="AG44" i="3"/>
  <c r="A44" i="3"/>
  <c r="CY41" i="3"/>
  <c r="CZ41" i="3" s="1"/>
  <c r="BT42" i="3"/>
  <c r="A43" i="3"/>
  <c r="CU45" i="3"/>
  <c r="CU47" i="3" s="1"/>
  <c r="CY42" i="3"/>
  <c r="CZ42" i="3" s="1"/>
  <c r="BT43" i="3"/>
  <c r="A42" i="3"/>
  <c r="AA45" i="3"/>
  <c r="CY43" i="3"/>
  <c r="CZ43" i="3" s="1"/>
  <c r="BI40" i="3"/>
  <c r="CS45" i="3"/>
  <c r="CS47" i="3" s="1"/>
  <c r="BA45" i="3"/>
  <c r="BA47" i="3" s="1"/>
  <c r="BE40" i="3"/>
  <c r="AG42" i="3"/>
  <c r="AO40" i="3"/>
  <c r="CY40" i="3"/>
  <c r="BP45" i="3"/>
  <c r="BP47" i="3" s="1"/>
  <c r="AG40" i="3"/>
  <c r="BL45" i="3"/>
  <c r="BL47" i="3" s="1"/>
  <c r="AK40" i="3"/>
  <c r="AG43" i="3"/>
  <c r="BJ40" i="3" l="1"/>
  <c r="AG47" i="6"/>
  <c r="AG73" i="6" s="1"/>
  <c r="AC45" i="3"/>
  <c r="BJ45" i="3" s="1"/>
  <c r="BJ41" i="6"/>
  <c r="AO45" i="3"/>
  <c r="AK45" i="3"/>
  <c r="BJ42" i="3"/>
  <c r="BJ42" i="6"/>
  <c r="BJ43" i="3"/>
  <c r="BJ43" i="6"/>
  <c r="BJ44" i="3"/>
  <c r="BJ44" i="6"/>
  <c r="BE45" i="3"/>
  <c r="BE47" i="3" s="1"/>
  <c r="AW45" i="3"/>
  <c r="AW47" i="3" s="1"/>
  <c r="BI45" i="3"/>
  <c r="BI47" i="3" s="1"/>
  <c r="AG45" i="3"/>
  <c r="CY45" i="3"/>
  <c r="CY47" i="3" s="1"/>
  <c r="CZ40" i="3"/>
  <c r="BO40" i="3" s="1"/>
  <c r="BJ45" i="6" l="1"/>
  <c r="BO45" i="3"/>
  <c r="BO47" i="3" s="1"/>
  <c r="AS40" i="3"/>
  <c r="BT40" i="3"/>
  <c r="AS45" i="3" l="1"/>
  <c r="BT45" i="3"/>
  <c r="BT47" i="3" s="1"/>
  <c r="X51" i="3"/>
  <c r="X52" i="3"/>
  <c r="X53" i="3"/>
  <c r="X54" i="3"/>
  <c r="X55" i="3"/>
  <c r="X56" i="3"/>
  <c r="X57" i="3"/>
  <c r="X58" i="3"/>
  <c r="X59" i="3"/>
  <c r="X60" i="3"/>
  <c r="X61" i="3"/>
  <c r="X62" i="3"/>
  <c r="X63" i="3"/>
  <c r="X64" i="3"/>
  <c r="X65" i="3"/>
  <c r="X66" i="3"/>
  <c r="X67" i="3"/>
  <c r="X68" i="3"/>
  <c r="X69" i="3"/>
  <c r="X50" i="3"/>
  <c r="BJ59" i="6" l="1"/>
  <c r="BJ66" i="6"/>
  <c r="BJ60" i="6"/>
  <c r="BJ67" i="6"/>
  <c r="BJ64" i="6"/>
  <c r="BJ56" i="6"/>
  <c r="BJ68" i="6"/>
  <c r="BJ51" i="6"/>
  <c r="BJ63" i="6"/>
  <c r="BJ55" i="6"/>
  <c r="BJ65" i="6"/>
  <c r="BJ50" i="6"/>
  <c r="BJ62" i="6"/>
  <c r="BJ54" i="6"/>
  <c r="BJ52" i="6"/>
  <c r="BJ58" i="6"/>
  <c r="BJ57" i="6"/>
  <c r="BJ69" i="6"/>
  <c r="BJ61" i="6"/>
  <c r="BJ53" i="6"/>
  <c r="R4" i="2"/>
  <c r="B88" i="3"/>
  <c r="X70" i="6" l="1"/>
  <c r="X73" i="6" s="1"/>
  <c r="BJ73" i="6" s="1"/>
  <c r="AR37" i="3"/>
  <c r="AR47" i="3" s="1"/>
  <c r="AQ37" i="3"/>
  <c r="AQ47" i="3" s="1"/>
  <c r="AP37" i="3"/>
  <c r="AP47" i="3" s="1"/>
  <c r="AN37" i="3"/>
  <c r="AN47" i="3" s="1"/>
  <c r="AM37" i="3"/>
  <c r="AM47" i="3" s="1"/>
  <c r="AL37" i="3"/>
  <c r="AL47" i="3" s="1"/>
  <c r="AJ37" i="3"/>
  <c r="AJ47" i="3" s="1"/>
  <c r="AI37" i="3"/>
  <c r="AI47" i="3" s="1"/>
  <c r="AH37" i="3"/>
  <c r="AH47" i="3" s="1"/>
  <c r="AD37" i="3"/>
  <c r="AD47" i="3" s="1"/>
  <c r="AE37" i="3"/>
  <c r="AE47" i="3" s="1"/>
  <c r="AF37" i="3"/>
  <c r="AF47" i="3" s="1"/>
  <c r="X37" i="3"/>
  <c r="X47" i="3" s="1"/>
  <c r="DC20" i="3"/>
  <c r="CX20" i="3"/>
  <c r="CW20" i="3"/>
  <c r="CV20" i="3"/>
  <c r="CU20" i="3"/>
  <c r="CT20" i="3"/>
  <c r="CS20" i="3"/>
  <c r="CR20" i="3"/>
  <c r="CQ20" i="3"/>
  <c r="CO20" i="3"/>
  <c r="CN20" i="3"/>
  <c r="CM20" i="3"/>
  <c r="CL20" i="3"/>
  <c r="CK20" i="3"/>
  <c r="CJ20" i="3"/>
  <c r="CI20" i="3"/>
  <c r="CH20" i="3"/>
  <c r="BK20" i="3"/>
  <c r="AB20" i="3"/>
  <c r="AA20" i="3"/>
  <c r="Z20" i="3"/>
  <c r="Y20" i="3"/>
  <c r="DC19" i="3"/>
  <c r="CX19" i="3"/>
  <c r="CW19" i="3"/>
  <c r="CV19" i="3"/>
  <c r="CU19" i="3"/>
  <c r="CT19" i="3"/>
  <c r="CS19" i="3"/>
  <c r="CR19" i="3"/>
  <c r="CQ19" i="3"/>
  <c r="CO19" i="3"/>
  <c r="CN19" i="3"/>
  <c r="CM19" i="3"/>
  <c r="CL19" i="3"/>
  <c r="CK19" i="3"/>
  <c r="CJ19" i="3"/>
  <c r="CI19" i="3"/>
  <c r="CH19" i="3"/>
  <c r="BK19" i="3"/>
  <c r="AB19" i="3"/>
  <c r="AA19" i="3"/>
  <c r="Z19" i="3"/>
  <c r="Y19" i="3"/>
  <c r="DC18" i="3"/>
  <c r="CX18" i="3"/>
  <c r="CW18" i="3"/>
  <c r="CV18" i="3"/>
  <c r="CU18" i="3"/>
  <c r="CT18" i="3"/>
  <c r="CS18" i="3"/>
  <c r="CR18" i="3"/>
  <c r="CQ18" i="3"/>
  <c r="CO18" i="3"/>
  <c r="CN18" i="3"/>
  <c r="CM18" i="3"/>
  <c r="CL18" i="3"/>
  <c r="CK18" i="3"/>
  <c r="CJ18" i="3"/>
  <c r="CI18" i="3"/>
  <c r="CH18" i="3"/>
  <c r="BK18" i="3"/>
  <c r="AB18" i="3"/>
  <c r="AA18" i="3"/>
  <c r="Z18" i="3"/>
  <c r="Y18" i="3"/>
  <c r="DC17" i="3"/>
  <c r="CX17" i="3"/>
  <c r="CW17" i="3"/>
  <c r="CV17" i="3"/>
  <c r="CU17" i="3"/>
  <c r="CT17" i="3"/>
  <c r="CS17" i="3"/>
  <c r="CR17" i="3"/>
  <c r="CQ17" i="3"/>
  <c r="CO17" i="3"/>
  <c r="CN17" i="3"/>
  <c r="CM17" i="3"/>
  <c r="CL17" i="3"/>
  <c r="CK17" i="3"/>
  <c r="CJ17" i="3"/>
  <c r="CI17" i="3"/>
  <c r="CH17" i="3"/>
  <c r="BK17" i="3"/>
  <c r="AB17" i="3"/>
  <c r="AA17" i="3"/>
  <c r="Z17" i="3"/>
  <c r="Y17" i="3"/>
  <c r="BJ70" i="6" l="1"/>
  <c r="AC19" i="3"/>
  <c r="CD20" i="3"/>
  <c r="CA19" i="3"/>
  <c r="CD18" i="3"/>
  <c r="BZ20" i="3"/>
  <c r="CA17" i="3"/>
  <c r="BZ18" i="3"/>
  <c r="CP19" i="3"/>
  <c r="CY19" i="3"/>
  <c r="BX19" i="3"/>
  <c r="AC20" i="3"/>
  <c r="CA20" i="3"/>
  <c r="CP20" i="3"/>
  <c r="CY20" i="3"/>
  <c r="BY19" i="3"/>
  <c r="CB20" i="3"/>
  <c r="BZ19" i="3"/>
  <c r="CC20" i="3"/>
  <c r="CB19" i="3"/>
  <c r="CC19" i="3"/>
  <c r="BX20" i="3"/>
  <c r="CD19" i="3"/>
  <c r="BY20" i="3"/>
  <c r="BW19" i="3"/>
  <c r="BW20" i="3"/>
  <c r="BX17" i="3"/>
  <c r="AC17" i="3"/>
  <c r="CP18" i="3"/>
  <c r="CP17" i="3"/>
  <c r="CA18" i="3"/>
  <c r="CY17" i="3"/>
  <c r="AC18" i="3"/>
  <c r="CY18" i="3"/>
  <c r="BY17" i="3"/>
  <c r="CB18" i="3"/>
  <c r="BZ17" i="3"/>
  <c r="CC18" i="3"/>
  <c r="CB17" i="3"/>
  <c r="BW18" i="3"/>
  <c r="CC17" i="3"/>
  <c r="CD17" i="3"/>
  <c r="BY18" i="3"/>
  <c r="BW17" i="3"/>
  <c r="BX18" i="3"/>
  <c r="BJ19" i="3" l="1"/>
  <c r="BJ19" i="6"/>
  <c r="BJ18" i="3"/>
  <c r="BJ18" i="6"/>
  <c r="BJ17" i="3"/>
  <c r="BJ17" i="6"/>
  <c r="BJ20" i="3"/>
  <c r="BJ20" i="6"/>
  <c r="CF19" i="3"/>
  <c r="CE19" i="3"/>
  <c r="CE20" i="3"/>
  <c r="CF20" i="3"/>
  <c r="CF17" i="3"/>
  <c r="CE17" i="3"/>
  <c r="CF18" i="3"/>
  <c r="CE18" i="3"/>
  <c r="O16" i="2"/>
  <c r="BL20" i="3" l="1"/>
  <c r="BM20" i="3" s="1"/>
  <c r="BL19" i="3"/>
  <c r="BM19" i="3" s="1"/>
  <c r="BL18" i="3"/>
  <c r="BL17" i="3"/>
  <c r="AG20" i="3" l="1"/>
  <c r="AG19" i="3"/>
  <c r="BN20" i="3"/>
  <c r="AK20" i="3"/>
  <c r="BN19" i="3"/>
  <c r="AK19" i="3"/>
  <c r="BM18" i="3"/>
  <c r="AG18" i="3"/>
  <c r="BM17" i="3"/>
  <c r="AG17" i="3"/>
  <c r="AO19" i="3" l="1"/>
  <c r="BO19" i="3"/>
  <c r="BO20" i="3"/>
  <c r="AO20" i="3"/>
  <c r="BN17" i="3"/>
  <c r="AK17" i="3"/>
  <c r="BN18" i="3"/>
  <c r="AK18" i="3"/>
  <c r="AS20" i="3" l="1"/>
  <c r="BP20" i="3"/>
  <c r="AS19" i="3"/>
  <c r="BP19" i="3"/>
  <c r="AO18" i="3"/>
  <c r="BO18" i="3"/>
  <c r="AO17" i="3"/>
  <c r="BO17" i="3"/>
  <c r="AW19" i="3" l="1"/>
  <c r="BQ19" i="3"/>
  <c r="BQ20" i="3"/>
  <c r="AW20" i="3"/>
  <c r="AS17" i="3"/>
  <c r="BP17" i="3"/>
  <c r="AS18" i="3"/>
  <c r="BP18" i="3"/>
  <c r="BR19" i="3" l="1"/>
  <c r="BA19" i="3"/>
  <c r="BA20" i="3"/>
  <c r="BR20" i="3"/>
  <c r="BQ18" i="3"/>
  <c r="AW18" i="3"/>
  <c r="AW17" i="3"/>
  <c r="BQ17" i="3"/>
  <c r="BS19" i="3" l="1"/>
  <c r="BE19" i="3"/>
  <c r="BE20" i="3"/>
  <c r="BS20" i="3"/>
  <c r="BR17" i="3"/>
  <c r="BA17" i="3"/>
  <c r="BA18" i="3"/>
  <c r="BR18" i="3"/>
  <c r="BI20" i="3" l="1"/>
  <c r="BT20" i="3"/>
  <c r="BI19" i="3"/>
  <c r="BT19" i="3"/>
  <c r="BS17" i="3"/>
  <c r="BI17" i="3" s="1"/>
  <c r="BE17" i="3"/>
  <c r="BE18" i="3"/>
  <c r="BS18" i="3"/>
  <c r="BI18" i="3" s="1"/>
  <c r="BT17" i="3" l="1"/>
  <c r="BT18" i="3"/>
  <c r="DC34" i="3" l="1"/>
  <c r="CD34" i="3" s="1"/>
  <c r="CX34" i="3"/>
  <c r="CW34" i="3"/>
  <c r="CV34" i="3"/>
  <c r="CU34" i="3"/>
  <c r="CT34" i="3"/>
  <c r="CS34" i="3"/>
  <c r="CR34" i="3"/>
  <c r="CQ34" i="3"/>
  <c r="CO34" i="3"/>
  <c r="CN34" i="3"/>
  <c r="CM34" i="3"/>
  <c r="CL34" i="3"/>
  <c r="CK34" i="3"/>
  <c r="CJ34" i="3"/>
  <c r="CI34" i="3"/>
  <c r="CH34" i="3"/>
  <c r="BX34" i="3"/>
  <c r="BK34" i="3"/>
  <c r="AB34" i="3"/>
  <c r="AA34" i="3"/>
  <c r="Z34" i="3"/>
  <c r="Y34" i="3"/>
  <c r="DC32" i="3"/>
  <c r="CD32" i="3" s="1"/>
  <c r="CX32" i="3"/>
  <c r="CW32" i="3"/>
  <c r="CV32" i="3"/>
  <c r="CU32" i="3"/>
  <c r="CT32" i="3"/>
  <c r="CS32" i="3"/>
  <c r="CR32" i="3"/>
  <c r="CQ32" i="3"/>
  <c r="CO32" i="3"/>
  <c r="CN32" i="3"/>
  <c r="CM32" i="3"/>
  <c r="CL32" i="3"/>
  <c r="CK32" i="3"/>
  <c r="CJ32" i="3"/>
  <c r="CI32" i="3"/>
  <c r="CH32" i="3"/>
  <c r="BK32" i="3"/>
  <c r="AB32" i="3"/>
  <c r="AA32" i="3"/>
  <c r="Z32" i="3"/>
  <c r="Y32" i="3"/>
  <c r="BZ32" i="3" l="1"/>
  <c r="CA34" i="3"/>
  <c r="CB34" i="3"/>
  <c r="CA32" i="3"/>
  <c r="CB32" i="3"/>
  <c r="BZ34" i="3"/>
  <c r="BW32" i="3"/>
  <c r="AC34" i="3"/>
  <c r="CC34" i="3"/>
  <c r="BX32" i="3"/>
  <c r="BY32" i="3"/>
  <c r="CP32" i="3"/>
  <c r="CY32" i="3"/>
  <c r="BY34" i="3"/>
  <c r="CP34" i="3"/>
  <c r="CY34" i="3"/>
  <c r="AC32" i="3"/>
  <c r="BW34" i="3"/>
  <c r="CC32" i="3"/>
  <c r="DC33" i="3"/>
  <c r="CD33" i="3" s="1"/>
  <c r="CX33" i="3"/>
  <c r="CW33" i="3"/>
  <c r="CV33" i="3"/>
  <c r="CU33" i="3"/>
  <c r="CT33" i="3"/>
  <c r="CS33" i="3"/>
  <c r="CR33" i="3"/>
  <c r="CQ33" i="3"/>
  <c r="CO33" i="3"/>
  <c r="CN33" i="3"/>
  <c r="CM33" i="3"/>
  <c r="CL33" i="3"/>
  <c r="CK33" i="3"/>
  <c r="CJ33" i="3"/>
  <c r="CI33" i="3"/>
  <c r="CH33" i="3"/>
  <c r="BK33" i="3"/>
  <c r="AB33" i="3"/>
  <c r="AA33" i="3"/>
  <c r="Z33" i="3"/>
  <c r="Y33" i="3"/>
  <c r="BJ32" i="3" l="1"/>
  <c r="BJ32" i="6"/>
  <c r="BJ34" i="3"/>
  <c r="BJ34" i="6"/>
  <c r="CA33" i="3"/>
  <c r="CB33" i="3"/>
  <c r="CE32" i="3"/>
  <c r="CF32" i="3"/>
  <c r="BL32" i="3" s="1"/>
  <c r="AG32" i="3" s="1"/>
  <c r="AC33" i="3"/>
  <c r="CF34" i="3"/>
  <c r="BY33" i="3"/>
  <c r="CE34" i="3"/>
  <c r="BZ33" i="3"/>
  <c r="CY33" i="3"/>
  <c r="BW33" i="3"/>
  <c r="CP33" i="3"/>
  <c r="BX33" i="3"/>
  <c r="CC33" i="3"/>
  <c r="BL34" i="3" l="1"/>
  <c r="BM34" i="3" s="1"/>
  <c r="BN34" i="3" s="1"/>
  <c r="BJ33" i="3"/>
  <c r="BJ33" i="6"/>
  <c r="CE33" i="3"/>
  <c r="BM32" i="3"/>
  <c r="BN32" i="3" s="1"/>
  <c r="CF33" i="3"/>
  <c r="AG34" i="3" l="1"/>
  <c r="BL33" i="3"/>
  <c r="BM33" i="3" s="1"/>
  <c r="AK34" i="3"/>
  <c r="AK32" i="3"/>
  <c r="BO34" i="3"/>
  <c r="AO34" i="3"/>
  <c r="BO32" i="3"/>
  <c r="AO32" i="3"/>
  <c r="AG33" i="3" l="1"/>
  <c r="AS34" i="3"/>
  <c r="BP34" i="3"/>
  <c r="BP32" i="3"/>
  <c r="AS32" i="3"/>
  <c r="BN33" i="3"/>
  <c r="AK33" i="3"/>
  <c r="CX36" i="3"/>
  <c r="CW36" i="3"/>
  <c r="CV36" i="3"/>
  <c r="CU36" i="3"/>
  <c r="CT36" i="3"/>
  <c r="CS36" i="3"/>
  <c r="CR36" i="3"/>
  <c r="CQ36" i="3"/>
  <c r="CF36" i="3"/>
  <c r="BS36" i="3"/>
  <c r="BI36" i="3" s="1"/>
  <c r="BR36" i="3"/>
  <c r="BE36" i="3" s="1"/>
  <c r="BQ36" i="3"/>
  <c r="BA36" i="3" s="1"/>
  <c r="BP36" i="3"/>
  <c r="AW36" i="3" s="1"/>
  <c r="BN36" i="3"/>
  <c r="AO36" i="3" s="1"/>
  <c r="BM36" i="3"/>
  <c r="AK36" i="3" s="1"/>
  <c r="BL36" i="3"/>
  <c r="AG36" i="3" s="1"/>
  <c r="AB36" i="3"/>
  <c r="AA36" i="3"/>
  <c r="Z36" i="3"/>
  <c r="Y36" i="3"/>
  <c r="AC36" i="3" l="1"/>
  <c r="BQ34" i="3"/>
  <c r="AW34" i="3"/>
  <c r="BQ32" i="3"/>
  <c r="AW32" i="3"/>
  <c r="BO33" i="3"/>
  <c r="AO33" i="3"/>
  <c r="CY36" i="3"/>
  <c r="CZ36" i="3" s="1"/>
  <c r="BO36" i="3" s="1"/>
  <c r="AS36" i="3" s="1"/>
  <c r="BJ36" i="3" l="1"/>
  <c r="BJ36" i="6"/>
  <c r="BA34" i="3"/>
  <c r="BR34" i="3"/>
  <c r="BA32" i="3"/>
  <c r="BR32" i="3"/>
  <c r="BP33" i="3"/>
  <c r="AS33" i="3"/>
  <c r="BT36" i="3"/>
  <c r="BE34" i="3" l="1"/>
  <c r="BS34" i="3"/>
  <c r="BE32" i="3"/>
  <c r="BS32" i="3"/>
  <c r="BI32" i="3" s="1"/>
  <c r="BQ33" i="3"/>
  <c r="AW33" i="3"/>
  <c r="DC26" i="3"/>
  <c r="CD26" i="3" s="1"/>
  <c r="CX26" i="3"/>
  <c r="CW26" i="3"/>
  <c r="CV26" i="3"/>
  <c r="CU26" i="3"/>
  <c r="CT26" i="3"/>
  <c r="CS26" i="3"/>
  <c r="CR26" i="3"/>
  <c r="CQ26" i="3"/>
  <c r="CO26" i="3"/>
  <c r="CN26" i="3"/>
  <c r="CM26" i="3"/>
  <c r="CL26" i="3"/>
  <c r="CK26" i="3"/>
  <c r="CJ26" i="3"/>
  <c r="CI26" i="3"/>
  <c r="CH26" i="3"/>
  <c r="BK26" i="3"/>
  <c r="AB26" i="3"/>
  <c r="AA26" i="3"/>
  <c r="Z26" i="3"/>
  <c r="Y26" i="3"/>
  <c r="DC25" i="3"/>
  <c r="BX25" i="3" s="1"/>
  <c r="CX25" i="3"/>
  <c r="CW25" i="3"/>
  <c r="CV25" i="3"/>
  <c r="CU25" i="3"/>
  <c r="CT25" i="3"/>
  <c r="CS25" i="3"/>
  <c r="CR25" i="3"/>
  <c r="CQ25" i="3"/>
  <c r="CO25" i="3"/>
  <c r="CN25" i="3"/>
  <c r="CM25" i="3"/>
  <c r="CL25" i="3"/>
  <c r="CK25" i="3"/>
  <c r="CJ25" i="3"/>
  <c r="CI25" i="3"/>
  <c r="CH25" i="3"/>
  <c r="BK25" i="3"/>
  <c r="AB25" i="3"/>
  <c r="AA25" i="3"/>
  <c r="Z25" i="3"/>
  <c r="Y25" i="3"/>
  <c r="CF37" i="3"/>
  <c r="BH37" i="3"/>
  <c r="BG37" i="3"/>
  <c r="BF37" i="3"/>
  <c r="BD37" i="3"/>
  <c r="BC37" i="3"/>
  <c r="BB37" i="3"/>
  <c r="AZ37" i="3"/>
  <c r="AY37" i="3"/>
  <c r="AX37" i="3"/>
  <c r="AV37" i="3"/>
  <c r="AU37" i="3"/>
  <c r="AT37" i="3"/>
  <c r="DC35" i="3"/>
  <c r="BZ35" i="3" s="1"/>
  <c r="CX35" i="3"/>
  <c r="CW35" i="3"/>
  <c r="CV35" i="3"/>
  <c r="CU35" i="3"/>
  <c r="CT35" i="3"/>
  <c r="CS35" i="3"/>
  <c r="CR35" i="3"/>
  <c r="CQ35" i="3"/>
  <c r="CO35" i="3"/>
  <c r="CN35" i="3"/>
  <c r="CM35" i="3"/>
  <c r="CL35" i="3"/>
  <c r="CK35" i="3"/>
  <c r="CJ35" i="3"/>
  <c r="CI35" i="3"/>
  <c r="CH35" i="3"/>
  <c r="BK35" i="3"/>
  <c r="AB35" i="3"/>
  <c r="AA35" i="3"/>
  <c r="Z35" i="3"/>
  <c r="Y35" i="3"/>
  <c r="DC31" i="3"/>
  <c r="BW31" i="3" s="1"/>
  <c r="CX31" i="3"/>
  <c r="CW31" i="3"/>
  <c r="CV31" i="3"/>
  <c r="CU31" i="3"/>
  <c r="CT31" i="3"/>
  <c r="CS31" i="3"/>
  <c r="CR31" i="3"/>
  <c r="CQ31" i="3"/>
  <c r="CO31" i="3"/>
  <c r="CN31" i="3"/>
  <c r="CM31" i="3"/>
  <c r="CL31" i="3"/>
  <c r="CK31" i="3"/>
  <c r="CJ31" i="3"/>
  <c r="CI31" i="3"/>
  <c r="CH31" i="3"/>
  <c r="BK31" i="3"/>
  <c r="AB31" i="3"/>
  <c r="AA31" i="3"/>
  <c r="Z31" i="3"/>
  <c r="Y31" i="3"/>
  <c r="DC30" i="3"/>
  <c r="CB30" i="3" s="1"/>
  <c r="CX30" i="3"/>
  <c r="CW30" i="3"/>
  <c r="CV30" i="3"/>
  <c r="CU30" i="3"/>
  <c r="CT30" i="3"/>
  <c r="CS30" i="3"/>
  <c r="CR30" i="3"/>
  <c r="CQ30" i="3"/>
  <c r="CO30" i="3"/>
  <c r="CN30" i="3"/>
  <c r="CM30" i="3"/>
  <c r="CL30" i="3"/>
  <c r="CK30" i="3"/>
  <c r="CJ30" i="3"/>
  <c r="CI30" i="3"/>
  <c r="CH30" i="3"/>
  <c r="BK30" i="3"/>
  <c r="AB30" i="3"/>
  <c r="AA30" i="3"/>
  <c r="Z30" i="3"/>
  <c r="Y30" i="3"/>
  <c r="DC29" i="3"/>
  <c r="BY29" i="3" s="1"/>
  <c r="CX29" i="3"/>
  <c r="CW29" i="3"/>
  <c r="CV29" i="3"/>
  <c r="CU29" i="3"/>
  <c r="CT29" i="3"/>
  <c r="CS29" i="3"/>
  <c r="CR29" i="3"/>
  <c r="CQ29" i="3"/>
  <c r="CO29" i="3"/>
  <c r="CN29" i="3"/>
  <c r="CM29" i="3"/>
  <c r="CL29" i="3"/>
  <c r="CK29" i="3"/>
  <c r="CJ29" i="3"/>
  <c r="CI29" i="3"/>
  <c r="CH29" i="3"/>
  <c r="BK29" i="3"/>
  <c r="AB29" i="3"/>
  <c r="AA29" i="3"/>
  <c r="Z29" i="3"/>
  <c r="Y29" i="3"/>
  <c r="DC28" i="3"/>
  <c r="BW28" i="3" s="1"/>
  <c r="CX28" i="3"/>
  <c r="CW28" i="3"/>
  <c r="CV28" i="3"/>
  <c r="CU28" i="3"/>
  <c r="CT28" i="3"/>
  <c r="CS28" i="3"/>
  <c r="CR28" i="3"/>
  <c r="CQ28" i="3"/>
  <c r="CO28" i="3"/>
  <c r="CN28" i="3"/>
  <c r="CM28" i="3"/>
  <c r="CL28" i="3"/>
  <c r="CK28" i="3"/>
  <c r="CJ28" i="3"/>
  <c r="CI28" i="3"/>
  <c r="CH28" i="3"/>
  <c r="BK28" i="3"/>
  <c r="AB28" i="3"/>
  <c r="AA28" i="3"/>
  <c r="Z28" i="3"/>
  <c r="Y28" i="3"/>
  <c r="DC27" i="3"/>
  <c r="CB27" i="3" s="1"/>
  <c r="CX27" i="3"/>
  <c r="CW27" i="3"/>
  <c r="CV27" i="3"/>
  <c r="CU27" i="3"/>
  <c r="CT27" i="3"/>
  <c r="CS27" i="3"/>
  <c r="CR27" i="3"/>
  <c r="CQ27" i="3"/>
  <c r="CO27" i="3"/>
  <c r="CN27" i="3"/>
  <c r="CM27" i="3"/>
  <c r="CL27" i="3"/>
  <c r="CK27" i="3"/>
  <c r="CJ27" i="3"/>
  <c r="CI27" i="3"/>
  <c r="CH27" i="3"/>
  <c r="BK27" i="3"/>
  <c r="AB27" i="3"/>
  <c r="AA27" i="3"/>
  <c r="Z27" i="3"/>
  <c r="Y27" i="3"/>
  <c r="DC24" i="3"/>
  <c r="CX24" i="3"/>
  <c r="CW24" i="3"/>
  <c r="CV24" i="3"/>
  <c r="CU24" i="3"/>
  <c r="CT24" i="3"/>
  <c r="CS24" i="3"/>
  <c r="CR24" i="3"/>
  <c r="CQ24" i="3"/>
  <c r="CO24" i="3"/>
  <c r="CN24" i="3"/>
  <c r="CM24" i="3"/>
  <c r="CL24" i="3"/>
  <c r="CK24" i="3"/>
  <c r="CJ24" i="3"/>
  <c r="CI24" i="3"/>
  <c r="CH24" i="3"/>
  <c r="BK24" i="3"/>
  <c r="AB24" i="3"/>
  <c r="AA24" i="3"/>
  <c r="Z24" i="3"/>
  <c r="Y24" i="3"/>
  <c r="DC23" i="3"/>
  <c r="CX23" i="3"/>
  <c r="CW23" i="3"/>
  <c r="CV23" i="3"/>
  <c r="CU23" i="3"/>
  <c r="CT23" i="3"/>
  <c r="CS23" i="3"/>
  <c r="CR23" i="3"/>
  <c r="CQ23" i="3"/>
  <c r="CO23" i="3"/>
  <c r="CN23" i="3"/>
  <c r="CM23" i="3"/>
  <c r="CL23" i="3"/>
  <c r="CK23" i="3"/>
  <c r="CJ23" i="3"/>
  <c r="CI23" i="3"/>
  <c r="CH23" i="3"/>
  <c r="BK23" i="3"/>
  <c r="AB23" i="3"/>
  <c r="AA23" i="3"/>
  <c r="Z23" i="3"/>
  <c r="Y23" i="3"/>
  <c r="DC22" i="3"/>
  <c r="CX22" i="3"/>
  <c r="CW22" i="3"/>
  <c r="CV22" i="3"/>
  <c r="CU22" i="3"/>
  <c r="CT22" i="3"/>
  <c r="CS22" i="3"/>
  <c r="CR22" i="3"/>
  <c r="CQ22" i="3"/>
  <c r="CO22" i="3"/>
  <c r="CN22" i="3"/>
  <c r="CM22" i="3"/>
  <c r="CL22" i="3"/>
  <c r="CK22" i="3"/>
  <c r="CJ22" i="3"/>
  <c r="CI22" i="3"/>
  <c r="CH22" i="3"/>
  <c r="BK22" i="3"/>
  <c r="AB22" i="3"/>
  <c r="AA22" i="3"/>
  <c r="Z22" i="3"/>
  <c r="Y22" i="3"/>
  <c r="DC21" i="3"/>
  <c r="CX21" i="3"/>
  <c r="CW21" i="3"/>
  <c r="CV21" i="3"/>
  <c r="CU21" i="3"/>
  <c r="CT21" i="3"/>
  <c r="CS21" i="3"/>
  <c r="CR21" i="3"/>
  <c r="CQ21" i="3"/>
  <c r="CO21" i="3"/>
  <c r="CN21" i="3"/>
  <c r="CM21" i="3"/>
  <c r="CL21" i="3"/>
  <c r="CK21" i="3"/>
  <c r="CJ21" i="3"/>
  <c r="CI21" i="3"/>
  <c r="CH21" i="3"/>
  <c r="BK21" i="3"/>
  <c r="AB21" i="3"/>
  <c r="AA21" i="3"/>
  <c r="Z21" i="3"/>
  <c r="Y21" i="3"/>
  <c r="CC22" i="3" l="1"/>
  <c r="CB21" i="3"/>
  <c r="CC24" i="3"/>
  <c r="BZ23" i="3"/>
  <c r="BX26" i="3"/>
  <c r="CC26" i="3"/>
  <c r="BT32" i="3"/>
  <c r="BI34" i="3"/>
  <c r="BT34" i="3"/>
  <c r="BA33" i="3"/>
  <c r="BR33" i="3"/>
  <c r="BZ26" i="3"/>
  <c r="CB26" i="3"/>
  <c r="BW27" i="3"/>
  <c r="BZ27" i="3"/>
  <c r="CC27" i="3"/>
  <c r="CC25" i="3"/>
  <c r="BX27" i="3"/>
  <c r="BW26" i="3"/>
  <c r="CA31" i="3"/>
  <c r="AC35" i="3"/>
  <c r="BY26" i="3"/>
  <c r="BZ29" i="3"/>
  <c r="CP25" i="3"/>
  <c r="CA27" i="3"/>
  <c r="BZ31" i="3"/>
  <c r="CA35" i="3"/>
  <c r="AC26" i="3"/>
  <c r="CA26" i="3"/>
  <c r="BW25" i="3"/>
  <c r="BY25" i="3"/>
  <c r="CY25" i="3"/>
  <c r="CA23" i="3"/>
  <c r="CA29" i="3"/>
  <c r="BZ25" i="3"/>
  <c r="AC25" i="3"/>
  <c r="CA25" i="3"/>
  <c r="CP26" i="3"/>
  <c r="CY26" i="3"/>
  <c r="CB25" i="3"/>
  <c r="CD25" i="3"/>
  <c r="CV37" i="3"/>
  <c r="CP30" i="3"/>
  <c r="CY30" i="3"/>
  <c r="BZ21" i="3"/>
  <c r="CA21" i="3"/>
  <c r="BW22" i="3"/>
  <c r="CC21" i="3"/>
  <c r="CD22" i="3"/>
  <c r="CP31" i="3"/>
  <c r="BX28" i="3"/>
  <c r="CX37" i="3"/>
  <c r="BX30" i="3"/>
  <c r="CT37" i="3"/>
  <c r="CR37" i="3"/>
  <c r="BZ22" i="3"/>
  <c r="CD27" i="3"/>
  <c r="BY28" i="3"/>
  <c r="CP29" i="3"/>
  <c r="CQ37" i="3"/>
  <c r="BZ30" i="3"/>
  <c r="CU37" i="3"/>
  <c r="CS37" i="3"/>
  <c r="CY31" i="3"/>
  <c r="CP35" i="3"/>
  <c r="CA22" i="3"/>
  <c r="BZ28" i="3"/>
  <c r="CA30" i="3"/>
  <c r="BW30" i="3"/>
  <c r="CY35" i="3"/>
  <c r="CB22" i="3"/>
  <c r="CA28" i="3"/>
  <c r="AC30" i="3"/>
  <c r="CC30" i="3"/>
  <c r="BX31" i="3"/>
  <c r="BX22" i="3"/>
  <c r="CW37" i="3"/>
  <c r="BY22" i="3"/>
  <c r="BX23" i="3"/>
  <c r="CA24" i="3"/>
  <c r="CC28" i="3"/>
  <c r="CD30" i="3"/>
  <c r="BY31" i="3"/>
  <c r="CC29" i="3"/>
  <c r="AC31" i="3"/>
  <c r="CD35" i="3"/>
  <c r="CD29" i="3"/>
  <c r="BY30" i="3"/>
  <c r="CB31" i="3"/>
  <c r="BW35" i="3"/>
  <c r="CY29" i="3"/>
  <c r="AC29" i="3"/>
  <c r="BJ29" i="6" s="1"/>
  <c r="CB29" i="3"/>
  <c r="BW29" i="3"/>
  <c r="CC31" i="3"/>
  <c r="BX35" i="3"/>
  <c r="CC35" i="3"/>
  <c r="BX29" i="3"/>
  <c r="CD31" i="3"/>
  <c r="CB35" i="3"/>
  <c r="BY35" i="3"/>
  <c r="CP27" i="3"/>
  <c r="CY27" i="3"/>
  <c r="AC21" i="3"/>
  <c r="AC23" i="3"/>
  <c r="AC24" i="3"/>
  <c r="AC28" i="3"/>
  <c r="CP22" i="3"/>
  <c r="CY22" i="3"/>
  <c r="CP23" i="3"/>
  <c r="CY23" i="3"/>
  <c r="CP24" i="3"/>
  <c r="CY24" i="3"/>
  <c r="CY28" i="3"/>
  <c r="CY21" i="3"/>
  <c r="CP28" i="3"/>
  <c r="AC22" i="3"/>
  <c r="BJ22" i="6" s="1"/>
  <c r="AC27" i="3"/>
  <c r="CP21" i="3"/>
  <c r="BY27" i="3"/>
  <c r="CB28" i="3"/>
  <c r="CD28" i="3"/>
  <c r="CD24" i="3"/>
  <c r="CB23" i="3"/>
  <c r="BW21" i="3"/>
  <c r="CC23" i="3"/>
  <c r="BX24" i="3"/>
  <c r="BW24" i="3"/>
  <c r="BX21" i="3"/>
  <c r="CD23" i="3"/>
  <c r="BY24" i="3"/>
  <c r="CD21" i="3"/>
  <c r="BY21" i="3"/>
  <c r="BW23" i="3"/>
  <c r="BZ24" i="3"/>
  <c r="BY23" i="3"/>
  <c r="CB24" i="3"/>
  <c r="BJ27" i="3" l="1"/>
  <c r="BJ27" i="6"/>
  <c r="BJ35" i="3"/>
  <c r="BJ35" i="6"/>
  <c r="BJ28" i="3"/>
  <c r="BJ28" i="6"/>
  <c r="BJ25" i="3"/>
  <c r="BJ25" i="6"/>
  <c r="BJ26" i="3"/>
  <c r="BJ26" i="6"/>
  <c r="BJ31" i="3"/>
  <c r="BJ31" i="6"/>
  <c r="BJ30" i="3"/>
  <c r="BJ30" i="6"/>
  <c r="BJ24" i="3"/>
  <c r="BJ24" i="6"/>
  <c r="BJ23" i="3"/>
  <c r="BJ23" i="6"/>
  <c r="BJ21" i="3"/>
  <c r="BJ22" i="3"/>
  <c r="BE33" i="3"/>
  <c r="BS33" i="3"/>
  <c r="BI33" i="3" s="1"/>
  <c r="CF26" i="3"/>
  <c r="CE26" i="3"/>
  <c r="CF27" i="3"/>
  <c r="CF25" i="3"/>
  <c r="CE25" i="3"/>
  <c r="CE30" i="3"/>
  <c r="CE27" i="3"/>
  <c r="CE22" i="3"/>
  <c r="CF31" i="3"/>
  <c r="CF22" i="3"/>
  <c r="CY37" i="3"/>
  <c r="CE31" i="3"/>
  <c r="CF30" i="3"/>
  <c r="CF29" i="3"/>
  <c r="CE29" i="3"/>
  <c r="BJ29" i="3"/>
  <c r="CF35" i="3"/>
  <c r="CE35" i="3"/>
  <c r="CF28" i="3"/>
  <c r="CE28" i="3"/>
  <c r="CF21" i="3"/>
  <c r="CE21" i="3"/>
  <c r="CF23" i="3"/>
  <c r="CE23" i="3"/>
  <c r="CE24" i="3"/>
  <c r="CF24" i="3"/>
  <c r="BJ21" i="6" l="1"/>
  <c r="BL30" i="3"/>
  <c r="AG30" i="3" s="1"/>
  <c r="BT33" i="3"/>
  <c r="BL26" i="3"/>
  <c r="BM26" i="3" s="1"/>
  <c r="BN26" i="3" s="1"/>
  <c r="BL27" i="3"/>
  <c r="AG27" i="3" s="1"/>
  <c r="BL25" i="3"/>
  <c r="BM25" i="3" s="1"/>
  <c r="BL28" i="3"/>
  <c r="BM28" i="3" s="1"/>
  <c r="BL22" i="3"/>
  <c r="AG22" i="3" s="1"/>
  <c r="BL31" i="3"/>
  <c r="AG31" i="3" s="1"/>
  <c r="BL35" i="3"/>
  <c r="BL29" i="3"/>
  <c r="BL24" i="3"/>
  <c r="AG24" i="3" s="1"/>
  <c r="BL23" i="3"/>
  <c r="AG23" i="3" s="1"/>
  <c r="BL21" i="3"/>
  <c r="BM30" i="3" l="1"/>
  <c r="BN30" i="3" s="1"/>
  <c r="AG26" i="3"/>
  <c r="BM27" i="3"/>
  <c r="AK27" i="3" s="1"/>
  <c r="AK26" i="3"/>
  <c r="AG25" i="3"/>
  <c r="AG28" i="3"/>
  <c r="BO26" i="3"/>
  <c r="AO26" i="3"/>
  <c r="BN25" i="3"/>
  <c r="AK25" i="3"/>
  <c r="BM22" i="3"/>
  <c r="AK22" i="3" s="1"/>
  <c r="BM31" i="3"/>
  <c r="BN31" i="3" s="1"/>
  <c r="AO31" i="3" s="1"/>
  <c r="BM24" i="3"/>
  <c r="AK24" i="3" s="1"/>
  <c r="AK30" i="3"/>
  <c r="BL37" i="3"/>
  <c r="BM29" i="3"/>
  <c r="AG29" i="3"/>
  <c r="AG35" i="3"/>
  <c r="BM35" i="3"/>
  <c r="AO30" i="3"/>
  <c r="BO30" i="3"/>
  <c r="BM23" i="3"/>
  <c r="BN23" i="3" s="1"/>
  <c r="BN28" i="3"/>
  <c r="AK28" i="3"/>
  <c r="AG21" i="3"/>
  <c r="BM21" i="3"/>
  <c r="BN27" i="3" l="1"/>
  <c r="AO27" i="3" s="1"/>
  <c r="AO25" i="3"/>
  <c r="BO25" i="3"/>
  <c r="BP26" i="3"/>
  <c r="AS26" i="3"/>
  <c r="BN22" i="3"/>
  <c r="BO31" i="3"/>
  <c r="AS31" i="3" s="1"/>
  <c r="BN24" i="3"/>
  <c r="BO24" i="3" s="1"/>
  <c r="AK31" i="3"/>
  <c r="BM37" i="3"/>
  <c r="BN29" i="3"/>
  <c r="AK29" i="3"/>
  <c r="AK35" i="3"/>
  <c r="BN35" i="3"/>
  <c r="AS30" i="3"/>
  <c r="BP30" i="3"/>
  <c r="AK23" i="3"/>
  <c r="AO28" i="3"/>
  <c r="BO28" i="3"/>
  <c r="AK21" i="3"/>
  <c r="BN21" i="3"/>
  <c r="BO23" i="3"/>
  <c r="AO23" i="3"/>
  <c r="BO27" i="3" l="1"/>
  <c r="BQ26" i="3"/>
  <c r="AW26" i="3"/>
  <c r="AS25" i="3"/>
  <c r="BP25" i="3"/>
  <c r="AO24" i="3"/>
  <c r="AO22" i="3"/>
  <c r="BO22" i="3"/>
  <c r="BP31" i="3"/>
  <c r="AW31" i="3" s="1"/>
  <c r="BO35" i="3"/>
  <c r="AO35" i="3"/>
  <c r="BQ30" i="3"/>
  <c r="AW30" i="3"/>
  <c r="BN37" i="3"/>
  <c r="BO29" i="3"/>
  <c r="AO29" i="3"/>
  <c r="AS28" i="3"/>
  <c r="BP28" i="3"/>
  <c r="BO21" i="3"/>
  <c r="AO21" i="3"/>
  <c r="BP23" i="3"/>
  <c r="AS23" i="3"/>
  <c r="BP24" i="3"/>
  <c r="AS24" i="3"/>
  <c r="AS27" i="3" l="1"/>
  <c r="BP27" i="3"/>
  <c r="BQ31" i="3"/>
  <c r="BA31" i="3" s="1"/>
  <c r="AW25" i="3"/>
  <c r="BQ25" i="3"/>
  <c r="BA26" i="3"/>
  <c r="BR26" i="3"/>
  <c r="AS22" i="3"/>
  <c r="BP22" i="3"/>
  <c r="AS29" i="3"/>
  <c r="BO37" i="3"/>
  <c r="BP29" i="3"/>
  <c r="BR30" i="3"/>
  <c r="BA30" i="3"/>
  <c r="BP35" i="3"/>
  <c r="AS35" i="3"/>
  <c r="AW28" i="3"/>
  <c r="BQ28" i="3"/>
  <c r="BQ23" i="3"/>
  <c r="AW23" i="3"/>
  <c r="AS21" i="3"/>
  <c r="BP21" i="3"/>
  <c r="BQ24" i="3"/>
  <c r="AW24" i="3"/>
  <c r="BQ27" i="3" l="1"/>
  <c r="AW27" i="3"/>
  <c r="BR31" i="3"/>
  <c r="BS31" i="3" s="1"/>
  <c r="BE26" i="3"/>
  <c r="BS26" i="3"/>
  <c r="BI26" i="3" s="1"/>
  <c r="BA25" i="3"/>
  <c r="BR25" i="3"/>
  <c r="BQ22" i="3"/>
  <c r="AW22" i="3"/>
  <c r="AW29" i="3"/>
  <c r="BP37" i="3"/>
  <c r="BQ29" i="3"/>
  <c r="BQ35" i="3"/>
  <c r="AW35" i="3"/>
  <c r="BE30" i="3"/>
  <c r="BS30" i="3"/>
  <c r="BA28" i="3"/>
  <c r="BR28" i="3"/>
  <c r="BQ21" i="3"/>
  <c r="AW21" i="3"/>
  <c r="BA23" i="3"/>
  <c r="BR23" i="3"/>
  <c r="BR24" i="3"/>
  <c r="BA24" i="3"/>
  <c r="BR27" i="3" l="1"/>
  <c r="BA27" i="3"/>
  <c r="BE31" i="3"/>
  <c r="BT26" i="3"/>
  <c r="BE25" i="3"/>
  <c r="BS25" i="3"/>
  <c r="BA22" i="3"/>
  <c r="BR22" i="3"/>
  <c r="BA29" i="3"/>
  <c r="BR29" i="3"/>
  <c r="BQ37" i="3"/>
  <c r="AW37" i="3"/>
  <c r="BI31" i="3"/>
  <c r="BT31" i="3"/>
  <c r="BI30" i="3"/>
  <c r="BT30" i="3"/>
  <c r="BA35" i="3"/>
  <c r="BR35" i="3"/>
  <c r="BS28" i="3"/>
  <c r="BE28" i="3"/>
  <c r="BS24" i="3"/>
  <c r="BI24" i="3" s="1"/>
  <c r="BE24" i="3"/>
  <c r="BE23" i="3"/>
  <c r="BS23" i="3"/>
  <c r="BR21" i="3"/>
  <c r="BA21" i="3"/>
  <c r="BS27" i="3" l="1"/>
  <c r="BE27" i="3"/>
  <c r="BI25" i="3"/>
  <c r="BT25" i="3"/>
  <c r="BS22" i="3"/>
  <c r="BE22" i="3"/>
  <c r="BA37" i="3"/>
  <c r="BE35" i="3"/>
  <c r="BS35" i="3"/>
  <c r="BE29" i="3"/>
  <c r="BR37" i="3"/>
  <c r="BS29" i="3"/>
  <c r="BT24" i="3"/>
  <c r="BI28" i="3"/>
  <c r="BT28" i="3"/>
  <c r="BI23" i="3"/>
  <c r="BT23" i="3"/>
  <c r="BE21" i="3"/>
  <c r="BS21" i="3"/>
  <c r="BI27" i="3" l="1"/>
  <c r="BT27" i="3"/>
  <c r="BE37" i="3"/>
  <c r="BI22" i="3"/>
  <c r="BT22" i="3"/>
  <c r="BI29" i="3"/>
  <c r="BS37" i="3"/>
  <c r="BT29" i="3"/>
  <c r="BI35" i="3"/>
  <c r="BT35" i="3"/>
  <c r="BI21" i="3"/>
  <c r="BT21" i="3"/>
  <c r="BT37" i="3" l="1"/>
  <c r="BI37" i="3"/>
  <c r="BH70" i="3" l="1"/>
  <c r="BG70" i="3"/>
  <c r="BF70" i="3"/>
  <c r="BD70" i="3"/>
  <c r="BC70" i="3"/>
  <c r="BB70" i="3"/>
  <c r="AZ70" i="3"/>
  <c r="AY70" i="3"/>
  <c r="AX70" i="3"/>
  <c r="AV70" i="3"/>
  <c r="AU70" i="3"/>
  <c r="AT70" i="3"/>
  <c r="DC50" i="3"/>
  <c r="CD50" i="3" s="1"/>
  <c r="CX50" i="3"/>
  <c r="CW50" i="3"/>
  <c r="CV50" i="3"/>
  <c r="CU50" i="3"/>
  <c r="CT50" i="3"/>
  <c r="CS50" i="3"/>
  <c r="CR50" i="3"/>
  <c r="CQ50" i="3"/>
  <c r="CO50" i="3"/>
  <c r="CN50" i="3"/>
  <c r="CM50" i="3"/>
  <c r="CL50" i="3"/>
  <c r="CK50" i="3"/>
  <c r="CJ50" i="3"/>
  <c r="CI50" i="3"/>
  <c r="CH50" i="3"/>
  <c r="BK50" i="3"/>
  <c r="BI50" i="3"/>
  <c r="BE50" i="3"/>
  <c r="BA50" i="3"/>
  <c r="AW50" i="3"/>
  <c r="BJ50" i="3"/>
  <c r="Y50" i="3"/>
  <c r="Y51" i="3"/>
  <c r="AG51" i="3"/>
  <c r="AS51" i="3"/>
  <c r="AW51" i="3"/>
  <c r="BA51" i="3"/>
  <c r="BE51" i="3"/>
  <c r="BI51" i="3"/>
  <c r="BK51" i="3"/>
  <c r="CH51" i="3"/>
  <c r="CI51" i="3"/>
  <c r="CJ51" i="3"/>
  <c r="CK51" i="3"/>
  <c r="CL51" i="3"/>
  <c r="CM51" i="3"/>
  <c r="CN51" i="3"/>
  <c r="CO51" i="3"/>
  <c r="CQ51" i="3"/>
  <c r="CR51" i="3"/>
  <c r="CS51" i="3"/>
  <c r="CT51" i="3"/>
  <c r="CU51" i="3"/>
  <c r="CV51" i="3"/>
  <c r="CW51" i="3"/>
  <c r="CX51" i="3"/>
  <c r="DC51" i="3"/>
  <c r="BW51" i="3" s="1"/>
  <c r="AK52" i="3"/>
  <c r="AW52" i="3"/>
  <c r="BA52" i="3"/>
  <c r="BE52" i="3"/>
  <c r="BI52" i="3"/>
  <c r="BK52" i="3"/>
  <c r="CH52" i="3"/>
  <c r="CI52" i="3"/>
  <c r="CJ52" i="3"/>
  <c r="CK52" i="3"/>
  <c r="CL52" i="3"/>
  <c r="CM52" i="3"/>
  <c r="CN52" i="3"/>
  <c r="CO52" i="3"/>
  <c r="CQ52" i="3"/>
  <c r="CR52" i="3"/>
  <c r="CS52" i="3"/>
  <c r="CT52" i="3"/>
  <c r="CU52" i="3"/>
  <c r="CV52" i="3"/>
  <c r="CW52" i="3"/>
  <c r="CX52" i="3"/>
  <c r="DC52" i="3"/>
  <c r="Y53" i="3"/>
  <c r="AO53" i="3" s="1"/>
  <c r="BJ53" i="3"/>
  <c r="AG53" i="3"/>
  <c r="AK53" i="3"/>
  <c r="AW53" i="3"/>
  <c r="BA53" i="3"/>
  <c r="BE53" i="3"/>
  <c r="BI53" i="3"/>
  <c r="BK53" i="3"/>
  <c r="CH53" i="3"/>
  <c r="CI53" i="3"/>
  <c r="CJ53" i="3"/>
  <c r="CK53" i="3"/>
  <c r="CL53" i="3"/>
  <c r="CM53" i="3"/>
  <c r="CN53" i="3"/>
  <c r="CO53" i="3"/>
  <c r="CQ53" i="3"/>
  <c r="CR53" i="3"/>
  <c r="CS53" i="3"/>
  <c r="CT53" i="3"/>
  <c r="CU53" i="3"/>
  <c r="CV53" i="3"/>
  <c r="CW53" i="3"/>
  <c r="CX53" i="3"/>
  <c r="DC53" i="3"/>
  <c r="Y54" i="3"/>
  <c r="BJ54" i="3"/>
  <c r="AG54" i="3"/>
  <c r="AK54" i="3"/>
  <c r="AO54" i="3"/>
  <c r="AS54" i="3"/>
  <c r="BA54" i="3"/>
  <c r="BE54" i="3"/>
  <c r="BI54" i="3"/>
  <c r="BK54" i="3"/>
  <c r="CH54" i="3"/>
  <c r="CI54" i="3"/>
  <c r="CJ54" i="3"/>
  <c r="CK54" i="3"/>
  <c r="CL54" i="3"/>
  <c r="CM54" i="3"/>
  <c r="CN54" i="3"/>
  <c r="CO54" i="3"/>
  <c r="CQ54" i="3"/>
  <c r="CR54" i="3"/>
  <c r="CS54" i="3"/>
  <c r="CT54" i="3"/>
  <c r="CU54" i="3"/>
  <c r="CV54" i="3"/>
  <c r="CW54" i="3"/>
  <c r="CX54" i="3"/>
  <c r="DC54" i="3"/>
  <c r="CA54" i="3" s="1"/>
  <c r="Y55" i="3"/>
  <c r="BJ55" i="3"/>
  <c r="AG55" i="3"/>
  <c r="AK55" i="3"/>
  <c r="AO55" i="3"/>
  <c r="AS55" i="3"/>
  <c r="AW55" i="3"/>
  <c r="BA55" i="3"/>
  <c r="BE55" i="3"/>
  <c r="BI55" i="3"/>
  <c r="BK55" i="3"/>
  <c r="CH55" i="3"/>
  <c r="CI55" i="3"/>
  <c r="CJ55" i="3"/>
  <c r="CK55" i="3"/>
  <c r="CL55" i="3"/>
  <c r="CM55" i="3"/>
  <c r="CN55" i="3"/>
  <c r="CO55" i="3"/>
  <c r="CQ55" i="3"/>
  <c r="CR55" i="3"/>
  <c r="CS55" i="3"/>
  <c r="CT55" i="3"/>
  <c r="CU55" i="3"/>
  <c r="CV55" i="3"/>
  <c r="CW55" i="3"/>
  <c r="CX55" i="3"/>
  <c r="DC55" i="3"/>
  <c r="BW55" i="3" s="1"/>
  <c r="Y56" i="3"/>
  <c r="BJ56" i="3"/>
  <c r="AG56" i="3"/>
  <c r="AK56" i="3"/>
  <c r="AO56" i="3"/>
  <c r="AS56" i="3"/>
  <c r="AW56" i="3"/>
  <c r="BE56" i="3"/>
  <c r="BI56" i="3"/>
  <c r="BK56" i="3"/>
  <c r="CH56" i="3"/>
  <c r="CI56" i="3"/>
  <c r="CJ56" i="3"/>
  <c r="CK56" i="3"/>
  <c r="CL56" i="3"/>
  <c r="CM56" i="3"/>
  <c r="CN56" i="3"/>
  <c r="CO56" i="3"/>
  <c r="CQ56" i="3"/>
  <c r="CR56" i="3"/>
  <c r="CS56" i="3"/>
  <c r="CT56" i="3"/>
  <c r="CU56" i="3"/>
  <c r="CV56" i="3"/>
  <c r="CW56" i="3"/>
  <c r="CX56" i="3"/>
  <c r="DC56" i="3"/>
  <c r="CA56" i="3" s="1"/>
  <c r="Y57" i="3"/>
  <c r="BJ57" i="3"/>
  <c r="AG57" i="3"/>
  <c r="AK57" i="3"/>
  <c r="AO57" i="3"/>
  <c r="AS57" i="3"/>
  <c r="AW57" i="3"/>
  <c r="BE57" i="3"/>
  <c r="BI57" i="3"/>
  <c r="BK57" i="3"/>
  <c r="CH57" i="3"/>
  <c r="CI57" i="3"/>
  <c r="CJ57" i="3"/>
  <c r="CK57" i="3"/>
  <c r="CL57" i="3"/>
  <c r="CM57" i="3"/>
  <c r="CN57" i="3"/>
  <c r="CO57" i="3"/>
  <c r="CQ57" i="3"/>
  <c r="CR57" i="3"/>
  <c r="CS57" i="3"/>
  <c r="CT57" i="3"/>
  <c r="CU57" i="3"/>
  <c r="CV57" i="3"/>
  <c r="CW57" i="3"/>
  <c r="CX57" i="3"/>
  <c r="DC57" i="3"/>
  <c r="BY57" i="3" s="1"/>
  <c r="Y58" i="3"/>
  <c r="BJ58" i="3"/>
  <c r="AG58" i="3"/>
  <c r="AK58" i="3"/>
  <c r="AO58" i="3"/>
  <c r="AS58" i="3"/>
  <c r="AW58" i="3"/>
  <c r="BA58" i="3"/>
  <c r="BI58" i="3"/>
  <c r="BK58" i="3"/>
  <c r="CH58" i="3"/>
  <c r="CI58" i="3"/>
  <c r="CJ58" i="3"/>
  <c r="CK58" i="3"/>
  <c r="CL58" i="3"/>
  <c r="CM58" i="3"/>
  <c r="CN58" i="3"/>
  <c r="CO58" i="3"/>
  <c r="CQ58" i="3"/>
  <c r="CR58" i="3"/>
  <c r="CS58" i="3"/>
  <c r="CT58" i="3"/>
  <c r="CU58" i="3"/>
  <c r="CV58" i="3"/>
  <c r="CW58" i="3"/>
  <c r="CX58" i="3"/>
  <c r="DC58" i="3"/>
  <c r="BY58" i="3" s="1"/>
  <c r="Y59" i="3"/>
  <c r="BJ59" i="3"/>
  <c r="AG59" i="3"/>
  <c r="AK59" i="3"/>
  <c r="AO59" i="3"/>
  <c r="AS59" i="3"/>
  <c r="AW59" i="3"/>
  <c r="BA59" i="3"/>
  <c r="BI59" i="3"/>
  <c r="BK59" i="3"/>
  <c r="CH59" i="3"/>
  <c r="CI59" i="3"/>
  <c r="CJ59" i="3"/>
  <c r="CK59" i="3"/>
  <c r="CL59" i="3"/>
  <c r="CM59" i="3"/>
  <c r="CN59" i="3"/>
  <c r="CO59" i="3"/>
  <c r="CQ59" i="3"/>
  <c r="CR59" i="3"/>
  <c r="CS59" i="3"/>
  <c r="CT59" i="3"/>
  <c r="CU59" i="3"/>
  <c r="CV59" i="3"/>
  <c r="CW59" i="3"/>
  <c r="CX59" i="3"/>
  <c r="DC59" i="3"/>
  <c r="BZ59" i="3" s="1"/>
  <c r="Y60" i="3"/>
  <c r="BJ60" i="3"/>
  <c r="AG60" i="3"/>
  <c r="AK60" i="3"/>
  <c r="AO60" i="3"/>
  <c r="AS60" i="3"/>
  <c r="AW60" i="3"/>
  <c r="BA60" i="3"/>
  <c r="BE60" i="3"/>
  <c r="BK60" i="3"/>
  <c r="CH60" i="3"/>
  <c r="CI60" i="3"/>
  <c r="CJ60" i="3"/>
  <c r="CK60" i="3"/>
  <c r="CL60" i="3"/>
  <c r="CM60" i="3"/>
  <c r="CN60" i="3"/>
  <c r="CO60" i="3"/>
  <c r="CQ60" i="3"/>
  <c r="CR60" i="3"/>
  <c r="CS60" i="3"/>
  <c r="CT60" i="3"/>
  <c r="CU60" i="3"/>
  <c r="CV60" i="3"/>
  <c r="CW60" i="3"/>
  <c r="CX60" i="3"/>
  <c r="DC60" i="3"/>
  <c r="BZ60" i="3" s="1"/>
  <c r="AK61" i="3"/>
  <c r="Y61" i="3"/>
  <c r="BJ61" i="3"/>
  <c r="BK61" i="3"/>
  <c r="CH61" i="3"/>
  <c r="CI61" i="3"/>
  <c r="CJ61" i="3"/>
  <c r="CK61" i="3"/>
  <c r="CL61" i="3"/>
  <c r="CM61" i="3"/>
  <c r="CN61" i="3"/>
  <c r="CO61" i="3"/>
  <c r="DC61" i="3"/>
  <c r="BY61" i="3" s="1"/>
  <c r="Y62" i="3"/>
  <c r="AG62" i="3"/>
  <c r="AK62" i="3"/>
  <c r="AO62" i="3"/>
  <c r="AS62" i="3"/>
  <c r="AW62" i="3"/>
  <c r="BA62" i="3"/>
  <c r="BE62" i="3"/>
  <c r="BI62" i="3"/>
  <c r="BK62" i="3"/>
  <c r="CH62" i="3"/>
  <c r="CI62" i="3"/>
  <c r="CJ62" i="3"/>
  <c r="CK62" i="3"/>
  <c r="CL62" i="3"/>
  <c r="CM62" i="3"/>
  <c r="CN62" i="3"/>
  <c r="CO62" i="3"/>
  <c r="CQ62" i="3"/>
  <c r="CR62" i="3"/>
  <c r="CS62" i="3"/>
  <c r="CT62" i="3"/>
  <c r="CU62" i="3"/>
  <c r="CV62" i="3"/>
  <c r="CW62" i="3"/>
  <c r="CX62" i="3"/>
  <c r="DC62" i="3"/>
  <c r="BR62" i="3" s="1"/>
  <c r="Y63" i="3"/>
  <c r="BJ63" i="3"/>
  <c r="AG63" i="3"/>
  <c r="AK63" i="3"/>
  <c r="AO63" i="3"/>
  <c r="AS63" i="3"/>
  <c r="AW63" i="3"/>
  <c r="BA63" i="3"/>
  <c r="BE63" i="3"/>
  <c r="BI63" i="3"/>
  <c r="BK63" i="3"/>
  <c r="CH63" i="3"/>
  <c r="CI63" i="3"/>
  <c r="CJ63" i="3"/>
  <c r="CK63" i="3"/>
  <c r="CL63" i="3"/>
  <c r="CM63" i="3"/>
  <c r="CN63" i="3"/>
  <c r="CO63" i="3"/>
  <c r="CQ63" i="3"/>
  <c r="CR63" i="3"/>
  <c r="CS63" i="3"/>
  <c r="CT63" i="3"/>
  <c r="CU63" i="3"/>
  <c r="CV63" i="3"/>
  <c r="CW63" i="3"/>
  <c r="CX63" i="3"/>
  <c r="DC63" i="3"/>
  <c r="BO63" i="3" s="1"/>
  <c r="Y64" i="3"/>
  <c r="BJ64" i="3"/>
  <c r="AG64" i="3"/>
  <c r="AK64" i="3"/>
  <c r="AO64" i="3"/>
  <c r="AS64" i="3"/>
  <c r="AW64" i="3"/>
  <c r="BA64" i="3"/>
  <c r="BE64" i="3"/>
  <c r="BI64" i="3"/>
  <c r="BK64" i="3"/>
  <c r="CH64" i="3"/>
  <c r="CI64" i="3"/>
  <c r="CJ64" i="3"/>
  <c r="CK64" i="3"/>
  <c r="CL64" i="3"/>
  <c r="CM64" i="3"/>
  <c r="CN64" i="3"/>
  <c r="CO64" i="3"/>
  <c r="CQ64" i="3"/>
  <c r="CR64" i="3"/>
  <c r="CS64" i="3"/>
  <c r="CT64" i="3"/>
  <c r="CU64" i="3"/>
  <c r="CV64" i="3"/>
  <c r="CW64" i="3"/>
  <c r="CX64" i="3"/>
  <c r="DC64" i="3"/>
  <c r="CB64" i="3" s="1"/>
  <c r="Y65" i="3"/>
  <c r="BJ65" i="3"/>
  <c r="AG65" i="3"/>
  <c r="AK65" i="3"/>
  <c r="AO65" i="3"/>
  <c r="AS65" i="3"/>
  <c r="AW65" i="3"/>
  <c r="BA65" i="3"/>
  <c r="BE65" i="3"/>
  <c r="BI65" i="3"/>
  <c r="BK65" i="3"/>
  <c r="CH65" i="3"/>
  <c r="CI65" i="3"/>
  <c r="CJ65" i="3"/>
  <c r="CK65" i="3"/>
  <c r="CL65" i="3"/>
  <c r="CM65" i="3"/>
  <c r="CN65" i="3"/>
  <c r="CO65" i="3"/>
  <c r="CQ65" i="3"/>
  <c r="CR65" i="3"/>
  <c r="CS65" i="3"/>
  <c r="CT65" i="3"/>
  <c r="CU65" i="3"/>
  <c r="CV65" i="3"/>
  <c r="CW65" i="3"/>
  <c r="CX65" i="3"/>
  <c r="DC65" i="3"/>
  <c r="BS65" i="3" s="1"/>
  <c r="Y66" i="3"/>
  <c r="BJ66" i="3"/>
  <c r="AG66" i="3"/>
  <c r="AK66" i="3"/>
  <c r="AO66" i="3"/>
  <c r="AS66" i="3"/>
  <c r="AW66" i="3"/>
  <c r="BA66" i="3"/>
  <c r="BE66" i="3"/>
  <c r="BI66" i="3"/>
  <c r="BK66" i="3"/>
  <c r="CH66" i="3"/>
  <c r="CI66" i="3"/>
  <c r="CJ66" i="3"/>
  <c r="CK66" i="3"/>
  <c r="CL66" i="3"/>
  <c r="CM66" i="3"/>
  <c r="CN66" i="3"/>
  <c r="CO66" i="3"/>
  <c r="CQ66" i="3"/>
  <c r="CR66" i="3"/>
  <c r="CS66" i="3"/>
  <c r="CT66" i="3"/>
  <c r="CU66" i="3"/>
  <c r="CV66" i="3"/>
  <c r="CW66" i="3"/>
  <c r="CX66" i="3"/>
  <c r="DC66" i="3"/>
  <c r="BQ66" i="3" s="1"/>
  <c r="Y67" i="3"/>
  <c r="BJ67" i="3"/>
  <c r="AG67" i="3"/>
  <c r="AK67" i="3"/>
  <c r="AO67" i="3"/>
  <c r="AS67" i="3"/>
  <c r="AW67" i="3"/>
  <c r="BA67" i="3"/>
  <c r="BE67" i="3"/>
  <c r="BI67" i="3"/>
  <c r="BK67" i="3"/>
  <c r="CH67" i="3"/>
  <c r="CI67" i="3"/>
  <c r="CJ67" i="3"/>
  <c r="CK67" i="3"/>
  <c r="CL67" i="3"/>
  <c r="CM67" i="3"/>
  <c r="CN67" i="3"/>
  <c r="CO67" i="3"/>
  <c r="CQ67" i="3"/>
  <c r="CR67" i="3"/>
  <c r="CS67" i="3"/>
  <c r="CT67" i="3"/>
  <c r="CU67" i="3"/>
  <c r="CV67" i="3"/>
  <c r="CW67" i="3"/>
  <c r="CX67" i="3"/>
  <c r="DC67" i="3"/>
  <c r="BL67" i="3" s="1"/>
  <c r="Y68" i="3"/>
  <c r="BJ68" i="3"/>
  <c r="AG68" i="3"/>
  <c r="AK68" i="3"/>
  <c r="AO68" i="3"/>
  <c r="AS68" i="3"/>
  <c r="AW68" i="3"/>
  <c r="BA68" i="3"/>
  <c r="BE68" i="3"/>
  <c r="BI68" i="3"/>
  <c r="BK68" i="3"/>
  <c r="CH68" i="3"/>
  <c r="CI68" i="3"/>
  <c r="CJ68" i="3"/>
  <c r="CK68" i="3"/>
  <c r="CL68" i="3"/>
  <c r="CM68" i="3"/>
  <c r="CN68" i="3"/>
  <c r="CO68" i="3"/>
  <c r="CQ68" i="3"/>
  <c r="CR68" i="3"/>
  <c r="CS68" i="3"/>
  <c r="CT68" i="3"/>
  <c r="CU68" i="3"/>
  <c r="CV68" i="3"/>
  <c r="CW68" i="3"/>
  <c r="CX68" i="3"/>
  <c r="DC68" i="3"/>
  <c r="BQ68" i="3" s="1"/>
  <c r="Y69" i="3"/>
  <c r="BJ69" i="3"/>
  <c r="AG69" i="3"/>
  <c r="AK69" i="3"/>
  <c r="AO69" i="3"/>
  <c r="AS69" i="3"/>
  <c r="AW69" i="3"/>
  <c r="BA69" i="3"/>
  <c r="BE69" i="3"/>
  <c r="BI69" i="3"/>
  <c r="BK69" i="3"/>
  <c r="CH69" i="3"/>
  <c r="CI69" i="3"/>
  <c r="CJ69" i="3"/>
  <c r="CK69" i="3"/>
  <c r="CL69" i="3"/>
  <c r="CM69" i="3"/>
  <c r="CN69" i="3"/>
  <c r="CO69" i="3"/>
  <c r="CQ69" i="3"/>
  <c r="CR69" i="3"/>
  <c r="CS69" i="3"/>
  <c r="CT69" i="3"/>
  <c r="CU69" i="3"/>
  <c r="CV69" i="3"/>
  <c r="CW69" i="3"/>
  <c r="CX69" i="3"/>
  <c r="DC69" i="3"/>
  <c r="BN69" i="3" s="1"/>
  <c r="BW53" i="3" l="1"/>
  <c r="BP57" i="3"/>
  <c r="BS54" i="3"/>
  <c r="BO51" i="3"/>
  <c r="BN60" i="3"/>
  <c r="BQ59" i="3"/>
  <c r="BL58" i="3"/>
  <c r="BO57" i="3"/>
  <c r="BS56" i="3"/>
  <c r="BN55" i="3"/>
  <c r="BR54" i="3"/>
  <c r="BM52" i="3"/>
  <c r="BL51" i="3"/>
  <c r="BM63" i="3"/>
  <c r="BN58" i="3"/>
  <c r="BR57" i="3"/>
  <c r="BL56" i="3"/>
  <c r="BQ52" i="3"/>
  <c r="BO55" i="3"/>
  <c r="BP52" i="3"/>
  <c r="BM61" i="3"/>
  <c r="BM60" i="3"/>
  <c r="BP59" i="3"/>
  <c r="BN57" i="3"/>
  <c r="BR56" i="3"/>
  <c r="BM55" i="3"/>
  <c r="BQ54" i="3"/>
  <c r="BN53" i="3"/>
  <c r="BM69" i="3"/>
  <c r="BM67" i="3"/>
  <c r="BP60" i="3"/>
  <c r="BS59" i="3"/>
  <c r="BM58" i="3"/>
  <c r="BM68" i="3"/>
  <c r="BM66" i="3"/>
  <c r="BM64" i="3"/>
  <c r="BM62" i="3"/>
  <c r="BL60" i="3"/>
  <c r="BO59" i="3"/>
  <c r="BS58" i="3"/>
  <c r="BM57" i="3"/>
  <c r="BP56" i="3"/>
  <c r="BL55" i="3"/>
  <c r="BO54" i="3"/>
  <c r="BS53" i="3"/>
  <c r="BP51" i="3"/>
  <c r="BO60" i="3"/>
  <c r="BN59" i="3"/>
  <c r="BQ58" i="3"/>
  <c r="BL57" i="3"/>
  <c r="BO56" i="3"/>
  <c r="BS55" i="3"/>
  <c r="BN54" i="3"/>
  <c r="BR53" i="3"/>
  <c r="BS51" i="3"/>
  <c r="BM65" i="3"/>
  <c r="BP55" i="3"/>
  <c r="BM53" i="3"/>
  <c r="BR60" i="3"/>
  <c r="BM59" i="3"/>
  <c r="BP58" i="3"/>
  <c r="BN56" i="3"/>
  <c r="BR55" i="3"/>
  <c r="BM54" i="3"/>
  <c r="BQ53" i="3"/>
  <c r="BS52" i="3"/>
  <c r="BR51" i="3"/>
  <c r="BL53" i="3"/>
  <c r="BQ60" i="3"/>
  <c r="BL59" i="3"/>
  <c r="BO58" i="3"/>
  <c r="BS57" i="3"/>
  <c r="BM56" i="3"/>
  <c r="BQ55" i="3"/>
  <c r="BL54" i="3"/>
  <c r="BP53" i="3"/>
  <c r="BR52" i="3"/>
  <c r="BQ51" i="3"/>
  <c r="AO50" i="3"/>
  <c r="AK50" i="3"/>
  <c r="BA56" i="3"/>
  <c r="BI60" i="3"/>
  <c r="BE58" i="3"/>
  <c r="AS53" i="3"/>
  <c r="AO51" i="3"/>
  <c r="BA57" i="3"/>
  <c r="BE59" i="3"/>
  <c r="AW54" i="3"/>
  <c r="BS50" i="3"/>
  <c r="BQ50" i="3"/>
  <c r="AS50" i="3"/>
  <c r="AK51" i="3"/>
  <c r="AG50" i="3"/>
  <c r="CA50" i="3"/>
  <c r="BW50" i="3"/>
  <c r="CX61" i="3"/>
  <c r="CX70" i="3" s="1"/>
  <c r="BX50" i="3"/>
  <c r="CB50" i="3"/>
  <c r="BY50" i="3"/>
  <c r="CC50" i="3"/>
  <c r="BX57" i="3"/>
  <c r="BY51" i="3"/>
  <c r="BZ50" i="3"/>
  <c r="AW61" i="3"/>
  <c r="CT61" i="3"/>
  <c r="CT70" i="3" s="1"/>
  <c r="AS61" i="3"/>
  <c r="BZ53" i="3"/>
  <c r="CD51" i="3"/>
  <c r="CU61" i="3"/>
  <c r="CU70" i="3" s="1"/>
  <c r="CQ61" i="3"/>
  <c r="CQ70" i="3" s="1"/>
  <c r="AG61" i="3"/>
  <c r="BI61" i="3"/>
  <c r="CC51" i="3"/>
  <c r="BW57" i="3"/>
  <c r="CW61" i="3"/>
  <c r="CW70" i="3" s="1"/>
  <c r="CS61" i="3"/>
  <c r="CS70" i="3" s="1"/>
  <c r="BE61" i="3"/>
  <c r="AO61" i="3"/>
  <c r="CD57" i="3"/>
  <c r="BX51" i="3"/>
  <c r="CV61" i="3"/>
  <c r="CR61" i="3"/>
  <c r="CR70" i="3" s="1"/>
  <c r="BA61" i="3"/>
  <c r="CC57" i="3"/>
  <c r="CC63" i="3"/>
  <c r="BO68" i="3"/>
  <c r="BL64" i="3"/>
  <c r="BS63" i="3"/>
  <c r="BZ64" i="3"/>
  <c r="CY63" i="3"/>
  <c r="CC68" i="3"/>
  <c r="BN66" i="3"/>
  <c r="BY69" i="3"/>
  <c r="CY68" i="3"/>
  <c r="BY68" i="3"/>
  <c r="CY59" i="3"/>
  <c r="CO70" i="3"/>
  <c r="CP66" i="3"/>
  <c r="CY64" i="3"/>
  <c r="CD55" i="3"/>
  <c r="BX53" i="3"/>
  <c r="CJ70" i="3"/>
  <c r="BX68" i="3"/>
  <c r="CP65" i="3"/>
  <c r="BP63" i="3"/>
  <c r="CA59" i="3"/>
  <c r="CP58" i="3"/>
  <c r="CA58" i="3"/>
  <c r="CP57" i="3"/>
  <c r="CB57" i="3"/>
  <c r="CC55" i="3"/>
  <c r="BX55" i="3"/>
  <c r="CN70" i="3"/>
  <c r="CK70" i="3"/>
  <c r="CD53" i="3"/>
  <c r="CB51" i="3"/>
  <c r="CP50" i="3"/>
  <c r="BW59" i="3"/>
  <c r="BW58" i="3"/>
  <c r="BZ55" i="3"/>
  <c r="CP69" i="3"/>
  <c r="CY67" i="3"/>
  <c r="CB59" i="3"/>
  <c r="CB58" i="3"/>
  <c r="BY55" i="3"/>
  <c r="CC69" i="3"/>
  <c r="CD68" i="3"/>
  <c r="BP68" i="3"/>
  <c r="BZ66" i="3"/>
  <c r="BZ57" i="3"/>
  <c r="CB55" i="3"/>
  <c r="CB53" i="3"/>
  <c r="BZ51" i="3"/>
  <c r="CI70" i="3"/>
  <c r="CY69" i="3"/>
  <c r="CY62" i="3"/>
  <c r="CP54" i="3"/>
  <c r="CH70" i="3"/>
  <c r="BS69" i="3"/>
  <c r="CP68" i="3"/>
  <c r="CB68" i="3"/>
  <c r="BS68" i="3"/>
  <c r="BN68" i="3"/>
  <c r="CD66" i="3"/>
  <c r="BR66" i="3"/>
  <c r="BL66" i="3"/>
  <c r="BQ64" i="3"/>
  <c r="BN64" i="3"/>
  <c r="BX64" i="3"/>
  <c r="CC64" i="3"/>
  <c r="BO64" i="3"/>
  <c r="BY64" i="3"/>
  <c r="CD64" i="3"/>
  <c r="CP64" i="3"/>
  <c r="BS64" i="3"/>
  <c r="CP61" i="3"/>
  <c r="CP56" i="3"/>
  <c r="BJ51" i="3"/>
  <c r="BN65" i="3"/>
  <c r="BY65" i="3"/>
  <c r="CC65" i="3"/>
  <c r="CM70" i="3"/>
  <c r="BX66" i="3"/>
  <c r="CL70" i="3"/>
  <c r="BO69" i="3"/>
  <c r="BZ68" i="3"/>
  <c r="BR68" i="3"/>
  <c r="BL68" i="3"/>
  <c r="CP67" i="3"/>
  <c r="CY66" i="3"/>
  <c r="CB66" i="3"/>
  <c r="BP66" i="3"/>
  <c r="CY65" i="3"/>
  <c r="BO65" i="3"/>
  <c r="BR64" i="3"/>
  <c r="CY57" i="3"/>
  <c r="BZ63" i="3"/>
  <c r="CP60" i="3"/>
  <c r="CP63" i="3"/>
  <c r="BW63" i="3"/>
  <c r="CY60" i="3"/>
  <c r="CY51" i="3"/>
  <c r="BR50" i="3"/>
  <c r="CY50" i="3"/>
  <c r="BP50" i="3"/>
  <c r="BJ62" i="3"/>
  <c r="BQ56" i="3"/>
  <c r="CA69" i="3"/>
  <c r="BW69" i="3"/>
  <c r="BQ69" i="3"/>
  <c r="CC67" i="3"/>
  <c r="BY67" i="3"/>
  <c r="BS67" i="3"/>
  <c r="BO67" i="3"/>
  <c r="CA65" i="3"/>
  <c r="BW65" i="3"/>
  <c r="BQ65" i="3"/>
  <c r="CA62" i="3"/>
  <c r="BN62" i="3"/>
  <c r="CA61" i="3"/>
  <c r="CA60" i="3"/>
  <c r="CY58" i="3"/>
  <c r="CY55" i="3"/>
  <c r="BZ54" i="3"/>
  <c r="CD54" i="3"/>
  <c r="BX54" i="3"/>
  <c r="CB54" i="3"/>
  <c r="CC54" i="3"/>
  <c r="BW54" i="3"/>
  <c r="CP53" i="3"/>
  <c r="CY52" i="3"/>
  <c r="CD69" i="3"/>
  <c r="BZ69" i="3"/>
  <c r="BP69" i="3"/>
  <c r="BL69" i="3"/>
  <c r="CA68" i="3"/>
  <c r="BW68" i="3"/>
  <c r="CB67" i="3"/>
  <c r="BX67" i="3"/>
  <c r="BR67" i="3"/>
  <c r="BN67" i="3"/>
  <c r="CC66" i="3"/>
  <c r="BY66" i="3"/>
  <c r="BS66" i="3"/>
  <c r="BO66" i="3"/>
  <c r="CD65" i="3"/>
  <c r="BZ65" i="3"/>
  <c r="BP65" i="3"/>
  <c r="BL65" i="3"/>
  <c r="CA64" i="3"/>
  <c r="BW64" i="3"/>
  <c r="BP64" i="3"/>
  <c r="CA63" i="3"/>
  <c r="BZ62" i="3"/>
  <c r="BY59" i="3"/>
  <c r="CC59" i="3"/>
  <c r="CP59" i="3"/>
  <c r="CD59" i="3"/>
  <c r="BX59" i="3"/>
  <c r="BZ58" i="3"/>
  <c r="CD58" i="3"/>
  <c r="CC58" i="3"/>
  <c r="BX58" i="3"/>
  <c r="CA67" i="3"/>
  <c r="BW67" i="3"/>
  <c r="BQ67" i="3"/>
  <c r="BO62" i="3"/>
  <c r="BS62" i="3"/>
  <c r="BY62" i="3"/>
  <c r="CC62" i="3"/>
  <c r="CP62" i="3"/>
  <c r="CD62" i="3"/>
  <c r="BX62" i="3"/>
  <c r="BQ62" i="3"/>
  <c r="BL62" i="3"/>
  <c r="BZ61" i="3"/>
  <c r="CD61" i="3"/>
  <c r="CC61" i="3"/>
  <c r="BX61" i="3"/>
  <c r="BX60" i="3"/>
  <c r="CB60" i="3"/>
  <c r="CD60" i="3"/>
  <c r="BY60" i="3"/>
  <c r="BX56" i="3"/>
  <c r="CB56" i="3"/>
  <c r="BZ56" i="3"/>
  <c r="CD56" i="3"/>
  <c r="CC56" i="3"/>
  <c r="BY56" i="3"/>
  <c r="CB69" i="3"/>
  <c r="BX69" i="3"/>
  <c r="BR69" i="3"/>
  <c r="CD67" i="3"/>
  <c r="BZ67" i="3"/>
  <c r="BP67" i="3"/>
  <c r="CA66" i="3"/>
  <c r="BW66" i="3"/>
  <c r="CB65" i="3"/>
  <c r="BX65" i="3"/>
  <c r="BR65" i="3"/>
  <c r="BN63" i="3"/>
  <c r="BR63" i="3"/>
  <c r="BX63" i="3"/>
  <c r="CB63" i="3"/>
  <c r="CD63" i="3"/>
  <c r="BY63" i="3"/>
  <c r="BQ63" i="3"/>
  <c r="BL63" i="3"/>
  <c r="CB62" i="3"/>
  <c r="BW62" i="3"/>
  <c r="BP62" i="3"/>
  <c r="CB61" i="3"/>
  <c r="BW61" i="3"/>
  <c r="CC60" i="3"/>
  <c r="BW60" i="3"/>
  <c r="BW56" i="3"/>
  <c r="CY54" i="3"/>
  <c r="BY54" i="3"/>
  <c r="CY53" i="3"/>
  <c r="CP52" i="3"/>
  <c r="CP51" i="3"/>
  <c r="CA57" i="3"/>
  <c r="CY56" i="3"/>
  <c r="CP55" i="3"/>
  <c r="CA55" i="3"/>
  <c r="CC53" i="3"/>
  <c r="BY53" i="3"/>
  <c r="CA51" i="3"/>
  <c r="CA53" i="3"/>
  <c r="DC75" i="3"/>
  <c r="BT55" i="3" l="1"/>
  <c r="BQ57" i="3"/>
  <c r="BT57" i="3" s="1"/>
  <c r="BS61" i="3"/>
  <c r="BP61" i="3"/>
  <c r="BL61" i="3"/>
  <c r="BN51" i="3"/>
  <c r="BT56" i="3"/>
  <c r="BN61" i="3"/>
  <c r="BM50" i="3"/>
  <c r="BS60" i="3"/>
  <c r="BT60" i="3" s="1"/>
  <c r="BR61" i="3"/>
  <c r="BP54" i="3"/>
  <c r="BT54" i="3" s="1"/>
  <c r="BO53" i="3"/>
  <c r="BT53" i="3" s="1"/>
  <c r="BQ61" i="3"/>
  <c r="BM51" i="3"/>
  <c r="BM70" i="3" s="1"/>
  <c r="BN50" i="3"/>
  <c r="BO50" i="3"/>
  <c r="BR59" i="3"/>
  <c r="BT59" i="3" s="1"/>
  <c r="BR58" i="3"/>
  <c r="BT58" i="3" s="1"/>
  <c r="BL50" i="3"/>
  <c r="BO61" i="3"/>
  <c r="AO70" i="6"/>
  <c r="AK70" i="3"/>
  <c r="BT51" i="3"/>
  <c r="CF50" i="3"/>
  <c r="CE50" i="3"/>
  <c r="BI70" i="3"/>
  <c r="BA70" i="3"/>
  <c r="AW70" i="3"/>
  <c r="CY61" i="3"/>
  <c r="CY70" i="3" s="1"/>
  <c r="CV70" i="3"/>
  <c r="BE70" i="3"/>
  <c r="CF51" i="3"/>
  <c r="BT68" i="3"/>
  <c r="CE53" i="3"/>
  <c r="CF55" i="3"/>
  <c r="BS70" i="3"/>
  <c r="CF57" i="3"/>
  <c r="CP70" i="3"/>
  <c r="CF58" i="3"/>
  <c r="BT66" i="3"/>
  <c r="CE51" i="3"/>
  <c r="CF63" i="3"/>
  <c r="CE58" i="3"/>
  <c r="CF59" i="3"/>
  <c r="BT64" i="3"/>
  <c r="BT67" i="3"/>
  <c r="BQ70" i="3"/>
  <c r="BP70" i="3"/>
  <c r="CE55" i="3"/>
  <c r="CF60" i="3"/>
  <c r="CE60" i="3"/>
  <c r="BT63" i="3"/>
  <c r="CF53" i="3"/>
  <c r="BT65" i="3"/>
  <c r="CE68" i="3"/>
  <c r="CF68" i="3"/>
  <c r="CE57" i="3"/>
  <c r="CE63" i="3"/>
  <c r="BT62" i="3"/>
  <c r="CF54" i="3"/>
  <c r="CE54" i="3"/>
  <c r="CF69" i="3"/>
  <c r="CE69" i="3"/>
  <c r="CE62" i="3"/>
  <c r="CF62" i="3"/>
  <c r="CE64" i="3"/>
  <c r="CF64" i="3"/>
  <c r="BT69" i="3"/>
  <c r="CF65" i="3"/>
  <c r="CE65" i="3"/>
  <c r="CF56" i="3"/>
  <c r="CE56" i="3"/>
  <c r="CE61" i="3"/>
  <c r="CF61" i="3"/>
  <c r="CE66" i="3"/>
  <c r="CF66" i="3"/>
  <c r="CE67" i="3"/>
  <c r="CF67" i="3"/>
  <c r="CE59" i="3"/>
  <c r="BT50" i="3" l="1"/>
  <c r="BR70" i="3"/>
  <c r="BT61" i="3"/>
  <c r="BC26" i="2" l="1"/>
  <c r="BD26" i="2"/>
  <c r="BE26" i="2"/>
  <c r="BF26" i="2"/>
  <c r="BG26" i="2"/>
  <c r="BB26" i="2"/>
  <c r="BH23" i="2"/>
  <c r="BH24" i="2"/>
  <c r="BH25" i="2"/>
  <c r="BH22" i="2"/>
  <c r="BH26" i="2" l="1"/>
  <c r="DC16" i="3" l="1"/>
  <c r="DC15" i="3"/>
  <c r="AB16" i="3"/>
  <c r="AB15" i="3"/>
  <c r="AA16" i="3"/>
  <c r="AA15" i="3"/>
  <c r="BH73" i="3"/>
  <c r="BG73" i="3"/>
  <c r="BD73" i="3"/>
  <c r="BC73" i="3"/>
  <c r="AZ73" i="3"/>
  <c r="AY73" i="3"/>
  <c r="AV73" i="3"/>
  <c r="AU73" i="3"/>
  <c r="AA37" i="6" l="1"/>
  <c r="AA47" i="6" s="1"/>
  <c r="AB37" i="6"/>
  <c r="AB47" i="6" s="1"/>
  <c r="AA37" i="3"/>
  <c r="AA47" i="3" s="1"/>
  <c r="AB37" i="3"/>
  <c r="AB47" i="3" s="1"/>
  <c r="BF73" i="3" l="1"/>
  <c r="BB73" i="3"/>
  <c r="AX73" i="3"/>
  <c r="AT73" i="3"/>
  <c r="Z16" i="3" l="1"/>
  <c r="Z15" i="3"/>
  <c r="Z37" i="3" l="1"/>
  <c r="Z47" i="3" s="1"/>
  <c r="AC16" i="3"/>
  <c r="BJ16" i="6" s="1"/>
  <c r="AC15" i="3"/>
  <c r="Z37" i="6" l="1"/>
  <c r="Z47" i="6" s="1"/>
  <c r="AC37" i="3"/>
  <c r="BJ37" i="3" s="1"/>
  <c r="BK16" i="3"/>
  <c r="AC47" i="3" l="1"/>
  <c r="BJ47" i="3" s="1"/>
  <c r="BJ15" i="6"/>
  <c r="AC37" i="6"/>
  <c r="BS80" i="3"/>
  <c r="BR80" i="3"/>
  <c r="BQ80" i="3"/>
  <c r="BP80" i="3"/>
  <c r="BO80" i="3"/>
  <c r="BN80" i="3"/>
  <c r="BM80" i="3"/>
  <c r="BL80" i="3"/>
  <c r="BS79" i="3"/>
  <c r="BR79" i="3"/>
  <c r="BQ79" i="3"/>
  <c r="BP79" i="3"/>
  <c r="BO79" i="3"/>
  <c r="BN79" i="3"/>
  <c r="BM79" i="3"/>
  <c r="BL79" i="3"/>
  <c r="BS78" i="3"/>
  <c r="BR78" i="3"/>
  <c r="BQ78" i="3"/>
  <c r="BP78" i="3"/>
  <c r="BO78" i="3"/>
  <c r="BN78" i="3"/>
  <c r="BM78" i="3"/>
  <c r="BL78" i="3"/>
  <c r="BS77" i="3"/>
  <c r="BR77" i="3"/>
  <c r="BQ77" i="3"/>
  <c r="BP77" i="3"/>
  <c r="BO77" i="3"/>
  <c r="BN77" i="3"/>
  <c r="BM77" i="3"/>
  <c r="BL77" i="3"/>
  <c r="BK15" i="3"/>
  <c r="BS76" i="3"/>
  <c r="BR76" i="3"/>
  <c r="BQ76" i="3"/>
  <c r="BP76" i="3"/>
  <c r="BO76" i="3"/>
  <c r="BN76" i="3"/>
  <c r="BM76" i="3"/>
  <c r="BL76" i="3"/>
  <c r="Y15" i="3"/>
  <c r="CH15" i="3"/>
  <c r="CI15" i="3"/>
  <c r="CJ15" i="3"/>
  <c r="CK15" i="3"/>
  <c r="CL15" i="3"/>
  <c r="CM15" i="3"/>
  <c r="CN15" i="3"/>
  <c r="CO15" i="3"/>
  <c r="CQ15" i="3"/>
  <c r="CR15" i="3"/>
  <c r="CS15" i="3"/>
  <c r="CT15" i="3"/>
  <c r="CU15" i="3"/>
  <c r="CV15" i="3"/>
  <c r="CW15" i="3"/>
  <c r="CX15" i="3"/>
  <c r="Y16" i="3"/>
  <c r="CH16" i="3"/>
  <c r="CI16" i="3"/>
  <c r="CJ16" i="3"/>
  <c r="CK16" i="3"/>
  <c r="CL16" i="3"/>
  <c r="CM16" i="3"/>
  <c r="CN16" i="3"/>
  <c r="CO16" i="3"/>
  <c r="CQ16" i="3"/>
  <c r="CR16" i="3"/>
  <c r="CS16" i="3"/>
  <c r="CT16" i="3"/>
  <c r="CU16" i="3"/>
  <c r="CV16" i="3"/>
  <c r="CW16" i="3"/>
  <c r="CX16" i="3"/>
  <c r="DD75" i="3"/>
  <c r="BW75" i="3" s="1"/>
  <c r="DE75" i="3"/>
  <c r="BX75" i="3" s="1"/>
  <c r="DF75" i="3"/>
  <c r="BY75" i="3" s="1"/>
  <c r="DG75" i="3"/>
  <c r="BZ75" i="3" s="1"/>
  <c r="DH75" i="3"/>
  <c r="CA75" i="3" s="1"/>
  <c r="DI75" i="3"/>
  <c r="CB75" i="3" s="1"/>
  <c r="DJ75" i="3"/>
  <c r="CC75" i="3" s="1"/>
  <c r="DK75" i="3"/>
  <c r="CD75" i="3" s="1"/>
  <c r="BJ16" i="3"/>
  <c r="BW81" i="3"/>
  <c r="CC81" i="3"/>
  <c r="BZ81" i="3"/>
  <c r="CA81" i="3"/>
  <c r="CD81" i="3"/>
  <c r="CB81" i="3"/>
  <c r="BY81" i="3"/>
  <c r="Y37" i="6" l="1"/>
  <c r="Y47" i="6" s="1"/>
  <c r="AC47" i="6"/>
  <c r="BJ47" i="6" s="1"/>
  <c r="BJ37" i="6"/>
  <c r="Y37" i="3"/>
  <c r="Y47" i="3" s="1"/>
  <c r="CE75" i="3"/>
  <c r="CF75" i="3"/>
  <c r="CP16" i="3"/>
  <c r="CY15" i="3"/>
  <c r="DL75" i="3"/>
  <c r="CD16" i="3"/>
  <c r="BW16" i="3"/>
  <c r="BX16" i="3"/>
  <c r="BY16" i="3"/>
  <c r="BZ16" i="3"/>
  <c r="CA16" i="3"/>
  <c r="CB16" i="3"/>
  <c r="CC16" i="3"/>
  <c r="CD15" i="3"/>
  <c r="BW15" i="3"/>
  <c r="BX15" i="3"/>
  <c r="BY15" i="3"/>
  <c r="BZ15" i="3"/>
  <c r="CA15" i="3"/>
  <c r="CB15" i="3"/>
  <c r="CC15" i="3"/>
  <c r="CP15" i="3"/>
  <c r="BJ15" i="3"/>
  <c r="CY16" i="3"/>
  <c r="BL81" i="3"/>
  <c r="BN81" i="3"/>
  <c r="BP81" i="3"/>
  <c r="BR81" i="3"/>
  <c r="BO81" i="3"/>
  <c r="BQ81" i="3"/>
  <c r="BS81" i="3"/>
  <c r="BX81" i="3"/>
  <c r="BL75" i="3" l="1"/>
  <c r="BP75" i="3"/>
  <c r="BM75" i="3"/>
  <c r="BQ75" i="3"/>
  <c r="BN75" i="3"/>
  <c r="BR75" i="3"/>
  <c r="BS75" i="3"/>
  <c r="BO75" i="3"/>
  <c r="BM81" i="3"/>
  <c r="CE15" i="3"/>
  <c r="CF15" i="3"/>
  <c r="BL15" i="3" l="1"/>
  <c r="BM15" i="3" s="1"/>
  <c r="BN15" i="3" s="1"/>
  <c r="BO15" i="3" s="1"/>
  <c r="BP15" i="3" s="1"/>
  <c r="BQ15" i="3" s="1"/>
  <c r="BR15" i="3" s="1"/>
  <c r="BS15" i="3" s="1"/>
  <c r="BT75" i="3"/>
  <c r="AG15" i="3" l="1"/>
  <c r="AK15" i="3"/>
  <c r="AO15" i="3"/>
  <c r="AS15" i="3" l="1"/>
  <c r="AW15" i="3" l="1"/>
  <c r="BA15" i="3" l="1"/>
  <c r="BE15" i="3" l="1"/>
  <c r="BI15" i="3"/>
  <c r="BT15" i="3" l="1"/>
  <c r="CE16" i="3" l="1"/>
  <c r="CF16" i="3"/>
  <c r="BL16" i="3" l="1"/>
  <c r="AG16" i="3" s="1"/>
  <c r="AG37" i="3" l="1"/>
  <c r="AG47" i="3" s="1"/>
  <c r="AK37" i="6"/>
  <c r="AK47" i="6" s="1"/>
  <c r="AK73" i="6" s="1"/>
  <c r="BM16" i="3"/>
  <c r="AK16" i="3" s="1"/>
  <c r="AK37" i="3" l="1"/>
  <c r="AK47" i="3" s="1"/>
  <c r="AK73" i="3" s="1"/>
  <c r="AO37" i="6"/>
  <c r="AO47" i="6" s="1"/>
  <c r="AO73" i="6" s="1"/>
  <c r="BM73" i="3"/>
  <c r="BN16" i="3"/>
  <c r="BO16" i="3" s="1"/>
  <c r="AO16" i="3" l="1"/>
  <c r="BP16" i="3"/>
  <c r="AS16" i="3"/>
  <c r="AS37" i="3" s="1"/>
  <c r="AS47" i="3" s="1"/>
  <c r="AO37" i="3" l="1"/>
  <c r="AO47" i="3" s="1"/>
  <c r="AS37" i="6"/>
  <c r="AS47" i="6" s="1"/>
  <c r="BQ16" i="3"/>
  <c r="BP73" i="3"/>
  <c r="AW16" i="3"/>
  <c r="AW73" i="3" s="1"/>
  <c r="BR16" i="3" l="1"/>
  <c r="BA16" i="3"/>
  <c r="BA73" i="3" s="1"/>
  <c r="BQ73" i="3"/>
  <c r="BS16" i="3" l="1"/>
  <c r="BT16" i="3" s="1"/>
  <c r="BE16" i="3"/>
  <c r="BE73" i="3" s="1"/>
  <c r="BR73" i="3"/>
  <c r="BS73" i="3" l="1"/>
  <c r="BI16" i="3"/>
  <c r="BI73" i="3" s="1"/>
  <c r="AS52" i="3"/>
  <c r="BJ52" i="3"/>
  <c r="X70" i="3"/>
  <c r="X73" i="3" s="1"/>
  <c r="Y52" i="3"/>
  <c r="Y70" i="3"/>
  <c r="Y73" i="3" s="1"/>
  <c r="BZ52" i="3" l="1"/>
  <c r="BZ70" i="3" s="1"/>
  <c r="BZ73" i="3" s="1"/>
  <c r="CB52" i="3"/>
  <c r="CB70" i="3" s="1"/>
  <c r="CB73" i="3" s="1"/>
  <c r="CA52" i="3"/>
  <c r="CA70" i="3" s="1"/>
  <c r="CA73" i="3" s="1"/>
  <c r="CC52" i="3"/>
  <c r="CC70" i="3" s="1"/>
  <c r="CC73" i="3" s="1"/>
  <c r="CD52" i="3"/>
  <c r="CD70" i="3" s="1"/>
  <c r="CD73" i="3" s="1"/>
  <c r="BX52" i="3"/>
  <c r="BX70" i="3" s="1"/>
  <c r="BX73" i="3" s="1"/>
  <c r="BW52" i="3"/>
  <c r="BY52" i="3"/>
  <c r="BY70" i="3" s="1"/>
  <c r="BY73" i="3" s="1"/>
  <c r="BO52" i="3"/>
  <c r="Y70" i="6"/>
  <c r="Y73" i="6" s="1"/>
  <c r="AS70" i="6"/>
  <c r="AS73" i="6" s="1"/>
  <c r="BJ73" i="3"/>
  <c r="AO52" i="3"/>
  <c r="AG52" i="3"/>
  <c r="AS70" i="3"/>
  <c r="AS73" i="3" s="1"/>
  <c r="BO70" i="3"/>
  <c r="BO73" i="3" s="1"/>
  <c r="BJ70" i="3"/>
  <c r="BW70" i="3" l="1"/>
  <c r="BW73" i="3" s="1"/>
  <c r="CE52" i="3"/>
  <c r="CE70" i="3" s="1"/>
  <c r="CE73" i="3" s="1"/>
  <c r="CF52" i="3"/>
  <c r="BN52" i="3"/>
  <c r="BN70" i="3" s="1"/>
  <c r="BN73" i="3" s="1"/>
  <c r="AO70" i="3"/>
  <c r="AO73" i="3" s="1"/>
  <c r="BL52" i="3"/>
  <c r="BL70" i="3" s="1"/>
  <c r="BL73" i="3" s="1"/>
  <c r="AG70" i="3"/>
  <c r="AG73" i="3" s="1"/>
  <c r="BT52" i="3" l="1"/>
  <c r="BT70" i="3" s="1"/>
  <c r="BT73" i="3" s="1"/>
  <c r="W57" i="6" l="1"/>
  <c r="S55" i="6"/>
  <c r="U42" i="6"/>
  <c r="S45" i="6"/>
  <c r="U26" i="6"/>
  <c r="R62" i="6"/>
  <c r="T29" i="6"/>
  <c r="T65" i="6"/>
  <c r="S41" i="6"/>
  <c r="Q63" i="6"/>
  <c r="R40" i="6"/>
  <c r="R59" i="6"/>
  <c r="R29" i="6"/>
  <c r="T36" i="6"/>
  <c r="T44" i="6"/>
  <c r="U58" i="6"/>
  <c r="V67" i="6"/>
  <c r="U68" i="6"/>
  <c r="T34" i="6"/>
  <c r="U21" i="6"/>
  <c r="Q52" i="6"/>
  <c r="T42" i="6"/>
  <c r="U62" i="6"/>
  <c r="W16" i="6"/>
  <c r="U50" i="6"/>
  <c r="V16" i="6"/>
  <c r="T16" i="6"/>
  <c r="S59" i="6"/>
  <c r="Q32" i="6"/>
  <c r="T24" i="6"/>
  <c r="T68" i="6"/>
  <c r="R55" i="6"/>
  <c r="T40" i="6"/>
  <c r="W21" i="6"/>
  <c r="V45" i="6"/>
  <c r="R56" i="6"/>
  <c r="R31" i="6"/>
  <c r="W20" i="6"/>
  <c r="W44" i="6"/>
  <c r="T26" i="6"/>
  <c r="V69" i="6"/>
  <c r="R61" i="6"/>
  <c r="U35" i="6"/>
  <c r="S33" i="6"/>
  <c r="T25" i="6"/>
  <c r="W58" i="6"/>
  <c r="U16" i="6"/>
  <c r="V29" i="6"/>
  <c r="V63" i="6"/>
  <c r="T35" i="6"/>
  <c r="T31" i="6"/>
  <c r="Q64" i="6"/>
  <c r="S19" i="6"/>
  <c r="S60" i="6"/>
  <c r="U18" i="6"/>
  <c r="Q59" i="6"/>
  <c r="V56" i="6"/>
  <c r="V30" i="6"/>
  <c r="W59" i="6"/>
  <c r="U36" i="6"/>
  <c r="W36" i="6"/>
  <c r="Q21" i="6"/>
  <c r="V65" i="6"/>
  <c r="Q67" i="6"/>
  <c r="R32" i="6"/>
  <c r="U59" i="6"/>
  <c r="S32" i="6"/>
  <c r="T57" i="6"/>
  <c r="S15" i="6"/>
  <c r="S67" i="6"/>
  <c r="W22" i="6"/>
  <c r="U15" i="6"/>
  <c r="W67" i="6"/>
  <c r="T17" i="6"/>
  <c r="R25" i="6"/>
  <c r="W18" i="6"/>
  <c r="U28" i="6"/>
  <c r="S54" i="6"/>
  <c r="W42" i="6"/>
  <c r="W28" i="6"/>
  <c r="T22" i="6"/>
  <c r="Q16" i="6"/>
  <c r="Q68" i="6"/>
  <c r="Q22" i="6"/>
  <c r="S64" i="6"/>
  <c r="U25" i="6"/>
  <c r="W31" i="6"/>
  <c r="R22" i="6"/>
  <c r="W35" i="6"/>
  <c r="V35" i="6"/>
  <c r="R64" i="6"/>
  <c r="W24" i="6"/>
  <c r="Q44" i="6"/>
  <c r="S44" i="6"/>
  <c r="W41" i="6"/>
  <c r="Q15" i="6"/>
  <c r="W66" i="6"/>
  <c r="V17" i="6"/>
  <c r="R28" i="6"/>
  <c r="U43" i="6"/>
  <c r="R26" i="6"/>
  <c r="R17" i="6"/>
  <c r="S21" i="6"/>
  <c r="R68" i="6"/>
  <c r="T15" i="6"/>
  <c r="U69" i="6"/>
  <c r="Q58" i="6"/>
  <c r="T23" i="6"/>
  <c r="S26" i="6"/>
  <c r="U60" i="6"/>
  <c r="R20" i="6"/>
  <c r="V53" i="6"/>
  <c r="Q25" i="6"/>
  <c r="V58" i="6"/>
  <c r="W64" i="6"/>
  <c r="T62" i="6"/>
  <c r="T19" i="6"/>
  <c r="W33" i="6"/>
  <c r="Q23" i="6"/>
  <c r="Q33" i="6"/>
  <c r="Q60" i="6"/>
  <c r="S35" i="6"/>
  <c r="R21" i="6"/>
  <c r="V62" i="6"/>
  <c r="U31" i="6"/>
  <c r="V27" i="6"/>
  <c r="Q51" i="6"/>
  <c r="T50" i="6"/>
  <c r="R15" i="6"/>
  <c r="R57" i="6"/>
  <c r="T64" i="6"/>
  <c r="S58" i="6"/>
  <c r="V25" i="6"/>
  <c r="Q20" i="6"/>
  <c r="T58" i="6"/>
  <c r="Q50" i="6"/>
  <c r="Q61" i="6"/>
  <c r="V21" i="6"/>
  <c r="Q56" i="6"/>
  <c r="W15" i="6"/>
  <c r="R36" i="6"/>
  <c r="U19" i="6"/>
  <c r="S16" i="6"/>
  <c r="V31" i="6"/>
  <c r="R41" i="6"/>
  <c r="V22" i="6"/>
  <c r="T45" i="6"/>
  <c r="V18" i="6"/>
  <c r="V28" i="6"/>
  <c r="U63" i="6"/>
  <c r="R50" i="6"/>
  <c r="S23" i="6"/>
  <c r="S28" i="6"/>
  <c r="R63" i="6"/>
  <c r="W25" i="6"/>
  <c r="T55" i="6"/>
  <c r="S17" i="6"/>
  <c r="T63" i="6"/>
  <c r="W30" i="6"/>
  <c r="S56" i="6"/>
  <c r="T28" i="6"/>
  <c r="Q36" i="6"/>
  <c r="U51" i="6"/>
  <c r="R23" i="6"/>
  <c r="S30" i="6"/>
  <c r="U22" i="6"/>
  <c r="U64" i="6"/>
  <c r="S18" i="6"/>
  <c r="T54" i="6"/>
  <c r="Q24" i="6"/>
  <c r="U33" i="6"/>
  <c r="S65" i="6"/>
  <c r="S22" i="6"/>
  <c r="S68" i="6"/>
  <c r="W63" i="6"/>
  <c r="W17" i="6"/>
  <c r="T60" i="6"/>
  <c r="T21" i="6"/>
  <c r="R45" i="6"/>
  <c r="T20" i="6"/>
  <c r="W23" i="6"/>
  <c r="Q69" i="6"/>
  <c r="T59" i="6"/>
  <c r="U20" i="6"/>
  <c r="R27" i="6"/>
  <c r="V24" i="6"/>
  <c r="U41" i="6"/>
  <c r="Q30" i="6"/>
  <c r="U23" i="6"/>
  <c r="Q35" i="6"/>
  <c r="R67" i="6"/>
  <c r="U27" i="6"/>
  <c r="U57" i="6"/>
  <c r="U65" i="6"/>
  <c r="U30" i="6"/>
  <c r="V64" i="6"/>
  <c r="W50" i="6"/>
  <c r="Q45" i="6"/>
  <c r="S40" i="6"/>
  <c r="T41" i="6"/>
  <c r="V23" i="6"/>
  <c r="T30" i="6"/>
  <c r="V33" i="6"/>
  <c r="R43" i="6"/>
  <c r="V60" i="6"/>
  <c r="R60" i="6"/>
  <c r="V59" i="6"/>
  <c r="R51" i="6"/>
  <c r="W62" i="6"/>
  <c r="V36" i="6"/>
  <c r="U44" i="6"/>
  <c r="R35" i="6"/>
  <c r="R42" i="6"/>
  <c r="V55" i="6"/>
  <c r="Q55" i="6"/>
  <c r="Q43" i="6"/>
  <c r="Q40" i="6"/>
  <c r="S31" i="6"/>
  <c r="S25" i="6"/>
  <c r="V52" i="6"/>
  <c r="T33" i="6"/>
  <c r="S42" i="6"/>
  <c r="V50" i="6"/>
  <c r="R19" i="6"/>
  <c r="U40" i="6"/>
  <c r="R34" i="6"/>
  <c r="Q27" i="6"/>
  <c r="T18" i="6"/>
  <c r="S34" i="6"/>
  <c r="Q65" i="6"/>
  <c r="Q42" i="6"/>
  <c r="U56" i="6"/>
  <c r="S63" i="6"/>
  <c r="Q54" i="6"/>
  <c r="V57" i="6"/>
  <c r="Q62" i="6"/>
  <c r="W26" i="6"/>
  <c r="Q17" i="6"/>
  <c r="W34" i="6"/>
  <c r="U61" i="6"/>
  <c r="V43" i="6"/>
  <c r="S27" i="6"/>
  <c r="S62" i="6"/>
  <c r="S52" i="6"/>
  <c r="W29" i="6"/>
  <c r="U32" i="6"/>
  <c r="W60" i="6"/>
  <c r="T27" i="6"/>
  <c r="T69" i="6"/>
  <c r="Q41" i="6"/>
  <c r="W27" i="6"/>
  <c r="R44" i="6"/>
  <c r="V32" i="6"/>
  <c r="T51" i="6"/>
  <c r="W69" i="6"/>
  <c r="W68" i="6"/>
  <c r="U67" i="6"/>
  <c r="U45" i="6"/>
  <c r="R24" i="6"/>
  <c r="V66" i="6"/>
  <c r="S61" i="6"/>
  <c r="R16" i="6"/>
  <c r="U17" i="6"/>
  <c r="R58" i="6"/>
  <c r="W65" i="6"/>
  <c r="R65" i="6"/>
  <c r="T52" i="6"/>
  <c r="Q53" i="6"/>
  <c r="W51" i="6"/>
  <c r="Q26" i="6"/>
  <c r="U54" i="6"/>
  <c r="R52" i="6"/>
  <c r="S36" i="6"/>
  <c r="S51" i="6"/>
  <c r="V40" i="6"/>
  <c r="U55" i="6"/>
  <c r="Q19" i="6"/>
  <c r="V20" i="6"/>
  <c r="T66" i="6"/>
  <c r="U52" i="6"/>
  <c r="W53" i="6"/>
  <c r="S57" i="6"/>
  <c r="W54" i="6"/>
  <c r="S69" i="6"/>
  <c r="W19" i="6"/>
  <c r="Q31" i="6"/>
  <c r="R30" i="6"/>
  <c r="T61" i="6"/>
  <c r="R33" i="6"/>
  <c r="Q66" i="6"/>
  <c r="Q28" i="6"/>
  <c r="S66" i="6"/>
  <c r="U29" i="6"/>
  <c r="V44" i="6"/>
  <c r="S24" i="6"/>
  <c r="T67" i="6"/>
  <c r="W40" i="6"/>
  <c r="W45" i="6"/>
  <c r="U34" i="6"/>
  <c r="V15" i="6"/>
  <c r="V61" i="6"/>
  <c r="R54" i="6"/>
  <c r="R66" i="6"/>
  <c r="U66" i="6"/>
  <c r="S43" i="6"/>
  <c r="T53" i="6"/>
  <c r="U24" i="6"/>
  <c r="V19" i="6"/>
  <c r="U53" i="6"/>
  <c r="V41" i="6"/>
  <c r="V42" i="6"/>
  <c r="V51" i="6"/>
  <c r="W43" i="6"/>
  <c r="Q18" i="6"/>
  <c r="S29" i="6"/>
  <c r="R18" i="6"/>
  <c r="T32" i="6"/>
  <c r="W56" i="6"/>
  <c r="V26" i="6"/>
  <c r="W32" i="6"/>
  <c r="W52" i="6"/>
  <c r="S50" i="6"/>
  <c r="Q34" i="6"/>
  <c r="S53" i="6"/>
  <c r="W55" i="6"/>
  <c r="R53" i="6"/>
  <c r="T43" i="6"/>
  <c r="V54" i="6"/>
  <c r="Q29" i="6"/>
  <c r="T56" i="6"/>
  <c r="S20" i="6"/>
  <c r="W61" i="6"/>
  <c r="R69" i="6"/>
  <c r="V34" i="6"/>
  <c r="V68" i="6"/>
  <c r="Q5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HOME</author>
  </authors>
  <commentList>
    <comment ref="BB2" authorId="0" shapeId="0" xr:uid="{00000000-0006-0000-0100-000001000000}">
      <text>
        <r>
          <rPr>
            <b/>
            <sz val="9"/>
            <color indexed="81"/>
            <rFont val="Tahoma"/>
            <family val="2"/>
            <charset val="204"/>
          </rPr>
          <t>HOME:</t>
        </r>
        <r>
          <rPr>
            <sz val="9"/>
            <color indexed="81"/>
            <rFont val="Tahoma"/>
            <family val="2"/>
            <charset val="204"/>
          </rPr>
          <t xml:space="preserve"> The actual amount of ECTS credits is equal to the total amount of credits in the initial plan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Пользователь</author>
  </authors>
  <commentList>
    <comment ref="A39" authorId="0" shapeId="0" xr:uid="{00000000-0006-0000-0200-000001000000}">
      <text>
        <r>
          <rPr>
            <b/>
            <sz val="9"/>
            <color indexed="81"/>
            <rFont val="Tahoma"/>
            <family val="2"/>
            <charset val="204"/>
          </rPr>
          <t>User:</t>
        </r>
        <r>
          <rPr>
            <sz val="9"/>
            <color indexed="81"/>
            <rFont val="Tahoma"/>
            <family val="2"/>
            <charset val="204"/>
          </rPr>
          <t xml:space="preserve"> The number changes depending on the availability of course projects (papers)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Брежнев</author>
  </authors>
  <commentList>
    <comment ref="BB26" authorId="0" shapeId="0" xr:uid="{00000000-0006-0000-0300-000001000000}">
      <text>
        <r>
          <rPr>
            <b/>
            <sz val="8"/>
            <color indexed="81"/>
            <rFont val="Tahoma"/>
            <family val="2"/>
            <charset val="204"/>
          </rPr>
          <t>It is filled in after determining the schedule of the 8th semester</t>
        </r>
      </text>
    </comment>
    <comment ref="BC26" authorId="0" shapeId="0" xr:uid="{00000000-0006-0000-0300-000002000000}">
      <text>
        <r>
          <rPr>
            <b/>
            <sz val="8"/>
            <color indexed="81"/>
            <rFont val="Tahoma"/>
            <family val="2"/>
            <charset val="204"/>
          </rPr>
          <t>It is filled in after determining the schedule of the 8th semester</t>
        </r>
      </text>
    </comment>
    <comment ref="BD26" authorId="0" shapeId="0" xr:uid="{00000000-0006-0000-0300-000003000000}">
      <text>
        <r>
          <rPr>
            <b/>
            <sz val="8"/>
            <color indexed="81"/>
            <rFont val="Tahoma"/>
            <family val="2"/>
            <charset val="204"/>
          </rPr>
          <t>It is filled in after determining the schedule of the 8th semester</t>
        </r>
      </text>
    </comment>
    <comment ref="BE26" authorId="0" shapeId="0" xr:uid="{00000000-0006-0000-0300-000004000000}">
      <text>
        <r>
          <rPr>
            <b/>
            <sz val="8"/>
            <color indexed="81"/>
            <rFont val="Tahoma"/>
            <family val="2"/>
            <charset val="204"/>
          </rPr>
          <t>It is filled in after determining the schedule of the 8th semester</t>
        </r>
      </text>
    </comment>
    <comment ref="BF26" authorId="0" shapeId="0" xr:uid="{00000000-0006-0000-0300-000005000000}">
      <text>
        <r>
          <rPr>
            <b/>
            <sz val="8"/>
            <color indexed="81"/>
            <rFont val="Tahoma"/>
            <family val="2"/>
            <charset val="204"/>
          </rPr>
          <t>It is filled in after determining the schedule of the 8th semester</t>
        </r>
      </text>
    </comment>
    <comment ref="BG26" authorId="0" shapeId="0" xr:uid="{00000000-0006-0000-0300-000006000000}">
      <text>
        <r>
          <rPr>
            <b/>
            <sz val="8"/>
            <color indexed="81"/>
            <rFont val="Tahoma"/>
            <family val="2"/>
            <charset val="204"/>
          </rPr>
          <t>It is filled in after determining the schedule of the 8th semester</t>
        </r>
      </text>
    </comment>
  </commentList>
</comments>
</file>

<file path=xl/sharedStrings.xml><?xml version="1.0" encoding="utf-8"?>
<sst xmlns="http://schemas.openxmlformats.org/spreadsheetml/2006/main" count="835" uniqueCount="298">
  <si>
    <t>Independent work</t>
  </si>
  <si>
    <t>Amount of hours</t>
  </si>
  <si>
    <t>code</t>
  </si>
  <si>
    <t>name</t>
  </si>
  <si>
    <t>EDUCATIONAL PROCESS PLAN</t>
  </si>
  <si>
    <t>The name of the disciplines</t>
  </si>
  <si>
    <t>Code of the department</t>
  </si>
  <si>
    <t>Distribution by semesters</t>
  </si>
  <si>
    <t>Distribution by courses and semesters</t>
  </si>
  <si>
    <t>Exams</t>
  </si>
  <si>
    <t>Credits</t>
  </si>
  <si>
    <t>Course. project</t>
  </si>
  <si>
    <t>Course. work</t>
  </si>
  <si>
    <t>Ind. task</t>
  </si>
  <si>
    <t>Together</t>
  </si>
  <si>
    <t>I</t>
  </si>
  <si>
    <t>II</t>
  </si>
  <si>
    <t>III</t>
  </si>
  <si>
    <t>IV</t>
  </si>
  <si>
    <t>Hour</t>
  </si>
  <si>
    <t>ECTS credits</t>
  </si>
  <si>
    <t>#</t>
  </si>
  <si>
    <t>Number of credit hours=</t>
  </si>
  <si>
    <t>% SRS</t>
  </si>
  <si>
    <t>S</t>
  </si>
  <si>
    <t>Credits by semesters</t>
  </si>
  <si>
    <t>WARNING! This part of the plan is NOT PRINTABLE!</t>
  </si>
  <si>
    <t>Attention! The zones are colored in yellow - they are calculated automatically!</t>
  </si>
  <si>
    <t>Specialization:</t>
  </si>
  <si>
    <t>"I approve"</t>
  </si>
  <si>
    <t>Ministry of Education and Science of Ukraine</t>
  </si>
  <si>
    <t>II. Summary of time usage (weeks)</t>
  </si>
  <si>
    <t>COURSE</t>
  </si>
  <si>
    <t>September</t>
  </si>
  <si>
    <t>October</t>
  </si>
  <si>
    <t>November</t>
  </si>
  <si>
    <t>December</t>
  </si>
  <si>
    <t>January</t>
  </si>
  <si>
    <t>February</t>
  </si>
  <si>
    <t>March</t>
  </si>
  <si>
    <t>April</t>
  </si>
  <si>
    <t>May</t>
  </si>
  <si>
    <t>June</t>
  </si>
  <si>
    <t>July</t>
  </si>
  <si>
    <t>August</t>
  </si>
  <si>
    <t>Theoretical study</t>
  </si>
  <si>
    <t>Holiday</t>
  </si>
  <si>
    <t>In total</t>
  </si>
  <si>
    <t>AND</t>
  </si>
  <si>
    <t>II</t>
  </si>
  <si>
    <t>III</t>
  </si>
  <si>
    <t>IV</t>
  </si>
  <si>
    <t>THEORETICAL STUDY</t>
  </si>
  <si>
    <t>::</t>
  </si>
  <si>
    <t xml:space="preserve"> =</t>
  </si>
  <si>
    <t>HOLIDAY</t>
  </si>
  <si>
    <t>//</t>
  </si>
  <si>
    <t>D</t>
  </si>
  <si>
    <t>PRACTICES:</t>
  </si>
  <si>
    <t>K - Computer room; B - Production; N - Educational; ZE - General and environmental; NP - Naukova; P - Undergraduate; KT - Design and Technology; PT - Design and Technology;</t>
  </si>
  <si>
    <t>=</t>
  </si>
  <si>
    <t>Number of academic weeks in semesters</t>
  </si>
  <si>
    <t>KR</t>
  </si>
  <si>
    <t>KPr</t>
  </si>
  <si>
    <t>credit</t>
  </si>
  <si>
    <t>credit</t>
  </si>
  <si>
    <t>loans</t>
  </si>
  <si>
    <t>___________________________ O.V. Porkuyan</t>
  </si>
  <si>
    <t>Year of admission</t>
  </si>
  <si>
    <t xml:space="preserve"> Branch of knowledge</t>
  </si>
  <si>
    <t>Specialty</t>
  </si>
  <si>
    <t>Calculation of course projects and courses. Works</t>
  </si>
  <si>
    <t>Calculation of receipts</t>
  </si>
  <si>
    <t>ObOp</t>
  </si>
  <si>
    <t>EP</t>
  </si>
  <si>
    <t>PMV</t>
  </si>
  <si>
    <t>GRFP</t>
  </si>
  <si>
    <t>LUBRT</t>
  </si>
  <si>
    <t>KISU</t>
  </si>
  <si>
    <t>EA</t>
  </si>
  <si>
    <t>HIE</t>
  </si>
  <si>
    <t>EI</t>
  </si>
  <si>
    <t>TLP</t>
  </si>
  <si>
    <t>MPM</t>
  </si>
  <si>
    <t>ZLFV</t>
  </si>
  <si>
    <t>PPSR</t>
  </si>
  <si>
    <t>Ultraviolet radiation</t>
  </si>
  <si>
    <t>PS</t>
  </si>
  <si>
    <t>GP</t>
  </si>
  <si>
    <t>CP</t>
  </si>
  <si>
    <t>2</t>
  </si>
  <si>
    <t>Counting exams</t>
  </si>
  <si>
    <t>Form of education</t>
  </si>
  <si>
    <t>QUALIFICATION EXAMINATION</t>
  </si>
  <si>
    <t>Educational degree:</t>
  </si>
  <si>
    <t>EXAMINATION PERIOD</t>
  </si>
  <si>
    <t>Non-printable information</t>
  </si>
  <si>
    <t>In the printable area, enter only those designations that are used in this plan</t>
  </si>
  <si>
    <t>training of higher education applicants</t>
  </si>
  <si>
    <t>ZATPTM</t>
  </si>
  <si>
    <t>KNI</t>
  </si>
  <si>
    <t>FCID</t>
  </si>
  <si>
    <r>
      <t>WARNING! After agreeing on the schedule of classes in the 8th semester, write down the number of weeks in the cell</t>
    </r>
    <r>
      <rPr>
        <b/>
        <sz val="12"/>
        <color indexed="10"/>
        <rFont val="Calibri"/>
        <family val="2"/>
        <charset val="204"/>
      </rPr>
      <t>BP4</t>
    </r>
    <r>
      <rPr>
        <b/>
        <sz val="12"/>
        <rFont val="Calibri"/>
        <family val="2"/>
        <charset val="204"/>
      </rPr>
      <t xml:space="preserve"> on the letter "PLAN OF THE EDUCATIONAL PROCESS"</t>
    </r>
  </si>
  <si>
    <t>PUMM</t>
  </si>
  <si>
    <t>BUPP</t>
  </si>
  <si>
    <t>IA</t>
  </si>
  <si>
    <t>IMPC</t>
  </si>
  <si>
    <t>According to the program</t>
  </si>
  <si>
    <t>2.10</t>
  </si>
  <si>
    <t>%</t>
  </si>
  <si>
    <t>2.</t>
  </si>
  <si>
    <t>2.11</t>
  </si>
  <si>
    <t>2.12</t>
  </si>
  <si>
    <t>2.13</t>
  </si>
  <si>
    <t>2.14</t>
  </si>
  <si>
    <t>2.15</t>
  </si>
  <si>
    <t>2.16</t>
  </si>
  <si>
    <t>2.17</t>
  </si>
  <si>
    <t>2.18</t>
  </si>
  <si>
    <t xml:space="preserve"> course projects</t>
  </si>
  <si>
    <t xml:space="preserve"> term papers</t>
  </si>
  <si>
    <t>hours</t>
  </si>
  <si>
    <t>2.19</t>
  </si>
  <si>
    <t>2.20</t>
  </si>
  <si>
    <t>2.01</t>
  </si>
  <si>
    <t>2.02</t>
  </si>
  <si>
    <t>2.03</t>
  </si>
  <si>
    <t>2.04</t>
  </si>
  <si>
    <t>2.05</t>
  </si>
  <si>
    <t>2.06</t>
  </si>
  <si>
    <t>2.07</t>
  </si>
  <si>
    <t>2.08</t>
  </si>
  <si>
    <t>2.09</t>
  </si>
  <si>
    <t>Mandatory educational components</t>
  </si>
  <si>
    <t>Elective educational components</t>
  </si>
  <si>
    <t>Elective discipline 1</t>
  </si>
  <si>
    <t>Elective discipline 2</t>
  </si>
  <si>
    <t>Elective discipline 3</t>
  </si>
  <si>
    <t>Elective discipline 4</t>
  </si>
  <si>
    <t>Elective discipline 5</t>
  </si>
  <si>
    <t>Elective discipline 6</t>
  </si>
  <si>
    <t>Elective discipline 7</t>
  </si>
  <si>
    <t>Elective discipline 8</t>
  </si>
  <si>
    <t>Elective discipline 9</t>
  </si>
  <si>
    <t>Elective discipline 10</t>
  </si>
  <si>
    <t>Elective discipline 11</t>
  </si>
  <si>
    <t>Elective discipline 12</t>
  </si>
  <si>
    <t>Lectures</t>
  </si>
  <si>
    <t>Laboratory work</t>
  </si>
  <si>
    <t>Practical classes (seminars)</t>
  </si>
  <si>
    <t xml:space="preserve"> CURRICULUM</t>
  </si>
  <si>
    <t xml:space="preserve"> I. Schedule of the educational process</t>
  </si>
  <si>
    <t>Approved:</t>
  </si>
  <si>
    <t>number of classroom hours and credits per semester</t>
  </si>
  <si>
    <t>The plan was drawn up in accordance with</t>
  </si>
  <si>
    <t>as well as according to requirements</t>
  </si>
  <si>
    <t>Chair</t>
  </si>
  <si>
    <t>(degree, academic title, surname and initials)</t>
  </si>
  <si>
    <t>Head of Department</t>
  </si>
  <si>
    <t>1.1</t>
  </si>
  <si>
    <t xml:space="preserve"> Mandatory components together:</t>
  </si>
  <si>
    <t>Elective discipline 13</t>
  </si>
  <si>
    <t>Elective discipline 14</t>
  </si>
  <si>
    <t>Elective discipline 15</t>
  </si>
  <si>
    <t>Elective discipline 16</t>
  </si>
  <si>
    <t>Elective discipline 17</t>
  </si>
  <si>
    <t>Elective discipline 18</t>
  </si>
  <si>
    <t>Elective discipline 19</t>
  </si>
  <si>
    <t>Elective discipline 20</t>
  </si>
  <si>
    <t xml:space="preserve"> Selective components together:</t>
  </si>
  <si>
    <t>3</t>
  </si>
  <si>
    <t>10</t>
  </si>
  <si>
    <t>Dean of the Faculty of Law _____________ Arsentieva O.S.</t>
  </si>
  <si>
    <t>Dean of the Faculty of Engineering _____________ Kudryavtsev S.O.</t>
  </si>
  <si>
    <t>Dean of the Faculty of Information Technologies and Electronics _____________ Mitrokhin S.O.</t>
  </si>
  <si>
    <t>Borovik P.V.</t>
  </si>
  <si>
    <t>Head of the Academic Council_______________ prof. Porkuyan O.V.</t>
  </si>
  <si>
    <t>(signature)</t>
  </si>
  <si>
    <t>BASIC RECOMMENDATIONS REGARDING THE FORMATION OF CURRICULUM IN THIS TEMPLATE</t>
  </si>
  <si>
    <t xml:space="preserve"> 1. The formation of curricula must meet the requirements of the "Regulations on the procedure for the formation of curricula at the Volodymyr Dahl Eastern Ukrainian National University".</t>
  </si>
  <si>
    <t xml:space="preserve"> - graphics of the educational process;</t>
  </si>
  <si>
    <t xml:space="preserve"> summary data on the use of time (weeks).</t>
  </si>
  <si>
    <t xml:space="preserve"> 2. The formation of educational plans should begin with the full-time form of education, namely, fill in the title page ("Day Title" tab) and the actual plan of the educational process ("DAY-TIME EDUCATIONAL PROCESS PLAN" tab).</t>
  </si>
  <si>
    <t>PREPARATION OF THE QUALIFICATION WORK</t>
  </si>
  <si>
    <t>Philosophy of science and professional ethics</t>
  </si>
  <si>
    <t>doctor of philosophy</t>
  </si>
  <si>
    <t>The scope of the educational component:</t>
  </si>
  <si>
    <t>ECTS credits</t>
  </si>
  <si>
    <t>Examination period</t>
  </si>
  <si>
    <t>Pedagogical practice</t>
  </si>
  <si>
    <t>Performance of qualifications. works</t>
  </si>
  <si>
    <t>Modern information technologies in scientific activity</t>
  </si>
  <si>
    <t>(name of educational and scientific program)</t>
  </si>
  <si>
    <t xml:space="preserve"> (name of the standard, if available)</t>
  </si>
  <si>
    <t xml:space="preserve"> 3. Please note that on the title page, the actual amount of ECTS credits is equal to the total amount of credits in the initial plan and is inserted automatically after filling out the actual plan of the educational process.</t>
  </si>
  <si>
    <t>4. Taking into account that, as a rule, the number of classroom hours for both full-time and part-time forms of education is the same, it is possible to indicate the form of education "full-time/part-time" on the title page. If the amount of lecture load is great, then use the corresponding tabs for correspondence form.</t>
  </si>
  <si>
    <t xml:space="preserve"> 5. Partial filling of the title page ("Title of extramural" tab) of the extramural curriculum is performed automatically, with the exception of:</t>
  </si>
  <si>
    <t>6. The plan of the part-time educational process is also automatically filled in (tab "PLAN OF THE EDUCATIONAL PROCESS OF THE CORRESPONDENCE").</t>
  </si>
  <si>
    <t xml:space="preserve"> 7. If the number of hours calculated automatically for part-time education should be different, it is enough to go to the required cell and make adjustments manually.</t>
  </si>
  <si>
    <t xml:space="preserve"> 8. When filling out the plan of the full-time educational process, failure to meet certain requirements leads to a change in the color of individual cells, namely:</t>
  </si>
  <si>
    <t xml:space="preserve"> 8.1. If the number of classroom hours is odd;</t>
  </si>
  <si>
    <t>8.2. If the number of audit hours is more than 50% of the total number of hours allocated for its study;</t>
  </si>
  <si>
    <t xml:space="preserve"> 8.3. If the sample component is less than 25% of the total volume of loans;</t>
  </si>
  <si>
    <t xml:space="preserve"> 8.4. If the volume of ECTS credits for the preparation of the Doctor of Philosophy is less than 30 or more than 60;</t>
  </si>
  <si>
    <t>the number of weeks of theoretical study in the semester</t>
  </si>
  <si>
    <t>Pedagogy of high school</t>
  </si>
  <si>
    <t>"</t>
  </si>
  <si>
    <t>p.</t>
  </si>
  <si>
    <t>Director of the Center for Organizational and Methodological Support of Educational Activities</t>
  </si>
  <si>
    <t>Dean of the Faculty</t>
  </si>
  <si>
    <t>Dean of the Faculty of Transport and Construction __________ Kuzmenko S.V.</t>
  </si>
  <si>
    <t>Dean of the Faculty of Economics and Management ____________ Ivchenko E.A.</t>
  </si>
  <si>
    <t>FBS</t>
  </si>
  <si>
    <t>MET</t>
  </si>
  <si>
    <t>Ped</t>
  </si>
  <si>
    <t>ITP</t>
  </si>
  <si>
    <t>FVT</t>
  </si>
  <si>
    <t>Right</t>
  </si>
  <si>
    <t>FEU</t>
  </si>
  <si>
    <t>FMV</t>
  </si>
  <si>
    <t>FBI</t>
  </si>
  <si>
    <t>FITE</t>
  </si>
  <si>
    <t>IF</t>
  </si>
  <si>
    <t>FSSN</t>
  </si>
  <si>
    <t>Yuf</t>
  </si>
  <si>
    <t>Guarantor of the educational and scientific program</t>
  </si>
  <si>
    <t>Practice</t>
  </si>
  <si>
    <t>01</t>
  </si>
  <si>
    <t>02</t>
  </si>
  <si>
    <t>03</t>
  </si>
  <si>
    <t>04</t>
  </si>
  <si>
    <t>05</t>
  </si>
  <si>
    <t xml:space="preserve"> Practice together:</t>
  </si>
  <si>
    <t xml:space="preserve"> Together academic disciplines:</t>
  </si>
  <si>
    <t>1.1.10</t>
  </si>
  <si>
    <t>1.1.11</t>
  </si>
  <si>
    <t>1.1.12</t>
  </si>
  <si>
    <t>1.1.13</t>
  </si>
  <si>
    <t>1.1.14</t>
  </si>
  <si>
    <t>1.1.15</t>
  </si>
  <si>
    <t>1.1.16</t>
  </si>
  <si>
    <t>1.1.17</t>
  </si>
  <si>
    <t>1.1.18</t>
  </si>
  <si>
    <t>1.1.19</t>
  </si>
  <si>
    <t>1.1.20</t>
  </si>
  <si>
    <t>1.1.21</t>
  </si>
  <si>
    <t>1.1.22</t>
  </si>
  <si>
    <t>Educational disciplines</t>
  </si>
  <si>
    <t>1.1.01</t>
  </si>
  <si>
    <t>1.1.02</t>
  </si>
  <si>
    <t>1.1.03</t>
  </si>
  <si>
    <t>1.1.04</t>
  </si>
  <si>
    <t>1.1.05</t>
  </si>
  <si>
    <t>1.1.06</t>
  </si>
  <si>
    <t>1.1.07</t>
  </si>
  <si>
    <t>1.1.08</t>
  </si>
  <si>
    <t>1.1.09</t>
  </si>
  <si>
    <t>Dean of the Faculty of Humanities and Social Sciences _____________ Kuzmina S.L.</t>
  </si>
  <si>
    <t>Dean of the Faculty of Human Health ____________ Tarasov V.Yu.</t>
  </si>
  <si>
    <t>Dean of the Faculty of Agriculture _____________ Martynets L.A.</t>
  </si>
  <si>
    <t>Introduction</t>
  </si>
  <si>
    <t>autumn</t>
  </si>
  <si>
    <t>spring</t>
  </si>
  <si>
    <t>PRACTICES: /P - pedagogical (takes place during the semester during theoretical training)</t>
  </si>
  <si>
    <t>/P</t>
  </si>
  <si>
    <t>-</t>
  </si>
  <si>
    <t>P</t>
  </si>
  <si>
    <t>Instructional classes</t>
  </si>
  <si>
    <t>the third (educational and scientific) level of higher education</t>
  </si>
  <si>
    <t>full-time higher education</t>
  </si>
  <si>
    <t>Management and administration</t>
  </si>
  <si>
    <t>07</t>
  </si>
  <si>
    <t>073</t>
  </si>
  <si>
    <t>Management</t>
  </si>
  <si>
    <t>The current state of scientific knowledge in the field of management theory and practice</t>
  </si>
  <si>
    <t>Methodology of conducting and presenting the results of scientific research in the field of management</t>
  </si>
  <si>
    <t>Management concepts and technologies</t>
  </si>
  <si>
    <t>Personnel management in scientific institutions</t>
  </si>
  <si>
    <t>Funding of scientific activity</t>
  </si>
  <si>
    <t>Foreign language of scientific communication</t>
  </si>
  <si>
    <t>of the educational and scientific program of preparation of the Doctor of Philosophy in the specialty 073 Management</t>
  </si>
  <si>
    <t>Doctor of Economics, Prof. Ovcharenko E.I.</t>
  </si>
  <si>
    <t>Doctor of Economics, Prof. Khandiy O.O.</t>
  </si>
  <si>
    <t>public administration, management and marketing</t>
  </si>
  <si>
    <t>Пед</t>
  </si>
  <si>
    <t>ПУММ</t>
  </si>
  <si>
    <t xml:space="preserve">Rector </t>
  </si>
  <si>
    <t>Volodymyr Dahl East Ukrainian National University</t>
  </si>
  <si>
    <t>Rector</t>
  </si>
  <si>
    <t>Branch of knowledge</t>
  </si>
  <si>
    <t>ID</t>
  </si>
  <si>
    <t>37534</t>
  </si>
  <si>
    <t>full-time</t>
  </si>
  <si>
    <t>ПКС</t>
  </si>
  <si>
    <t>ІФП</t>
  </si>
  <si>
    <t>Curriculum together:</t>
  </si>
  <si>
    <t xml:space="preserve"> Academic Council of Volodymyr Dahl East Ukrainian National University, protocol No. _____ from "___" _______ </t>
  </si>
  <si>
    <t>Higher Education Standard: Third (Educational and Scientific) Level, Knowledge and Administration, Specialty 073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</si>
</sst>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quot;грн.&quot;_-;\-* #,##0.00\ &quot;грн.&quot;_-;_-* &quot;-&quot;??\ &quot;грн.&quot;_-;_-@_-"/>
    <numFmt numFmtId="165" formatCode="0.0;\-0.0;&quot;-&quot;"/>
    <numFmt numFmtId="166" formatCode="0;\-0;&quot;-&quot;"/>
    <numFmt numFmtId="167" formatCode="0.00;\-0.00;&quot;-&quot;"/>
    <numFmt numFmtId="168" formatCode="0.00_ ;\-0.00\ "/>
    <numFmt numFmtId="169" formatCode="0;\-0;&quot;&quot;"/>
    <numFmt numFmtId="170" formatCode="0;\-0;&quot; &quot;"/>
  </numFmts>
  <fonts count="101" x14ac:knownFonts="1">
    <font>
      <sz val="10"/>
      <name val="Arial Cyr"/>
      <family val="2"/>
      <charset val="204"/>
    </font>
    <font>
      <sz val="10"/>
      <name val="Arial"/>
      <family val="2"/>
      <charset val="204"/>
    </font>
    <font>
      <b/>
      <sz val="14"/>
      <name val="Times New Roman"/>
      <family val="1"/>
      <charset val="204"/>
    </font>
    <font>
      <sz val="10"/>
      <name val="Times New Roman"/>
      <family val="1"/>
      <charset val="204"/>
    </font>
    <font>
      <sz val="8"/>
      <name val="Times New Roman"/>
      <family val="1"/>
      <charset val="204"/>
    </font>
    <font>
      <sz val="10"/>
      <name val="Arial Cyr"/>
      <family val="2"/>
      <charset val="204"/>
    </font>
    <font>
      <sz val="10"/>
      <name val="Arial Cyr"/>
      <charset val="204"/>
    </font>
    <font>
      <sz val="10"/>
      <name val="MS Sans Serif"/>
      <family val="2"/>
      <charset val="204"/>
    </font>
    <font>
      <sz val="8"/>
      <name val="MS Sans Serif"/>
      <family val="2"/>
      <charset val="204"/>
    </font>
    <font>
      <sz val="8"/>
      <name val="Arial Cyr"/>
      <family val="2"/>
      <charset val="204"/>
    </font>
    <font>
      <sz val="8"/>
      <name val="Times New Roman Cyr"/>
      <charset val="204"/>
    </font>
    <font>
      <sz val="10"/>
      <name val="Times New Roman Cyr"/>
      <charset val="204"/>
    </font>
    <font>
      <b/>
      <sz val="8"/>
      <name val="Arial Cyr"/>
      <family val="2"/>
      <charset val="204"/>
    </font>
    <font>
      <b/>
      <sz val="8"/>
      <name val="Times New Roman"/>
      <family val="1"/>
      <charset val="204"/>
    </font>
    <font>
      <b/>
      <sz val="8"/>
      <name val="Arial"/>
      <family val="2"/>
      <charset val="204"/>
    </font>
    <font>
      <sz val="8"/>
      <name val="Arial"/>
      <family val="2"/>
      <charset val="204"/>
    </font>
    <font>
      <sz val="20"/>
      <name val="Symbol"/>
      <family val="1"/>
      <charset val="2"/>
    </font>
    <font>
      <sz val="8"/>
      <color indexed="9"/>
      <name val="Times New Roman"/>
      <family val="1"/>
      <charset val="204"/>
    </font>
    <font>
      <sz val="12"/>
      <name val="Symbol"/>
      <family val="1"/>
      <charset val="2"/>
    </font>
    <font>
      <sz val="11"/>
      <color indexed="8"/>
      <name val="Calibri"/>
      <family val="2"/>
      <charset val="204"/>
    </font>
    <font>
      <sz val="16"/>
      <name val="Calibri"/>
      <family val="2"/>
      <charset val="204"/>
    </font>
    <font>
      <u/>
      <sz val="8.25"/>
      <color indexed="12"/>
      <name val="Calibri"/>
      <family val="2"/>
      <charset val="204"/>
    </font>
    <font>
      <b/>
      <sz val="11"/>
      <name val="Times New Roman"/>
      <family val="1"/>
      <charset val="204"/>
    </font>
    <font>
      <b/>
      <sz val="8"/>
      <name val="Arial Cyr"/>
      <charset val="204"/>
    </font>
    <font>
      <sz val="8"/>
      <name val="Arial Cyr"/>
      <charset val="204"/>
    </font>
    <font>
      <sz val="14"/>
      <name val="Calibri"/>
      <family val="2"/>
      <charset val="204"/>
    </font>
    <font>
      <sz val="10"/>
      <name val="Calibri"/>
      <family val="2"/>
      <charset val="204"/>
    </font>
    <font>
      <sz val="9"/>
      <name val="Calibri"/>
      <family val="2"/>
      <charset val="204"/>
    </font>
    <font>
      <sz val="8"/>
      <name val="Calibri"/>
      <family val="2"/>
      <charset val="204"/>
    </font>
    <font>
      <b/>
      <sz val="8"/>
      <name val="Calibri"/>
      <family val="2"/>
      <charset val="204"/>
    </font>
    <font>
      <sz val="11"/>
      <name val="Calibri"/>
      <family val="2"/>
      <charset val="204"/>
    </font>
    <font>
      <b/>
      <sz val="11"/>
      <name val="Calibri"/>
      <family val="2"/>
      <charset val="204"/>
    </font>
    <font>
      <b/>
      <sz val="10"/>
      <name val="Calibri"/>
      <family val="2"/>
      <charset val="204"/>
    </font>
    <font>
      <b/>
      <u/>
      <sz val="8"/>
      <name val="Calibri"/>
      <family val="2"/>
      <charset val="204"/>
    </font>
    <font>
      <b/>
      <sz val="8"/>
      <color indexed="81"/>
      <name val="Tahoma"/>
      <family val="2"/>
      <charset val="204"/>
    </font>
    <font>
      <b/>
      <sz val="10"/>
      <name val="Times New Roman"/>
      <family val="1"/>
      <charset val="204"/>
    </font>
    <font>
      <b/>
      <sz val="10"/>
      <name val="Times New Roman Cyr"/>
      <charset val="204"/>
    </font>
    <font>
      <sz val="6"/>
      <name val="Times New Roman"/>
      <family val="1"/>
      <charset val="204"/>
    </font>
    <font>
      <sz val="11"/>
      <name val="Arial Cyr"/>
      <family val="2"/>
      <charset val="204"/>
    </font>
    <font>
      <sz val="10"/>
      <color indexed="8"/>
      <name val="Calibri"/>
      <family val="2"/>
      <charset val="204"/>
    </font>
    <font>
      <sz val="11"/>
      <color indexed="8"/>
      <name val="Calibri"/>
      <family val="2"/>
      <charset val="204"/>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b/>
      <sz val="12"/>
      <color indexed="10"/>
      <name val="Times New Roman Cyr"/>
      <charset val="204"/>
    </font>
    <font>
      <sz val="10"/>
      <name val="Calibri"/>
      <family val="2"/>
      <charset val="204"/>
    </font>
    <font>
      <sz val="12"/>
      <name val="Calibri"/>
      <family val="2"/>
      <charset val="204"/>
    </font>
    <font>
      <sz val="16"/>
      <name val="Calibri"/>
      <family val="2"/>
      <charset val="204"/>
    </font>
    <font>
      <b/>
      <i/>
      <sz val="16"/>
      <name val="Calibri"/>
      <family val="2"/>
      <charset val="204"/>
    </font>
    <font>
      <b/>
      <u/>
      <sz val="16"/>
      <name val="Calibri"/>
      <family val="2"/>
      <charset val="204"/>
    </font>
    <font>
      <sz val="14"/>
      <name val="Calibri"/>
      <family val="2"/>
      <charset val="204"/>
    </font>
    <font>
      <vertAlign val="superscript"/>
      <sz val="16"/>
      <name val="Calibri"/>
      <family val="2"/>
      <charset val="204"/>
    </font>
    <font>
      <sz val="11"/>
      <name val="Calibri"/>
      <family val="2"/>
      <charset val="204"/>
    </font>
    <font>
      <vertAlign val="superscript"/>
      <sz val="11"/>
      <name val="Calibri"/>
      <family val="2"/>
      <charset val="204"/>
    </font>
    <font>
      <b/>
      <sz val="11"/>
      <name val="Calibri"/>
      <family val="2"/>
      <charset val="204"/>
    </font>
    <font>
      <b/>
      <sz val="16"/>
      <color indexed="8"/>
      <name val="Calibri"/>
      <family val="2"/>
      <charset val="204"/>
    </font>
    <font>
      <sz val="16"/>
      <color indexed="8"/>
      <name val="Calibri"/>
      <family val="2"/>
      <charset val="204"/>
    </font>
    <font>
      <b/>
      <sz val="12"/>
      <name val="Calibri"/>
      <family val="2"/>
      <charset val="204"/>
    </font>
    <font>
      <b/>
      <sz val="14"/>
      <color indexed="10"/>
      <name val="Calibri"/>
      <family val="2"/>
      <charset val="204"/>
    </font>
    <font>
      <b/>
      <sz val="10"/>
      <name val="Calibri"/>
      <family val="2"/>
      <charset val="204"/>
    </font>
    <font>
      <sz val="10"/>
      <color indexed="8"/>
      <name val="Calibri"/>
      <family val="2"/>
      <charset val="204"/>
    </font>
    <font>
      <sz val="13"/>
      <name val="Calibri"/>
      <family val="2"/>
      <charset val="204"/>
    </font>
    <font>
      <sz val="14"/>
      <color indexed="8"/>
      <name val="Calibri"/>
      <family val="2"/>
      <charset val="204"/>
    </font>
    <font>
      <u/>
      <sz val="12"/>
      <name val="Calibri"/>
      <family val="2"/>
      <charset val="204"/>
    </font>
    <font>
      <b/>
      <sz val="12"/>
      <color indexed="10"/>
      <name val="Calibri"/>
      <family val="2"/>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
      <sz val="8"/>
      <color rgb="FF002060"/>
      <name val="Times New Roman"/>
      <family val="1"/>
      <charset val="204"/>
    </font>
    <font>
      <sz val="8"/>
      <color rgb="FF002060"/>
      <name val="Times New Roman Cyr"/>
      <charset val="204"/>
    </font>
    <font>
      <sz val="8"/>
      <color rgb="FF002060"/>
      <name val="Arial"/>
      <family val="2"/>
      <charset val="204"/>
    </font>
    <font>
      <sz val="10"/>
      <name val="Symbol"/>
      <family val="1"/>
      <charset val="2"/>
    </font>
    <font>
      <b/>
      <sz val="20"/>
      <name val="Calibri"/>
      <family val="2"/>
      <charset val="204"/>
    </font>
    <font>
      <sz val="7"/>
      <name val="Arial Cyr"/>
      <family val="2"/>
      <charset val="204"/>
    </font>
    <font>
      <sz val="9"/>
      <color indexed="81"/>
      <name val="Tahoma"/>
      <family val="2"/>
      <charset val="204"/>
    </font>
    <font>
      <b/>
      <sz val="9"/>
      <color indexed="81"/>
      <name val="Tahoma"/>
      <family val="2"/>
      <charset val="204"/>
    </font>
    <font>
      <b/>
      <i/>
      <sz val="8"/>
      <name val="Times New Roman"/>
      <family val="1"/>
      <charset val="204"/>
    </font>
    <font>
      <sz val="7"/>
      <name val="Arial"/>
      <family val="2"/>
      <charset val="204"/>
    </font>
    <font>
      <sz val="11"/>
      <color rgb="FF000000"/>
      <name val="Times New Roman"/>
      <family val="1"/>
      <charset val="204"/>
    </font>
    <font>
      <sz val="11"/>
      <name val="Times New Roman Cyr"/>
      <charset val="204"/>
    </font>
    <font>
      <sz val="12"/>
      <name val="Arial"/>
      <family val="2"/>
      <charset val="204"/>
    </font>
    <font>
      <b/>
      <sz val="12"/>
      <name val="Arial Cyr"/>
      <charset val="204"/>
    </font>
    <font>
      <sz val="12"/>
      <name val="Arial Cyr"/>
      <charset val="204"/>
    </font>
    <font>
      <sz val="12"/>
      <name val="Arial Cyr"/>
      <family val="2"/>
      <charset val="204"/>
    </font>
    <font>
      <b/>
      <sz val="12"/>
      <name val="Times New Roman Cyr"/>
      <family val="1"/>
      <charset val="204"/>
    </font>
    <font>
      <b/>
      <sz val="12"/>
      <name val="Arial Cyr"/>
      <family val="2"/>
      <charset val="204"/>
    </font>
    <font>
      <sz val="14"/>
      <name val="Arial Cyr"/>
      <family val="2"/>
      <charset val="204"/>
    </font>
    <font>
      <sz val="14"/>
      <color theme="1"/>
      <name val="Calibri"/>
      <family val="2"/>
      <charset val="204"/>
      <scheme val="minor"/>
    </font>
    <font>
      <b/>
      <i/>
      <sz val="8"/>
      <name val="Arial"/>
      <family val="2"/>
      <charset val="204"/>
    </font>
    <font>
      <b/>
      <i/>
      <sz val="8"/>
      <name val="Arial Cyr"/>
      <charset val="204"/>
    </font>
    <font>
      <b/>
      <i/>
      <sz val="8"/>
      <name val="Arial Cyr"/>
      <family val="2"/>
      <charset val="204"/>
    </font>
  </fonts>
  <fills count="5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DCE5F1"/>
      </patternFill>
    </fill>
    <fill>
      <patternFill patternType="solid">
        <fgColor rgb="FFF2DCDB"/>
      </patternFill>
    </fill>
    <fill>
      <patternFill patternType="solid">
        <fgColor rgb="FFEAF1DD"/>
      </patternFill>
    </fill>
    <fill>
      <patternFill patternType="solid">
        <fgColor rgb="FFE5DFEC"/>
      </patternFill>
    </fill>
    <fill>
      <patternFill patternType="solid">
        <fgColor rgb="FFDBEEF3"/>
      </patternFill>
    </fill>
    <fill>
      <patternFill patternType="solid">
        <fgColor rgb="FFFDE9D9"/>
      </patternFill>
    </fill>
    <fill>
      <patternFill patternType="solid">
        <fgColor rgb="FFB9CCE4"/>
      </patternFill>
    </fill>
    <fill>
      <patternFill patternType="solid">
        <fgColor rgb="FFE6B9B8"/>
      </patternFill>
    </fill>
    <fill>
      <patternFill patternType="solid">
        <fgColor rgb="FFD6E3BC"/>
      </patternFill>
    </fill>
    <fill>
      <patternFill patternType="solid">
        <fgColor rgb="FFCBC0D9"/>
      </patternFill>
    </fill>
    <fill>
      <patternFill patternType="solid">
        <fgColor rgb="FFB7DDE8"/>
      </patternFill>
    </fill>
    <fill>
      <patternFill patternType="solid">
        <fgColor rgb="FFFBD4B4"/>
      </patternFill>
    </fill>
    <fill>
      <patternFill patternType="solid">
        <fgColor rgb="FF96B3D7"/>
      </patternFill>
    </fill>
    <fill>
      <patternFill patternType="solid">
        <fgColor rgb="FFD99694"/>
      </patternFill>
    </fill>
    <fill>
      <patternFill patternType="solid">
        <fgColor rgb="FFC2D69B"/>
      </patternFill>
    </fill>
    <fill>
      <patternFill patternType="solid">
        <fgColor rgb="FFB2A1C6"/>
      </patternFill>
    </fill>
    <fill>
      <patternFill patternType="solid">
        <fgColor rgb="FF94CDDD"/>
      </patternFill>
    </fill>
    <fill>
      <patternFill patternType="solid">
        <fgColor rgb="FFFABF8F"/>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99"/>
        <bgColor indexed="64"/>
      </patternFill>
    </fill>
    <fill>
      <patternFill patternType="solid">
        <fgColor rgb="FFD8D8D8"/>
        <bgColor indexed="64"/>
      </patternFill>
    </fill>
    <fill>
      <patternFill patternType="solid">
        <fgColor rgb="FFBFBFBF"/>
        <bgColor indexed="64"/>
      </patternFill>
    </fill>
    <fill>
      <patternFill patternType="solid">
        <fgColor rgb="FFFFFFFF"/>
        <bgColor indexed="64"/>
      </patternFill>
    </fill>
    <fill>
      <patternFill patternType="solid">
        <fgColor rgb="FFFFFF00"/>
        <bgColor indexed="64"/>
      </patternFill>
    </fill>
    <fill>
      <patternFill patternType="solid">
        <fgColor rgb="FFCCFFCC"/>
        <bgColor indexed="64"/>
      </patternFill>
    </fill>
    <fill>
      <patternFill patternType="solid">
        <fgColor rgb="FFFFC000"/>
        <bgColor indexed="64"/>
      </patternFill>
    </fill>
    <fill>
      <patternFill patternType="solid">
        <fgColor rgb="FFD6E3BC"/>
        <bgColor indexed="64"/>
      </patternFill>
    </fill>
    <fill>
      <patternFill patternType="solid">
        <fgColor rgb="FFFBD4B4"/>
        <bgColor indexed="64"/>
      </patternFill>
    </fill>
    <fill>
      <patternFill patternType="solid">
        <fgColor theme="7" tint="0.79998168889431442"/>
        <bgColor indexed="64"/>
      </patternFill>
    </fill>
    <fill>
      <patternFill patternType="solid">
        <fgColor rgb="FFAFFFAF"/>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B0FF97"/>
        <bgColor indexed="64"/>
      </patternFill>
    </fill>
    <fill>
      <patternFill patternType="solid">
        <fgColor rgb="FF00B0F0"/>
        <bgColor indexed="64"/>
      </patternFill>
    </fill>
  </fills>
  <borders count="45">
    <border>
      <left/>
      <right/>
      <top/>
      <bottom/>
      <diagonal/>
    </border>
    <border>
      <left style="dashed">
        <color indexed="64"/>
      </left>
      <right style="dashed">
        <color indexed="64"/>
      </right>
      <top style="dashed">
        <color indexed="64"/>
      </top>
      <bottom style="dashed">
        <color indexed="64"/>
      </bottom>
      <diagonal/>
    </border>
    <border>
      <left/>
      <right style="dashed">
        <color indexed="64"/>
      </right>
      <top style="dashed">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right/>
      <top style="dashed">
        <color indexed="64"/>
      </top>
      <bottom/>
      <diagonal/>
    </border>
    <border>
      <left/>
      <right/>
      <top/>
      <bottom style="dashed">
        <color indexed="64"/>
      </bottom>
      <diagonal/>
    </border>
    <border>
      <left style="dashed">
        <color indexed="64"/>
      </left>
      <right/>
      <top style="dashed">
        <color indexed="64"/>
      </top>
      <bottom/>
      <diagonal/>
    </border>
    <border>
      <left/>
      <right style="dashed">
        <color indexed="64"/>
      </right>
      <top/>
      <bottom style="dashed">
        <color indexed="64"/>
      </bottom>
      <diagonal/>
    </border>
    <border>
      <left/>
      <right style="dashed">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bottom/>
      <diagonal/>
    </border>
    <border>
      <left style="dashed">
        <color indexed="64"/>
      </left>
      <right/>
      <top/>
      <bottom style="dashed">
        <color indexed="64"/>
      </bottom>
      <diagonal/>
    </border>
    <border>
      <left style="thin">
        <color indexed="64"/>
      </left>
      <right style="thin">
        <color indexed="64"/>
      </right>
      <top/>
      <bottom style="thin">
        <color indexed="64"/>
      </bottom>
      <diagonal/>
    </border>
    <border>
      <left style="dashed">
        <color indexed="64"/>
      </left>
      <right/>
      <top/>
      <bottom/>
      <diagonal/>
    </border>
    <border>
      <left/>
      <right style="thin">
        <color indexed="64"/>
      </right>
      <top style="dashed">
        <color indexed="64"/>
      </top>
      <bottom style="dash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dashed">
        <color indexed="64"/>
      </top>
      <bottom style="dashed">
        <color indexed="64"/>
      </bottom>
      <diagonal/>
    </border>
    <border>
      <left style="dashed">
        <color indexed="64"/>
      </left>
      <right style="dashed">
        <color indexed="64"/>
      </right>
      <top/>
      <bottom style="dashed">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indexed="64"/>
      </left>
      <right style="thin">
        <color indexed="64"/>
      </right>
      <top/>
      <bottom/>
      <diagonal/>
    </border>
    <border>
      <left style="dotted">
        <color indexed="64"/>
      </left>
      <right style="dotted">
        <color indexed="64"/>
      </right>
      <top style="dotted">
        <color indexed="64"/>
      </top>
      <bottom/>
      <diagonal/>
    </border>
    <border>
      <left style="dashed">
        <color indexed="64"/>
      </left>
      <right style="dotted">
        <color indexed="64"/>
      </right>
      <top style="dashed">
        <color indexed="64"/>
      </top>
      <bottom style="dashed">
        <color indexed="64"/>
      </bottom>
      <diagonal/>
    </border>
    <border>
      <left style="dotted">
        <color indexed="64"/>
      </left>
      <right style="dashed">
        <color indexed="64"/>
      </right>
      <top style="dashed">
        <color indexed="64"/>
      </top>
      <bottom style="dashed">
        <color indexed="64"/>
      </bottom>
      <diagonal/>
    </border>
  </borders>
  <cellStyleXfs count="58">
    <xf numFmtId="0" fontId="0" fillId="0" borderId="0"/>
    <xf numFmtId="0" fontId="40" fillId="4" borderId="0" applyNumberFormat="0" applyBorder="0" applyAlignment="0" applyProtection="0"/>
    <xf numFmtId="0" fontId="40" fillId="5"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41"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7" borderId="0" applyNumberFormat="0" applyBorder="0" applyAlignment="0" applyProtection="0"/>
    <xf numFmtId="0" fontId="67" fillId="28" borderId="32" applyNumberFormat="0" applyAlignment="0" applyProtection="0"/>
    <xf numFmtId="9" fontId="6" fillId="0" borderId="0" applyFont="0" applyFill="0" applyBorder="0" applyAlignment="0" applyProtection="0"/>
    <xf numFmtId="9" fontId="19" fillId="0" borderId="0" applyFont="0" applyFill="0" applyBorder="0" applyAlignment="0" applyProtection="0"/>
    <xf numFmtId="0" fontId="68" fillId="29" borderId="33" applyNumberFormat="0" applyAlignment="0" applyProtection="0"/>
    <xf numFmtId="0" fontId="69" fillId="29" borderId="32" applyNumberFormat="0" applyAlignment="0" applyProtection="0"/>
    <xf numFmtId="0" fontId="21" fillId="0" borderId="0" applyNumberFormat="0" applyFill="0" applyBorder="0" applyAlignment="0" applyProtection="0">
      <alignment vertical="top"/>
      <protection locked="0"/>
    </xf>
    <xf numFmtId="164" fontId="6" fillId="0" borderId="0" applyFont="0" applyFill="0" applyBorder="0" applyAlignment="0" applyProtection="0"/>
    <xf numFmtId="0" fontId="70" fillId="0" borderId="34" applyNumberFormat="0" applyFill="0" applyAlignment="0" applyProtection="0"/>
    <xf numFmtId="0" fontId="71" fillId="0" borderId="35" applyNumberFormat="0" applyFill="0" applyAlignment="0" applyProtection="0"/>
    <xf numFmtId="0" fontId="72" fillId="0" borderId="36" applyNumberFormat="0" applyFill="0" applyAlignment="0" applyProtection="0"/>
    <xf numFmtId="0" fontId="72" fillId="0" borderId="0" applyNumberFormat="0" applyFill="0" applyBorder="0" applyAlignment="0" applyProtection="0"/>
    <xf numFmtId="0" fontId="40" fillId="0" borderId="0"/>
    <xf numFmtId="0" fontId="6" fillId="0" borderId="0"/>
    <xf numFmtId="0" fontId="42" fillId="0" borderId="37" applyNumberFormat="0" applyFill="0" applyAlignment="0" applyProtection="0"/>
    <xf numFmtId="0" fontId="43" fillId="30" borderId="38" applyNumberFormat="0" applyAlignment="0" applyProtection="0"/>
    <xf numFmtId="0" fontId="73" fillId="0" borderId="0" applyNumberFormat="0" applyFill="0" applyBorder="0" applyAlignment="0" applyProtection="0"/>
    <xf numFmtId="0" fontId="74" fillId="31" borderId="0" applyNumberFormat="0" applyBorder="0" applyAlignment="0" applyProtection="0"/>
    <xf numFmtId="0" fontId="6" fillId="0" borderId="0"/>
    <xf numFmtId="0" fontId="5" fillId="0" borderId="0"/>
    <xf numFmtId="0" fontId="6" fillId="0" borderId="0">
      <alignment wrapText="1"/>
      <protection locked="0"/>
    </xf>
    <xf numFmtId="0" fontId="40" fillId="0" borderId="0"/>
    <xf numFmtId="0" fontId="11" fillId="0" borderId="0"/>
    <xf numFmtId="0" fontId="6" fillId="0" borderId="0"/>
    <xf numFmtId="0" fontId="7" fillId="0" borderId="0">
      <protection locked="0"/>
    </xf>
    <xf numFmtId="0" fontId="7" fillId="0" borderId="0"/>
    <xf numFmtId="0" fontId="75" fillId="32" borderId="0" applyNumberFormat="0" applyBorder="0" applyAlignment="0" applyProtection="0"/>
    <xf numFmtId="0" fontId="44" fillId="0" borderId="0" applyNumberFormat="0" applyFill="0" applyBorder="0" applyAlignment="0" applyProtection="0"/>
    <xf numFmtId="0" fontId="5" fillId="33" borderId="39" applyNumberFormat="0" applyFont="0" applyAlignment="0" applyProtection="0"/>
    <xf numFmtId="9" fontId="1" fillId="0" borderId="0" applyFill="0" applyBorder="0" applyAlignment="0" applyProtection="0"/>
    <xf numFmtId="0" fontId="76" fillId="0" borderId="40" applyNumberFormat="0" applyFill="0" applyAlignment="0" applyProtection="0"/>
    <xf numFmtId="0" fontId="45" fillId="0" borderId="0" applyNumberFormat="0" applyFill="0" applyBorder="0" applyAlignment="0" applyProtection="0"/>
    <xf numFmtId="0" fontId="77" fillId="34" borderId="0" applyNumberFormat="0" applyBorder="0" applyAlignment="0" applyProtection="0"/>
    <xf numFmtId="0" fontId="11" fillId="0" borderId="0"/>
  </cellStyleXfs>
  <cellXfs count="630">
    <xf numFmtId="0" fontId="0" fillId="0" borderId="0" xfId="0"/>
    <xf numFmtId="0" fontId="8" fillId="0" borderId="0" xfId="48" applyFont="1">
      <protection locked="0"/>
    </xf>
    <xf numFmtId="0" fontId="10" fillId="0" borderId="0" xfId="48" applyFont="1">
      <protection locked="0"/>
    </xf>
    <xf numFmtId="0" fontId="3" fillId="0" borderId="0" xfId="48" applyFont="1" applyAlignment="1">
      <alignment vertical="center"/>
      <protection locked="0"/>
    </xf>
    <xf numFmtId="0" fontId="3" fillId="0" borderId="0" xfId="48" applyFont="1">
      <protection locked="0"/>
    </xf>
    <xf numFmtId="49" fontId="4" fillId="0" borderId="1" xfId="48" quotePrefix="1" applyNumberFormat="1" applyFont="1" applyBorder="1" applyAlignment="1">
      <alignment horizontal="center" vertical="center"/>
      <protection locked="0"/>
    </xf>
    <xf numFmtId="0" fontId="4" fillId="0" borderId="1" xfId="48" applyFont="1" applyBorder="1" applyAlignment="1">
      <alignment horizontal="center" vertical="center"/>
      <protection locked="0"/>
    </xf>
    <xf numFmtId="0" fontId="9" fillId="0" borderId="0" xfId="48" applyFont="1" applyAlignment="1">
      <alignment horizontal="center" vertical="center"/>
      <protection locked="0"/>
    </xf>
    <xf numFmtId="0" fontId="9" fillId="0" borderId="1" xfId="48" applyFont="1" applyBorder="1" applyAlignment="1">
      <alignment horizontal="center" vertical="center"/>
      <protection locked="0"/>
    </xf>
    <xf numFmtId="166" fontId="9" fillId="2" borderId="1" xfId="48" applyNumberFormat="1" applyFont="1" applyFill="1" applyBorder="1" applyAlignment="1" applyProtection="1">
      <alignment horizontal="center" vertical="center"/>
    </xf>
    <xf numFmtId="0" fontId="9" fillId="0" borderId="5" xfId="48" applyFont="1" applyBorder="1" applyAlignment="1">
      <alignment horizontal="center" vertical="center"/>
      <protection locked="0"/>
    </xf>
    <xf numFmtId="0" fontId="7" fillId="0" borderId="0" xfId="48">
      <protection locked="0"/>
    </xf>
    <xf numFmtId="167" fontId="4" fillId="35" borderId="1" xfId="48" applyNumberFormat="1" applyFont="1" applyFill="1" applyBorder="1" applyAlignment="1" applyProtection="1">
      <alignment horizontal="center"/>
    </xf>
    <xf numFmtId="0" fontId="3" fillId="0" borderId="0" xfId="48" applyFont="1" applyAlignment="1">
      <alignment horizontal="center" vertical="center"/>
      <protection locked="0"/>
    </xf>
    <xf numFmtId="0" fontId="13" fillId="0" borderId="9" xfId="48" applyFont="1" applyBorder="1" applyAlignment="1">
      <alignment horizontal="center" vertical="center" wrapText="1"/>
      <protection locked="0"/>
    </xf>
    <xf numFmtId="0" fontId="4" fillId="0" borderId="1" xfId="48" quotePrefix="1" applyFont="1" applyBorder="1" applyAlignment="1">
      <alignment horizontal="center" vertical="center"/>
      <protection locked="0"/>
    </xf>
    <xf numFmtId="0" fontId="10" fillId="0" borderId="0" xfId="48" applyFont="1" applyProtection="1"/>
    <xf numFmtId="0" fontId="10" fillId="36" borderId="0" xfId="48" applyFont="1" applyFill="1" applyProtection="1"/>
    <xf numFmtId="0" fontId="18" fillId="37" borderId="12" xfId="48" applyFont="1" applyFill="1" applyBorder="1" applyAlignment="1" applyProtection="1">
      <alignment horizontal="right"/>
    </xf>
    <xf numFmtId="0" fontId="10" fillId="38" borderId="0" xfId="48" applyFont="1" applyFill="1" applyProtection="1"/>
    <xf numFmtId="0" fontId="46" fillId="0" borderId="0" xfId="48" applyFont="1" applyProtection="1"/>
    <xf numFmtId="0" fontId="11" fillId="0" borderId="0" xfId="48" applyFont="1" applyProtection="1"/>
    <xf numFmtId="0" fontId="3" fillId="0" borderId="0" xfId="48" applyFont="1" applyAlignment="1" applyProtection="1">
      <alignment vertical="center"/>
    </xf>
    <xf numFmtId="0" fontId="3" fillId="0" borderId="0" xfId="48" applyFont="1" applyProtection="1"/>
    <xf numFmtId="0" fontId="3" fillId="0" borderId="0" xfId="48" applyFont="1" applyAlignment="1" applyProtection="1">
      <alignment horizontal="center" vertical="center"/>
    </xf>
    <xf numFmtId="0" fontId="3" fillId="0" borderId="0" xfId="48" applyFont="1" applyAlignment="1" applyProtection="1">
      <alignment horizontal="left"/>
    </xf>
    <xf numFmtId="0" fontId="3" fillId="37" borderId="13" xfId="48" applyFont="1" applyFill="1" applyBorder="1" applyAlignment="1" applyProtection="1">
      <alignment horizontal="center"/>
    </xf>
    <xf numFmtId="0" fontId="10" fillId="37" borderId="0" xfId="48" applyFont="1" applyFill="1" applyProtection="1"/>
    <xf numFmtId="0" fontId="7" fillId="0" borderId="0" xfId="48" applyProtection="1"/>
    <xf numFmtId="166" fontId="9" fillId="35" borderId="1" xfId="48" applyNumberFormat="1" applyFont="1" applyFill="1" applyBorder="1" applyAlignment="1" applyProtection="1">
      <alignment horizontal="center" vertical="center" wrapText="1"/>
    </xf>
    <xf numFmtId="166" fontId="9" fillId="35" borderId="1" xfId="48" applyNumberFormat="1" applyFont="1" applyFill="1" applyBorder="1" applyAlignment="1" applyProtection="1">
      <alignment horizontal="center" vertical="center"/>
    </xf>
    <xf numFmtId="0" fontId="79" fillId="0" borderId="0" xfId="48" applyFont="1" applyProtection="1"/>
    <xf numFmtId="167" fontId="78" fillId="0" borderId="1" xfId="48" applyNumberFormat="1" applyFont="1" applyBorder="1" applyAlignment="1" applyProtection="1">
      <alignment horizontal="center"/>
    </xf>
    <xf numFmtId="0" fontId="79" fillId="0" borderId="0" xfId="48" applyFont="1" applyAlignment="1" applyProtection="1">
      <alignment vertical="center"/>
    </xf>
    <xf numFmtId="167" fontId="78" fillId="0" borderId="1" xfId="48" applyNumberFormat="1" applyFont="1" applyBorder="1" applyAlignment="1" applyProtection="1">
      <alignment horizontal="center" vertical="center"/>
    </xf>
    <xf numFmtId="0" fontId="47" fillId="0" borderId="0" xfId="46" applyFont="1"/>
    <xf numFmtId="0" fontId="49" fillId="0" borderId="0" xfId="46" applyFont="1"/>
    <xf numFmtId="0" fontId="54" fillId="0" borderId="0" xfId="46" applyFont="1"/>
    <xf numFmtId="0" fontId="49" fillId="0" borderId="0" xfId="46" applyFont="1" applyAlignment="1">
      <alignment horizontal="center" vertical="center"/>
    </xf>
    <xf numFmtId="0" fontId="52" fillId="0" borderId="0" xfId="46" applyFont="1" applyAlignment="1">
      <alignment horizontal="center" vertical="center"/>
    </xf>
    <xf numFmtId="0" fontId="47" fillId="0" borderId="0" xfId="46" applyFont="1" applyAlignment="1">
      <alignment horizontal="center" vertical="center"/>
    </xf>
    <xf numFmtId="0" fontId="10" fillId="38" borderId="0" xfId="48" applyFont="1" applyFill="1">
      <protection locked="0"/>
    </xf>
    <xf numFmtId="0" fontId="10" fillId="36" borderId="13" xfId="48" applyFont="1" applyFill="1" applyBorder="1" applyAlignment="1" applyProtection="1">
      <alignment horizontal="center" vertical="center"/>
    </xf>
    <xf numFmtId="0" fontId="0" fillId="36" borderId="0" xfId="0" applyFill="1"/>
    <xf numFmtId="0" fontId="36" fillId="36" borderId="1" xfId="48" applyFont="1" applyFill="1" applyBorder="1" applyAlignment="1" applyProtection="1">
      <alignment horizontal="center"/>
    </xf>
    <xf numFmtId="0" fontId="3" fillId="37" borderId="16" xfId="48" applyFont="1" applyFill="1" applyBorder="1" applyAlignment="1" applyProtection="1">
      <alignment horizontal="center"/>
    </xf>
    <xf numFmtId="0" fontId="35" fillId="0" borderId="1" xfId="48" applyFont="1" applyBorder="1" applyAlignment="1">
      <alignment horizontal="center" vertical="center"/>
      <protection locked="0"/>
    </xf>
    <xf numFmtId="0" fontId="4" fillId="36" borderId="0" xfId="48" applyFont="1" applyFill="1" applyAlignment="1" applyProtection="1">
      <alignment vertical="center"/>
    </xf>
    <xf numFmtId="0" fontId="4" fillId="36" borderId="17" xfId="48" applyFont="1" applyFill="1" applyBorder="1" applyAlignment="1" applyProtection="1">
      <alignment vertical="center"/>
    </xf>
    <xf numFmtId="0" fontId="4" fillId="36" borderId="0" xfId="48" applyFont="1" applyFill="1" applyProtection="1"/>
    <xf numFmtId="9" fontId="15" fillId="36" borderId="0" xfId="53" applyFont="1" applyFill="1" applyAlignment="1" applyProtection="1">
      <alignment horizontal="center" vertical="center"/>
    </xf>
    <xf numFmtId="9" fontId="80" fillId="36" borderId="0" xfId="53" applyFont="1" applyFill="1" applyAlignment="1" applyProtection="1">
      <alignment horizontal="center" vertical="center"/>
    </xf>
    <xf numFmtId="0" fontId="8" fillId="36" borderId="0" xfId="48" applyFont="1" applyFill="1" applyProtection="1"/>
    <xf numFmtId="0" fontId="10" fillId="0" borderId="13" xfId="48" applyFont="1" applyBorder="1">
      <protection locked="0"/>
    </xf>
    <xf numFmtId="0" fontId="10" fillId="37" borderId="13" xfId="48" applyFont="1" applyFill="1" applyBorder="1">
      <protection locked="0"/>
    </xf>
    <xf numFmtId="49" fontId="7" fillId="0" borderId="0" xfId="48" applyNumberFormat="1" applyAlignment="1">
      <alignment horizontal="center" vertical="center"/>
      <protection locked="0"/>
    </xf>
    <xf numFmtId="167" fontId="9" fillId="40" borderId="5" xfId="48" applyNumberFormat="1" applyFont="1" applyFill="1" applyBorder="1" applyAlignment="1" applyProtection="1">
      <alignment horizontal="center" vertical="center"/>
    </xf>
    <xf numFmtId="9" fontId="15" fillId="38" borderId="0" xfId="53" applyFont="1" applyFill="1" applyAlignment="1" applyProtection="1">
      <alignment horizontal="center" vertical="center"/>
    </xf>
    <xf numFmtId="49" fontId="12" fillId="0" borderId="4" xfId="48" applyNumberFormat="1" applyFont="1" applyBorder="1" applyProtection="1"/>
    <xf numFmtId="0" fontId="0" fillId="0" borderId="0" xfId="0" applyProtection="1">
      <protection locked="0"/>
    </xf>
    <xf numFmtId="0" fontId="10" fillId="0" borderId="19" xfId="48" applyFont="1" applyBorder="1" applyAlignment="1">
      <alignment horizontal="center" vertical="center"/>
      <protection locked="0"/>
    </xf>
    <xf numFmtId="0" fontId="10" fillId="0" borderId="20" xfId="48" applyFont="1" applyBorder="1" applyAlignment="1">
      <alignment horizontal="center" vertical="center"/>
      <protection locked="0"/>
    </xf>
    <xf numFmtId="0" fontId="10" fillId="36" borderId="19" xfId="48" applyFont="1" applyFill="1" applyBorder="1" applyAlignment="1">
      <alignment horizontal="center" vertical="center"/>
      <protection locked="0"/>
    </xf>
    <xf numFmtId="0" fontId="10" fillId="36" borderId="19" xfId="48" applyFont="1" applyFill="1" applyBorder="1" applyAlignment="1" applyProtection="1">
      <alignment horizontal="center" vertical="center"/>
    </xf>
    <xf numFmtId="167" fontId="4" fillId="41" borderId="1" xfId="48" applyNumberFormat="1" applyFont="1" applyFill="1" applyBorder="1" applyAlignment="1" applyProtection="1">
      <alignment horizontal="center"/>
    </xf>
    <xf numFmtId="167" fontId="78" fillId="41" borderId="1" xfId="48" applyNumberFormat="1" applyFont="1" applyFill="1" applyBorder="1" applyAlignment="1" applyProtection="1">
      <alignment horizontal="center"/>
    </xf>
    <xf numFmtId="0" fontId="10" fillId="42" borderId="0" xfId="48" applyFont="1" applyFill="1" applyAlignment="1">
      <alignment horizontal="center" vertical="center"/>
      <protection locked="0"/>
    </xf>
    <xf numFmtId="0" fontId="10" fillId="43" borderId="0" xfId="48" applyFont="1" applyFill="1" applyAlignment="1">
      <alignment horizontal="center" vertical="center"/>
      <protection locked="0"/>
    </xf>
    <xf numFmtId="167" fontId="4" fillId="35" borderId="1" xfId="48" applyNumberFormat="1" applyFont="1" applyFill="1" applyBorder="1" applyAlignment="1" applyProtection="1">
      <alignment horizontal="center" vertical="center"/>
    </xf>
    <xf numFmtId="0" fontId="18" fillId="41" borderId="12" xfId="48" applyFont="1" applyFill="1" applyBorder="1" applyAlignment="1" applyProtection="1">
      <alignment horizontal="center"/>
    </xf>
    <xf numFmtId="0" fontId="10" fillId="41" borderId="0" xfId="48" applyFont="1" applyFill="1" applyAlignment="1">
      <alignment horizontal="center" vertical="center"/>
      <protection locked="0"/>
    </xf>
    <xf numFmtId="167" fontId="4" fillId="41" borderId="1" xfId="48" applyNumberFormat="1" applyFont="1" applyFill="1" applyBorder="1" applyAlignment="1" applyProtection="1">
      <alignment horizontal="center" vertical="center"/>
    </xf>
    <xf numFmtId="0" fontId="0" fillId="41" borderId="0" xfId="0" applyFill="1"/>
    <xf numFmtId="0" fontId="10" fillId="35" borderId="13" xfId="48" applyFont="1" applyFill="1" applyBorder="1" applyAlignment="1">
      <alignment horizontal="center"/>
      <protection locked="0"/>
    </xf>
    <xf numFmtId="0" fontId="30" fillId="0" borderId="13" xfId="46" applyFont="1" applyBorder="1" applyAlignment="1" applyProtection="1">
      <alignment horizontal="center" vertical="center"/>
      <protection locked="0"/>
    </xf>
    <xf numFmtId="0" fontId="32" fillId="0" borderId="13" xfId="46" applyFont="1" applyBorder="1" applyAlignment="1" applyProtection="1">
      <alignment horizontal="center" vertical="center"/>
      <protection locked="0"/>
    </xf>
    <xf numFmtId="0" fontId="48" fillId="0" borderId="0" xfId="45" applyFont="1" applyProtection="1">
      <protection locked="0"/>
    </xf>
    <xf numFmtId="0" fontId="47" fillId="0" borderId="13" xfId="45" applyFont="1" applyBorder="1" applyAlignment="1" applyProtection="1">
      <alignment horizontal="center" vertical="center"/>
      <protection locked="0"/>
    </xf>
    <xf numFmtId="0" fontId="47" fillId="0" borderId="0" xfId="45" applyFont="1" applyAlignment="1" applyProtection="1">
      <alignment vertical="center"/>
      <protection locked="0"/>
    </xf>
    <xf numFmtId="0" fontId="47" fillId="0" borderId="0" xfId="45" applyFont="1" applyProtection="1">
      <protection locked="0"/>
    </xf>
    <xf numFmtId="0" fontId="61" fillId="0" borderId="13" xfId="45" applyFont="1" applyBorder="1" applyAlignment="1" applyProtection="1">
      <alignment horizontal="center" vertical="center"/>
      <protection locked="0"/>
    </xf>
    <xf numFmtId="0" fontId="47" fillId="0" borderId="13" xfId="45" applyFont="1" applyBorder="1" applyProtection="1">
      <protection locked="0"/>
    </xf>
    <xf numFmtId="0" fontId="61" fillId="0" borderId="0" xfId="45" applyFont="1" applyProtection="1">
      <protection locked="0"/>
    </xf>
    <xf numFmtId="0" fontId="47" fillId="0" borderId="0" xfId="46" applyFont="1" applyAlignment="1" applyProtection="1">
      <alignment vertical="top" wrapText="1"/>
      <protection locked="0"/>
    </xf>
    <xf numFmtId="0" fontId="47" fillId="0" borderId="0" xfId="46" applyFont="1" applyAlignment="1" applyProtection="1">
      <alignment horizontal="center" vertical="center"/>
      <protection locked="0"/>
    </xf>
    <xf numFmtId="0" fontId="62" fillId="0" borderId="0" xfId="45" applyFont="1" applyProtection="1">
      <protection locked="0"/>
    </xf>
    <xf numFmtId="0" fontId="40" fillId="0" borderId="0" xfId="45" applyProtection="1">
      <protection locked="0"/>
    </xf>
    <xf numFmtId="0" fontId="48" fillId="0" borderId="0" xfId="46" applyFont="1" applyAlignment="1" applyProtection="1">
      <alignment vertical="top" wrapText="1"/>
      <protection locked="0"/>
    </xf>
    <xf numFmtId="0" fontId="52" fillId="0" borderId="0" xfId="46" applyFont="1" applyAlignment="1" applyProtection="1">
      <alignment horizontal="center" vertical="center"/>
      <protection locked="0"/>
    </xf>
    <xf numFmtId="0" fontId="47" fillId="0" borderId="0" xfId="45" applyFont="1" applyAlignment="1" applyProtection="1">
      <alignment horizontal="left"/>
      <protection locked="0"/>
    </xf>
    <xf numFmtId="0" fontId="54" fillId="0" borderId="0" xfId="46" applyFont="1" applyAlignment="1" applyProtection="1">
      <alignment vertical="top" wrapText="1"/>
      <protection locked="0"/>
    </xf>
    <xf numFmtId="0" fontId="54" fillId="0" borderId="0" xfId="46" applyFont="1" applyAlignment="1" applyProtection="1">
      <alignment horizontal="center" vertical="center"/>
      <protection locked="0"/>
    </xf>
    <xf numFmtId="0" fontId="47" fillId="0" borderId="0" xfId="46" applyFont="1" applyProtection="1">
      <protection locked="0"/>
    </xf>
    <xf numFmtId="0" fontId="26" fillId="0" borderId="13" xfId="46" applyFont="1" applyBorder="1" applyAlignment="1" applyProtection="1">
      <alignment horizontal="center" vertical="center"/>
      <protection locked="0"/>
    </xf>
    <xf numFmtId="0" fontId="39" fillId="3" borderId="13" xfId="46" applyFont="1" applyFill="1" applyBorder="1" applyAlignment="1" applyProtection="1">
      <alignment horizontal="center" vertical="center"/>
      <protection locked="0"/>
    </xf>
    <xf numFmtId="49" fontId="9" fillId="0" borderId="1" xfId="48" applyNumberFormat="1" applyFont="1" applyBorder="1" applyAlignment="1">
      <alignment horizontal="left" vertical="center" wrapText="1"/>
      <protection locked="0"/>
    </xf>
    <xf numFmtId="0" fontId="20" fillId="0" borderId="0" xfId="46" applyFont="1" applyAlignment="1">
      <alignment vertical="center"/>
    </xf>
    <xf numFmtId="0" fontId="9" fillId="44" borderId="1" xfId="48" applyFont="1" applyFill="1" applyBorder="1" applyAlignment="1">
      <alignment horizontal="left"/>
      <protection locked="0"/>
    </xf>
    <xf numFmtId="0" fontId="10" fillId="38" borderId="0" xfId="48" applyFont="1" applyFill="1" applyAlignment="1" applyProtection="1">
      <alignment horizontal="center"/>
    </xf>
    <xf numFmtId="0" fontId="9" fillId="0" borderId="3" xfId="48" applyFont="1" applyBorder="1" applyAlignment="1">
      <alignment horizontal="center" vertical="center"/>
      <protection locked="0"/>
    </xf>
    <xf numFmtId="0" fontId="9" fillId="0" borderId="4" xfId="48" applyFont="1" applyBorder="1" applyAlignment="1">
      <alignment horizontal="center" vertical="center"/>
      <protection locked="0"/>
    </xf>
    <xf numFmtId="0" fontId="9" fillId="44" borderId="1" xfId="48" applyFont="1" applyFill="1" applyBorder="1" applyAlignment="1">
      <alignment horizontal="left" vertical="center"/>
      <protection locked="0"/>
    </xf>
    <xf numFmtId="0" fontId="81" fillId="37" borderId="41" xfId="48" applyFont="1" applyFill="1" applyBorder="1" applyProtection="1"/>
    <xf numFmtId="0" fontId="3" fillId="37" borderId="41" xfId="48" applyFont="1" applyFill="1" applyBorder="1" applyProtection="1"/>
    <xf numFmtId="0" fontId="10" fillId="37" borderId="0" xfId="48" applyFont="1" applyFill="1">
      <protection locked="0"/>
    </xf>
    <xf numFmtId="49" fontId="9" fillId="0" borderId="3" xfId="48" applyNumberFormat="1" applyFont="1" applyBorder="1" applyAlignment="1">
      <alignment horizontal="center" vertical="center" wrapText="1"/>
      <protection locked="0"/>
    </xf>
    <xf numFmtId="49" fontId="24" fillId="0" borderId="3" xfId="48" applyNumberFormat="1" applyFont="1" applyBorder="1" applyAlignment="1">
      <alignment horizontal="center" vertical="center" wrapText="1"/>
      <protection locked="0"/>
    </xf>
    <xf numFmtId="0" fontId="13" fillId="0" borderId="1" xfId="48" quotePrefix="1" applyFont="1" applyBorder="1" applyAlignment="1">
      <alignment horizontal="center" vertical="center"/>
      <protection locked="0"/>
    </xf>
    <xf numFmtId="49" fontId="12" fillId="0" borderId="3" xfId="48" applyNumberFormat="1" applyFont="1" applyBorder="1" applyAlignment="1">
      <alignment horizontal="left"/>
      <protection locked="0"/>
    </xf>
    <xf numFmtId="165" fontId="9" fillId="35" borderId="1" xfId="48" applyNumberFormat="1" applyFont="1" applyFill="1" applyBorder="1" applyAlignment="1" applyProtection="1">
      <alignment horizontal="center" vertical="center"/>
    </xf>
    <xf numFmtId="0" fontId="3" fillId="39" borderId="13" xfId="48" applyFont="1" applyFill="1" applyBorder="1" applyAlignment="1">
      <alignment horizontal="center" vertical="center"/>
      <protection locked="0"/>
    </xf>
    <xf numFmtId="0" fontId="3" fillId="39" borderId="13" xfId="48" applyFont="1" applyFill="1" applyBorder="1" applyAlignment="1">
      <alignment horizontal="center"/>
      <protection locked="0"/>
    </xf>
    <xf numFmtId="0" fontId="37" fillId="40" borderId="18" xfId="48" applyFont="1" applyFill="1" applyBorder="1" applyAlignment="1">
      <alignment horizontal="center" vertical="center"/>
      <protection locked="0"/>
    </xf>
    <xf numFmtId="0" fontId="12" fillId="0" borderId="5" xfId="48" applyFont="1" applyBorder="1" applyAlignment="1" applyProtection="1">
      <alignment horizontal="center" vertical="center"/>
    </xf>
    <xf numFmtId="0" fontId="12" fillId="0" borderId="0" xfId="48" applyFont="1" applyAlignment="1" applyProtection="1">
      <alignment horizontal="center" vertical="center"/>
    </xf>
    <xf numFmtId="49" fontId="4" fillId="0" borderId="1" xfId="48" applyNumberFormat="1" applyFont="1" applyBorder="1" applyAlignment="1">
      <alignment horizontal="center" vertical="center"/>
      <protection locked="0"/>
    </xf>
    <xf numFmtId="49" fontId="12" fillId="0" borderId="3" xfId="48" applyNumberFormat="1" applyFont="1" applyBorder="1" applyAlignment="1">
      <alignment horizontal="right" vertical="center" wrapText="1"/>
      <protection locked="0"/>
    </xf>
    <xf numFmtId="0" fontId="30" fillId="0" borderId="0" xfId="0" applyFont="1" applyAlignment="1">
      <alignment vertical="center"/>
    </xf>
    <xf numFmtId="0" fontId="0" fillId="0" borderId="0" xfId="0" applyAlignment="1" applyProtection="1">
      <alignment vertical="center"/>
      <protection locked="0"/>
    </xf>
    <xf numFmtId="0" fontId="14" fillId="0" borderId="0" xfId="48" applyFont="1" applyAlignment="1">
      <alignment horizontal="left" vertical="center"/>
      <protection locked="0"/>
    </xf>
    <xf numFmtId="0" fontId="9" fillId="0" borderId="0" xfId="48" applyFont="1" applyAlignment="1">
      <alignment horizontal="left" vertical="center"/>
      <protection locked="0"/>
    </xf>
    <xf numFmtId="0" fontId="9" fillId="44" borderId="1" xfId="48" applyFont="1" applyFill="1" applyBorder="1" applyAlignment="1">
      <alignment horizontal="center" vertical="center"/>
      <protection locked="0"/>
    </xf>
    <xf numFmtId="0" fontId="9" fillId="0" borderId="4" xfId="48" applyFont="1" applyBorder="1" applyAlignment="1" applyProtection="1">
      <alignment horizontal="center" vertical="center"/>
    </xf>
    <xf numFmtId="165" fontId="9" fillId="39" borderId="1" xfId="48" applyNumberFormat="1" applyFont="1" applyFill="1" applyBorder="1" applyAlignment="1" applyProtection="1">
      <alignment horizontal="center" vertical="center" wrapText="1"/>
    </xf>
    <xf numFmtId="167" fontId="9" fillId="45" borderId="5" xfId="48" applyNumberFormat="1" applyFont="1" applyFill="1" applyBorder="1" applyAlignment="1" applyProtection="1">
      <alignment horizontal="center" vertical="center"/>
    </xf>
    <xf numFmtId="0" fontId="15" fillId="35" borderId="1" xfId="48" applyFont="1" applyFill="1" applyBorder="1" applyAlignment="1" applyProtection="1">
      <alignment horizontal="center" vertical="center"/>
    </xf>
    <xf numFmtId="0" fontId="0" fillId="0" borderId="0" xfId="0" applyAlignment="1">
      <alignment horizontal="center" vertical="center"/>
    </xf>
    <xf numFmtId="0" fontId="7" fillId="0" borderId="0" xfId="48" applyAlignment="1">
      <alignment horizontal="center" vertical="center"/>
      <protection locked="0"/>
    </xf>
    <xf numFmtId="49" fontId="12" fillId="0" borderId="4" xfId="48" applyNumberFormat="1" applyFont="1" applyBorder="1" applyAlignment="1" applyProtection="1">
      <alignment horizontal="center" vertical="center"/>
    </xf>
    <xf numFmtId="0" fontId="12" fillId="0" borderId="4" xfId="48" quotePrefix="1" applyFont="1" applyBorder="1" applyAlignment="1">
      <alignment horizontal="center" vertical="center"/>
      <protection locked="0"/>
    </xf>
    <xf numFmtId="0" fontId="9" fillId="0" borderId="21" xfId="48" applyFont="1" applyBorder="1" applyAlignment="1">
      <alignment horizontal="center" vertical="center"/>
      <protection locked="0"/>
    </xf>
    <xf numFmtId="0" fontId="12" fillId="0" borderId="4" xfId="48" applyFont="1" applyBorder="1" applyAlignment="1" applyProtection="1">
      <alignment horizontal="center" vertical="center" wrapText="1"/>
    </xf>
    <xf numFmtId="0" fontId="12" fillId="0" borderId="4" xfId="48" quotePrefix="1" applyFont="1" applyBorder="1" applyAlignment="1" applyProtection="1">
      <alignment horizontal="center" vertical="center"/>
    </xf>
    <xf numFmtId="49" fontId="12" fillId="0" borderId="4" xfId="48" applyNumberFormat="1" applyFont="1" applyBorder="1" applyAlignment="1">
      <alignment horizontal="center" vertical="center" wrapText="1"/>
      <protection locked="0"/>
    </xf>
    <xf numFmtId="0" fontId="12" fillId="0" borderId="4" xfId="48" applyFont="1" applyBorder="1" applyAlignment="1">
      <alignment horizontal="center" vertical="center" wrapText="1"/>
      <protection locked="0"/>
    </xf>
    <xf numFmtId="49" fontId="12" fillId="0" borderId="4" xfId="48" quotePrefix="1" applyNumberFormat="1" applyFont="1" applyBorder="1" applyAlignment="1">
      <alignment vertical="center"/>
      <protection locked="0"/>
    </xf>
    <xf numFmtId="0" fontId="12" fillId="0" borderId="4" xfId="48" applyFont="1" applyBorder="1" applyAlignment="1">
      <alignment horizontal="center" vertical="center"/>
      <protection locked="0"/>
    </xf>
    <xf numFmtId="0" fontId="12" fillId="0" borderId="5" xfId="48" applyFont="1" applyBorder="1" applyAlignment="1">
      <alignment horizontal="center" vertical="center" wrapText="1"/>
      <protection locked="0"/>
    </xf>
    <xf numFmtId="0" fontId="17" fillId="0" borderId="1" xfId="48" applyFont="1" applyBorder="1" applyAlignment="1">
      <alignment horizontal="center" vertical="center"/>
      <protection locked="0"/>
    </xf>
    <xf numFmtId="49" fontId="9" fillId="0" borderId="4" xfId="48" applyNumberFormat="1" applyFont="1" applyBorder="1" applyAlignment="1">
      <alignment horizontal="center" vertical="center"/>
      <protection locked="0"/>
    </xf>
    <xf numFmtId="0" fontId="10" fillId="0" borderId="4" xfId="48" applyFont="1" applyBorder="1" applyAlignment="1">
      <alignment horizontal="center" vertical="center"/>
      <protection locked="0"/>
    </xf>
    <xf numFmtId="0" fontId="9" fillId="0" borderId="4" xfId="44" applyFont="1" applyBorder="1" applyAlignment="1">
      <alignment horizontal="center" vertical="center" wrapText="1"/>
      <protection locked="0"/>
    </xf>
    <xf numFmtId="0" fontId="9" fillId="46" borderId="1" xfId="48" applyFont="1" applyFill="1" applyBorder="1" applyAlignment="1">
      <alignment horizontal="left"/>
      <protection locked="0"/>
    </xf>
    <xf numFmtId="0" fontId="10" fillId="46" borderId="0" xfId="48" applyFont="1" applyFill="1">
      <protection locked="0"/>
    </xf>
    <xf numFmtId="0" fontId="3" fillId="46" borderId="0" xfId="48" applyFont="1" applyFill="1" applyAlignment="1">
      <alignment vertical="center"/>
      <protection locked="0"/>
    </xf>
    <xf numFmtId="0" fontId="3" fillId="46" borderId="0" xfId="48" applyFont="1" applyFill="1">
      <protection locked="0"/>
    </xf>
    <xf numFmtId="0" fontId="9" fillId="46" borderId="0" xfId="48" applyFont="1" applyFill="1" applyAlignment="1">
      <alignment horizontal="center" vertical="center"/>
      <protection locked="0"/>
    </xf>
    <xf numFmtId="168" fontId="4" fillId="46" borderId="1" xfId="48" applyNumberFormat="1" applyFont="1" applyFill="1" applyBorder="1" applyAlignment="1" applyProtection="1">
      <alignment horizontal="center"/>
    </xf>
    <xf numFmtId="0" fontId="10" fillId="46" borderId="0" xfId="48" applyFont="1" applyFill="1" applyProtection="1"/>
    <xf numFmtId="167" fontId="78" fillId="46" borderId="1" xfId="48" applyNumberFormat="1" applyFont="1" applyFill="1" applyBorder="1" applyAlignment="1" applyProtection="1">
      <alignment horizontal="center"/>
    </xf>
    <xf numFmtId="0" fontId="0" fillId="46" borderId="0" xfId="0" applyFill="1"/>
    <xf numFmtId="167" fontId="78" fillId="46" borderId="1" xfId="48" applyNumberFormat="1" applyFont="1" applyFill="1" applyBorder="1" applyAlignment="1" applyProtection="1">
      <alignment horizontal="center" vertical="center"/>
    </xf>
    <xf numFmtId="0" fontId="7" fillId="46" borderId="0" xfId="48" applyFill="1">
      <protection locked="0"/>
    </xf>
    <xf numFmtId="0" fontId="9" fillId="47" borderId="1" xfId="48" applyFont="1" applyFill="1" applyBorder="1" applyAlignment="1">
      <alignment horizontal="left"/>
      <protection locked="0"/>
    </xf>
    <xf numFmtId="0" fontId="10" fillId="47" borderId="0" xfId="48" applyFont="1" applyFill="1">
      <protection locked="0"/>
    </xf>
    <xf numFmtId="0" fontId="3" fillId="47" borderId="0" xfId="48" applyFont="1" applyFill="1" applyAlignment="1">
      <alignment vertical="center"/>
      <protection locked="0"/>
    </xf>
    <xf numFmtId="0" fontId="3" fillId="47" borderId="0" xfId="48" applyFont="1" applyFill="1">
      <protection locked="0"/>
    </xf>
    <xf numFmtId="168" fontId="3" fillId="47" borderId="0" xfId="48" applyNumberFormat="1" applyFont="1" applyFill="1">
      <protection locked="0"/>
    </xf>
    <xf numFmtId="0" fontId="9" fillId="47" borderId="0" xfId="48" applyFont="1" applyFill="1" applyAlignment="1">
      <alignment horizontal="center" vertical="center"/>
      <protection locked="0"/>
    </xf>
    <xf numFmtId="167" fontId="10" fillId="47" borderId="0" xfId="48" applyNumberFormat="1" applyFont="1" applyFill="1">
      <protection locked="0"/>
    </xf>
    <xf numFmtId="0" fontId="10" fillId="47" borderId="0" xfId="48" applyFont="1" applyFill="1" applyProtection="1"/>
    <xf numFmtId="0" fontId="7" fillId="47" borderId="0" xfId="48" applyFill="1">
      <protection locked="0"/>
    </xf>
    <xf numFmtId="0" fontId="48" fillId="0" borderId="0" xfId="46" applyFont="1" applyAlignment="1">
      <alignment horizontal="center"/>
    </xf>
    <xf numFmtId="166" fontId="12" fillId="0" borderId="4" xfId="48" applyNumberFormat="1" applyFont="1" applyBorder="1" applyAlignment="1" applyProtection="1">
      <alignment horizontal="center" vertical="center"/>
    </xf>
    <xf numFmtId="166" fontId="9" fillId="35" borderId="3" xfId="48" applyNumberFormat="1" applyFont="1" applyFill="1" applyBorder="1" applyAlignment="1" applyProtection="1">
      <alignment horizontal="center" vertical="center"/>
    </xf>
    <xf numFmtId="166" fontId="9" fillId="39" borderId="3" xfId="48" applyNumberFormat="1" applyFont="1" applyFill="1" applyBorder="1" applyAlignment="1" applyProtection="1">
      <alignment horizontal="center" vertical="center"/>
    </xf>
    <xf numFmtId="170" fontId="9" fillId="0" borderId="3" xfId="48" applyNumberFormat="1" applyFont="1" applyBorder="1" applyAlignment="1">
      <alignment horizontal="center" vertical="center"/>
      <protection locked="0"/>
    </xf>
    <xf numFmtId="0" fontId="14" fillId="0" borderId="0" xfId="0" applyFont="1" applyAlignment="1" applyProtection="1">
      <alignment vertical="center"/>
      <protection locked="0"/>
    </xf>
    <xf numFmtId="0" fontId="15" fillId="0" borderId="0" xfId="48" applyFont="1" applyAlignment="1">
      <alignment horizontal="left" vertical="center"/>
      <protection locked="0"/>
    </xf>
    <xf numFmtId="166" fontId="9" fillId="39" borderId="1" xfId="48" applyNumberFormat="1" applyFont="1" applyFill="1" applyBorder="1" applyAlignment="1" applyProtection="1">
      <alignment horizontal="center" vertical="center"/>
    </xf>
    <xf numFmtId="166" fontId="9" fillId="39" borderId="1" xfId="48" applyNumberFormat="1" applyFont="1" applyFill="1" applyBorder="1" applyAlignment="1" applyProtection="1">
      <alignment horizontal="center" vertical="center" wrapText="1"/>
    </xf>
    <xf numFmtId="0" fontId="12" fillId="0" borderId="4" xfId="48" applyFont="1" applyBorder="1" applyAlignment="1" applyProtection="1">
      <alignment horizontal="center" vertical="center"/>
    </xf>
    <xf numFmtId="166" fontId="9" fillId="41" borderId="1" xfId="48" applyNumberFormat="1" applyFont="1" applyFill="1" applyBorder="1" applyAlignment="1" applyProtection="1">
      <alignment horizontal="center" vertical="center" wrapText="1"/>
    </xf>
    <xf numFmtId="0" fontId="88" fillId="48" borderId="13" xfId="0" applyFont="1" applyFill="1" applyBorder="1" applyAlignment="1">
      <alignment vertical="center"/>
    </xf>
    <xf numFmtId="0" fontId="89" fillId="0" borderId="0" xfId="48" applyFont="1">
      <protection locked="0"/>
    </xf>
    <xf numFmtId="0" fontId="13" fillId="0" borderId="1" xfId="48" quotePrefix="1" applyFont="1" applyBorder="1" applyAlignment="1" applyProtection="1">
      <alignment horizontal="center" vertical="center"/>
    </xf>
    <xf numFmtId="49" fontId="12" fillId="0" borderId="3" xfId="48" quotePrefix="1" applyNumberFormat="1" applyFont="1" applyBorder="1" applyAlignment="1" applyProtection="1">
      <alignment vertical="center"/>
    </xf>
    <xf numFmtId="0" fontId="86" fillId="0" borderId="1" xfId="48" quotePrefix="1" applyFont="1" applyBorder="1" applyAlignment="1" applyProtection="1">
      <alignment horizontal="center" vertical="center"/>
    </xf>
    <xf numFmtId="0" fontId="9" fillId="0" borderId="3" xfId="48" applyFont="1" applyBorder="1" applyAlignment="1" applyProtection="1">
      <alignment horizontal="center" vertical="center"/>
    </xf>
    <xf numFmtId="0" fontId="9" fillId="0" borderId="5" xfId="48" applyFont="1" applyBorder="1" applyAlignment="1" applyProtection="1">
      <alignment horizontal="center" vertical="center"/>
    </xf>
    <xf numFmtId="49" fontId="12" fillId="0" borderId="3" xfId="48" applyNumberFormat="1" applyFont="1" applyBorder="1" applyAlignment="1" applyProtection="1">
      <alignment horizontal="right" vertical="center" wrapText="1"/>
    </xf>
    <xf numFmtId="0" fontId="4" fillId="0" borderId="1" xfId="48" quotePrefix="1" applyFont="1" applyBorder="1" applyAlignment="1" applyProtection="1">
      <alignment horizontal="center" vertical="center"/>
    </xf>
    <xf numFmtId="0" fontId="48" fillId="0" borderId="0" xfId="46" applyFont="1"/>
    <xf numFmtId="0" fontId="50" fillId="0" borderId="0" xfId="46" applyFont="1"/>
    <xf numFmtId="0" fontId="28" fillId="0" borderId="0" xfId="46" applyFont="1" applyAlignment="1">
      <alignment vertical="top"/>
    </xf>
    <xf numFmtId="0" fontId="48" fillId="0" borderId="0" xfId="46" applyFont="1" applyAlignment="1">
      <alignment horizontal="left"/>
    </xf>
    <xf numFmtId="0" fontId="48" fillId="0" borderId="0" xfId="46" applyFont="1" applyAlignment="1">
      <alignment wrapText="1"/>
    </xf>
    <xf numFmtId="0" fontId="48" fillId="0" borderId="0" xfId="46" applyFont="1" applyAlignment="1">
      <alignment vertical="top" wrapText="1"/>
    </xf>
    <xf numFmtId="0" fontId="47" fillId="0" borderId="0" xfId="46" applyFont="1" applyAlignment="1">
      <alignment horizontal="left"/>
    </xf>
    <xf numFmtId="0" fontId="51" fillId="0" borderId="0" xfId="46" applyFont="1"/>
    <xf numFmtId="0" fontId="52" fillId="0" borderId="0" xfId="46" applyFont="1"/>
    <xf numFmtId="0" fontId="53" fillId="0" borderId="0" xfId="46" applyFont="1"/>
    <xf numFmtId="0" fontId="55" fillId="0" borderId="0" xfId="46" applyFont="1"/>
    <xf numFmtId="0" fontId="56" fillId="0" borderId="0" xfId="46" applyFont="1"/>
    <xf numFmtId="0" fontId="49" fillId="0" borderId="0" xfId="46" applyFont="1" applyAlignment="1">
      <alignment vertical="center"/>
    </xf>
    <xf numFmtId="0" fontId="47" fillId="0" borderId="0" xfId="45" applyFont="1" applyAlignment="1">
      <alignment horizontal="left" vertical="center"/>
    </xf>
    <xf numFmtId="49" fontId="49" fillId="0" borderId="0" xfId="46" applyNumberFormat="1" applyFont="1" applyAlignment="1">
      <alignment vertical="center"/>
    </xf>
    <xf numFmtId="49" fontId="49" fillId="0" borderId="0" xfId="46" applyNumberFormat="1" applyFont="1"/>
    <xf numFmtId="49" fontId="20" fillId="0" borderId="0" xfId="46" applyNumberFormat="1" applyFont="1" applyAlignment="1">
      <alignment vertical="center"/>
    </xf>
    <xf numFmtId="49" fontId="20" fillId="0" borderId="0" xfId="46" applyNumberFormat="1" applyFont="1"/>
    <xf numFmtId="0" fontId="26" fillId="0" borderId="0" xfId="45" applyFont="1" applyAlignment="1">
      <alignment horizontal="left" vertical="center"/>
    </xf>
    <xf numFmtId="0" fontId="20" fillId="0" borderId="0" xfId="46" applyFont="1"/>
    <xf numFmtId="0" fontId="57" fillId="0" borderId="0" xfId="45" applyFont="1"/>
    <xf numFmtId="0" fontId="58" fillId="0" borderId="0" xfId="45" applyFont="1"/>
    <xf numFmtId="0" fontId="25" fillId="0" borderId="0" xfId="46" applyFont="1" applyAlignment="1">
      <alignment vertical="center"/>
    </xf>
    <xf numFmtId="0" fontId="26" fillId="0" borderId="13" xfId="46" applyFont="1" applyBorder="1" applyAlignment="1">
      <alignment horizontal="center" vertical="center"/>
    </xf>
    <xf numFmtId="0" fontId="25" fillId="0" borderId="22" xfId="46" applyFont="1" applyBorder="1" applyAlignment="1">
      <alignment horizontal="left" vertical="center"/>
    </xf>
    <xf numFmtId="0" fontId="29" fillId="0" borderId="23" xfId="46" applyFont="1" applyBorder="1" applyAlignment="1">
      <alignment horizontal="center" vertical="center"/>
    </xf>
    <xf numFmtId="0" fontId="29" fillId="0" borderId="25" xfId="46" applyFont="1" applyBorder="1" applyAlignment="1">
      <alignment horizontal="center" vertical="center"/>
    </xf>
    <xf numFmtId="0" fontId="33" fillId="0" borderId="25" xfId="46" applyFont="1" applyBorder="1" applyAlignment="1">
      <alignment horizontal="center" vertical="center"/>
    </xf>
    <xf numFmtId="0" fontId="29" fillId="0" borderId="24" xfId="46" applyFont="1" applyBorder="1" applyAlignment="1">
      <alignment horizontal="center" vertical="center"/>
    </xf>
    <xf numFmtId="0" fontId="48" fillId="0" borderId="0" xfId="45" applyFont="1"/>
    <xf numFmtId="0" fontId="47" fillId="0" borderId="0" xfId="45" applyFont="1"/>
    <xf numFmtId="0" fontId="47" fillId="0" borderId="0" xfId="46" applyFont="1" applyAlignment="1">
      <alignment vertical="top" wrapText="1"/>
    </xf>
    <xf numFmtId="0" fontId="60" fillId="0" borderId="0" xfId="46" applyFont="1" applyAlignment="1">
      <alignment vertical="top"/>
    </xf>
    <xf numFmtId="0" fontId="65" fillId="0" borderId="0" xfId="46" applyFont="1"/>
    <xf numFmtId="0" fontId="59" fillId="0" borderId="0" xfId="45" applyFont="1"/>
    <xf numFmtId="0" fontId="47" fillId="0" borderId="13" xfId="45" applyFont="1" applyBorder="1" applyAlignment="1">
      <alignment vertical="center"/>
    </xf>
    <xf numFmtId="169" fontId="30" fillId="0" borderId="13" xfId="46" applyNumberFormat="1" applyFont="1" applyBorder="1" applyAlignment="1">
      <alignment horizontal="center" vertical="center"/>
    </xf>
    <xf numFmtId="169" fontId="31" fillId="0" borderId="13" xfId="46" applyNumberFormat="1" applyFont="1" applyBorder="1" applyAlignment="1">
      <alignment horizontal="center" vertical="center"/>
    </xf>
    <xf numFmtId="0" fontId="24" fillId="0" borderId="3" xfId="48" applyFont="1" applyBorder="1" applyAlignment="1" applyProtection="1">
      <alignment horizontal="center" vertical="center"/>
    </xf>
    <xf numFmtId="0" fontId="14" fillId="0" borderId="0" xfId="48" applyFont="1" applyAlignment="1" applyProtection="1">
      <alignment horizontal="center"/>
    </xf>
    <xf numFmtId="0" fontId="1" fillId="0" borderId="0" xfId="0" applyFont="1" applyAlignment="1">
      <alignment horizontal="center" vertical="center"/>
    </xf>
    <xf numFmtId="0" fontId="15" fillId="38" borderId="0" xfId="48" applyFont="1" applyFill="1" applyProtection="1"/>
    <xf numFmtId="0" fontId="1" fillId="0" borderId="0" xfId="48" applyFont="1" applyProtection="1"/>
    <xf numFmtId="0" fontId="1" fillId="0" borderId="0" xfId="0" applyFont="1"/>
    <xf numFmtId="0" fontId="15" fillId="0" borderId="0" xfId="48" applyFont="1">
      <protection locked="0"/>
    </xf>
    <xf numFmtId="0" fontId="15" fillId="46" borderId="0" xfId="48" applyFont="1" applyFill="1">
      <protection locked="0"/>
    </xf>
    <xf numFmtId="0" fontId="15" fillId="47" borderId="0" xfId="48" applyFont="1" applyFill="1">
      <protection locked="0"/>
    </xf>
    <xf numFmtId="0" fontId="15" fillId="38" borderId="0" xfId="0" applyFont="1" applyFill="1"/>
    <xf numFmtId="0" fontId="1" fillId="0" borderId="0" xfId="48" applyFont="1">
      <protection locked="0"/>
    </xf>
    <xf numFmtId="0" fontId="1" fillId="46" borderId="0" xfId="48" applyFont="1" applyFill="1">
      <protection locked="0"/>
    </xf>
    <xf numFmtId="0" fontId="1" fillId="47" borderId="0" xfId="48" applyFont="1" applyFill="1">
      <protection locked="0"/>
    </xf>
    <xf numFmtId="0" fontId="1" fillId="0" borderId="0" xfId="48" applyFont="1" applyAlignment="1">
      <alignment horizontal="left"/>
      <protection locked="0"/>
    </xf>
    <xf numFmtId="0" fontId="1" fillId="0" borderId="0" xfId="48" applyFont="1" applyAlignment="1">
      <alignment horizontal="center" vertical="center"/>
      <protection locked="0"/>
    </xf>
    <xf numFmtId="0" fontId="15" fillId="0" borderId="0" xfId="0" applyFont="1" applyAlignment="1" applyProtection="1">
      <alignment horizontal="left" vertical="center"/>
      <protection locked="0"/>
    </xf>
    <xf numFmtId="0" fontId="15" fillId="0" borderId="0" xfId="48" applyFont="1" applyProtection="1"/>
    <xf numFmtId="0" fontId="15" fillId="46" borderId="0" xfId="48" applyFont="1" applyFill="1" applyProtection="1"/>
    <xf numFmtId="0" fontId="15" fillId="47" borderId="0" xfId="48" applyFont="1" applyFill="1" applyProtection="1"/>
    <xf numFmtId="0" fontId="14" fillId="0" borderId="0" xfId="48" applyFont="1">
      <protection locked="0"/>
    </xf>
    <xf numFmtId="0" fontId="14" fillId="0" borderId="0" xfId="48" applyFont="1" applyAlignment="1">
      <alignment horizontal="center" vertical="center"/>
      <protection locked="0"/>
    </xf>
    <xf numFmtId="0" fontId="14" fillId="38" borderId="0" xfId="48" applyFont="1" applyFill="1" applyProtection="1"/>
    <xf numFmtId="0" fontId="90" fillId="37" borderId="12" xfId="48" applyFont="1" applyFill="1" applyBorder="1" applyAlignment="1" applyProtection="1">
      <alignment horizontal="right"/>
    </xf>
    <xf numFmtId="0" fontId="15" fillId="37" borderId="13" xfId="48" applyFont="1" applyFill="1" applyBorder="1" applyAlignment="1" applyProtection="1">
      <alignment horizontal="center"/>
    </xf>
    <xf numFmtId="0" fontId="15" fillId="42" borderId="19" xfId="48" applyFont="1" applyFill="1" applyBorder="1" applyAlignment="1" applyProtection="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pplyProtection="1">
      <alignment horizontal="center" vertical="center" wrapText="1"/>
      <protection locked="0"/>
    </xf>
    <xf numFmtId="0" fontId="15" fillId="36" borderId="0" xfId="48" applyFont="1" applyFill="1" applyProtection="1"/>
    <xf numFmtId="0" fontId="15" fillId="36" borderId="0" xfId="48" applyFont="1" applyFill="1" applyAlignment="1" applyProtection="1">
      <alignment horizontal="left"/>
    </xf>
    <xf numFmtId="0" fontId="1" fillId="0" borderId="0" xfId="0" applyFont="1" applyAlignment="1">
      <alignment horizontal="left"/>
    </xf>
    <xf numFmtId="0" fontId="15" fillId="0" borderId="0" xfId="48" applyFont="1" applyAlignment="1" applyProtection="1">
      <alignment horizontal="left"/>
    </xf>
    <xf numFmtId="0" fontId="15" fillId="0" borderId="0" xfId="48" applyFont="1" applyAlignment="1">
      <alignment horizontal="left"/>
      <protection locked="0"/>
    </xf>
    <xf numFmtId="0" fontId="15" fillId="46" borderId="0" xfId="48" applyFont="1" applyFill="1" applyAlignment="1">
      <alignment horizontal="left"/>
      <protection locked="0"/>
    </xf>
    <xf numFmtId="0" fontId="15" fillId="47" borderId="0" xfId="48" applyFont="1" applyFill="1" applyAlignment="1">
      <alignment horizontal="left"/>
      <protection locked="0"/>
    </xf>
    <xf numFmtId="49" fontId="1" fillId="0" borderId="0" xfId="48" applyNumberFormat="1" applyFont="1" applyAlignment="1">
      <alignment horizontal="center" vertical="center"/>
      <protection locked="0"/>
    </xf>
    <xf numFmtId="0" fontId="15" fillId="0" borderId="0" xfId="0" applyFont="1" applyAlignment="1">
      <alignment vertical="center"/>
    </xf>
    <xf numFmtId="0" fontId="15" fillId="0" borderId="0" xfId="0" applyFont="1" applyAlignment="1">
      <alignment horizontal="center" vertical="center"/>
    </xf>
    <xf numFmtId="0" fontId="15" fillId="0" borderId="0" xfId="0" applyFont="1"/>
    <xf numFmtId="0" fontId="15" fillId="0" borderId="0" xfId="48" applyFont="1" applyAlignment="1">
      <alignment horizontal="center" vertical="center"/>
      <protection locked="0"/>
    </xf>
    <xf numFmtId="0" fontId="15" fillId="0" borderId="0" xfId="0" applyFont="1" applyAlignment="1" applyProtection="1">
      <alignment horizontal="center" vertical="center"/>
      <protection locked="0"/>
    </xf>
    <xf numFmtId="49" fontId="15" fillId="0" borderId="0" xfId="0" applyNumberFormat="1" applyFont="1" applyAlignment="1" applyProtection="1">
      <alignment horizontal="center" vertical="center" wrapText="1"/>
      <protection locked="0"/>
    </xf>
    <xf numFmtId="0" fontId="15" fillId="0" borderId="0" xfId="0" applyFont="1" applyProtection="1">
      <protection locked="0"/>
    </xf>
    <xf numFmtId="0" fontId="15" fillId="0" borderId="25" xfId="48" applyFont="1" applyBorder="1" applyAlignment="1">
      <alignment horizontal="center" vertical="center"/>
      <protection locked="0"/>
    </xf>
    <xf numFmtId="49" fontId="15" fillId="0" borderId="0" xfId="48" applyNumberFormat="1" applyFont="1" applyAlignment="1">
      <alignment horizontal="center" vertical="center"/>
      <protection locked="0"/>
    </xf>
    <xf numFmtId="0" fontId="92" fillId="0" borderId="0" xfId="47" applyFont="1"/>
    <xf numFmtId="0" fontId="92" fillId="0" borderId="0" xfId="47" applyFont="1" applyAlignment="1">
      <alignment horizontal="center"/>
    </xf>
    <xf numFmtId="0" fontId="95" fillId="0" borderId="0" xfId="47" applyFont="1"/>
    <xf numFmtId="0" fontId="92" fillId="0" borderId="0" xfId="47" applyFont="1" applyAlignment="1">
      <alignment wrapText="1"/>
    </xf>
    <xf numFmtId="0" fontId="94" fillId="0" borderId="0" xfId="49" applyFont="1" applyAlignment="1">
      <alignment horizontal="left" wrapText="1"/>
    </xf>
    <xf numFmtId="0" fontId="92" fillId="0" borderId="0" xfId="47" applyFont="1" applyAlignment="1">
      <alignment horizontal="center" wrapText="1"/>
    </xf>
    <xf numFmtId="0" fontId="92" fillId="0" borderId="0" xfId="47" applyFont="1" applyAlignment="1">
      <alignment vertical="top" wrapText="1"/>
    </xf>
    <xf numFmtId="0" fontId="95" fillId="0" borderId="0" xfId="47" applyFont="1" applyAlignment="1">
      <alignment horizontal="center" wrapText="1"/>
    </xf>
    <xf numFmtId="0" fontId="95" fillId="0" borderId="0" xfId="47" applyFont="1" applyAlignment="1">
      <alignment horizontal="center"/>
    </xf>
    <xf numFmtId="0" fontId="95" fillId="0" borderId="0" xfId="47" applyFont="1" applyAlignment="1">
      <alignment wrapText="1"/>
    </xf>
    <xf numFmtId="0" fontId="27" fillId="0" borderId="13" xfId="46" applyFont="1" applyBorder="1" applyAlignment="1" applyProtection="1">
      <alignment horizontal="center" vertical="center"/>
      <protection locked="0"/>
    </xf>
    <xf numFmtId="0" fontId="91" fillId="0" borderId="0" xfId="47" applyFont="1" applyAlignment="1">
      <alignment horizontal="center" wrapText="1"/>
    </xf>
    <xf numFmtId="0" fontId="93" fillId="0" borderId="0" xfId="47" applyFont="1" applyAlignment="1">
      <alignment wrapText="1"/>
    </xf>
    <xf numFmtId="166" fontId="9" fillId="40" borderId="5" xfId="48" applyNumberFormat="1" applyFont="1" applyFill="1" applyBorder="1" applyAlignment="1" applyProtection="1">
      <alignment horizontal="center" vertical="center"/>
    </xf>
    <xf numFmtId="0" fontId="26" fillId="0" borderId="0" xfId="45" applyFont="1" applyProtection="1">
      <protection locked="0"/>
    </xf>
    <xf numFmtId="0" fontId="25" fillId="0" borderId="0" xfId="46" applyFont="1"/>
    <xf numFmtId="0" fontId="97" fillId="0" borderId="0" xfId="0" applyFont="1" applyProtection="1">
      <protection locked="0"/>
    </xf>
    <xf numFmtId="0" fontId="97" fillId="0" borderId="0" xfId="0" applyFont="1"/>
    <xf numFmtId="0" fontId="97" fillId="0" borderId="1" xfId="0" applyFont="1" applyBorder="1" applyAlignment="1">
      <alignment horizontal="center"/>
    </xf>
    <xf numFmtId="0" fontId="28" fillId="0" borderId="16" xfId="46" applyFont="1" applyBorder="1" applyAlignment="1" applyProtection="1">
      <alignment horizontal="center" vertical="center"/>
      <protection locked="0"/>
    </xf>
    <xf numFmtId="0" fontId="26" fillId="0" borderId="0" xfId="46" applyFont="1" applyAlignment="1">
      <alignment horizontal="center"/>
    </xf>
    <xf numFmtId="49" fontId="9" fillId="0" borderId="1" xfId="48" quotePrefix="1" applyNumberFormat="1" applyFont="1" applyBorder="1" applyAlignment="1">
      <alignment horizontal="left" vertical="center" wrapText="1"/>
      <protection locked="0"/>
    </xf>
    <xf numFmtId="49" fontId="9" fillId="0" borderId="1" xfId="48" quotePrefix="1" applyNumberFormat="1" applyFont="1" applyBorder="1" applyAlignment="1" applyProtection="1">
      <alignment horizontal="left" vertical="center" wrapText="1"/>
    </xf>
    <xf numFmtId="49" fontId="24" fillId="0" borderId="1" xfId="48" applyNumberFormat="1" applyFont="1" applyBorder="1" applyAlignment="1" applyProtection="1">
      <alignment horizontal="left" vertical="center" wrapText="1"/>
    </xf>
    <xf numFmtId="0" fontId="87" fillId="0" borderId="27" xfId="48" applyFont="1" applyBorder="1" applyAlignment="1">
      <alignment horizontal="center" vertical="top"/>
      <protection locked="0"/>
    </xf>
    <xf numFmtId="0" fontId="87" fillId="0" borderId="27" xfId="0" applyFont="1" applyBorder="1" applyAlignment="1">
      <alignment horizontal="center" vertical="top"/>
    </xf>
    <xf numFmtId="0" fontId="0" fillId="0" borderId="25" xfId="0" applyBorder="1" applyAlignment="1">
      <alignment horizontal="center" vertical="center"/>
    </xf>
    <xf numFmtId="0" fontId="83" fillId="0" borderId="27" xfId="0" applyFont="1" applyBorder="1" applyAlignment="1">
      <alignment horizontal="center" vertical="top"/>
    </xf>
    <xf numFmtId="0" fontId="0" fillId="0" borderId="27" xfId="0" applyBorder="1"/>
    <xf numFmtId="0" fontId="15" fillId="0" borderId="0" xfId="0" applyFont="1" applyAlignment="1" applyProtection="1">
      <alignment vertical="center"/>
      <protection locked="0"/>
    </xf>
    <xf numFmtId="0" fontId="48" fillId="0" borderId="0" xfId="46" applyFont="1" applyAlignment="1">
      <alignment horizontal="right"/>
    </xf>
    <xf numFmtId="0" fontId="48" fillId="0" borderId="0" xfId="46" applyFont="1" applyAlignment="1" applyProtection="1">
      <alignment horizontal="right"/>
      <protection locked="0"/>
    </xf>
    <xf numFmtId="0" fontId="48" fillId="0" borderId="25" xfId="46" applyFont="1" applyBorder="1" applyAlignment="1">
      <alignment horizontal="right"/>
    </xf>
    <xf numFmtId="169" fontId="9" fillId="0" borderId="1" xfId="48" applyNumberFormat="1" applyFont="1" applyBorder="1" applyAlignment="1" applyProtection="1">
      <alignment horizontal="center" vertical="center"/>
      <protection hidden="1"/>
    </xf>
    <xf numFmtId="0" fontId="0" fillId="0" borderId="42" xfId="0" applyBorder="1"/>
    <xf numFmtId="0" fontId="0" fillId="46" borderId="42" xfId="0" applyFill="1" applyBorder="1"/>
    <xf numFmtId="0" fontId="0" fillId="47" borderId="42" xfId="0" applyFill="1" applyBorder="1"/>
    <xf numFmtId="0" fontId="12" fillId="0" borderId="0" xfId="48" applyFont="1" applyAlignment="1">
      <alignment horizontal="center" vertical="center" wrapText="1"/>
      <protection locked="0"/>
    </xf>
    <xf numFmtId="0" fontId="98" fillId="0" borderId="3" xfId="57" applyFont="1" applyBorder="1" applyAlignment="1">
      <alignment horizontal="center" vertical="center"/>
    </xf>
    <xf numFmtId="0" fontId="14" fillId="0" borderId="4" xfId="57" applyFont="1" applyBorder="1" applyAlignment="1" applyProtection="1">
      <alignment vertical="center"/>
      <protection locked="0"/>
    </xf>
    <xf numFmtId="0" fontId="14" fillId="0" borderId="4" xfId="57" applyFont="1" applyBorder="1" applyAlignment="1" applyProtection="1">
      <alignment horizontal="center" vertical="center"/>
      <protection locked="0"/>
    </xf>
    <xf numFmtId="0" fontId="14" fillId="0" borderId="4" xfId="57" applyFont="1" applyBorder="1" applyAlignment="1">
      <alignment horizontal="center" vertical="center"/>
    </xf>
    <xf numFmtId="166" fontId="14" fillId="0" borderId="4" xfId="57" applyNumberFormat="1" applyFont="1" applyBorder="1" applyAlignment="1">
      <alignment horizontal="center" vertical="center" wrapText="1"/>
    </xf>
    <xf numFmtId="0" fontId="9" fillId="0" borderId="0" xfId="0" applyFont="1" applyAlignment="1" applyProtection="1">
      <alignment horizontal="center" vertical="center"/>
      <protection locked="0"/>
    </xf>
    <xf numFmtId="0" fontId="0" fillId="0" borderId="0" xfId="0" quotePrefix="1"/>
    <xf numFmtId="0" fontId="9" fillId="0" borderId="1" xfId="48" applyFont="1" applyBorder="1" applyAlignment="1">
      <alignment horizontal="left" vertical="center" wrapText="1"/>
      <protection locked="0"/>
    </xf>
    <xf numFmtId="49" fontId="99" fillId="0" borderId="3" xfId="48" applyNumberFormat="1" applyFont="1" applyBorder="1" applyAlignment="1" applyProtection="1">
      <alignment horizontal="right" vertical="center" wrapText="1"/>
    </xf>
    <xf numFmtId="0" fontId="17" fillId="0" borderId="4" xfId="48" applyFont="1" applyBorder="1" applyAlignment="1">
      <alignment horizontal="center" vertical="center"/>
      <protection locked="0"/>
    </xf>
    <xf numFmtId="49" fontId="99" fillId="0" borderId="0" xfId="48" applyNumberFormat="1" applyFont="1" applyAlignment="1" applyProtection="1">
      <alignment horizontal="right" vertical="center" wrapText="1"/>
    </xf>
    <xf numFmtId="167" fontId="4" fillId="41" borderId="0" xfId="48" applyNumberFormat="1" applyFont="1" applyFill="1" applyAlignment="1" applyProtection="1">
      <alignment horizontal="center"/>
    </xf>
    <xf numFmtId="49" fontId="99" fillId="0" borderId="3" xfId="48" applyNumberFormat="1" applyFont="1" applyBorder="1" applyAlignment="1">
      <alignment horizontal="right" vertical="center" wrapText="1"/>
      <protection locked="0"/>
    </xf>
    <xf numFmtId="165" fontId="9" fillId="39" borderId="1" xfId="48" applyNumberFormat="1" applyFont="1" applyFill="1" applyBorder="1" applyAlignment="1" applyProtection="1">
      <alignment horizontal="center" vertical="center"/>
    </xf>
    <xf numFmtId="49" fontId="100" fillId="0" borderId="3" xfId="48" quotePrefix="1" applyNumberFormat="1" applyFont="1" applyBorder="1" applyAlignment="1" applyProtection="1">
      <alignment vertical="center"/>
    </xf>
    <xf numFmtId="16" fontId="86" fillId="0" borderId="1" xfId="48" quotePrefix="1" applyNumberFormat="1" applyFont="1" applyBorder="1" applyAlignment="1" applyProtection="1">
      <alignment horizontal="center" vertical="center"/>
    </xf>
    <xf numFmtId="0" fontId="0" fillId="0" borderId="13" xfId="0" applyBorder="1" applyAlignment="1">
      <alignment horizontal="center" vertical="center"/>
    </xf>
    <xf numFmtId="0" fontId="30" fillId="0" borderId="13" xfId="46" applyFont="1" applyBorder="1" applyAlignment="1">
      <alignment horizontal="center" vertical="top"/>
    </xf>
    <xf numFmtId="0" fontId="9" fillId="44" borderId="1" xfId="48" applyFont="1" applyFill="1" applyBorder="1" applyAlignment="1" applyProtection="1">
      <alignment horizontal="left"/>
      <protection hidden="1"/>
    </xf>
    <xf numFmtId="0" fontId="9" fillId="44" borderId="1" xfId="48" applyFont="1" applyFill="1" applyBorder="1" applyAlignment="1" applyProtection="1">
      <alignment horizontal="left" vertical="center"/>
      <protection hidden="1"/>
    </xf>
    <xf numFmtId="0" fontId="9" fillId="44" borderId="1" xfId="48" applyFont="1" applyFill="1" applyBorder="1" applyAlignment="1" applyProtection="1">
      <alignment horizontal="center" vertical="center"/>
      <protection hidden="1"/>
    </xf>
    <xf numFmtId="0" fontId="0" fillId="0" borderId="0" xfId="0" applyProtection="1">
      <protection hidden="1"/>
    </xf>
    <xf numFmtId="0" fontId="10" fillId="36" borderId="0" xfId="48" applyFont="1" applyFill="1" applyProtection="1">
      <protection hidden="1"/>
    </xf>
    <xf numFmtId="0" fontId="4" fillId="36" borderId="0" xfId="48" applyFont="1" applyFill="1" applyAlignment="1" applyProtection="1">
      <alignment vertical="center"/>
      <protection hidden="1"/>
    </xf>
    <xf numFmtId="0" fontId="4" fillId="36" borderId="17" xfId="48" applyFont="1" applyFill="1" applyBorder="1" applyAlignment="1" applyProtection="1">
      <alignment vertical="center"/>
      <protection hidden="1"/>
    </xf>
    <xf numFmtId="0" fontId="4" fillId="36" borderId="0" xfId="48" applyFont="1" applyFill="1" applyProtection="1">
      <protection hidden="1"/>
    </xf>
    <xf numFmtId="0" fontId="4" fillId="0" borderId="1" xfId="48" applyFont="1" applyBorder="1" applyAlignment="1" applyProtection="1">
      <alignment horizontal="center" vertical="center"/>
      <protection hidden="1"/>
    </xf>
    <xf numFmtId="49" fontId="4" fillId="0" borderId="1" xfId="48" applyNumberFormat="1" applyFont="1" applyBorder="1" applyAlignment="1" applyProtection="1">
      <alignment horizontal="center" vertical="center"/>
      <protection hidden="1"/>
    </xf>
    <xf numFmtId="49" fontId="4" fillId="0" borderId="1" xfId="48" quotePrefix="1" applyNumberFormat="1" applyFont="1" applyBorder="1" applyAlignment="1" applyProtection="1">
      <alignment horizontal="center" vertical="center"/>
      <protection hidden="1"/>
    </xf>
    <xf numFmtId="0" fontId="37" fillId="40" borderId="18" xfId="48" applyFont="1" applyFill="1" applyBorder="1" applyAlignment="1" applyProtection="1">
      <alignment horizontal="center" vertical="center"/>
      <protection hidden="1"/>
    </xf>
    <xf numFmtId="0" fontId="10" fillId="36" borderId="13" xfId="48" applyFont="1" applyFill="1" applyBorder="1" applyAlignment="1" applyProtection="1">
      <alignment horizontal="center" vertical="center"/>
      <protection hidden="1"/>
    </xf>
    <xf numFmtId="0" fontId="13" fillId="0" borderId="9" xfId="48" applyFont="1" applyBorder="1" applyAlignment="1" applyProtection="1">
      <alignment horizontal="center" vertical="center" wrapText="1"/>
      <protection hidden="1"/>
    </xf>
    <xf numFmtId="0" fontId="30" fillId="0" borderId="0" xfId="0" applyFont="1" applyAlignment="1" applyProtection="1">
      <alignment vertical="center"/>
      <protection hidden="1"/>
    </xf>
    <xf numFmtId="49" fontId="12" fillId="0" borderId="4" xfId="48" applyNumberFormat="1" applyFont="1" applyBorder="1" applyProtection="1">
      <protection hidden="1"/>
    </xf>
    <xf numFmtId="0" fontId="12" fillId="0" borderId="4" xfId="48" applyFont="1" applyBorder="1" applyAlignment="1" applyProtection="1">
      <alignment horizontal="center" vertical="center"/>
      <protection hidden="1"/>
    </xf>
    <xf numFmtId="49" fontId="12" fillId="0" borderId="4" xfId="48" applyNumberFormat="1" applyFont="1" applyBorder="1" applyAlignment="1" applyProtection="1">
      <alignment horizontal="center" vertical="center"/>
      <protection hidden="1"/>
    </xf>
    <xf numFmtId="0" fontId="14" fillId="0" borderId="1" xfId="48" quotePrefix="1" applyFont="1" applyBorder="1" applyAlignment="1" applyProtection="1">
      <alignment horizontal="center" vertical="center"/>
      <protection hidden="1"/>
    </xf>
    <xf numFmtId="0" fontId="15" fillId="0" borderId="1" xfId="48" quotePrefix="1" applyFont="1" applyBorder="1" applyAlignment="1" applyProtection="1">
      <alignment horizontal="center" vertical="center"/>
      <protection hidden="1"/>
    </xf>
    <xf numFmtId="170" fontId="15" fillId="0" borderId="1" xfId="48" quotePrefix="1" applyNumberFormat="1" applyFont="1" applyBorder="1" applyAlignment="1" applyProtection="1">
      <alignment horizontal="left" vertical="center" wrapText="1"/>
      <protection hidden="1"/>
    </xf>
    <xf numFmtId="169" fontId="9" fillId="0" borderId="43" xfId="48" applyNumberFormat="1" applyFont="1" applyBorder="1" applyAlignment="1" applyProtection="1">
      <alignment horizontal="center" vertical="center"/>
      <protection hidden="1"/>
    </xf>
    <xf numFmtId="169" fontId="9" fillId="0" borderId="44" xfId="48" applyNumberFormat="1" applyFont="1" applyBorder="1" applyAlignment="1" applyProtection="1">
      <alignment horizontal="center" vertical="center"/>
      <protection hidden="1"/>
    </xf>
    <xf numFmtId="165" fontId="9" fillId="35" borderId="1" xfId="48" applyNumberFormat="1" applyFont="1" applyFill="1" applyBorder="1" applyAlignment="1" applyProtection="1">
      <alignment horizontal="center" vertical="center"/>
      <protection hidden="1"/>
    </xf>
    <xf numFmtId="170" fontId="9" fillId="0" borderId="3" xfId="48" applyNumberFormat="1" applyFont="1" applyBorder="1" applyAlignment="1" applyProtection="1">
      <alignment horizontal="center" vertical="center"/>
      <protection hidden="1"/>
    </xf>
    <xf numFmtId="167" fontId="9" fillId="40" borderId="5" xfId="48" applyNumberFormat="1" applyFont="1" applyFill="1" applyBorder="1" applyAlignment="1" applyProtection="1">
      <alignment horizontal="center" vertical="center"/>
      <protection hidden="1"/>
    </xf>
    <xf numFmtId="9" fontId="15" fillId="36" borderId="0" xfId="53" applyFont="1" applyFill="1" applyAlignment="1" applyProtection="1">
      <alignment horizontal="center" vertical="center"/>
      <protection hidden="1"/>
    </xf>
    <xf numFmtId="0" fontId="17" fillId="0" borderId="1" xfId="48" applyFont="1" applyBorder="1" applyAlignment="1" applyProtection="1">
      <alignment horizontal="center" vertical="center"/>
      <protection hidden="1"/>
    </xf>
    <xf numFmtId="0" fontId="12" fillId="0" borderId="4" xfId="48" applyFont="1" applyBorder="1" applyAlignment="1" applyProtection="1">
      <alignment horizontal="center" vertical="center" wrapText="1"/>
      <protection hidden="1"/>
    </xf>
    <xf numFmtId="0" fontId="12" fillId="0" borderId="5" xfId="48" applyFont="1" applyBorder="1" applyAlignment="1" applyProtection="1">
      <alignment horizontal="center" vertical="center" wrapText="1"/>
      <protection hidden="1"/>
    </xf>
    <xf numFmtId="166" fontId="9" fillId="35" borderId="1" xfId="48" applyNumberFormat="1" applyFont="1" applyFill="1" applyBorder="1" applyAlignment="1" applyProtection="1">
      <alignment horizontal="center" vertical="center"/>
      <protection hidden="1"/>
    </xf>
    <xf numFmtId="166" fontId="9" fillId="35" borderId="3" xfId="48" applyNumberFormat="1" applyFont="1" applyFill="1" applyBorder="1" applyAlignment="1" applyProtection="1">
      <alignment horizontal="center" vertical="center"/>
      <protection hidden="1"/>
    </xf>
    <xf numFmtId="0" fontId="12" fillId="0" borderId="5" xfId="48" applyFont="1" applyBorder="1" applyAlignment="1" applyProtection="1">
      <alignment horizontal="center" vertical="center"/>
      <protection hidden="1"/>
    </xf>
    <xf numFmtId="0" fontId="14" fillId="0" borderId="4" xfId="57" applyFont="1" applyBorder="1" applyAlignment="1" applyProtection="1">
      <alignment vertical="center"/>
      <protection hidden="1"/>
    </xf>
    <xf numFmtId="0" fontId="14" fillId="0" borderId="4" xfId="57" applyFont="1" applyBorder="1" applyAlignment="1" applyProtection="1">
      <alignment horizontal="center" vertical="center"/>
      <protection hidden="1"/>
    </xf>
    <xf numFmtId="166" fontId="14" fillId="0" borderId="4" xfId="57" applyNumberFormat="1" applyFont="1" applyBorder="1" applyAlignment="1" applyProtection="1">
      <alignment horizontal="center" vertical="center" wrapText="1"/>
      <protection hidden="1"/>
    </xf>
    <xf numFmtId="9" fontId="15" fillId="38" borderId="0" xfId="53" applyFont="1" applyFill="1" applyAlignment="1" applyProtection="1">
      <alignment horizontal="center" vertical="center"/>
      <protection hidden="1"/>
    </xf>
    <xf numFmtId="0" fontId="17" fillId="0" borderId="4" xfId="48" applyFont="1" applyBorder="1" applyAlignment="1" applyProtection="1">
      <alignment horizontal="center" vertical="center"/>
      <protection hidden="1"/>
    </xf>
    <xf numFmtId="49" fontId="99" fillId="0" borderId="0" xfId="48" applyNumberFormat="1" applyFont="1" applyAlignment="1" applyProtection="1">
      <alignment horizontal="right" vertical="center" wrapText="1"/>
      <protection hidden="1"/>
    </xf>
    <xf numFmtId="49" fontId="12" fillId="0" borderId="3" xfId="48" applyNumberFormat="1" applyFont="1" applyBorder="1" applyAlignment="1" applyProtection="1">
      <alignment horizontal="right" vertical="center" wrapText="1"/>
      <protection hidden="1"/>
    </xf>
    <xf numFmtId="165" fontId="9" fillId="39" borderId="1" xfId="48" applyNumberFormat="1" applyFont="1" applyFill="1" applyBorder="1" applyAlignment="1" applyProtection="1">
      <alignment horizontal="center" vertical="center"/>
      <protection hidden="1"/>
    </xf>
    <xf numFmtId="166" fontId="9" fillId="39" borderId="1" xfId="48" applyNumberFormat="1" applyFont="1" applyFill="1" applyBorder="1" applyAlignment="1" applyProtection="1">
      <alignment horizontal="center" vertical="center"/>
      <protection hidden="1"/>
    </xf>
    <xf numFmtId="0" fontId="12" fillId="0" borderId="0" xfId="48" applyFont="1" applyAlignment="1" applyProtection="1">
      <alignment horizontal="center" vertical="center"/>
      <protection hidden="1"/>
    </xf>
    <xf numFmtId="0" fontId="13" fillId="0" borderId="1" xfId="48" quotePrefix="1" applyFont="1" applyBorder="1" applyAlignment="1" applyProtection="1">
      <alignment horizontal="center" vertical="center"/>
      <protection hidden="1"/>
    </xf>
    <xf numFmtId="0" fontId="14" fillId="0" borderId="0" xfId="0" applyFont="1" applyAlignment="1" applyProtection="1">
      <alignment vertical="center"/>
      <protection hidden="1"/>
    </xf>
    <xf numFmtId="49" fontId="12" fillId="0" borderId="4" xfId="48" quotePrefix="1" applyNumberFormat="1" applyFont="1" applyBorder="1" applyAlignment="1" applyProtection="1">
      <alignment vertical="center"/>
      <protection hidden="1"/>
    </xf>
    <xf numFmtId="0" fontId="12" fillId="0" borderId="4" xfId="48" quotePrefix="1" applyFont="1" applyBorder="1" applyAlignment="1" applyProtection="1">
      <alignment horizontal="center" vertical="center"/>
      <protection hidden="1"/>
    </xf>
    <xf numFmtId="0" fontId="9" fillId="0" borderId="4" xfId="48" applyFont="1" applyBorder="1" applyAlignment="1" applyProtection="1">
      <alignment horizontal="center" vertical="center"/>
      <protection hidden="1"/>
    </xf>
    <xf numFmtId="166" fontId="12" fillId="0" borderId="4" xfId="48" applyNumberFormat="1" applyFont="1" applyBorder="1" applyAlignment="1" applyProtection="1">
      <alignment horizontal="center" vertical="center"/>
      <protection hidden="1"/>
    </xf>
    <xf numFmtId="0" fontId="4" fillId="0" borderId="1" xfId="48" quotePrefix="1" applyFont="1" applyBorder="1" applyAlignment="1" applyProtection="1">
      <alignment horizontal="center" vertical="center"/>
      <protection hidden="1"/>
    </xf>
    <xf numFmtId="49" fontId="24" fillId="0" borderId="1" xfId="48" applyNumberFormat="1" applyFont="1" applyBorder="1" applyAlignment="1" applyProtection="1">
      <alignment horizontal="left" vertical="center" wrapText="1"/>
      <protection hidden="1"/>
    </xf>
    <xf numFmtId="166" fontId="9" fillId="40" borderId="5" xfId="48" applyNumberFormat="1" applyFont="1" applyFill="1" applyBorder="1" applyAlignment="1" applyProtection="1">
      <alignment horizontal="center" vertical="center"/>
      <protection hidden="1"/>
    </xf>
    <xf numFmtId="49" fontId="12" fillId="0" borderId="4" xfId="48" applyNumberFormat="1" applyFont="1" applyBorder="1" applyAlignment="1" applyProtection="1">
      <alignment horizontal="center" vertical="center" wrapText="1"/>
      <protection hidden="1"/>
    </xf>
    <xf numFmtId="166" fontId="9" fillId="39" borderId="3" xfId="48" applyNumberFormat="1" applyFont="1" applyFill="1" applyBorder="1" applyAlignment="1" applyProtection="1">
      <alignment horizontal="center" vertical="center"/>
      <protection hidden="1"/>
    </xf>
    <xf numFmtId="9" fontId="80" fillId="36" borderId="0" xfId="53" applyFont="1" applyFill="1" applyAlignment="1" applyProtection="1">
      <alignment horizontal="center" vertical="center"/>
      <protection hidden="1"/>
    </xf>
    <xf numFmtId="49" fontId="12" fillId="0" borderId="3" xfId="48" applyNumberFormat="1" applyFont="1" applyBorder="1" applyAlignment="1" applyProtection="1">
      <alignment horizontal="left"/>
      <protection hidden="1"/>
    </xf>
    <xf numFmtId="49" fontId="9" fillId="0" borderId="4" xfId="48" applyNumberFormat="1" applyFont="1" applyBorder="1" applyAlignment="1" applyProtection="1">
      <alignment horizontal="center" vertical="center"/>
      <protection hidden="1"/>
    </xf>
    <xf numFmtId="0" fontId="10" fillId="0" borderId="4" xfId="48" applyFont="1" applyBorder="1" applyAlignment="1" applyProtection="1">
      <alignment horizontal="center" vertical="center"/>
      <protection hidden="1"/>
    </xf>
    <xf numFmtId="0" fontId="9" fillId="0" borderId="4" xfId="44" applyFont="1" applyBorder="1" applyAlignment="1" applyProtection="1">
      <alignment horizontal="center" vertical="center" wrapText="1"/>
      <protection hidden="1"/>
    </xf>
    <xf numFmtId="165" fontId="9" fillId="39" borderId="1" xfId="48" applyNumberFormat="1" applyFont="1" applyFill="1" applyBorder="1" applyAlignment="1" applyProtection="1">
      <alignment horizontal="center" vertical="center" wrapText="1"/>
      <protection hidden="1"/>
    </xf>
    <xf numFmtId="166" fontId="9" fillId="39" borderId="1" xfId="48" applyNumberFormat="1" applyFont="1" applyFill="1" applyBorder="1" applyAlignment="1" applyProtection="1">
      <alignment horizontal="center" vertical="center" wrapText="1"/>
      <protection hidden="1"/>
    </xf>
    <xf numFmtId="167" fontId="9" fillId="45" borderId="5" xfId="48" applyNumberFormat="1" applyFont="1" applyFill="1" applyBorder="1" applyAlignment="1" applyProtection="1">
      <alignment horizontal="center" vertical="center"/>
      <protection hidden="1"/>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0" fontId="14" fillId="0" borderId="0" xfId="48" applyFont="1" applyAlignment="1" applyProtection="1">
      <alignment horizontal="center"/>
      <protection hidden="1"/>
    </xf>
    <xf numFmtId="49" fontId="15" fillId="0" borderId="0" xfId="0" applyNumberFormat="1" applyFont="1" applyAlignment="1" applyProtection="1">
      <alignment horizontal="left" vertical="center"/>
      <protection hidden="1"/>
    </xf>
    <xf numFmtId="0" fontId="15" fillId="0" borderId="0" xfId="0" applyFont="1" applyAlignment="1" applyProtection="1">
      <alignment horizontal="center" vertical="center"/>
      <protection hidden="1"/>
    </xf>
    <xf numFmtId="0" fontId="15" fillId="38" borderId="0" xfId="48" applyFont="1" applyFill="1" applyProtection="1">
      <protection hidden="1"/>
    </xf>
    <xf numFmtId="0" fontId="15" fillId="0" borderId="0" xfId="48" applyFont="1" applyProtection="1">
      <protection hidden="1"/>
    </xf>
    <xf numFmtId="0" fontId="87" fillId="0" borderId="27" xfId="0" applyFont="1" applyBorder="1" applyAlignment="1" applyProtection="1">
      <alignment horizontal="center" vertical="top"/>
      <protection hidden="1"/>
    </xf>
    <xf numFmtId="0" fontId="1" fillId="0" borderId="0" xfId="0" applyFont="1" applyAlignment="1" applyProtection="1">
      <alignment horizontal="center" vertical="center"/>
      <protection hidden="1"/>
    </xf>
    <xf numFmtId="49" fontId="15" fillId="0" borderId="0" xfId="0" applyNumberFormat="1" applyFont="1" applyAlignment="1" applyProtection="1">
      <alignment horizontal="right" vertical="center"/>
      <protection hidden="1"/>
    </xf>
    <xf numFmtId="0" fontId="15" fillId="38" borderId="0" xfId="0" applyFont="1" applyFill="1" applyProtection="1">
      <protection hidden="1"/>
    </xf>
    <xf numFmtId="0" fontId="1" fillId="0" borderId="0" xfId="48" applyFont="1" applyAlignment="1" applyProtection="1">
      <alignment horizontal="left"/>
      <protection hidden="1"/>
    </xf>
    <xf numFmtId="0" fontId="15" fillId="0" borderId="0" xfId="48" applyFont="1" applyAlignment="1" applyProtection="1">
      <alignment horizontal="left" vertical="center"/>
      <protection hidden="1"/>
    </xf>
    <xf numFmtId="0" fontId="15" fillId="0" borderId="0" xfId="48" applyFont="1" applyAlignment="1" applyProtection="1">
      <alignment horizontal="center" vertical="center"/>
      <protection hidden="1"/>
    </xf>
    <xf numFmtId="0" fontId="15" fillId="0" borderId="0" xfId="0" applyFont="1" applyProtection="1">
      <protection hidden="1"/>
    </xf>
    <xf numFmtId="0" fontId="15" fillId="0" borderId="0" xfId="0" applyFont="1" applyAlignment="1" applyProtection="1">
      <alignment horizontal="left" vertical="center"/>
      <protection hidden="1"/>
    </xf>
    <xf numFmtId="0" fontId="14" fillId="0" borderId="0" xfId="48" applyFont="1" applyProtection="1">
      <protection hidden="1"/>
    </xf>
    <xf numFmtId="0" fontId="14" fillId="0" borderId="0" xfId="48" applyFont="1" applyAlignment="1" applyProtection="1">
      <alignment horizontal="center" vertical="center"/>
      <protection hidden="1"/>
    </xf>
    <xf numFmtId="0" fontId="14" fillId="38" borderId="0" xfId="48" applyFont="1" applyFill="1" applyProtection="1">
      <protection hidden="1"/>
    </xf>
    <xf numFmtId="0" fontId="15" fillId="0" borderId="0" xfId="48" applyFont="1" applyAlignment="1" applyProtection="1">
      <alignment horizontal="left"/>
      <protection hidden="1"/>
    </xf>
    <xf numFmtId="49" fontId="15" fillId="0" borderId="0" xfId="0" applyNumberFormat="1" applyFont="1" applyAlignment="1" applyProtection="1">
      <alignment horizontal="center" vertical="center" wrapText="1"/>
      <protection hidden="1"/>
    </xf>
    <xf numFmtId="0" fontId="15" fillId="36" borderId="0" xfId="48" applyFont="1" applyFill="1" applyProtection="1">
      <protection hidden="1"/>
    </xf>
    <xf numFmtId="0" fontId="1" fillId="0" borderId="0" xfId="48" applyFont="1" applyAlignment="1" applyProtection="1">
      <alignment horizontal="center" vertical="center"/>
      <protection hidden="1"/>
    </xf>
    <xf numFmtId="49" fontId="1" fillId="0" borderId="0" xfId="0" applyNumberFormat="1" applyFont="1" applyAlignment="1" applyProtection="1">
      <alignment horizontal="center" vertical="center" wrapText="1"/>
      <protection hidden="1"/>
    </xf>
    <xf numFmtId="49" fontId="1" fillId="0" borderId="0" xfId="48" applyNumberFormat="1" applyFont="1" applyAlignment="1" applyProtection="1">
      <alignment horizontal="center" vertical="center"/>
      <protection hidden="1"/>
    </xf>
    <xf numFmtId="0" fontId="15" fillId="0" borderId="25" xfId="48" applyFont="1"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14" fillId="0" borderId="0" xfId="48" applyFont="1" applyAlignment="1" applyProtection="1">
      <alignment horizontal="left" vertical="center"/>
      <protection hidden="1"/>
    </xf>
    <xf numFmtId="0" fontId="87" fillId="0" borderId="27" xfId="48" applyFont="1" applyBorder="1" applyAlignment="1" applyProtection="1">
      <alignment horizontal="center" vertical="top"/>
      <protection hidden="1"/>
    </xf>
    <xf numFmtId="0" fontId="83" fillId="0" borderId="27" xfId="0" applyFont="1" applyBorder="1" applyAlignment="1" applyProtection="1">
      <alignment horizontal="center" vertical="top"/>
      <protection hidden="1"/>
    </xf>
    <xf numFmtId="0" fontId="0" fillId="0" borderId="27" xfId="0" applyBorder="1" applyProtection="1">
      <protection hidden="1"/>
    </xf>
    <xf numFmtId="0" fontId="15" fillId="36" borderId="0" xfId="48" applyFont="1" applyFill="1" applyAlignment="1" applyProtection="1">
      <alignment horizontal="left"/>
      <protection hidden="1"/>
    </xf>
    <xf numFmtId="0" fontId="15" fillId="0" borderId="0" xfId="0" applyFont="1" applyAlignment="1" applyProtection="1">
      <alignment vertical="center"/>
      <protection hidden="1"/>
    </xf>
    <xf numFmtId="49" fontId="15" fillId="0" borderId="0" xfId="48" applyNumberFormat="1" applyFont="1" applyAlignment="1" applyProtection="1">
      <alignment horizontal="center" vertical="center"/>
      <protection hidden="1"/>
    </xf>
    <xf numFmtId="0" fontId="7" fillId="0" borderId="0" xfId="48" applyProtection="1">
      <protection hidden="1"/>
    </xf>
    <xf numFmtId="0" fontId="3" fillId="0" borderId="0" xfId="48" applyFont="1" applyAlignment="1" applyProtection="1">
      <alignment horizontal="center" vertical="center"/>
      <protection hidden="1"/>
    </xf>
    <xf numFmtId="0" fontId="9" fillId="0" borderId="0" xfId="48" applyFont="1" applyAlignment="1" applyProtection="1">
      <alignment horizontal="left" vertical="center"/>
      <protection hidden="1"/>
    </xf>
    <xf numFmtId="49" fontId="7" fillId="0" borderId="0" xfId="48" applyNumberFormat="1" applyAlignment="1" applyProtection="1">
      <alignment horizontal="center" vertical="center"/>
      <protection hidden="1"/>
    </xf>
    <xf numFmtId="0" fontId="7" fillId="0" borderId="0" xfId="48" applyAlignment="1" applyProtection="1">
      <alignment horizontal="center" vertical="center"/>
      <protection hidden="1"/>
    </xf>
    <xf numFmtId="0" fontId="8" fillId="36" borderId="0" xfId="48" applyFont="1" applyFill="1" applyProtection="1">
      <protection hidden="1"/>
    </xf>
    <xf numFmtId="0" fontId="4" fillId="0" borderId="3" xfId="48" applyFont="1" applyBorder="1" applyAlignment="1">
      <alignment horizontal="center" vertical="center"/>
      <protection locked="0"/>
    </xf>
    <xf numFmtId="49" fontId="4" fillId="0" borderId="1" xfId="48" applyNumberFormat="1" applyFont="1" applyBorder="1" applyAlignment="1">
      <alignment horizontal="left" vertical="center" wrapText="1"/>
      <protection locked="0"/>
    </xf>
    <xf numFmtId="49" fontId="4" fillId="0" borderId="3" xfId="48" applyNumberFormat="1" applyFont="1" applyBorder="1" applyAlignment="1">
      <alignment horizontal="center" vertical="center" wrapText="1"/>
      <protection locked="0"/>
    </xf>
    <xf numFmtId="49" fontId="9" fillId="0" borderId="1" xfId="48" applyNumberFormat="1" applyFont="1" applyBorder="1" applyAlignment="1">
      <alignment horizontal="justify" vertical="center" wrapText="1"/>
      <protection locked="0"/>
    </xf>
    <xf numFmtId="0" fontId="26" fillId="0" borderId="0" xfId="46" applyFont="1"/>
    <xf numFmtId="0" fontId="30" fillId="0" borderId="0" xfId="46" applyFont="1" applyAlignment="1">
      <alignment vertical="center"/>
    </xf>
    <xf numFmtId="0" fontId="26" fillId="0" borderId="0" xfId="46" applyFont="1" applyAlignment="1">
      <alignment vertical="center"/>
    </xf>
    <xf numFmtId="0" fontId="30" fillId="0" borderId="22" xfId="46" applyFont="1" applyBorder="1" applyAlignment="1">
      <alignment horizontal="center" vertical="center"/>
    </xf>
    <xf numFmtId="0" fontId="30" fillId="0" borderId="23" xfId="46" applyFont="1" applyBorder="1" applyAlignment="1">
      <alignment horizontal="center" vertical="center"/>
    </xf>
    <xf numFmtId="0" fontId="30" fillId="0" borderId="24" xfId="46" applyFont="1" applyBorder="1" applyAlignment="1">
      <alignment horizontal="center" vertical="center"/>
    </xf>
    <xf numFmtId="0" fontId="20" fillId="0" borderId="3" xfId="46" applyFont="1" applyBorder="1" applyAlignment="1" applyProtection="1">
      <alignment horizontal="left" wrapText="1"/>
      <protection locked="0"/>
    </xf>
    <xf numFmtId="0" fontId="20" fillId="0" borderId="4" xfId="46" applyFont="1" applyBorder="1" applyAlignment="1" applyProtection="1">
      <alignment horizontal="left" wrapText="1"/>
      <protection locked="0"/>
    </xf>
    <xf numFmtId="0" fontId="20" fillId="0" borderId="5" xfId="46" applyFont="1" applyBorder="1" applyAlignment="1" applyProtection="1">
      <alignment horizontal="left" wrapText="1"/>
      <protection locked="0"/>
    </xf>
    <xf numFmtId="0" fontId="30" fillId="0" borderId="22" xfId="46" applyFont="1" applyBorder="1" applyAlignment="1" applyProtection="1">
      <alignment horizontal="center" vertical="center"/>
      <protection locked="0"/>
    </xf>
    <xf numFmtId="0" fontId="30" fillId="0" borderId="23" xfId="46" applyFont="1" applyBorder="1" applyAlignment="1" applyProtection="1">
      <alignment horizontal="center" vertical="center"/>
      <protection locked="0"/>
    </xf>
    <xf numFmtId="0" fontId="30" fillId="0" borderId="24" xfId="46" applyFont="1" applyBorder="1" applyAlignment="1" applyProtection="1">
      <alignment horizontal="center" vertical="center"/>
      <protection locked="0"/>
    </xf>
    <xf numFmtId="0" fontId="30" fillId="0" borderId="13" xfId="46" applyFont="1" applyBorder="1" applyAlignment="1">
      <alignment horizontal="center" vertical="center"/>
    </xf>
    <xf numFmtId="0" fontId="0" fillId="0" borderId="13"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20" fillId="0" borderId="13" xfId="46" applyFont="1" applyBorder="1" applyAlignment="1">
      <alignment horizontal="center"/>
    </xf>
    <xf numFmtId="0" fontId="0" fillId="0" borderId="13" xfId="0" applyBorder="1" applyAlignment="1">
      <alignment horizontal="center"/>
    </xf>
    <xf numFmtId="0" fontId="59" fillId="0" borderId="27" xfId="46" applyFont="1" applyBorder="1" applyAlignment="1">
      <alignment horizontal="left" vertical="top" wrapText="1"/>
    </xf>
    <xf numFmtId="169" fontId="20" fillId="0" borderId="3" xfId="46" applyNumberFormat="1" applyFont="1" applyBorder="1" applyAlignment="1" applyProtection="1">
      <alignment horizontal="left"/>
      <protection locked="0"/>
    </xf>
    <xf numFmtId="169" fontId="20" fillId="0" borderId="4" xfId="46" applyNumberFormat="1" applyFont="1" applyBorder="1" applyAlignment="1" applyProtection="1">
      <alignment horizontal="left"/>
      <protection locked="0"/>
    </xf>
    <xf numFmtId="169" fontId="20" fillId="0" borderId="5" xfId="46" applyNumberFormat="1" applyFont="1" applyBorder="1" applyAlignment="1" applyProtection="1">
      <alignment horizontal="left"/>
      <protection locked="0"/>
    </xf>
    <xf numFmtId="49" fontId="26" fillId="0" borderId="26" xfId="46" applyNumberFormat="1" applyFont="1" applyBorder="1" applyAlignment="1" applyProtection="1">
      <alignment horizontal="center" vertical="center" textRotation="90" wrapText="1"/>
      <protection locked="0"/>
    </xf>
    <xf numFmtId="49" fontId="26" fillId="0" borderId="16" xfId="46" applyNumberFormat="1" applyFont="1" applyBorder="1" applyAlignment="1" applyProtection="1">
      <alignment horizontal="center" vertical="center" textRotation="90" wrapText="1"/>
      <protection locked="0"/>
    </xf>
    <xf numFmtId="49" fontId="63" fillId="0" borderId="25" xfId="46" applyNumberFormat="1" applyFont="1" applyBorder="1" applyAlignment="1">
      <alignment vertical="center" wrapText="1"/>
    </xf>
    <xf numFmtId="0" fontId="20" fillId="0" borderId="3" xfId="46" applyFont="1" applyBorder="1" applyAlignment="1" applyProtection="1">
      <alignment horizontal="center" vertical="center"/>
      <protection locked="0"/>
    </xf>
    <xf numFmtId="0" fontId="20" fillId="0" borderId="4" xfId="46" applyFont="1" applyBorder="1" applyAlignment="1" applyProtection="1">
      <alignment horizontal="center" vertical="center"/>
      <protection locked="0"/>
    </xf>
    <xf numFmtId="0" fontId="20" fillId="0" borderId="5" xfId="46" applyFont="1" applyBorder="1" applyAlignment="1" applyProtection="1">
      <alignment horizontal="center" vertical="center"/>
      <protection locked="0"/>
    </xf>
    <xf numFmtId="0" fontId="48" fillId="0" borderId="0" xfId="45" applyFont="1" applyProtection="1">
      <protection locked="0"/>
    </xf>
    <xf numFmtId="0" fontId="0" fillId="0" borderId="0" xfId="0" applyProtection="1">
      <protection locked="0"/>
    </xf>
    <xf numFmtId="0" fontId="26" fillId="0" borderId="28" xfId="46" applyFont="1" applyBorder="1" applyAlignment="1" applyProtection="1">
      <alignment horizontal="center" vertical="center" textRotation="90"/>
      <protection locked="0"/>
    </xf>
    <xf numFmtId="0" fontId="26" fillId="0" borderId="29" xfId="46" applyFont="1" applyBorder="1" applyAlignment="1" applyProtection="1">
      <alignment horizontal="center" vertical="center" textRotation="90"/>
      <protection locked="0"/>
    </xf>
    <xf numFmtId="0" fontId="48" fillId="0" borderId="0" xfId="46" applyFont="1" applyAlignment="1">
      <alignment horizontal="center"/>
    </xf>
    <xf numFmtId="49" fontId="20" fillId="0" borderId="3" xfId="46" quotePrefix="1" applyNumberFormat="1" applyFont="1" applyBorder="1" applyAlignment="1" applyProtection="1">
      <alignment horizontal="left" vertical="center"/>
      <protection locked="0"/>
    </xf>
    <xf numFmtId="49" fontId="20" fillId="0" borderId="4" xfId="46" quotePrefix="1" applyNumberFormat="1" applyFont="1" applyBorder="1" applyAlignment="1" applyProtection="1">
      <alignment horizontal="left" vertical="center"/>
      <protection locked="0"/>
    </xf>
    <xf numFmtId="49" fontId="20" fillId="0" borderId="5" xfId="46" quotePrefix="1" applyNumberFormat="1" applyFont="1" applyBorder="1" applyAlignment="1" applyProtection="1">
      <alignment horizontal="left" vertical="center"/>
      <protection locked="0"/>
    </xf>
    <xf numFmtId="0" fontId="38" fillId="0" borderId="24" xfId="0" applyFont="1" applyBorder="1" applyAlignment="1">
      <alignment horizontal="center"/>
    </xf>
    <xf numFmtId="0" fontId="26" fillId="0" borderId="0" xfId="46" quotePrefix="1" applyFont="1" applyAlignment="1">
      <alignment horizontal="left" vertical="center"/>
    </xf>
    <xf numFmtId="0" fontId="26" fillId="0" borderId="11" xfId="46" applyFont="1" applyBorder="1" applyAlignment="1">
      <alignment horizontal="left" vertical="center"/>
    </xf>
    <xf numFmtId="0" fontId="20" fillId="0" borderId="3" xfId="46" applyFont="1" applyBorder="1" applyAlignment="1" applyProtection="1">
      <alignment horizontal="left"/>
      <protection locked="0"/>
    </xf>
    <xf numFmtId="0" fontId="20" fillId="0" borderId="4" xfId="46" applyFont="1" applyBorder="1" applyAlignment="1" applyProtection="1">
      <alignment horizontal="left"/>
      <protection locked="0"/>
    </xf>
    <xf numFmtId="0" fontId="20" fillId="0" borderId="5" xfId="46" applyFont="1" applyBorder="1" applyAlignment="1" applyProtection="1">
      <alignment horizontal="left"/>
      <protection locked="0"/>
    </xf>
    <xf numFmtId="0" fontId="47" fillId="0" borderId="0" xfId="46" applyFont="1" applyAlignment="1">
      <alignment horizontal="left" vertical="center"/>
    </xf>
    <xf numFmtId="0" fontId="47" fillId="0" borderId="11" xfId="46" applyFont="1" applyBorder="1" applyAlignment="1">
      <alignment horizontal="left" vertical="center"/>
    </xf>
    <xf numFmtId="0" fontId="25" fillId="0" borderId="1" xfId="46" applyFont="1" applyBorder="1" applyAlignment="1" applyProtection="1">
      <alignment horizontal="left" vertical="center"/>
      <protection locked="0"/>
    </xf>
    <xf numFmtId="0" fontId="96" fillId="0" borderId="1" xfId="0" applyFont="1" applyBorder="1"/>
    <xf numFmtId="0" fontId="25" fillId="0" borderId="1" xfId="46" applyFont="1" applyBorder="1" applyProtection="1">
      <protection locked="0"/>
    </xf>
    <xf numFmtId="0" fontId="48" fillId="0" borderId="0" xfId="46" applyFont="1" applyAlignment="1">
      <alignment horizontal="right"/>
    </xf>
    <xf numFmtId="0" fontId="64" fillId="0" borderId="0" xfId="46" applyFont="1" applyAlignment="1">
      <alignment horizontal="center"/>
    </xf>
    <xf numFmtId="0" fontId="20" fillId="0" borderId="0" xfId="46" applyFont="1" applyAlignment="1">
      <alignment horizontal="center"/>
    </xf>
    <xf numFmtId="0" fontId="82" fillId="0" borderId="0" xfId="46" applyFont="1" applyAlignment="1">
      <alignment horizontal="center"/>
    </xf>
    <xf numFmtId="0" fontId="0" fillId="0" borderId="0" xfId="0" applyAlignment="1">
      <alignment horizontal="right"/>
    </xf>
    <xf numFmtId="0" fontId="2" fillId="0" borderId="4" xfId="48" applyFont="1" applyBorder="1" applyAlignment="1">
      <alignment horizontal="center" vertical="center"/>
      <protection locked="0"/>
    </xf>
    <xf numFmtId="0" fontId="22" fillId="0" borderId="9" xfId="48" applyFont="1" applyBorder="1" applyAlignment="1">
      <alignment horizontal="center"/>
      <protection locked="0"/>
    </xf>
    <xf numFmtId="0" fontId="22" fillId="0" borderId="7" xfId="48" applyFont="1" applyBorder="1" applyAlignment="1">
      <alignment horizontal="center"/>
      <protection locked="0"/>
    </xf>
    <xf numFmtId="0" fontId="22" fillId="0" borderId="2" xfId="48" applyFont="1" applyBorder="1" applyAlignment="1">
      <alignment horizontal="center"/>
      <protection locked="0"/>
    </xf>
    <xf numFmtId="0" fontId="22" fillId="0" borderId="15" xfId="48" applyFont="1" applyBorder="1" applyAlignment="1">
      <alignment horizontal="center" vertical="center"/>
      <protection locked="0"/>
    </xf>
    <xf numFmtId="0" fontId="22" fillId="0" borderId="8" xfId="48" applyFont="1" applyBorder="1" applyAlignment="1">
      <alignment horizontal="center" vertical="center"/>
      <protection locked="0"/>
    </xf>
    <xf numFmtId="0" fontId="22" fillId="0" borderId="10" xfId="48" applyFont="1" applyBorder="1" applyAlignment="1">
      <alignment horizontal="center" vertical="center"/>
      <protection locked="0"/>
    </xf>
    <xf numFmtId="0" fontId="4" fillId="0" borderId="30" xfId="48" applyFont="1" applyBorder="1" applyAlignment="1">
      <alignment horizontal="center" vertical="center"/>
      <protection locked="0"/>
    </xf>
    <xf numFmtId="0" fontId="4" fillId="0" borderId="4" xfId="48" applyFont="1" applyBorder="1" applyAlignment="1">
      <alignment horizontal="center" vertical="center"/>
      <protection locked="0"/>
    </xf>
    <xf numFmtId="49" fontId="3" fillId="0" borderId="1" xfId="48" applyNumberFormat="1" applyFont="1" applyBorder="1" applyAlignment="1">
      <alignment horizontal="center" vertical="center" textRotation="90"/>
      <protection locked="0"/>
    </xf>
    <xf numFmtId="0" fontId="3" fillId="0" borderId="6" xfId="48" applyFont="1" applyBorder="1" applyAlignment="1">
      <alignment horizontal="center" vertical="center" wrapText="1"/>
      <protection locked="0"/>
    </xf>
    <xf numFmtId="0" fontId="3" fillId="0" borderId="14" xfId="48" applyFont="1" applyBorder="1" applyAlignment="1">
      <alignment horizontal="center" vertical="center" wrapText="1"/>
      <protection locked="0"/>
    </xf>
    <xf numFmtId="0" fontId="3" fillId="0" borderId="31" xfId="48" applyFont="1" applyBorder="1" applyAlignment="1">
      <alignment horizontal="center" vertical="center" wrapText="1"/>
      <protection locked="0"/>
    </xf>
    <xf numFmtId="0" fontId="3" fillId="0" borderId="3" xfId="48" quotePrefix="1" applyFont="1" applyBorder="1" applyAlignment="1">
      <alignment horizontal="center" vertical="center"/>
      <protection locked="0"/>
    </xf>
    <xf numFmtId="0" fontId="3" fillId="0" borderId="4" xfId="48" quotePrefix="1" applyFont="1" applyBorder="1" applyAlignment="1">
      <alignment horizontal="center" vertical="center"/>
      <protection locked="0"/>
    </xf>
    <xf numFmtId="0" fontId="3" fillId="0" borderId="5" xfId="48" quotePrefix="1" applyFont="1" applyBorder="1" applyAlignment="1">
      <alignment horizontal="center" vertical="center"/>
      <protection locked="0"/>
    </xf>
    <xf numFmtId="0" fontId="4" fillId="0" borderId="1" xfId="48" applyFont="1" applyBorder="1" applyAlignment="1">
      <alignment horizontal="center" vertical="center" textRotation="90" wrapText="1"/>
      <protection locked="0"/>
    </xf>
    <xf numFmtId="0" fontId="3" fillId="0" borderId="9" xfId="48" applyFont="1" applyBorder="1" applyAlignment="1">
      <alignment horizontal="center" vertical="center" textRotation="90" wrapText="1"/>
      <protection locked="0"/>
    </xf>
    <xf numFmtId="0" fontId="3" fillId="0" borderId="7" xfId="48" applyFont="1" applyBorder="1" applyAlignment="1">
      <alignment horizontal="center" vertical="center" textRotation="90" wrapText="1"/>
      <protection locked="0"/>
    </xf>
    <xf numFmtId="0" fontId="3" fillId="0" borderId="2" xfId="48" applyFont="1" applyBorder="1" applyAlignment="1">
      <alignment horizontal="center" vertical="center" textRotation="90" wrapText="1"/>
      <protection locked="0"/>
    </xf>
    <xf numFmtId="0" fontId="3" fillId="0" borderId="17" xfId="48" applyFont="1" applyBorder="1" applyAlignment="1">
      <alignment horizontal="center" vertical="center" textRotation="90" wrapText="1"/>
      <protection locked="0"/>
    </xf>
    <xf numFmtId="0" fontId="3" fillId="0" borderId="0" xfId="48" applyFont="1" applyAlignment="1">
      <alignment horizontal="center" vertical="center" textRotation="90" wrapText="1"/>
      <protection locked="0"/>
    </xf>
    <xf numFmtId="0" fontId="3" fillId="0" borderId="11" xfId="48" applyFont="1" applyBorder="1" applyAlignment="1">
      <alignment horizontal="center" vertical="center" textRotation="90" wrapText="1"/>
      <protection locked="0"/>
    </xf>
    <xf numFmtId="0" fontId="3" fillId="0" borderId="15" xfId="48" applyFont="1" applyBorder="1" applyAlignment="1">
      <alignment horizontal="center" vertical="center" textRotation="90" wrapText="1"/>
      <protection locked="0"/>
    </xf>
    <xf numFmtId="0" fontId="3" fillId="0" borderId="8" xfId="48" applyFont="1" applyBorder="1" applyAlignment="1">
      <alignment horizontal="center" vertical="center" textRotation="90" wrapText="1"/>
      <protection locked="0"/>
    </xf>
    <xf numFmtId="0" fontId="3" fillId="0" borderId="10" xfId="48" applyFont="1" applyBorder="1" applyAlignment="1">
      <alignment horizontal="center" vertical="center" textRotation="90" wrapText="1"/>
      <protection locked="0"/>
    </xf>
    <xf numFmtId="0" fontId="4" fillId="0" borderId="3" xfId="48" applyFont="1" applyBorder="1" applyAlignment="1">
      <alignment horizontal="center" vertical="center"/>
      <protection locked="0"/>
    </xf>
    <xf numFmtId="0" fontId="4" fillId="0" borderId="5" xfId="48" applyFont="1" applyBorder="1" applyAlignment="1">
      <alignment horizontal="center" vertical="center"/>
      <protection locked="0"/>
    </xf>
    <xf numFmtId="0" fontId="11" fillId="0" borderId="1" xfId="48" applyFont="1" applyBorder="1" applyAlignment="1" applyProtection="1">
      <alignment horizontal="center"/>
    </xf>
    <xf numFmtId="0" fontId="4" fillId="0" borderId="1" xfId="48" applyFont="1" applyBorder="1" applyAlignment="1">
      <alignment horizontal="center" vertical="center"/>
      <protection locked="0"/>
    </xf>
    <xf numFmtId="0" fontId="3" fillId="0" borderId="3" xfId="48" applyFont="1" applyBorder="1" applyAlignment="1">
      <alignment horizontal="center" vertical="center"/>
      <protection locked="0"/>
    </xf>
    <xf numFmtId="0" fontId="3" fillId="0" borderId="4" xfId="48" applyFont="1" applyBorder="1" applyAlignment="1">
      <alignment horizontal="center" vertical="center"/>
      <protection locked="0"/>
    </xf>
    <xf numFmtId="0" fontId="3" fillId="0" borderId="5" xfId="48" applyFont="1" applyBorder="1" applyAlignment="1">
      <alignment horizontal="center" vertical="center"/>
      <protection locked="0"/>
    </xf>
    <xf numFmtId="0" fontId="3" fillId="0" borderId="1" xfId="48" applyFont="1" applyBorder="1" applyAlignment="1">
      <alignment horizontal="center" vertical="center" textRotation="90" wrapText="1"/>
      <protection locked="0"/>
    </xf>
    <xf numFmtId="0" fontId="3" fillId="0" borderId="3" xfId="48" applyFont="1" applyBorder="1" applyAlignment="1">
      <alignment horizontal="center" vertical="center" wrapText="1"/>
      <protection locked="0"/>
    </xf>
    <xf numFmtId="0" fontId="3" fillId="0" borderId="4" xfId="48" applyFont="1" applyBorder="1" applyAlignment="1">
      <alignment horizontal="center" vertical="center" wrapText="1"/>
      <protection locked="0"/>
    </xf>
    <xf numFmtId="0" fontId="3" fillId="0" borderId="5" xfId="48" applyFont="1" applyBorder="1" applyAlignment="1">
      <alignment horizontal="center" vertical="center" wrapText="1"/>
      <protection locked="0"/>
    </xf>
    <xf numFmtId="0" fontId="3" fillId="0" borderId="6" xfId="48" applyFont="1" applyBorder="1" applyAlignment="1">
      <alignment horizontal="center" vertical="center"/>
      <protection locked="0"/>
    </xf>
    <xf numFmtId="0" fontId="3" fillId="0" borderId="14" xfId="48" applyFont="1" applyBorder="1" applyAlignment="1">
      <alignment horizontal="center" vertical="center"/>
      <protection locked="0"/>
    </xf>
    <xf numFmtId="0" fontId="3" fillId="0" borderId="31" xfId="48" applyFont="1" applyBorder="1" applyAlignment="1">
      <alignment horizontal="center" vertical="center"/>
      <protection locked="0"/>
    </xf>
    <xf numFmtId="0" fontId="3" fillId="0" borderId="1" xfId="48" applyFont="1" applyBorder="1" applyAlignment="1">
      <alignment horizontal="center" vertical="center" wrapText="1"/>
      <protection locked="0"/>
    </xf>
    <xf numFmtId="0" fontId="3" fillId="37" borderId="22" xfId="48" applyFont="1" applyFill="1" applyBorder="1" applyAlignment="1" applyProtection="1">
      <alignment horizontal="center" vertical="center"/>
    </xf>
    <xf numFmtId="0" fontId="3" fillId="37" borderId="23" xfId="48" applyFont="1" applyFill="1" applyBorder="1" applyAlignment="1" applyProtection="1">
      <alignment horizontal="center" vertical="center"/>
    </xf>
    <xf numFmtId="0" fontId="3" fillId="37" borderId="24" xfId="48" applyFont="1" applyFill="1" applyBorder="1" applyAlignment="1" applyProtection="1">
      <alignment horizontal="center" vertical="center"/>
    </xf>
    <xf numFmtId="0" fontId="16" fillId="37" borderId="12" xfId="48" applyFont="1" applyFill="1" applyBorder="1" applyAlignment="1" applyProtection="1">
      <alignment horizontal="center"/>
    </xf>
    <xf numFmtId="0" fontId="15" fillId="0" borderId="0" xfId="48" applyFont="1" applyAlignment="1">
      <alignment horizontal="left" vertical="center"/>
      <protection locked="0"/>
    </xf>
    <xf numFmtId="0" fontId="15" fillId="0" borderId="0" xfId="0" applyFont="1" applyProtection="1">
      <protection locked="0"/>
    </xf>
    <xf numFmtId="0" fontId="0" fillId="0" borderId="0" xfId="0"/>
    <xf numFmtId="0" fontId="15" fillId="0" borderId="0" xfId="0" applyFont="1" applyAlignment="1" applyProtection="1">
      <alignment horizontal="left"/>
      <protection locked="0"/>
    </xf>
    <xf numFmtId="0" fontId="87" fillId="0" borderId="27" xfId="0" applyFont="1" applyBorder="1" applyAlignment="1">
      <alignment horizontal="center" vertical="top"/>
    </xf>
    <xf numFmtId="0" fontId="1" fillId="0" borderId="27" xfId="0" applyFont="1" applyBorder="1"/>
    <xf numFmtId="0" fontId="87" fillId="0" borderId="27" xfId="0" applyFont="1" applyBorder="1" applyAlignment="1" applyProtection="1">
      <alignment horizontal="center" vertical="top"/>
      <protection locked="0"/>
    </xf>
    <xf numFmtId="0" fontId="1" fillId="0" borderId="27" xfId="0" applyFont="1" applyBorder="1" applyAlignment="1">
      <alignment horizontal="center"/>
    </xf>
    <xf numFmtId="49" fontId="15" fillId="0" borderId="25" xfId="48" applyNumberFormat="1" applyFont="1" applyBorder="1" applyAlignment="1">
      <alignment horizontal="center" vertical="center"/>
      <protection locked="0"/>
    </xf>
    <xf numFmtId="0" fontId="15" fillId="0" borderId="25" xfId="0" applyFont="1" applyBorder="1" applyAlignment="1">
      <alignment horizontal="center" vertical="center"/>
    </xf>
    <xf numFmtId="0" fontId="15" fillId="0" borderId="25" xfId="48" applyFont="1" applyBorder="1" applyAlignment="1">
      <alignment horizontal="left" vertical="center"/>
      <protection locked="0"/>
    </xf>
    <xf numFmtId="0" fontId="15" fillId="0" borderId="25" xfId="0" applyFont="1" applyBorder="1" applyAlignment="1" applyProtection="1">
      <alignment horizontal="left" vertical="center"/>
      <protection locked="0"/>
    </xf>
    <xf numFmtId="0" fontId="15" fillId="0" borderId="25" xfId="0" applyFont="1" applyBorder="1" applyAlignment="1" applyProtection="1">
      <alignment vertical="center"/>
      <protection locked="0"/>
    </xf>
    <xf numFmtId="0" fontId="10" fillId="0" borderId="22" xfId="48" applyFont="1" applyBorder="1" applyAlignment="1">
      <alignment horizontal="center"/>
      <protection locked="0"/>
    </xf>
    <xf numFmtId="0" fontId="0" fillId="0" borderId="23" xfId="0" applyBorder="1" applyAlignment="1">
      <alignment horizontal="center"/>
    </xf>
    <xf numFmtId="0" fontId="0" fillId="0" borderId="24" xfId="0" applyBorder="1" applyAlignment="1">
      <alignment horizontal="center"/>
    </xf>
    <xf numFmtId="0" fontId="10" fillId="47" borderId="22" xfId="48" applyFont="1" applyFill="1" applyBorder="1" applyAlignment="1">
      <alignment horizontal="center"/>
      <protection locked="0"/>
    </xf>
    <xf numFmtId="0" fontId="48" fillId="0" borderId="0" xfId="45" applyFont="1"/>
    <xf numFmtId="0" fontId="20" fillId="0" borderId="3" xfId="46" applyFont="1" applyBorder="1" applyAlignment="1">
      <alignment horizontal="center" vertical="center"/>
    </xf>
    <xf numFmtId="0" fontId="20" fillId="0" borderId="4" xfId="46" applyFont="1" applyBorder="1" applyAlignment="1">
      <alignment horizontal="center" vertical="center"/>
    </xf>
    <xf numFmtId="0" fontId="20" fillId="0" borderId="5" xfId="46" applyFont="1" applyBorder="1" applyAlignment="1">
      <alignment horizontal="center" vertical="center"/>
    </xf>
    <xf numFmtId="169" fontId="20" fillId="0" borderId="3" xfId="46" quotePrefix="1" applyNumberFormat="1" applyFont="1" applyBorder="1" applyAlignment="1">
      <alignment horizontal="left" vertical="center"/>
    </xf>
    <xf numFmtId="169" fontId="20" fillId="0" borderId="4" xfId="46" quotePrefix="1" applyNumberFormat="1" applyFont="1" applyBorder="1" applyAlignment="1">
      <alignment horizontal="left" vertical="center"/>
    </xf>
    <xf numFmtId="169" fontId="20" fillId="0" borderId="5" xfId="46" quotePrefix="1" applyNumberFormat="1" applyFont="1" applyBorder="1" applyAlignment="1">
      <alignment horizontal="left" vertical="center"/>
    </xf>
    <xf numFmtId="169" fontId="20" fillId="0" borderId="3" xfId="46" applyNumberFormat="1" applyFont="1" applyBorder="1" applyAlignment="1">
      <alignment horizontal="left"/>
    </xf>
    <xf numFmtId="169" fontId="20" fillId="0" borderId="4" xfId="46" applyNumberFormat="1" applyFont="1" applyBorder="1" applyAlignment="1">
      <alignment horizontal="left"/>
    </xf>
    <xf numFmtId="169" fontId="20" fillId="0" borderId="5" xfId="46" applyNumberFormat="1" applyFont="1" applyBorder="1" applyAlignment="1">
      <alignment horizontal="left"/>
    </xf>
    <xf numFmtId="0" fontId="25" fillId="0" borderId="1" xfId="46" applyFont="1" applyBorder="1" applyAlignment="1">
      <alignment horizontal="left" vertical="center"/>
    </xf>
    <xf numFmtId="0" fontId="25" fillId="0" borderId="1" xfId="46" applyFont="1" applyBorder="1"/>
    <xf numFmtId="0" fontId="4" fillId="0" borderId="30" xfId="48" applyFont="1" applyBorder="1" applyAlignment="1" applyProtection="1">
      <alignment horizontal="center" vertical="center"/>
      <protection hidden="1"/>
    </xf>
    <xf numFmtId="0" fontId="4" fillId="0" borderId="4" xfId="48" applyFont="1" applyBorder="1" applyAlignment="1" applyProtection="1">
      <alignment horizontal="center" vertical="center"/>
      <protection hidden="1"/>
    </xf>
    <xf numFmtId="0" fontId="15" fillId="0" borderId="25" xfId="0" applyFont="1" applyBorder="1" applyAlignment="1" applyProtection="1">
      <alignment horizontal="left" vertical="top"/>
      <protection hidden="1"/>
    </xf>
    <xf numFmtId="0" fontId="15" fillId="0" borderId="25" xfId="0" applyFont="1" applyBorder="1" applyProtection="1">
      <protection hidden="1"/>
    </xf>
    <xf numFmtId="0" fontId="4" fillId="0" borderId="1" xfId="48" applyFont="1" applyBorder="1" applyAlignment="1" applyProtection="1">
      <alignment horizontal="center" vertical="center"/>
      <protection hidden="1"/>
    </xf>
    <xf numFmtId="0" fontId="4" fillId="0" borderId="3" xfId="48" applyFont="1" applyBorder="1" applyAlignment="1" applyProtection="1">
      <alignment horizontal="center" vertical="center"/>
      <protection hidden="1"/>
    </xf>
    <xf numFmtId="0" fontId="87" fillId="0" borderId="27" xfId="0" applyFont="1" applyBorder="1" applyAlignment="1" applyProtection="1">
      <alignment horizontal="center" vertical="top"/>
      <protection hidden="1"/>
    </xf>
    <xf numFmtId="0" fontId="1" fillId="0" borderId="27" xfId="0" applyFont="1" applyBorder="1" applyProtection="1">
      <protection hidden="1"/>
    </xf>
    <xf numFmtId="0" fontId="1" fillId="0" borderId="27" xfId="0" applyFont="1" applyBorder="1" applyAlignment="1" applyProtection="1">
      <alignment horizontal="center"/>
      <protection hidden="1"/>
    </xf>
    <xf numFmtId="0" fontId="15" fillId="0" borderId="25" xfId="0" applyFont="1" applyBorder="1" applyAlignment="1" applyProtection="1">
      <alignment horizontal="center" vertical="center"/>
      <protection hidden="1"/>
    </xf>
    <xf numFmtId="0" fontId="15" fillId="0" borderId="0" xfId="0" applyFont="1" applyAlignment="1" applyProtection="1">
      <alignment horizontal="left"/>
      <protection hidden="1"/>
    </xf>
    <xf numFmtId="0" fontId="15" fillId="0" borderId="0" xfId="0" applyFont="1" applyProtection="1">
      <protection hidden="1"/>
    </xf>
    <xf numFmtId="0" fontId="15" fillId="0" borderId="25" xfId="48" applyFont="1" applyBorder="1" applyAlignment="1" applyProtection="1">
      <alignment horizontal="left" vertical="center"/>
      <protection hidden="1"/>
    </xf>
    <xf numFmtId="0" fontId="15" fillId="0" borderId="25" xfId="0" applyFont="1" applyBorder="1" applyAlignment="1" applyProtection="1">
      <alignment horizontal="left" vertical="center"/>
      <protection hidden="1"/>
    </xf>
    <xf numFmtId="0" fontId="15" fillId="0" borderId="25" xfId="0" applyFont="1" applyBorder="1" applyAlignment="1" applyProtection="1">
      <alignment vertical="center"/>
      <protection hidden="1"/>
    </xf>
    <xf numFmtId="49" fontId="15" fillId="0" borderId="25" xfId="48" applyNumberFormat="1" applyFont="1" applyBorder="1" applyAlignment="1" applyProtection="1">
      <alignment horizontal="center" vertical="center"/>
      <protection hidden="1"/>
    </xf>
    <xf numFmtId="0" fontId="15" fillId="0" borderId="0" xfId="48" applyFont="1" applyAlignment="1" applyProtection="1">
      <alignment horizontal="left" vertical="center"/>
      <protection hidden="1"/>
    </xf>
    <xf numFmtId="0" fontId="0" fillId="0" borderId="0" xfId="0" applyProtection="1">
      <protection hidden="1"/>
    </xf>
    <xf numFmtId="0" fontId="3" fillId="0" borderId="3" xfId="48" applyFont="1" applyBorder="1" applyAlignment="1" applyProtection="1">
      <alignment horizontal="center" vertical="center"/>
      <protection hidden="1"/>
    </xf>
    <xf numFmtId="0" fontId="3" fillId="0" borderId="4" xfId="48" applyFont="1" applyBorder="1" applyAlignment="1" applyProtection="1">
      <alignment horizontal="center" vertical="center"/>
      <protection hidden="1"/>
    </xf>
    <xf numFmtId="0" fontId="3" fillId="0" borderId="5" xfId="48" applyFont="1" applyBorder="1" applyAlignment="1" applyProtection="1">
      <alignment horizontal="center" vertical="center"/>
      <protection hidden="1"/>
    </xf>
    <xf numFmtId="0" fontId="3" fillId="0" borderId="3" xfId="48" quotePrefix="1" applyFont="1" applyBorder="1" applyAlignment="1" applyProtection="1">
      <alignment horizontal="center" vertical="center"/>
      <protection hidden="1"/>
    </xf>
    <xf numFmtId="0" fontId="3" fillId="0" borderId="4" xfId="48" quotePrefix="1" applyFont="1" applyBorder="1" applyAlignment="1" applyProtection="1">
      <alignment horizontal="center" vertical="center"/>
      <protection hidden="1"/>
    </xf>
    <xf numFmtId="0" fontId="3" fillId="0" borderId="5" xfId="48" quotePrefix="1" applyFont="1" applyBorder="1" applyAlignment="1" applyProtection="1">
      <alignment horizontal="center" vertical="center"/>
      <protection hidden="1"/>
    </xf>
    <xf numFmtId="0" fontId="4" fillId="0" borderId="5" xfId="48" applyFont="1" applyBorder="1" applyAlignment="1" applyProtection="1">
      <alignment horizontal="center" vertical="center"/>
      <protection hidden="1"/>
    </xf>
    <xf numFmtId="0" fontId="3" fillId="0" borderId="1" xfId="48" applyFont="1" applyBorder="1" applyAlignment="1" applyProtection="1">
      <alignment horizontal="center" vertical="center" textRotation="90" wrapText="1"/>
      <protection hidden="1"/>
    </xf>
    <xf numFmtId="0" fontId="3" fillId="0" borderId="3" xfId="48" applyFont="1" applyBorder="1" applyAlignment="1" applyProtection="1">
      <alignment horizontal="center" vertical="center" wrapText="1"/>
      <protection hidden="1"/>
    </xf>
    <xf numFmtId="0" fontId="3" fillId="0" borderId="4" xfId="48" applyFont="1" applyBorder="1" applyAlignment="1" applyProtection="1">
      <alignment horizontal="center" vertical="center" wrapText="1"/>
      <protection hidden="1"/>
    </xf>
    <xf numFmtId="0" fontId="3" fillId="0" borderId="5" xfId="48" applyFont="1" applyBorder="1" applyAlignment="1" applyProtection="1">
      <alignment horizontal="center" vertical="center" wrapText="1"/>
      <protection hidden="1"/>
    </xf>
    <xf numFmtId="0" fontId="2" fillId="0" borderId="4" xfId="48" applyFont="1" applyBorder="1" applyAlignment="1" applyProtection="1">
      <alignment horizontal="center" vertical="center"/>
      <protection hidden="1"/>
    </xf>
    <xf numFmtId="0" fontId="22" fillId="0" borderId="9" xfId="48" applyFont="1" applyBorder="1" applyAlignment="1" applyProtection="1">
      <alignment horizontal="center"/>
      <protection hidden="1"/>
    </xf>
    <xf numFmtId="0" fontId="22" fillId="0" borderId="7" xfId="48" applyFont="1" applyBorder="1" applyAlignment="1" applyProtection="1">
      <alignment horizontal="center"/>
      <protection hidden="1"/>
    </xf>
    <xf numFmtId="0" fontId="22" fillId="0" borderId="2" xfId="48" applyFont="1" applyBorder="1" applyAlignment="1" applyProtection="1">
      <alignment horizontal="center"/>
      <protection hidden="1"/>
    </xf>
    <xf numFmtId="0" fontId="22" fillId="0" borderId="15" xfId="48" applyFont="1" applyBorder="1" applyAlignment="1" applyProtection="1">
      <alignment horizontal="center" vertical="center"/>
      <protection hidden="1"/>
    </xf>
    <xf numFmtId="0" fontId="22" fillId="0" borderId="8" xfId="48" applyFont="1" applyBorder="1" applyAlignment="1" applyProtection="1">
      <alignment horizontal="center" vertical="center"/>
      <protection hidden="1"/>
    </xf>
    <xf numFmtId="0" fontId="22" fillId="0" borderId="10" xfId="48" applyFont="1" applyBorder="1" applyAlignment="1" applyProtection="1">
      <alignment horizontal="center" vertical="center"/>
      <protection hidden="1"/>
    </xf>
    <xf numFmtId="0" fontId="3" fillId="0" borderId="6" xfId="48" applyFont="1" applyBorder="1" applyAlignment="1" applyProtection="1">
      <alignment horizontal="center" vertical="center" wrapText="1"/>
      <protection hidden="1"/>
    </xf>
    <xf numFmtId="0" fontId="3" fillId="0" borderId="14" xfId="48" applyFont="1" applyBorder="1" applyAlignment="1" applyProtection="1">
      <alignment horizontal="center" vertical="center" wrapText="1"/>
      <protection hidden="1"/>
    </xf>
    <xf numFmtId="0" fontId="3" fillId="0" borderId="31" xfId="48" applyFont="1" applyBorder="1" applyAlignment="1" applyProtection="1">
      <alignment horizontal="center" vertical="center" wrapText="1"/>
      <protection hidden="1"/>
    </xf>
    <xf numFmtId="0" fontId="3" fillId="0" borderId="6" xfId="48" applyFont="1" applyBorder="1" applyAlignment="1" applyProtection="1">
      <alignment horizontal="center" vertical="center"/>
      <protection hidden="1"/>
    </xf>
    <xf numFmtId="0" fontId="3" fillId="0" borderId="14" xfId="48" applyFont="1" applyBorder="1" applyAlignment="1" applyProtection="1">
      <alignment horizontal="center" vertical="center"/>
      <protection hidden="1"/>
    </xf>
    <xf numFmtId="0" fontId="3" fillId="0" borderId="31" xfId="48" applyFont="1" applyBorder="1" applyAlignment="1" applyProtection="1">
      <alignment horizontal="center" vertical="center"/>
      <protection hidden="1"/>
    </xf>
    <xf numFmtId="49" fontId="3" fillId="0" borderId="1" xfId="48" applyNumberFormat="1" applyFont="1" applyBorder="1" applyAlignment="1" applyProtection="1">
      <alignment horizontal="center" vertical="center" textRotation="90"/>
      <protection hidden="1"/>
    </xf>
    <xf numFmtId="0" fontId="3" fillId="0" borderId="9" xfId="48" applyFont="1" applyBorder="1" applyAlignment="1" applyProtection="1">
      <alignment horizontal="center" vertical="center" textRotation="90" wrapText="1"/>
      <protection hidden="1"/>
    </xf>
    <xf numFmtId="0" fontId="3" fillId="0" borderId="7" xfId="48" applyFont="1" applyBorder="1" applyAlignment="1" applyProtection="1">
      <alignment horizontal="center" vertical="center" textRotation="90" wrapText="1"/>
      <protection hidden="1"/>
    </xf>
    <xf numFmtId="0" fontId="3" fillId="0" borderId="2" xfId="48" applyFont="1" applyBorder="1" applyAlignment="1" applyProtection="1">
      <alignment horizontal="center" vertical="center" textRotation="90" wrapText="1"/>
      <protection hidden="1"/>
    </xf>
    <xf numFmtId="0" fontId="3" fillId="0" borderId="17" xfId="48" applyFont="1" applyBorder="1" applyAlignment="1" applyProtection="1">
      <alignment horizontal="center" vertical="center" textRotation="90" wrapText="1"/>
      <protection hidden="1"/>
    </xf>
    <xf numFmtId="0" fontId="3" fillId="0" borderId="0" xfId="48" applyFont="1" applyAlignment="1" applyProtection="1">
      <alignment horizontal="center" vertical="center" textRotation="90" wrapText="1"/>
      <protection hidden="1"/>
    </xf>
    <xf numFmtId="0" fontId="3" fillId="0" borderId="11" xfId="48" applyFont="1" applyBorder="1" applyAlignment="1" applyProtection="1">
      <alignment horizontal="center" vertical="center" textRotation="90" wrapText="1"/>
      <protection hidden="1"/>
    </xf>
    <xf numFmtId="0" fontId="3" fillId="0" borderId="15" xfId="48" applyFont="1" applyBorder="1" applyAlignment="1" applyProtection="1">
      <alignment horizontal="center" vertical="center" textRotation="90" wrapText="1"/>
      <protection hidden="1"/>
    </xf>
    <xf numFmtId="0" fontId="3" fillId="0" borderId="8" xfId="48" applyFont="1" applyBorder="1" applyAlignment="1" applyProtection="1">
      <alignment horizontal="center" vertical="center" textRotation="90" wrapText="1"/>
      <protection hidden="1"/>
    </xf>
    <xf numFmtId="0" fontId="3" fillId="0" borderId="10" xfId="48" applyFont="1" applyBorder="1" applyAlignment="1" applyProtection="1">
      <alignment horizontal="center" vertical="center" textRotation="90" wrapText="1"/>
      <protection hidden="1"/>
    </xf>
    <xf numFmtId="0" fontId="4" fillId="0" borderId="1" xfId="48" applyFont="1" applyBorder="1" applyAlignment="1" applyProtection="1">
      <alignment horizontal="center" vertical="center" textRotation="90" wrapText="1"/>
      <protection hidden="1"/>
    </xf>
    <xf numFmtId="0" fontId="3" fillId="0" borderId="1" xfId="48" applyFont="1" applyBorder="1" applyAlignment="1" applyProtection="1">
      <alignment horizontal="center" vertical="center" wrapText="1"/>
      <protection hidden="1"/>
    </xf>
    <xf numFmtId="0" fontId="26" fillId="39" borderId="0" xfId="46" applyFont="1" applyFill="1" applyAlignment="1">
      <alignment horizontal="left" vertical="center"/>
    </xf>
    <xf numFmtId="49" fontId="20" fillId="39" borderId="3" xfId="46" quotePrefix="1" applyNumberFormat="1" applyFont="1" applyFill="1" applyBorder="1" applyAlignment="1" applyProtection="1">
      <alignment horizontal="left" vertical="center"/>
      <protection locked="0"/>
    </xf>
    <xf numFmtId="49" fontId="20" fillId="39" borderId="4" xfId="46" quotePrefix="1" applyNumberFormat="1" applyFont="1" applyFill="1" applyBorder="1" applyAlignment="1" applyProtection="1">
      <alignment horizontal="left" vertical="center"/>
      <protection locked="0"/>
    </xf>
    <xf numFmtId="49" fontId="20" fillId="39" borderId="5" xfId="46" quotePrefix="1" applyNumberFormat="1" applyFont="1" applyFill="1" applyBorder="1" applyAlignment="1" applyProtection="1">
      <alignment horizontal="left" vertical="center"/>
      <protection locked="0"/>
    </xf>
    <xf numFmtId="0" fontId="97" fillId="39" borderId="1" xfId="0" applyFont="1" applyFill="1" applyBorder="1" applyAlignment="1">
      <alignment horizontal="center"/>
    </xf>
    <xf numFmtId="49" fontId="58" fillId="39" borderId="3" xfId="45" applyNumberFormat="1" applyFont="1" applyFill="1" applyBorder="1" applyAlignment="1" applyProtection="1">
      <alignment horizontal="left" vertical="center"/>
      <protection locked="0"/>
    </xf>
    <xf numFmtId="49" fontId="58" fillId="39" borderId="4" xfId="45" applyNumberFormat="1" applyFont="1" applyFill="1" applyBorder="1" applyAlignment="1" applyProtection="1">
      <alignment horizontal="left" vertical="center"/>
      <protection locked="0"/>
    </xf>
    <xf numFmtId="49" fontId="58" fillId="39" borderId="5" xfId="45" applyNumberFormat="1" applyFont="1" applyFill="1" applyBorder="1" applyAlignment="1" applyProtection="1">
      <alignment horizontal="left" vertical="center"/>
      <protection locked="0"/>
    </xf>
    <xf numFmtId="49" fontId="4" fillId="39" borderId="3" xfId="48" applyNumberFormat="1" applyFont="1" applyFill="1" applyBorder="1" applyAlignment="1">
      <alignment horizontal="center" vertical="center" wrapText="1"/>
      <protection locked="0"/>
    </xf>
    <xf numFmtId="0" fontId="0" fillId="0" borderId="4" xfId="0" applyBorder="1" applyAlignment="1">
      <alignment horizontal="left" vertical="center"/>
    </xf>
    <xf numFmtId="0" fontId="0" fillId="0" borderId="5" xfId="0" applyBorder="1" applyAlignment="1">
      <alignment horizontal="left" vertical="center"/>
    </xf>
    <xf numFmtId="49" fontId="14" fillId="0" borderId="1" xfId="48" quotePrefix="1" applyNumberFormat="1" applyFont="1" applyBorder="1" applyAlignment="1" applyProtection="1">
      <alignment horizontal="center" vertical="center"/>
      <protection hidden="1"/>
    </xf>
    <xf numFmtId="16" fontId="98" fillId="0" borderId="1" xfId="48" quotePrefix="1" applyNumberFormat="1" applyFont="1" applyBorder="1" applyAlignment="1" applyProtection="1">
      <alignment horizontal="center" vertical="center"/>
      <protection hidden="1"/>
    </xf>
    <xf numFmtId="49" fontId="98" fillId="0" borderId="1" xfId="48" quotePrefix="1" applyNumberFormat="1" applyFont="1" applyBorder="1" applyAlignment="1" applyProtection="1">
      <alignment horizontal="center" vertical="center"/>
      <protection hidden="1"/>
    </xf>
    <xf numFmtId="170" fontId="98" fillId="0" borderId="1" xfId="48" quotePrefix="1" applyNumberFormat="1" applyFont="1" applyBorder="1" applyAlignment="1" applyProtection="1">
      <alignment horizontal="right" vertical="center" wrapText="1"/>
      <protection hidden="1"/>
    </xf>
    <xf numFmtId="170" fontId="15" fillId="0" borderId="1" xfId="48" quotePrefix="1" applyNumberFormat="1" applyFont="1" applyBorder="1" applyAlignment="1" applyProtection="1">
      <alignment horizontal="center" vertical="center" wrapText="1"/>
      <protection hidden="1"/>
    </xf>
    <xf numFmtId="0" fontId="23" fillId="39" borderId="3" xfId="0" applyFont="1" applyFill="1" applyBorder="1" applyAlignment="1" applyProtection="1">
      <alignment horizontal="right" vertical="center"/>
      <protection locked="0"/>
    </xf>
    <xf numFmtId="0" fontId="15" fillId="39" borderId="0" xfId="0" applyFont="1" applyFill="1" applyAlignment="1" applyProtection="1">
      <alignment vertical="center"/>
      <protection locked="0"/>
    </xf>
    <xf numFmtId="0" fontId="15" fillId="49" borderId="25" xfId="0" applyFont="1" applyFill="1" applyBorder="1" applyAlignment="1" applyProtection="1">
      <alignment horizontal="left"/>
      <protection locked="0"/>
    </xf>
    <xf numFmtId="0" fontId="15" fillId="49" borderId="25" xfId="0" applyFont="1" applyFill="1" applyBorder="1" applyAlignment="1" applyProtection="1">
      <protection locked="0"/>
    </xf>
    <xf numFmtId="49" fontId="15" fillId="0" borderId="0" xfId="0" applyNumberFormat="1" applyFont="1" applyAlignment="1" applyProtection="1">
      <alignment horizontal="right"/>
      <protection locked="0"/>
    </xf>
    <xf numFmtId="49" fontId="15" fillId="0" borderId="0" xfId="0" applyNumberFormat="1" applyFont="1" applyAlignment="1" applyProtection="1">
      <alignment horizontal="left"/>
      <protection locked="0"/>
    </xf>
    <xf numFmtId="0" fontId="15" fillId="0" borderId="25" xfId="0" applyFont="1" applyBorder="1" applyAlignment="1" applyProtection="1">
      <alignment horizontal="left"/>
      <protection locked="0"/>
    </xf>
    <xf numFmtId="0" fontId="15" fillId="0" borderId="25" xfId="0" applyFont="1" applyBorder="1" applyAlignment="1" applyProtection="1">
      <protection locked="0"/>
    </xf>
  </cellXfs>
  <cellStyles count="58">
    <cellStyle name="20% – колірна тема 1" xfId="1" builtinId="30" customBuiltin="1"/>
    <cellStyle name="20% – колірна тема 2" xfId="2" builtinId="34" customBuiltin="1"/>
    <cellStyle name="20% – колірна тема 3" xfId="3" builtinId="38" customBuiltin="1"/>
    <cellStyle name="20% – колірна тема 4" xfId="4" builtinId="42" customBuiltin="1"/>
    <cellStyle name="20% – колірна тема 5" xfId="5" builtinId="46" customBuiltin="1"/>
    <cellStyle name="20% – колірна тема 6" xfId="6" builtinId="50" customBuiltin="1"/>
    <cellStyle name="40% – колірна тема 1" xfId="7" builtinId="31" customBuiltin="1"/>
    <cellStyle name="40% – колірна тема 2" xfId="8" builtinId="35" customBuiltin="1"/>
    <cellStyle name="40% – колірна тема 3" xfId="9" builtinId="39" customBuiltin="1"/>
    <cellStyle name="40% – колірна тема 4" xfId="10" builtinId="43" customBuiltin="1"/>
    <cellStyle name="40% – колірна тема 5" xfId="11" builtinId="47" customBuiltin="1"/>
    <cellStyle name="40% – колірна тема 6" xfId="12" builtinId="51" customBuiltin="1"/>
    <cellStyle name="60% – колірна тема 1" xfId="13" builtinId="32" customBuiltin="1"/>
    <cellStyle name="60% – колірна тема 2" xfId="14" builtinId="36" customBuiltin="1"/>
    <cellStyle name="60% – колірна тема 3" xfId="15" builtinId="40" customBuiltin="1"/>
    <cellStyle name="60% – колірна тема 4" xfId="16" builtinId="44" customBuiltin="1"/>
    <cellStyle name="60% – колірна тема 5" xfId="17" builtinId="48" customBuiltin="1"/>
    <cellStyle name="60% – колірна тема 6" xfId="18" builtinId="52" customBuiltin="1"/>
    <cellStyle name="Ввід" xfId="25" builtinId="20" customBuiltin="1"/>
    <cellStyle name="Відсотковий" xfId="53" builtinId="5"/>
    <cellStyle name="Відсотковий 2" xfId="26" xr:uid="{00000000-0005-0000-0000-000019000000}"/>
    <cellStyle name="Відсотковий 3" xfId="27" xr:uid="{00000000-0005-0000-0000-00001A000000}"/>
    <cellStyle name="Гарний" xfId="56" builtinId="26" customBuiltin="1"/>
    <cellStyle name="Гіперпосилання 2" xfId="30" xr:uid="{00000000-0005-0000-0000-00001D000000}"/>
    <cellStyle name="Грошовий 2" xfId="31" xr:uid="{00000000-0005-0000-0000-00001E000000}"/>
    <cellStyle name="Заголовок 1" xfId="32" builtinId="16" customBuiltin="1"/>
    <cellStyle name="Заголовок 2" xfId="33" builtinId="17" customBuiltin="1"/>
    <cellStyle name="Заголовок 3" xfId="34" builtinId="18" customBuiltin="1"/>
    <cellStyle name="Заголовок 4" xfId="35" builtinId="19" customBuiltin="1"/>
    <cellStyle name="Звичайний" xfId="0" builtinId="0"/>
    <cellStyle name="Звичайний 2" xfId="36" xr:uid="{00000000-0005-0000-0000-000023000000}"/>
    <cellStyle name="Звичайний 3" xfId="37" xr:uid="{00000000-0005-0000-0000-000024000000}"/>
    <cellStyle name="Зв'язана клітинка" xfId="54" builtinId="24" customBuiltin="1"/>
    <cellStyle name="Колірна тема 1" xfId="19" builtinId="29" customBuiltin="1"/>
    <cellStyle name="Колірна тема 2" xfId="20" builtinId="33" customBuiltin="1"/>
    <cellStyle name="Колірна тема 3" xfId="21" builtinId="37" customBuiltin="1"/>
    <cellStyle name="Колірна тема 4" xfId="22" builtinId="41" customBuiltin="1"/>
    <cellStyle name="Колірна тема 5" xfId="23" builtinId="45" customBuiltin="1"/>
    <cellStyle name="Колірна тема 6" xfId="24" builtinId="49" customBuiltin="1"/>
    <cellStyle name="Контрольна клітинка" xfId="39" builtinId="23" customBuiltin="1"/>
    <cellStyle name="Назва" xfId="40" builtinId="15" customBuiltin="1"/>
    <cellStyle name="Нейтральний" xfId="41" builtinId="28" customBuiltin="1"/>
    <cellStyle name="Обчислення" xfId="29" builtinId="22" customBuiltin="1"/>
    <cellStyle name="Обычный 2" xfId="42" xr:uid="{00000000-0005-0000-0000-00002A000000}"/>
    <cellStyle name="Обычный 3" xfId="43" xr:uid="{00000000-0005-0000-0000-00002B000000}"/>
    <cellStyle name="Обычный 4" xfId="44" xr:uid="{00000000-0005-0000-0000-00002C000000}"/>
    <cellStyle name="Обычный 5" xfId="45" xr:uid="{00000000-0005-0000-0000-00002D000000}"/>
    <cellStyle name="Обычный_b_g_new_spets_07_12_3" xfId="46" xr:uid="{00000000-0005-0000-0000-00002E000000}"/>
    <cellStyle name="Обычный_b_z_05_03v" xfId="57" xr:uid="{00000000-0005-0000-0000-00002F000000}"/>
    <cellStyle name="Обычный_shablon_b 2010 физ" xfId="47" xr:uid="{00000000-0005-0000-0000-000030000000}"/>
    <cellStyle name="Обычный_ZAOCH4" xfId="48" xr:uid="{00000000-0005-0000-0000-000031000000}"/>
    <cellStyle name="Обычный_ZAOCH4_shablon_b 2010 физ" xfId="49" xr:uid="{00000000-0005-0000-0000-000032000000}"/>
    <cellStyle name="Підсумок" xfId="38" builtinId="25" customBuiltin="1"/>
    <cellStyle name="Поганий" xfId="50" builtinId="27" customBuiltin="1"/>
    <cellStyle name="Примітка" xfId="52" builtinId="10" customBuiltin="1"/>
    <cellStyle name="Результат" xfId="28" builtinId="21" customBuiltin="1"/>
    <cellStyle name="Текст попередження" xfId="55" builtinId="11" customBuiltin="1"/>
    <cellStyle name="Текст пояснення" xfId="51" builtinId="53" customBuiltin="1"/>
  </cellStyles>
  <dxfs count="13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FFC000"/>
      <color rgb="FFCCFFCC"/>
      <color rgb="FFAFFFA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38100</xdr:rowOff>
    </xdr:from>
    <xdr:to>
      <xdr:col>16</xdr:col>
      <xdr:colOff>742950</xdr:colOff>
      <xdr:row>45</xdr:row>
      <xdr:rowOff>133350</xdr:rowOff>
    </xdr:to>
    <xdr:sp macro="" textlink="">
      <xdr:nvSpPr>
        <xdr:cNvPr id="6329" name="Object 185" hidden="1">
          <a:extLst>
            <a:ext uri="{63B3BB69-23CF-44E3-9099-C40C66FF867C}">
              <a14:compatExt xmlns:a14="http://schemas.microsoft.com/office/drawing/2010/main" spid="_x0000_s6329"/>
            </a:ext>
            <a:ext uri="{FF2B5EF4-FFF2-40B4-BE49-F238E27FC236}">
              <a16:creationId xmlns:a16="http://schemas.microsoft.com/office/drawing/2014/main" id="{00000000-0008-0000-0000-0000B9180000}"/>
            </a:ext>
          </a:extLst>
        </xdr:cNvPr>
        <xdr:cNvSpPr/>
      </xdr:nvSpPr>
      <xdr:spPr>
        <a:xfrm>
          <a:off x="0" y="0"/>
          <a:ext cx="0" cy="0"/>
        </a:xfrm>
        <a:prstGeom prst="rect">
          <a:avLst/>
        </a:prstGeom>
      </xdr:spPr>
    </xdr:sp>
    <xdr:clientData/>
  </xdr:twoCellAnchor>
  <xdr:twoCellAnchor>
    <xdr:from>
      <xdr:col>0</xdr:col>
      <xdr:colOff>9525</xdr:colOff>
      <xdr:row>123</xdr:row>
      <xdr:rowOff>95250</xdr:rowOff>
    </xdr:from>
    <xdr:to>
      <xdr:col>17</xdr:col>
      <xdr:colOff>485775</xdr:colOff>
      <xdr:row>181</xdr:row>
      <xdr:rowOff>104775</xdr:rowOff>
    </xdr:to>
    <xdr:sp macro="" textlink="">
      <xdr:nvSpPr>
        <xdr:cNvPr id="6330" name="Object 186" hidden="1">
          <a:extLst>
            <a:ext uri="{63B3BB69-23CF-44E3-9099-C40C66FF867C}">
              <a14:compatExt xmlns:a14="http://schemas.microsoft.com/office/drawing/2010/main" spid="_x0000_s6330"/>
            </a:ext>
            <a:ext uri="{FF2B5EF4-FFF2-40B4-BE49-F238E27FC236}">
              <a16:creationId xmlns:a16="http://schemas.microsoft.com/office/drawing/2014/main" id="{00000000-0008-0000-0000-0000BA180000}"/>
            </a:ext>
          </a:extLst>
        </xdr:cNvPr>
        <xdr:cNvSpPr/>
      </xdr:nvSpPr>
      <xdr:spPr>
        <a:xfrm>
          <a:off x="0" y="0"/>
          <a:ext cx="0" cy="0"/>
        </a:xfrm>
        <a:prstGeom prst="rect">
          <a:avLst/>
        </a:prstGeom>
      </xdr:spPr>
    </xdr:sp>
    <xdr:clientData/>
  </xdr:twoCellAnchor>
  <xdr:twoCellAnchor>
    <xdr:from>
      <xdr:col>0</xdr:col>
      <xdr:colOff>9525</xdr:colOff>
      <xdr:row>68</xdr:row>
      <xdr:rowOff>66675</xdr:rowOff>
    </xdr:from>
    <xdr:to>
      <xdr:col>17</xdr:col>
      <xdr:colOff>485775</xdr:colOff>
      <xdr:row>123</xdr:row>
      <xdr:rowOff>76200</xdr:rowOff>
    </xdr:to>
    <xdr:sp macro="" textlink="">
      <xdr:nvSpPr>
        <xdr:cNvPr id="6331" name="Object 187" hidden="1">
          <a:extLst>
            <a:ext uri="{63B3BB69-23CF-44E3-9099-C40C66FF867C}">
              <a14:compatExt xmlns:a14="http://schemas.microsoft.com/office/drawing/2010/main" spid="_x0000_s6331"/>
            </a:ext>
            <a:ext uri="{FF2B5EF4-FFF2-40B4-BE49-F238E27FC236}">
              <a16:creationId xmlns:a16="http://schemas.microsoft.com/office/drawing/2014/main" id="{00000000-0008-0000-0000-0000BB180000}"/>
            </a:ext>
          </a:extLst>
        </xdr:cNvPr>
        <xdr:cNvSpPr/>
      </xdr:nvSpPr>
      <xdr:spPr>
        <a:xfrm>
          <a:off x="0" y="0"/>
          <a:ext cx="0" cy="0"/>
        </a:xfrm>
        <a:prstGeom prst="rect">
          <a:avLst/>
        </a:prstGeom>
      </xdr:spPr>
    </xdr:sp>
    <xdr:clientData/>
  </xdr:twoCellAnchor>
  <xdr:twoCellAnchor>
    <xdr:from>
      <xdr:col>0</xdr:col>
      <xdr:colOff>0</xdr:colOff>
      <xdr:row>45</xdr:row>
      <xdr:rowOff>95250</xdr:rowOff>
    </xdr:from>
    <xdr:to>
      <xdr:col>16</xdr:col>
      <xdr:colOff>762000</xdr:colOff>
      <xdr:row>68</xdr:row>
      <xdr:rowOff>104775</xdr:rowOff>
    </xdr:to>
    <xdr:sp macro="" textlink="">
      <xdr:nvSpPr>
        <xdr:cNvPr id="6332" name="Object 188" hidden="1">
          <a:extLst>
            <a:ext uri="{63B3BB69-23CF-44E3-9099-C40C66FF867C}">
              <a14:compatExt xmlns:a14="http://schemas.microsoft.com/office/drawing/2010/main" spid="_x0000_s6332"/>
            </a:ext>
            <a:ext uri="{FF2B5EF4-FFF2-40B4-BE49-F238E27FC236}">
              <a16:creationId xmlns:a16="http://schemas.microsoft.com/office/drawing/2014/main" id="{00000000-0008-0000-0000-0000BC180000}"/>
            </a:ext>
          </a:extLst>
        </xdr:cNvPr>
        <xdr:cNvSpPr/>
      </xdr:nvSpPr>
      <xdr:spPr>
        <a:xfrm>
          <a:off x="0" y="0"/>
          <a:ext cx="0" cy="0"/>
        </a:xfrm>
        <a:prstGeom prst="rect">
          <a:avLst/>
        </a:prstGeom>
      </xdr:spPr>
    </xdr:sp>
    <xdr:clientData/>
  </xdr:twoCellAnchor>
  <xdr:twoCellAnchor editAs="oneCell">
    <xdr:from>
      <xdr:col>0</xdr:col>
      <xdr:colOff>0</xdr:colOff>
      <xdr:row>13</xdr:row>
      <xdr:rowOff>0</xdr:rowOff>
    </xdr:from>
    <xdr:to>
      <xdr:col>0</xdr:col>
      <xdr:colOff>8712000</xdr:colOff>
      <xdr:row>29</xdr:row>
      <xdr:rowOff>61907</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0" y="3231866"/>
          <a:ext cx="8712000" cy="3142131"/>
        </a:xfrm>
        <a:prstGeom prst="rect">
          <a:avLst/>
        </a:prstGeom>
      </xdr:spPr>
    </xdr:pic>
    <xdr:clientData/>
  </xdr:twoCellAnchor>
  <xdr:twoCellAnchor editAs="oneCell">
    <xdr:from>
      <xdr:col>0</xdr:col>
      <xdr:colOff>0</xdr:colOff>
      <xdr:row>31</xdr:row>
      <xdr:rowOff>0</xdr:rowOff>
    </xdr:from>
    <xdr:to>
      <xdr:col>0</xdr:col>
      <xdr:colOff>8712000</xdr:colOff>
      <xdr:row>45</xdr:row>
      <xdr:rowOff>121915</xdr:rowOff>
    </xdr:to>
    <xdr:pic>
      <xdr:nvPicPr>
        <xdr:cNvPr id="7" name="Рисунок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0" y="6691194"/>
          <a:ext cx="8712000" cy="2775646"/>
        </a:xfrm>
        <a:prstGeom prst="rect">
          <a:avLst/>
        </a:prstGeom>
      </xdr:spPr>
    </xdr:pic>
    <xdr:clientData/>
  </xdr:twoCellAnchor>
  <xdr:twoCellAnchor editAs="oneCell">
    <xdr:from>
      <xdr:col>0</xdr:col>
      <xdr:colOff>0</xdr:colOff>
      <xdr:row>46</xdr:row>
      <xdr:rowOff>192582</xdr:rowOff>
    </xdr:from>
    <xdr:to>
      <xdr:col>0</xdr:col>
      <xdr:colOff>8712000</xdr:colOff>
      <xdr:row>51</xdr:row>
      <xdr:rowOff>41492</xdr:rowOff>
    </xdr:to>
    <xdr:pic>
      <xdr:nvPicPr>
        <xdr:cNvPr id="5" name="Рисунок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0" y="10774180"/>
          <a:ext cx="8712000" cy="1332312"/>
        </a:xfrm>
        <a:prstGeom prst="rect">
          <a:avLst/>
        </a:prstGeom>
      </xdr:spPr>
    </xdr:pic>
    <xdr:clientData/>
  </xdr:twoCellAnchor>
  <xdr:twoCellAnchor editAs="oneCell">
    <xdr:from>
      <xdr:col>0</xdr:col>
      <xdr:colOff>0</xdr:colOff>
      <xdr:row>52</xdr:row>
      <xdr:rowOff>0</xdr:rowOff>
    </xdr:from>
    <xdr:to>
      <xdr:col>0</xdr:col>
      <xdr:colOff>8712000</xdr:colOff>
      <xdr:row>58</xdr:row>
      <xdr:rowOff>308351</xdr:rowOff>
    </xdr:to>
    <xdr:pic>
      <xdr:nvPicPr>
        <xdr:cNvPr id="10" name="Рисунок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4"/>
        <a:stretch>
          <a:fillRect/>
        </a:stretch>
      </xdr:blipFill>
      <xdr:spPr>
        <a:xfrm>
          <a:off x="0" y="12257582"/>
          <a:ext cx="8712000" cy="14638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220980</xdr:colOff>
      <xdr:row>78</xdr:row>
      <xdr:rowOff>99060</xdr:rowOff>
    </xdr:from>
    <xdr:to>
      <xdr:col>6</xdr:col>
      <xdr:colOff>144780</xdr:colOff>
      <xdr:row>80</xdr:row>
      <xdr:rowOff>160011</xdr:rowOff>
    </xdr:to>
    <xdr:pic>
      <xdr:nvPicPr>
        <xdr:cNvPr id="2" name="Рисунок 1">
          <a:extLst>
            <a:ext uri="{FF2B5EF4-FFF2-40B4-BE49-F238E27FC236}">
              <a16:creationId xmlns:a16="http://schemas.microsoft.com/office/drawing/2014/main" id="{FB1B75AC-5B5D-4858-BAD4-BFDD195565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1760" y="8572500"/>
          <a:ext cx="800100" cy="396231"/>
        </a:xfrm>
        <a:prstGeom prst="rect">
          <a:avLst/>
        </a:prstGeom>
      </xdr:spPr>
    </xdr:pic>
    <xdr:clientData/>
  </xdr:twoCellAnchor>
  <xdr:twoCellAnchor editAs="oneCell">
    <xdr:from>
      <xdr:col>2</xdr:col>
      <xdr:colOff>99060</xdr:colOff>
      <xdr:row>80</xdr:row>
      <xdr:rowOff>83820</xdr:rowOff>
    </xdr:from>
    <xdr:to>
      <xdr:col>7</xdr:col>
      <xdr:colOff>66803</xdr:colOff>
      <xdr:row>83</xdr:row>
      <xdr:rowOff>11214</xdr:rowOff>
    </xdr:to>
    <xdr:pic>
      <xdr:nvPicPr>
        <xdr:cNvPr id="3" name="Рисунок 2">
          <a:extLst>
            <a:ext uri="{FF2B5EF4-FFF2-40B4-BE49-F238E27FC236}">
              <a16:creationId xmlns:a16="http://schemas.microsoft.com/office/drawing/2014/main" id="{A45025E5-57BF-497C-AE13-14615AFC59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29840" y="9204960"/>
          <a:ext cx="1011683" cy="430314"/>
        </a:xfrm>
        <a:prstGeom prst="rect">
          <a:avLst/>
        </a:prstGeom>
      </xdr:spPr>
    </xdr:pic>
    <xdr:clientData/>
  </xdr:twoCellAnchor>
  <xdr:twoCellAnchor editAs="oneCell">
    <xdr:from>
      <xdr:col>36</xdr:col>
      <xdr:colOff>91440</xdr:colOff>
      <xdr:row>80</xdr:row>
      <xdr:rowOff>45720</xdr:rowOff>
    </xdr:from>
    <xdr:to>
      <xdr:col>38</xdr:col>
      <xdr:colOff>158254</xdr:colOff>
      <xdr:row>82</xdr:row>
      <xdr:rowOff>121920</xdr:rowOff>
    </xdr:to>
    <xdr:pic>
      <xdr:nvPicPr>
        <xdr:cNvPr id="4" name="Рисунок 3">
          <a:extLst>
            <a:ext uri="{FF2B5EF4-FFF2-40B4-BE49-F238E27FC236}">
              <a16:creationId xmlns:a16="http://schemas.microsoft.com/office/drawing/2014/main" id="{F51FCE29-D06A-499A-9278-58B983A739A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63200" y="9166860"/>
          <a:ext cx="691654" cy="4114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251460</xdr:colOff>
      <xdr:row>78</xdr:row>
      <xdr:rowOff>76200</xdr:rowOff>
    </xdr:from>
    <xdr:to>
      <xdr:col>7</xdr:col>
      <xdr:colOff>7620</xdr:colOff>
      <xdr:row>80</xdr:row>
      <xdr:rowOff>137151</xdr:rowOff>
    </xdr:to>
    <xdr:pic>
      <xdr:nvPicPr>
        <xdr:cNvPr id="2" name="Рисунок 1">
          <a:extLst>
            <a:ext uri="{FF2B5EF4-FFF2-40B4-BE49-F238E27FC236}">
              <a16:creationId xmlns:a16="http://schemas.microsoft.com/office/drawing/2014/main" id="{F8B49340-FE89-41B5-9632-AF8C9B6B86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82240" y="8153400"/>
          <a:ext cx="800100" cy="396231"/>
        </a:xfrm>
        <a:prstGeom prst="rect">
          <a:avLst/>
        </a:prstGeom>
      </xdr:spPr>
    </xdr:pic>
    <xdr:clientData/>
  </xdr:twoCellAnchor>
  <xdr:twoCellAnchor editAs="oneCell">
    <xdr:from>
      <xdr:col>2</xdr:col>
      <xdr:colOff>76200</xdr:colOff>
      <xdr:row>80</xdr:row>
      <xdr:rowOff>121920</xdr:rowOff>
    </xdr:from>
    <xdr:to>
      <xdr:col>7</xdr:col>
      <xdr:colOff>43943</xdr:colOff>
      <xdr:row>83</xdr:row>
      <xdr:rowOff>49314</xdr:rowOff>
    </xdr:to>
    <xdr:pic>
      <xdr:nvPicPr>
        <xdr:cNvPr id="3" name="Рисунок 2">
          <a:extLst>
            <a:ext uri="{FF2B5EF4-FFF2-40B4-BE49-F238E27FC236}">
              <a16:creationId xmlns:a16="http://schemas.microsoft.com/office/drawing/2014/main" id="{E693F41C-5CCA-4055-AB4A-CD97B81943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06980" y="8534400"/>
          <a:ext cx="1011683" cy="430314"/>
        </a:xfrm>
        <a:prstGeom prst="rect">
          <a:avLst/>
        </a:prstGeom>
      </xdr:spPr>
    </xdr:pic>
    <xdr:clientData/>
  </xdr:twoCellAnchor>
  <xdr:twoCellAnchor editAs="oneCell">
    <xdr:from>
      <xdr:col>36</xdr:col>
      <xdr:colOff>60960</xdr:colOff>
      <xdr:row>80</xdr:row>
      <xdr:rowOff>45720</xdr:rowOff>
    </xdr:from>
    <xdr:to>
      <xdr:col>38</xdr:col>
      <xdr:colOff>127774</xdr:colOff>
      <xdr:row>82</xdr:row>
      <xdr:rowOff>121920</xdr:rowOff>
    </xdr:to>
    <xdr:pic>
      <xdr:nvPicPr>
        <xdr:cNvPr id="4" name="Рисунок 3">
          <a:extLst>
            <a:ext uri="{FF2B5EF4-FFF2-40B4-BE49-F238E27FC236}">
              <a16:creationId xmlns:a16="http://schemas.microsoft.com/office/drawing/2014/main" id="{25802303-DBCD-40BC-9267-119266C789B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32720" y="8679180"/>
          <a:ext cx="691654" cy="4114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053;&#1055;%20&#1044;&#1045;&#1053;&#1053;&#1040;%20&#1074;&#1089;&#1090;&#1091;&#1087;%20&#1086;&#1089;&#1110;&#1085;&#1100;"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8;&#1080;&#1090;&#1091;&#1083;%20&#1076;&#1077;&#1085;&#1085;&#1072;%20(&#1074;&#1077;&#1089;&#1085;&#107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1053;&#1055;%20&#1044;&#1045;&#1053;&#1053;&#1040;%20&#1074;&#1089;&#1090;&#1091;&#1087;%20&#1074;&#1077;&#1089;&#1085;&#1072;"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1055;&#1056;&#1054;&#1063;&#1048;&#1058;&#1040;&#1049;%20&#1052;&#1045;&#1053;&#1045;"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1058;&#1080;&#1090;&#1091;&#1083;%20&#1076;&#1077;&#1085;&#1085;&#1072;%20(&#1086;&#1089;&#1110;&#1085;&#110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П ДЕННА вступ осінь"/>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денна (весна)"/>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П ДЕННА вступ весна"/>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ЧИТАЙ МЕНЕ"/>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денна (осінь)"/>
    </sheetNames>
    <sheetDataSet>
      <sheetData sheetId="0"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rgb="FFFF0066"/>
  </sheetPr>
  <dimension ref="A1:AE59"/>
  <sheetViews>
    <sheetView topLeftCell="A4" zoomScale="130" zoomScaleNormal="130" zoomScaleSheetLayoutView="110" workbookViewId="0"/>
  </sheetViews>
  <sheetFormatPr defaultColWidth="9.109375" defaultRowHeight="15" x14ac:dyDescent="0.25"/>
  <cols>
    <col min="1" max="1" width="130.6640625" style="267" customWidth="1"/>
    <col min="2" max="2" width="5.6640625" style="264" customWidth="1"/>
    <col min="3" max="3" width="130.6640625" style="264" customWidth="1"/>
    <col min="4" max="10" width="2.88671875" style="264" customWidth="1"/>
    <col min="11" max="11" width="3.33203125" style="264" customWidth="1"/>
    <col min="12" max="12" width="3.109375" style="264" customWidth="1"/>
    <col min="13" max="16" width="9.109375" style="264"/>
    <col min="17" max="17" width="13" style="264" customWidth="1"/>
    <col min="18" max="16384" width="9.109375" style="264"/>
  </cols>
  <sheetData>
    <row r="1" spans="1:14" ht="15.6" x14ac:dyDescent="0.3">
      <c r="A1" s="275" t="s">
        <v>178</v>
      </c>
    </row>
    <row r="2" spans="1:14" x14ac:dyDescent="0.25">
      <c r="A2" s="276"/>
    </row>
    <row r="3" spans="1:14" ht="30" x14ac:dyDescent="0.25">
      <c r="A3" s="267" t="s">
        <v>179</v>
      </c>
    </row>
    <row r="4" spans="1:14" ht="30" x14ac:dyDescent="0.25">
      <c r="A4" s="267" t="s">
        <v>182</v>
      </c>
    </row>
    <row r="5" spans="1:14" ht="30" x14ac:dyDescent="0.25">
      <c r="A5" s="267" t="s">
        <v>194</v>
      </c>
    </row>
    <row r="6" spans="1:14" ht="45" x14ac:dyDescent="0.25">
      <c r="A6" s="267" t="s">
        <v>195</v>
      </c>
    </row>
    <row r="7" spans="1:14" ht="30" x14ac:dyDescent="0.25">
      <c r="A7" s="267" t="s">
        <v>196</v>
      </c>
    </row>
    <row r="8" spans="1:14" x14ac:dyDescent="0.25">
      <c r="A8" s="267" t="s">
        <v>180</v>
      </c>
    </row>
    <row r="9" spans="1:14" x14ac:dyDescent="0.25">
      <c r="A9" s="270" t="s">
        <v>181</v>
      </c>
      <c r="B9" s="267"/>
      <c r="C9" s="267"/>
      <c r="D9" s="267"/>
      <c r="E9" s="267"/>
      <c r="F9" s="267"/>
      <c r="G9" s="267"/>
      <c r="H9" s="267"/>
      <c r="I9" s="267"/>
      <c r="J9" s="267"/>
      <c r="K9" s="267"/>
      <c r="L9" s="267"/>
      <c r="M9" s="267"/>
      <c r="N9" s="267"/>
    </row>
    <row r="10" spans="1:14" ht="30" x14ac:dyDescent="0.25">
      <c r="A10" s="270" t="s">
        <v>197</v>
      </c>
      <c r="B10" s="267"/>
      <c r="C10" s="267"/>
      <c r="D10" s="267"/>
      <c r="E10" s="267"/>
      <c r="F10" s="267"/>
      <c r="G10" s="267"/>
      <c r="H10" s="267"/>
      <c r="I10" s="267"/>
      <c r="J10" s="267"/>
      <c r="K10" s="267"/>
      <c r="L10" s="267"/>
      <c r="M10" s="267"/>
      <c r="N10" s="267"/>
    </row>
    <row r="11" spans="1:14" ht="30" x14ac:dyDescent="0.25">
      <c r="A11" s="267" t="s">
        <v>198</v>
      </c>
    </row>
    <row r="12" spans="1:14" ht="30" x14ac:dyDescent="0.25">
      <c r="A12" s="267" t="s">
        <v>199</v>
      </c>
    </row>
    <row r="13" spans="1:14" x14ac:dyDescent="0.25">
      <c r="A13" s="267" t="s">
        <v>200</v>
      </c>
    </row>
    <row r="14" spans="1:14" ht="15.6" x14ac:dyDescent="0.3">
      <c r="A14" s="268"/>
    </row>
    <row r="15" spans="1:14" ht="15.6" x14ac:dyDescent="0.3">
      <c r="A15" s="268"/>
    </row>
    <row r="16" spans="1:14" ht="15.6" x14ac:dyDescent="0.3">
      <c r="A16" s="268"/>
    </row>
    <row r="19" spans="1:31" x14ac:dyDescent="0.25">
      <c r="A19" s="269"/>
      <c r="B19" s="265"/>
      <c r="C19" s="265"/>
      <c r="D19" s="265"/>
      <c r="E19" s="265"/>
      <c r="F19" s="265"/>
      <c r="G19" s="265"/>
      <c r="H19" s="265"/>
      <c r="I19" s="265"/>
      <c r="J19" s="265"/>
      <c r="K19" s="265"/>
      <c r="L19" s="265"/>
    </row>
    <row r="20" spans="1:31" s="266" customFormat="1" ht="15.6" x14ac:dyDescent="0.3">
      <c r="A20" s="271"/>
      <c r="B20" s="272"/>
      <c r="C20" s="272"/>
      <c r="D20" s="272"/>
      <c r="E20" s="272"/>
      <c r="F20" s="272"/>
      <c r="G20" s="272"/>
      <c r="H20" s="272"/>
      <c r="I20" s="272"/>
      <c r="J20" s="272"/>
      <c r="K20" s="272"/>
      <c r="L20" s="272"/>
      <c r="AD20" s="264"/>
      <c r="AE20" s="264"/>
    </row>
    <row r="24" spans="1:31" s="266" customFormat="1" ht="15.6" x14ac:dyDescent="0.3">
      <c r="A24" s="273"/>
      <c r="AD24" s="264"/>
      <c r="AE24" s="264"/>
    </row>
    <row r="31" spans="1:31" x14ac:dyDescent="0.25">
      <c r="A31" s="267" t="s">
        <v>201</v>
      </c>
    </row>
    <row r="47" spans="1:1" x14ac:dyDescent="0.25">
      <c r="A47" s="267" t="s">
        <v>202</v>
      </c>
    </row>
    <row r="51" spans="1:1" ht="56.25" customHeight="1" x14ac:dyDescent="0.25"/>
    <row r="52" spans="1:1" x14ac:dyDescent="0.25">
      <c r="A52" s="267" t="s">
        <v>203</v>
      </c>
    </row>
    <row r="59" spans="1:1" ht="28.5" customHeight="1" x14ac:dyDescent="0.25"/>
  </sheetData>
  <pageMargins left="0.75" right="0.75" top="1" bottom="1" header="0.5" footer="0.5"/>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3">
    <tabColor rgb="FF00B050"/>
    <pageSetUpPr fitToPage="1"/>
  </sheetPr>
  <dimension ref="A1:BH35"/>
  <sheetViews>
    <sheetView view="pageBreakPreview" topLeftCell="A4" zoomScale="90" zoomScaleNormal="90" zoomScaleSheetLayoutView="90" workbookViewId="0">
      <selection activeCell="Y12" sqref="Y12:AT12"/>
    </sheetView>
  </sheetViews>
  <sheetFormatPr defaultColWidth="7" defaultRowHeight="13.8" x14ac:dyDescent="0.3"/>
  <cols>
    <col min="1" max="1" width="2.88671875" style="35" customWidth="1"/>
    <col min="2" max="18" width="2.6640625" style="35" customWidth="1"/>
    <col min="19" max="19" width="3.6640625" style="35" customWidth="1"/>
    <col min="20" max="48" width="2.6640625" style="35" customWidth="1"/>
    <col min="49" max="49" width="3.6640625" style="35" customWidth="1"/>
    <col min="50" max="53" width="2.6640625" style="35" customWidth="1"/>
    <col min="54" max="56" width="6.33203125" style="35" customWidth="1"/>
    <col min="57" max="57" width="11.77734375" style="35" customWidth="1"/>
    <col min="58" max="58" width="6.33203125" style="35" customWidth="1"/>
    <col min="59" max="59" width="6.88671875" style="35" customWidth="1"/>
    <col min="60" max="60" width="6.33203125" style="35" customWidth="1"/>
    <col min="61" max="61" width="7" style="35" customWidth="1"/>
    <col min="62" max="16384" width="7" style="35"/>
  </cols>
  <sheetData>
    <row r="1" spans="1:60" s="36" customFormat="1" ht="21" customHeight="1" x14ac:dyDescent="0.4">
      <c r="A1" s="35"/>
      <c r="B1" s="182"/>
      <c r="C1" s="182"/>
      <c r="D1" s="182"/>
      <c r="E1" s="182"/>
      <c r="F1" s="182"/>
      <c r="G1" s="182"/>
      <c r="H1" s="458" t="s">
        <v>29</v>
      </c>
      <c r="I1" s="458"/>
      <c r="J1" s="458"/>
      <c r="K1" s="458"/>
      <c r="L1" s="458"/>
      <c r="M1" s="458"/>
      <c r="N1" s="458"/>
      <c r="O1" s="458"/>
      <c r="P1" s="182"/>
      <c r="Q1" s="182"/>
      <c r="R1" s="182"/>
      <c r="S1" s="182"/>
      <c r="T1" s="182"/>
      <c r="U1" s="182"/>
      <c r="V1" s="182"/>
      <c r="W1" s="182"/>
      <c r="X1" s="182"/>
      <c r="AF1" s="183"/>
      <c r="AP1" s="279" t="s">
        <v>94</v>
      </c>
      <c r="AQ1" s="279"/>
      <c r="AR1" s="279"/>
      <c r="AS1" s="279"/>
      <c r="AT1" s="279"/>
      <c r="AU1" s="279"/>
      <c r="AV1" s="279"/>
      <c r="AW1" s="279"/>
      <c r="AX1" s="279"/>
      <c r="AY1" s="279"/>
      <c r="AZ1" s="279"/>
      <c r="BA1" s="279"/>
      <c r="BB1" s="470" t="s">
        <v>185</v>
      </c>
      <c r="BC1" s="471"/>
      <c r="BD1" s="471"/>
      <c r="BE1" s="471"/>
      <c r="BF1" s="184"/>
      <c r="BG1" s="184"/>
      <c r="BH1" s="184"/>
    </row>
    <row r="2" spans="1:60" s="36" customFormat="1" ht="20.25" customHeight="1" x14ac:dyDescent="0.4">
      <c r="A2" s="35"/>
      <c r="B2" s="458" t="s">
        <v>286</v>
      </c>
      <c r="C2" s="458"/>
      <c r="D2" s="458"/>
      <c r="E2" s="458"/>
      <c r="F2" s="458"/>
      <c r="G2" s="458"/>
      <c r="H2" s="458"/>
      <c r="I2" s="458"/>
      <c r="J2" s="458"/>
      <c r="K2" s="458"/>
      <c r="L2" s="458"/>
      <c r="M2" s="458"/>
      <c r="N2" s="458"/>
      <c r="O2" s="458"/>
      <c r="P2" s="458"/>
      <c r="Q2" s="458"/>
      <c r="R2" s="458"/>
      <c r="S2" s="458"/>
      <c r="T2" s="458"/>
      <c r="U2" s="458"/>
      <c r="V2" s="458"/>
      <c r="W2" s="458"/>
      <c r="X2" s="458"/>
      <c r="AP2" s="426" t="s">
        <v>186</v>
      </c>
      <c r="AQ2" s="279"/>
      <c r="AR2" s="279"/>
      <c r="AS2" s="280"/>
      <c r="AT2" s="280"/>
      <c r="AU2" s="280"/>
      <c r="AV2" s="280"/>
      <c r="AW2" s="280"/>
      <c r="AX2" s="280"/>
      <c r="AY2" s="279"/>
      <c r="AZ2" s="279"/>
      <c r="BA2" s="279"/>
      <c r="BB2" s="610">
        <f>' NP DENNA entry autumn'!$Y$73</f>
        <v>60</v>
      </c>
      <c r="BC2" s="472" t="s">
        <v>187</v>
      </c>
      <c r="BD2" s="471"/>
      <c r="BE2" s="471"/>
    </row>
    <row r="3" spans="1:60" s="36" customFormat="1" ht="21.75" customHeight="1" x14ac:dyDescent="0.4">
      <c r="A3" s="35"/>
      <c r="B3" s="473" t="s">
        <v>67</v>
      </c>
      <c r="C3" s="473"/>
      <c r="D3" s="473"/>
      <c r="E3" s="473"/>
      <c r="F3" s="473"/>
      <c r="G3" s="473"/>
      <c r="H3" s="473"/>
      <c r="I3" s="473"/>
      <c r="J3" s="473"/>
      <c r="K3" s="473"/>
      <c r="L3" s="473"/>
      <c r="M3" s="473"/>
      <c r="N3" s="473"/>
      <c r="O3" s="473"/>
      <c r="P3" s="473"/>
      <c r="Q3" s="473"/>
      <c r="R3" s="473"/>
      <c r="S3" s="473"/>
      <c r="T3" s="473"/>
      <c r="U3" s="473"/>
      <c r="V3" s="162"/>
      <c r="W3" s="162"/>
      <c r="X3" s="162"/>
      <c r="AQ3" s="185"/>
      <c r="AR3" s="186"/>
      <c r="AS3" s="186"/>
      <c r="AT3" s="186"/>
      <c r="AU3" s="186"/>
      <c r="AV3" s="186"/>
      <c r="AW3" s="187"/>
      <c r="AX3" s="187"/>
    </row>
    <row r="4" spans="1:60" s="36" customFormat="1" ht="23.25" customHeight="1" x14ac:dyDescent="0.4">
      <c r="A4" s="188"/>
      <c r="B4" s="295"/>
      <c r="C4" s="294" t="s">
        <v>206</v>
      </c>
      <c r="D4" s="296"/>
      <c r="E4" s="296"/>
      <c r="F4" s="185" t="s">
        <v>206</v>
      </c>
      <c r="G4" s="296"/>
      <c r="H4" s="296"/>
      <c r="I4" s="296"/>
      <c r="J4" s="296"/>
      <c r="K4" s="296"/>
      <c r="L4" s="296"/>
      <c r="M4" s="296"/>
      <c r="N4" s="296"/>
      <c r="O4" s="296"/>
      <c r="P4" s="296"/>
      <c r="Q4" s="294"/>
      <c r="R4" s="473">
        <f>AI18</f>
        <v>2024</v>
      </c>
      <c r="S4" s="477"/>
      <c r="T4" s="294" t="s">
        <v>207</v>
      </c>
      <c r="U4" s="182"/>
      <c r="V4" s="182"/>
      <c r="W4" s="182"/>
      <c r="X4" s="182"/>
      <c r="AM4" s="189"/>
      <c r="AQ4" s="182"/>
      <c r="AR4" s="182"/>
      <c r="AS4" s="186"/>
      <c r="AT4" s="186"/>
      <c r="AU4" s="186"/>
      <c r="AV4" s="186"/>
      <c r="AW4" s="186"/>
      <c r="AX4" s="186"/>
    </row>
    <row r="5" spans="1:60" s="36" customFormat="1" ht="20.25" customHeight="1" x14ac:dyDescent="0.4">
      <c r="A5" s="35"/>
      <c r="AM5" s="189"/>
      <c r="AR5" s="185"/>
      <c r="AS5" s="185"/>
      <c r="AT5" s="185"/>
      <c r="AU5" s="185"/>
      <c r="AV5" s="185"/>
      <c r="AW5" s="185"/>
      <c r="AX5" s="185"/>
    </row>
    <row r="6" spans="1:60" s="36" customFormat="1" ht="20.25" customHeight="1" x14ac:dyDescent="0.4">
      <c r="A6" s="35"/>
      <c r="AR6" s="182"/>
      <c r="AS6" s="182"/>
      <c r="AT6" s="182"/>
      <c r="AU6" s="182"/>
      <c r="AV6" s="182"/>
      <c r="AW6" s="182"/>
      <c r="BH6" s="182"/>
    </row>
    <row r="7" spans="1:60" s="36" customFormat="1" ht="24" customHeight="1" x14ac:dyDescent="0.4">
      <c r="A7" s="35"/>
      <c r="B7" s="182"/>
      <c r="C7" s="182"/>
      <c r="D7" s="182"/>
      <c r="E7" s="182"/>
      <c r="F7" s="182"/>
      <c r="G7" s="182"/>
      <c r="H7" s="182"/>
      <c r="I7" s="182"/>
      <c r="J7" s="182"/>
      <c r="K7" s="182"/>
      <c r="L7" s="182"/>
      <c r="M7" s="182"/>
      <c r="N7" s="182"/>
      <c r="O7" s="182"/>
      <c r="P7" s="182"/>
      <c r="Q7" s="182"/>
      <c r="R7" s="182"/>
      <c r="S7" s="182"/>
      <c r="T7" s="182"/>
      <c r="U7" s="182"/>
      <c r="V7" s="182"/>
      <c r="W7" s="182"/>
      <c r="X7" s="182"/>
      <c r="AP7" s="190"/>
    </row>
    <row r="8" spans="1:60" s="36" customFormat="1" ht="23.4" x14ac:dyDescent="0.4">
      <c r="C8" s="191"/>
      <c r="F8" s="191"/>
      <c r="AP8" s="190"/>
    </row>
    <row r="9" spans="1:60" s="37" customFormat="1" ht="16.2" x14ac:dyDescent="0.3">
      <c r="C9" s="192"/>
      <c r="F9" s="192"/>
      <c r="AZ9" s="193"/>
    </row>
    <row r="10" spans="1:60" s="37" customFormat="1" ht="18" x14ac:dyDescent="0.35">
      <c r="C10" s="192"/>
      <c r="F10" s="192"/>
      <c r="M10" s="474" t="s">
        <v>30</v>
      </c>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c r="AK10" s="474"/>
      <c r="AL10" s="474"/>
      <c r="AM10" s="474"/>
      <c r="AN10" s="474"/>
      <c r="AO10" s="474"/>
      <c r="AP10" s="474"/>
      <c r="AQ10" s="474"/>
      <c r="AR10" s="474"/>
      <c r="AS10" s="474"/>
      <c r="AT10" s="474"/>
      <c r="AU10" s="474"/>
      <c r="AV10" s="474"/>
      <c r="AW10" s="474"/>
      <c r="AX10" s="474"/>
      <c r="AY10" s="474"/>
      <c r="AZ10" s="474"/>
      <c r="BA10" s="474"/>
      <c r="BB10" s="474"/>
    </row>
    <row r="11" spans="1:60" s="36" customFormat="1" ht="24.9" customHeight="1" x14ac:dyDescent="0.4">
      <c r="M11" s="475" t="s">
        <v>287</v>
      </c>
      <c r="N11" s="475"/>
      <c r="O11" s="475"/>
      <c r="P11" s="475"/>
      <c r="Q11" s="475"/>
      <c r="R11" s="475"/>
      <c r="S11" s="475"/>
      <c r="T11" s="475"/>
      <c r="U11" s="475"/>
      <c r="V11" s="475"/>
      <c r="W11" s="475"/>
      <c r="X11" s="475"/>
      <c r="Y11" s="475"/>
      <c r="Z11" s="475"/>
      <c r="AA11" s="475"/>
      <c r="AB11" s="475"/>
      <c r="AC11" s="475"/>
      <c r="AD11" s="475"/>
      <c r="AE11" s="475"/>
      <c r="AF11" s="475"/>
      <c r="AG11" s="475"/>
      <c r="AH11" s="475"/>
      <c r="AI11" s="475"/>
      <c r="AJ11" s="475"/>
      <c r="AK11" s="475"/>
      <c r="AL11" s="475"/>
      <c r="AM11" s="475"/>
      <c r="AN11" s="475"/>
      <c r="AO11" s="475"/>
      <c r="AP11" s="475"/>
      <c r="AQ11" s="475"/>
      <c r="AR11" s="475"/>
      <c r="AS11" s="475"/>
      <c r="AT11" s="475"/>
      <c r="AU11" s="475"/>
      <c r="AV11" s="475"/>
      <c r="AW11" s="475"/>
      <c r="AX11" s="475"/>
      <c r="AY11" s="475"/>
      <c r="AZ11" s="475"/>
      <c r="BA11" s="475"/>
      <c r="BB11" s="475"/>
    </row>
    <row r="12" spans="1:60" s="36" customFormat="1" ht="27" customHeight="1" x14ac:dyDescent="0.5">
      <c r="Y12" s="476" t="s">
        <v>150</v>
      </c>
      <c r="Z12" s="476"/>
      <c r="AA12" s="476"/>
      <c r="AB12" s="476"/>
      <c r="AC12" s="476"/>
      <c r="AD12" s="476"/>
      <c r="AE12" s="476"/>
      <c r="AF12" s="476"/>
      <c r="AG12" s="476"/>
      <c r="AH12" s="476"/>
      <c r="AI12" s="476"/>
      <c r="AJ12" s="476"/>
      <c r="AK12" s="476"/>
      <c r="AL12" s="476"/>
      <c r="AM12" s="476"/>
      <c r="AN12" s="476"/>
      <c r="AO12" s="476"/>
      <c r="AP12" s="476"/>
      <c r="AQ12" s="476"/>
      <c r="AR12" s="476"/>
      <c r="AS12" s="476"/>
      <c r="AT12" s="476"/>
    </row>
    <row r="13" spans="1:60" s="36" customFormat="1" ht="21" x14ac:dyDescent="0.4">
      <c r="M13" s="475" t="s">
        <v>98</v>
      </c>
      <c r="N13" s="475"/>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475"/>
      <c r="AL13" s="475"/>
      <c r="AM13" s="475"/>
      <c r="AN13" s="475"/>
      <c r="AO13" s="475"/>
      <c r="AP13" s="475"/>
      <c r="AQ13" s="475"/>
      <c r="AR13" s="475"/>
      <c r="AS13" s="475"/>
      <c r="AT13" s="475"/>
      <c r="AU13" s="475"/>
      <c r="AV13" s="475"/>
      <c r="AW13" s="475"/>
      <c r="AX13" s="475"/>
      <c r="AY13" s="475"/>
      <c r="AZ13" s="475"/>
      <c r="BA13" s="475"/>
      <c r="BB13" s="475"/>
    </row>
    <row r="14" spans="1:60" s="36" customFormat="1" ht="21" x14ac:dyDescent="0.4">
      <c r="G14" s="427" t="s">
        <v>69</v>
      </c>
      <c r="H14" s="194"/>
      <c r="I14" s="194"/>
      <c r="J14" s="194"/>
      <c r="K14" s="194"/>
      <c r="L14" s="194"/>
      <c r="M14" s="194"/>
      <c r="N14" s="194"/>
      <c r="O14" s="468" t="s">
        <v>2</v>
      </c>
      <c r="P14" s="469"/>
      <c r="Q14" s="459" t="s">
        <v>271</v>
      </c>
      <c r="R14" s="460"/>
      <c r="S14" s="460"/>
      <c r="T14" s="460"/>
      <c r="U14" s="460"/>
      <c r="V14" s="460"/>
      <c r="W14" s="461"/>
      <c r="X14" s="194"/>
      <c r="AB14" s="195" t="s">
        <v>3</v>
      </c>
      <c r="AC14" s="195"/>
      <c r="AD14" s="465" t="s">
        <v>270</v>
      </c>
      <c r="AE14" s="466"/>
      <c r="AF14" s="466"/>
      <c r="AG14" s="466"/>
      <c r="AH14" s="466"/>
      <c r="AI14" s="466"/>
      <c r="AJ14" s="466"/>
      <c r="AK14" s="466"/>
      <c r="AL14" s="466"/>
      <c r="AM14" s="466"/>
      <c r="AN14" s="466"/>
      <c r="AO14" s="466"/>
      <c r="AP14" s="466"/>
      <c r="AQ14" s="466"/>
      <c r="AR14" s="466"/>
      <c r="AS14" s="466"/>
      <c r="AT14" s="466"/>
      <c r="AU14" s="466"/>
      <c r="AV14" s="466"/>
      <c r="AW14" s="466"/>
      <c r="AX14" s="466"/>
      <c r="AY14" s="466"/>
      <c r="AZ14" s="466"/>
      <c r="BA14" s="466"/>
      <c r="BB14" s="466"/>
      <c r="BC14" s="466"/>
      <c r="BD14" s="466"/>
      <c r="BE14" s="466"/>
      <c r="BF14" s="467"/>
    </row>
    <row r="15" spans="1:60" s="36" customFormat="1" ht="21" x14ac:dyDescent="0.4">
      <c r="G15" s="428" t="s">
        <v>70</v>
      </c>
      <c r="H15" s="194"/>
      <c r="I15" s="194"/>
      <c r="J15" s="194"/>
      <c r="K15" s="194"/>
      <c r="L15" s="194"/>
      <c r="M15" s="194"/>
      <c r="N15" s="194"/>
      <c r="O15" s="468" t="s">
        <v>2</v>
      </c>
      <c r="P15" s="469"/>
      <c r="Q15" s="459" t="s">
        <v>272</v>
      </c>
      <c r="R15" s="460"/>
      <c r="S15" s="460"/>
      <c r="T15" s="460"/>
      <c r="U15" s="460"/>
      <c r="V15" s="460"/>
      <c r="W15" s="461"/>
      <c r="X15" s="196"/>
      <c r="Y15" s="197"/>
      <c r="Z15" s="197"/>
      <c r="AA15" s="197"/>
      <c r="AB15" s="195" t="s">
        <v>3</v>
      </c>
      <c r="AC15" s="195"/>
      <c r="AD15" s="445" t="s">
        <v>273</v>
      </c>
      <c r="AE15" s="446"/>
      <c r="AF15" s="446"/>
      <c r="AG15" s="446"/>
      <c r="AH15" s="446"/>
      <c r="AI15" s="446"/>
      <c r="AJ15" s="446"/>
      <c r="AK15" s="446"/>
      <c r="AL15" s="446"/>
      <c r="AM15" s="446"/>
      <c r="AN15" s="446"/>
      <c r="AO15" s="446"/>
      <c r="AP15" s="446"/>
      <c r="AQ15" s="446"/>
      <c r="AR15" s="446"/>
      <c r="AS15" s="446"/>
      <c r="AT15" s="446"/>
      <c r="AU15" s="446"/>
      <c r="AV15" s="446"/>
      <c r="AW15" s="446"/>
      <c r="AX15" s="446"/>
      <c r="AY15" s="446"/>
      <c r="AZ15" s="446"/>
      <c r="BA15" s="446"/>
      <c r="BB15" s="446"/>
      <c r="BC15" s="446"/>
      <c r="BD15" s="446"/>
      <c r="BE15" s="446"/>
      <c r="BF15" s="447"/>
    </row>
    <row r="16" spans="1:60" s="36" customFormat="1" ht="21" x14ac:dyDescent="0.4">
      <c r="G16" s="428" t="s">
        <v>28</v>
      </c>
      <c r="H16" s="96"/>
      <c r="I16" s="96"/>
      <c r="J16" s="96"/>
      <c r="K16" s="96"/>
      <c r="L16" s="96"/>
      <c r="M16" s="96"/>
      <c r="N16" s="96"/>
      <c r="O16" s="463" t="str">
        <f>IF(Q16&gt;0,"шифр"," ")</f>
        <v xml:space="preserve"> </v>
      </c>
      <c r="P16" s="464"/>
      <c r="Q16" s="459"/>
      <c r="R16" s="460"/>
      <c r="S16" s="460"/>
      <c r="T16" s="460"/>
      <c r="U16" s="460"/>
      <c r="V16" s="460"/>
      <c r="W16" s="461"/>
      <c r="X16" s="198"/>
      <c r="Y16" s="199"/>
      <c r="Z16" s="199"/>
      <c r="AA16" s="199"/>
      <c r="AB16" s="200" t="s">
        <v>3</v>
      </c>
      <c r="AC16" s="200"/>
      <c r="AD16" s="432"/>
      <c r="AE16" s="433"/>
      <c r="AF16" s="433"/>
      <c r="AG16" s="433"/>
      <c r="AH16" s="433"/>
      <c r="AI16" s="433"/>
      <c r="AJ16" s="433"/>
      <c r="AK16" s="433"/>
      <c r="AL16" s="433"/>
      <c r="AM16" s="433"/>
      <c r="AN16" s="433"/>
      <c r="AO16" s="433"/>
      <c r="AP16" s="433"/>
      <c r="AQ16" s="433"/>
      <c r="AR16" s="433"/>
      <c r="AS16" s="433"/>
      <c r="AT16" s="433"/>
      <c r="AU16" s="433"/>
      <c r="AV16" s="433"/>
      <c r="AW16" s="433"/>
      <c r="AX16" s="433"/>
      <c r="AY16" s="433"/>
      <c r="AZ16" s="433"/>
      <c r="BA16" s="433"/>
      <c r="BB16" s="433"/>
      <c r="BC16" s="433"/>
      <c r="BD16" s="433"/>
      <c r="BE16" s="433"/>
      <c r="BF16" s="434"/>
    </row>
    <row r="17" spans="1:60" s="36" customFormat="1" ht="21" x14ac:dyDescent="0.4">
      <c r="G17" s="428" t="s">
        <v>107</v>
      </c>
      <c r="H17" s="96"/>
      <c r="I17" s="96"/>
      <c r="J17" s="96"/>
      <c r="K17" s="96"/>
      <c r="L17" s="96"/>
      <c r="M17" s="96"/>
      <c r="N17" s="96"/>
      <c r="O17" s="606" t="s">
        <v>290</v>
      </c>
      <c r="P17" s="606"/>
      <c r="Q17" s="607" t="s">
        <v>291</v>
      </c>
      <c r="R17" s="608"/>
      <c r="S17" s="608"/>
      <c r="T17" s="608"/>
      <c r="U17" s="608"/>
      <c r="V17" s="608"/>
      <c r="W17" s="609"/>
      <c r="X17" s="198"/>
      <c r="Y17" s="199"/>
      <c r="Z17" s="199"/>
      <c r="AA17" s="199"/>
      <c r="AB17" s="200" t="s">
        <v>3</v>
      </c>
      <c r="AC17" s="200"/>
      <c r="AD17" s="445" t="s">
        <v>273</v>
      </c>
      <c r="AE17" s="446"/>
      <c r="AF17" s="446"/>
      <c r="AG17" s="446"/>
      <c r="AH17" s="446"/>
      <c r="AI17" s="446"/>
      <c r="AJ17" s="446"/>
      <c r="AK17" s="446"/>
      <c r="AL17" s="446"/>
      <c r="AM17" s="446"/>
      <c r="AN17" s="446"/>
      <c r="AO17" s="446"/>
      <c r="AP17" s="446"/>
      <c r="AQ17" s="446"/>
      <c r="AR17" s="446"/>
      <c r="AS17" s="446"/>
      <c r="AT17" s="446"/>
      <c r="AU17" s="446"/>
      <c r="AV17" s="446"/>
      <c r="AW17" s="446"/>
      <c r="AX17" s="446"/>
      <c r="AY17" s="446"/>
      <c r="AZ17" s="446"/>
      <c r="BA17" s="446"/>
      <c r="BB17" s="446"/>
      <c r="BC17" s="446"/>
      <c r="BD17" s="446"/>
      <c r="BE17" s="446"/>
      <c r="BF17" s="447"/>
    </row>
    <row r="18" spans="1:60" s="36" customFormat="1" ht="21" x14ac:dyDescent="0.4">
      <c r="G18" s="426" t="s">
        <v>92</v>
      </c>
      <c r="H18" s="201"/>
      <c r="I18" s="201"/>
      <c r="J18" s="201"/>
      <c r="K18" s="201"/>
      <c r="L18" s="201"/>
      <c r="M18" s="201"/>
      <c r="N18" s="201"/>
      <c r="O18" s="201"/>
      <c r="P18" s="202"/>
      <c r="Q18" s="611" t="s">
        <v>292</v>
      </c>
      <c r="R18" s="612"/>
      <c r="S18" s="612"/>
      <c r="T18" s="612"/>
      <c r="U18" s="612"/>
      <c r="V18" s="612"/>
      <c r="W18" s="612"/>
      <c r="X18" s="612"/>
      <c r="Y18" s="612"/>
      <c r="Z18" s="612"/>
      <c r="AA18" s="613"/>
      <c r="AB18" s="201" t="s">
        <v>68</v>
      </c>
      <c r="AC18" s="201"/>
      <c r="AD18" s="201"/>
      <c r="AE18" s="201"/>
      <c r="AF18" s="201"/>
      <c r="AG18" s="201"/>
      <c r="AH18" s="203"/>
      <c r="AI18" s="451">
        <v>2024</v>
      </c>
      <c r="AJ18" s="452"/>
      <c r="AK18" s="452"/>
      <c r="AL18" s="452"/>
      <c r="AM18" s="452"/>
      <c r="AN18" s="453"/>
      <c r="AO18" s="201"/>
      <c r="AP18" s="201"/>
      <c r="AQ18" s="201" t="s">
        <v>260</v>
      </c>
      <c r="AR18" s="201"/>
      <c r="AS18" s="201"/>
      <c r="AT18" s="201"/>
      <c r="AW18" s="442" t="s">
        <v>261</v>
      </c>
      <c r="AX18" s="443"/>
      <c r="AY18" s="443"/>
      <c r="AZ18" s="443"/>
      <c r="BA18" s="201"/>
      <c r="BF18" s="201"/>
    </row>
    <row r="19" spans="1:60" s="36" customFormat="1" ht="32.25" customHeight="1" x14ac:dyDescent="0.4">
      <c r="A19" s="204" t="s">
        <v>151</v>
      </c>
      <c r="BB19" s="450" t="s">
        <v>31</v>
      </c>
      <c r="BC19" s="450"/>
      <c r="BD19" s="450"/>
      <c r="BE19" s="450"/>
      <c r="BF19" s="450"/>
      <c r="BG19" s="450"/>
      <c r="BH19" s="450"/>
    </row>
    <row r="20" spans="1:60" s="162" customFormat="1" ht="42" customHeight="1" x14ac:dyDescent="0.3">
      <c r="A20" s="456" t="s">
        <v>32</v>
      </c>
      <c r="B20" s="438" t="s">
        <v>34</v>
      </c>
      <c r="C20" s="439"/>
      <c r="D20" s="439"/>
      <c r="E20" s="439"/>
      <c r="F20" s="319"/>
      <c r="G20" s="429" t="s">
        <v>35</v>
      </c>
      <c r="H20" s="430"/>
      <c r="I20" s="430"/>
      <c r="J20" s="431"/>
      <c r="K20" s="438" t="s">
        <v>36</v>
      </c>
      <c r="L20" s="439"/>
      <c r="M20" s="439"/>
      <c r="N20" s="439"/>
      <c r="O20" s="429" t="s">
        <v>37</v>
      </c>
      <c r="P20" s="440"/>
      <c r="Q20" s="440"/>
      <c r="R20" s="441"/>
      <c r="S20" s="318"/>
      <c r="T20" s="429" t="s">
        <v>38</v>
      </c>
      <c r="U20" s="430"/>
      <c r="V20" s="430"/>
      <c r="W20" s="462"/>
      <c r="X20" s="438" t="s">
        <v>39</v>
      </c>
      <c r="Y20" s="439"/>
      <c r="Z20" s="439"/>
      <c r="AA20" s="439"/>
      <c r="AB20" s="438" t="s">
        <v>40</v>
      </c>
      <c r="AC20" s="439"/>
      <c r="AD20" s="439"/>
      <c r="AE20" s="439"/>
      <c r="AF20" s="319"/>
      <c r="AG20" s="429" t="s">
        <v>41</v>
      </c>
      <c r="AH20" s="430"/>
      <c r="AI20" s="430"/>
      <c r="AJ20" s="431"/>
      <c r="AK20" s="438" t="s">
        <v>42</v>
      </c>
      <c r="AL20" s="439"/>
      <c r="AM20" s="439"/>
      <c r="AN20" s="439"/>
      <c r="AO20" s="429" t="s">
        <v>43</v>
      </c>
      <c r="AP20" s="440"/>
      <c r="AQ20" s="440"/>
      <c r="AR20" s="441"/>
      <c r="AS20" s="318"/>
      <c r="AT20" s="429" t="s">
        <v>44</v>
      </c>
      <c r="AU20" s="430"/>
      <c r="AV20" s="430"/>
      <c r="AW20" s="431"/>
      <c r="AX20" s="435" t="s">
        <v>33</v>
      </c>
      <c r="AY20" s="436"/>
      <c r="AZ20" s="436"/>
      <c r="BA20" s="437"/>
      <c r="BB20" s="448" t="s">
        <v>45</v>
      </c>
      <c r="BC20" s="448" t="s">
        <v>188</v>
      </c>
      <c r="BD20" s="448" t="s">
        <v>189</v>
      </c>
      <c r="BE20" s="448" t="s">
        <v>190</v>
      </c>
      <c r="BF20" s="448" t="s">
        <v>267</v>
      </c>
      <c r="BG20" s="448" t="s">
        <v>46</v>
      </c>
      <c r="BH20" s="448" t="s">
        <v>47</v>
      </c>
    </row>
    <row r="21" spans="1:60" s="284" customFormat="1" ht="33.6" customHeight="1" x14ac:dyDescent="0.3">
      <c r="A21" s="457"/>
      <c r="B21" s="283">
        <v>1</v>
      </c>
      <c r="C21" s="283">
        <v>2</v>
      </c>
      <c r="D21" s="283">
        <v>3</v>
      </c>
      <c r="E21" s="283">
        <v>4</v>
      </c>
      <c r="F21" s="283">
        <v>5</v>
      </c>
      <c r="G21" s="283">
        <v>6</v>
      </c>
      <c r="H21" s="283">
        <v>7</v>
      </c>
      <c r="I21" s="283">
        <v>8</v>
      </c>
      <c r="J21" s="283">
        <v>9</v>
      </c>
      <c r="K21" s="283">
        <v>10</v>
      </c>
      <c r="L21" s="283">
        <v>11</v>
      </c>
      <c r="M21" s="283">
        <v>12</v>
      </c>
      <c r="N21" s="283">
        <v>13</v>
      </c>
      <c r="O21" s="283">
        <v>14</v>
      </c>
      <c r="P21" s="283">
        <v>15</v>
      </c>
      <c r="Q21" s="283">
        <v>16</v>
      </c>
      <c r="R21" s="283">
        <v>17</v>
      </c>
      <c r="S21" s="283">
        <v>18</v>
      </c>
      <c r="T21" s="283">
        <v>19</v>
      </c>
      <c r="U21" s="283">
        <v>20</v>
      </c>
      <c r="V21" s="283">
        <v>21</v>
      </c>
      <c r="W21" s="283">
        <v>22</v>
      </c>
      <c r="X21" s="283">
        <v>23</v>
      </c>
      <c r="Y21" s="283">
        <v>24</v>
      </c>
      <c r="Z21" s="283">
        <v>25</v>
      </c>
      <c r="AA21" s="283">
        <v>26</v>
      </c>
      <c r="AB21" s="283">
        <v>27</v>
      </c>
      <c r="AC21" s="283">
        <v>28</v>
      </c>
      <c r="AD21" s="283">
        <v>29</v>
      </c>
      <c r="AE21" s="283">
        <v>30</v>
      </c>
      <c r="AF21" s="283">
        <v>31</v>
      </c>
      <c r="AG21" s="283">
        <v>32</v>
      </c>
      <c r="AH21" s="283">
        <v>33</v>
      </c>
      <c r="AI21" s="283">
        <v>34</v>
      </c>
      <c r="AJ21" s="283">
        <v>35</v>
      </c>
      <c r="AK21" s="283">
        <v>36</v>
      </c>
      <c r="AL21" s="283">
        <v>37</v>
      </c>
      <c r="AM21" s="283">
        <v>38</v>
      </c>
      <c r="AN21" s="283">
        <v>39</v>
      </c>
      <c r="AO21" s="283">
        <v>40</v>
      </c>
      <c r="AP21" s="283">
        <v>41</v>
      </c>
      <c r="AQ21" s="283">
        <v>42</v>
      </c>
      <c r="AR21" s="283">
        <v>43</v>
      </c>
      <c r="AS21" s="283">
        <v>44</v>
      </c>
      <c r="AT21" s="283">
        <v>45</v>
      </c>
      <c r="AU21" s="283">
        <v>46</v>
      </c>
      <c r="AV21" s="283">
        <v>47</v>
      </c>
      <c r="AW21" s="283">
        <v>48</v>
      </c>
      <c r="AX21" s="283">
        <v>49</v>
      </c>
      <c r="AY21" s="283">
        <v>50</v>
      </c>
      <c r="AZ21" s="283">
        <v>51</v>
      </c>
      <c r="BA21" s="283">
        <v>52</v>
      </c>
      <c r="BB21" s="449"/>
      <c r="BC21" s="449"/>
      <c r="BD21" s="449"/>
      <c r="BE21" s="449"/>
      <c r="BF21" s="449"/>
      <c r="BG21" s="449"/>
      <c r="BH21" s="449"/>
    </row>
    <row r="22" spans="1:60" s="38" customFormat="1" ht="21" x14ac:dyDescent="0.25">
      <c r="A22" s="205" t="s">
        <v>48</v>
      </c>
      <c r="B22" s="93"/>
      <c r="C22" s="93"/>
      <c r="D22" s="93"/>
      <c r="E22" s="93"/>
      <c r="F22" s="93"/>
      <c r="G22" s="93"/>
      <c r="H22" s="93"/>
      <c r="I22" s="75"/>
      <c r="J22" s="75"/>
      <c r="K22" s="75"/>
      <c r="L22" s="75"/>
      <c r="M22" s="75"/>
      <c r="N22" s="75"/>
      <c r="O22" s="75" t="s">
        <v>60</v>
      </c>
      <c r="P22" s="75" t="s">
        <v>60</v>
      </c>
      <c r="Q22" s="75" t="s">
        <v>53</v>
      </c>
      <c r="R22" s="75" t="s">
        <v>53</v>
      </c>
      <c r="S22" s="75" t="s">
        <v>60</v>
      </c>
      <c r="T22" s="75" t="s">
        <v>60</v>
      </c>
      <c r="U22" s="75" t="s">
        <v>60</v>
      </c>
      <c r="V22" s="75"/>
      <c r="W22" s="75"/>
      <c r="X22" s="75"/>
      <c r="Y22" s="75"/>
      <c r="Z22" s="93"/>
      <c r="AA22" s="93"/>
      <c r="AB22" s="93"/>
      <c r="AC22" s="93"/>
      <c r="AD22" s="94"/>
      <c r="AE22" s="93"/>
      <c r="AF22" s="93"/>
      <c r="AG22" s="93"/>
      <c r="AH22" s="93"/>
      <c r="AI22" s="93"/>
      <c r="AJ22" s="93"/>
      <c r="AK22" s="93"/>
      <c r="AL22" s="93"/>
      <c r="AM22" s="75" t="s">
        <v>53</v>
      </c>
      <c r="AN22" s="75" t="s">
        <v>53</v>
      </c>
      <c r="AO22" s="75" t="s">
        <v>60</v>
      </c>
      <c r="AP22" s="75" t="s">
        <v>60</v>
      </c>
      <c r="AQ22" s="75" t="s">
        <v>60</v>
      </c>
      <c r="AR22" s="75" t="s">
        <v>60</v>
      </c>
      <c r="AS22" s="75" t="s">
        <v>60</v>
      </c>
      <c r="AT22" s="75" t="s">
        <v>60</v>
      </c>
      <c r="AU22" s="75" t="s">
        <v>60</v>
      </c>
      <c r="AV22" s="75" t="s">
        <v>60</v>
      </c>
      <c r="AW22" s="75" t="s">
        <v>60</v>
      </c>
      <c r="AX22" s="75"/>
      <c r="AY22" s="75"/>
      <c r="AZ22" s="75"/>
      <c r="BA22" s="75"/>
      <c r="BB22" s="74">
        <v>34</v>
      </c>
      <c r="BC22" s="74">
        <v>4</v>
      </c>
      <c r="BD22" s="74"/>
      <c r="BE22" s="74"/>
      <c r="BF22" s="74"/>
      <c r="BG22" s="74">
        <v>14</v>
      </c>
      <c r="BH22" s="219">
        <f>SUM(BB22:BG22)</f>
        <v>52</v>
      </c>
    </row>
    <row r="23" spans="1:60" s="38" customFormat="1" ht="21" x14ac:dyDescent="0.3">
      <c r="A23" s="205" t="s">
        <v>49</v>
      </c>
      <c r="B23" s="93"/>
      <c r="C23" s="93"/>
      <c r="D23" s="93"/>
      <c r="E23" s="93"/>
      <c r="F23" s="93"/>
      <c r="G23" s="93"/>
      <c r="H23" s="93"/>
      <c r="I23" s="93"/>
      <c r="J23" s="93"/>
      <c r="K23" s="93"/>
      <c r="L23" s="93"/>
      <c r="M23" s="93"/>
      <c r="N23" s="93"/>
      <c r="O23" s="75" t="s">
        <v>60</v>
      </c>
      <c r="P23" s="75" t="s">
        <v>60</v>
      </c>
      <c r="Q23" s="75" t="s">
        <v>53</v>
      </c>
      <c r="R23" s="75" t="s">
        <v>53</v>
      </c>
      <c r="S23" s="75" t="s">
        <v>60</v>
      </c>
      <c r="T23" s="75" t="s">
        <v>60</v>
      </c>
      <c r="U23" s="75" t="s">
        <v>60</v>
      </c>
      <c r="V23" s="93" t="s">
        <v>266</v>
      </c>
      <c r="W23" s="93" t="s">
        <v>266</v>
      </c>
      <c r="X23" s="93" t="s">
        <v>266</v>
      </c>
      <c r="Y23" s="93" t="s">
        <v>266</v>
      </c>
      <c r="Z23" s="93" t="s">
        <v>266</v>
      </c>
      <c r="AA23" s="93" t="s">
        <v>266</v>
      </c>
      <c r="AB23" s="93" t="s">
        <v>266</v>
      </c>
      <c r="AC23" s="93" t="s">
        <v>266</v>
      </c>
      <c r="AD23" s="93" t="s">
        <v>266</v>
      </c>
      <c r="AE23" s="93" t="s">
        <v>266</v>
      </c>
      <c r="AF23" s="93" t="s">
        <v>266</v>
      </c>
      <c r="AG23" s="93" t="s">
        <v>266</v>
      </c>
      <c r="AH23" s="93" t="s">
        <v>266</v>
      </c>
      <c r="AI23" s="93" t="s">
        <v>266</v>
      </c>
      <c r="AJ23" s="93" t="s">
        <v>266</v>
      </c>
      <c r="AK23" s="93" t="s">
        <v>266</v>
      </c>
      <c r="AL23" s="93" t="s">
        <v>266</v>
      </c>
      <c r="AM23" s="81" t="s">
        <v>56</v>
      </c>
      <c r="AN23" s="81" t="s">
        <v>56</v>
      </c>
      <c r="AO23" s="75" t="s">
        <v>60</v>
      </c>
      <c r="AP23" s="75" t="s">
        <v>60</v>
      </c>
      <c r="AQ23" s="75" t="s">
        <v>60</v>
      </c>
      <c r="AR23" s="75" t="s">
        <v>60</v>
      </c>
      <c r="AS23" s="75" t="s">
        <v>60</v>
      </c>
      <c r="AT23" s="75" t="s">
        <v>60</v>
      </c>
      <c r="AU23" s="75" t="s">
        <v>60</v>
      </c>
      <c r="AV23" s="75" t="s">
        <v>60</v>
      </c>
      <c r="AW23" s="75" t="s">
        <v>60</v>
      </c>
      <c r="AX23" s="274" t="s">
        <v>56</v>
      </c>
      <c r="AY23" s="274" t="s">
        <v>56</v>
      </c>
      <c r="AZ23" s="274" t="s">
        <v>56</v>
      </c>
      <c r="BA23" s="274" t="s">
        <v>56</v>
      </c>
      <c r="BB23" s="74">
        <v>13</v>
      </c>
      <c r="BC23" s="74">
        <v>2</v>
      </c>
      <c r="BD23" s="74">
        <v>17</v>
      </c>
      <c r="BE23" s="74">
        <v>6</v>
      </c>
      <c r="BF23" s="74"/>
      <c r="BG23" s="74">
        <v>14</v>
      </c>
      <c r="BH23" s="219">
        <f>SUM(BB23:BG23)</f>
        <v>52</v>
      </c>
    </row>
    <row r="24" spans="1:60" s="38" customFormat="1" ht="21" x14ac:dyDescent="0.25">
      <c r="A24" s="205" t="s">
        <v>50</v>
      </c>
      <c r="B24" s="274" t="s">
        <v>56</v>
      </c>
      <c r="C24" s="274" t="s">
        <v>56</v>
      </c>
      <c r="D24" s="274" t="s">
        <v>56</v>
      </c>
      <c r="E24" s="274" t="s">
        <v>56</v>
      </c>
      <c r="F24" s="274" t="s">
        <v>56</v>
      </c>
      <c r="G24" s="274" t="s">
        <v>56</v>
      </c>
      <c r="H24" s="274" t="s">
        <v>56</v>
      </c>
      <c r="I24" s="274" t="s">
        <v>56</v>
      </c>
      <c r="J24" s="274" t="s">
        <v>56</v>
      </c>
      <c r="K24" s="274" t="s">
        <v>56</v>
      </c>
      <c r="L24" s="274" t="s">
        <v>56</v>
      </c>
      <c r="M24" s="274" t="s">
        <v>56</v>
      </c>
      <c r="N24" s="274" t="s">
        <v>56</v>
      </c>
      <c r="O24" s="274" t="s">
        <v>56</v>
      </c>
      <c r="P24" s="274" t="s">
        <v>56</v>
      </c>
      <c r="Q24" s="274" t="s">
        <v>56</v>
      </c>
      <c r="R24" s="274" t="s">
        <v>56</v>
      </c>
      <c r="S24" s="274" t="s">
        <v>56</v>
      </c>
      <c r="T24" s="274" t="s">
        <v>56</v>
      </c>
      <c r="U24" s="274" t="s">
        <v>56</v>
      </c>
      <c r="V24" s="274" t="s">
        <v>56</v>
      </c>
      <c r="W24" s="274" t="s">
        <v>56</v>
      </c>
      <c r="X24" s="274" t="s">
        <v>56</v>
      </c>
      <c r="Y24" s="274" t="s">
        <v>56</v>
      </c>
      <c r="Z24" s="274" t="s">
        <v>56</v>
      </c>
      <c r="AA24" s="274" t="s">
        <v>56</v>
      </c>
      <c r="AB24" s="274" t="s">
        <v>56</v>
      </c>
      <c r="AC24" s="274" t="s">
        <v>56</v>
      </c>
      <c r="AD24" s="274" t="s">
        <v>56</v>
      </c>
      <c r="AE24" s="274" t="s">
        <v>56</v>
      </c>
      <c r="AF24" s="274" t="s">
        <v>56</v>
      </c>
      <c r="AG24" s="274" t="s">
        <v>56</v>
      </c>
      <c r="AH24" s="274" t="s">
        <v>56</v>
      </c>
      <c r="AI24" s="274" t="s">
        <v>56</v>
      </c>
      <c r="AJ24" s="274" t="s">
        <v>56</v>
      </c>
      <c r="AK24" s="274" t="s">
        <v>56</v>
      </c>
      <c r="AL24" s="274" t="s">
        <v>56</v>
      </c>
      <c r="AM24" s="274" t="s">
        <v>56</v>
      </c>
      <c r="AN24" s="274" t="s">
        <v>56</v>
      </c>
      <c r="AO24" s="75" t="s">
        <v>60</v>
      </c>
      <c r="AP24" s="75" t="s">
        <v>60</v>
      </c>
      <c r="AQ24" s="75" t="s">
        <v>60</v>
      </c>
      <c r="AR24" s="75" t="s">
        <v>60</v>
      </c>
      <c r="AS24" s="75" t="s">
        <v>60</v>
      </c>
      <c r="AT24" s="75" t="s">
        <v>60</v>
      </c>
      <c r="AU24" s="75" t="s">
        <v>60</v>
      </c>
      <c r="AV24" s="75" t="s">
        <v>60</v>
      </c>
      <c r="AW24" s="75" t="s">
        <v>60</v>
      </c>
      <c r="AX24" s="274" t="s">
        <v>56</v>
      </c>
      <c r="AY24" s="274" t="s">
        <v>56</v>
      </c>
      <c r="AZ24" s="274" t="s">
        <v>56</v>
      </c>
      <c r="BA24" s="274" t="s">
        <v>56</v>
      </c>
      <c r="BB24" s="74"/>
      <c r="BC24" s="74"/>
      <c r="BD24" s="74"/>
      <c r="BE24" s="74">
        <v>43</v>
      </c>
      <c r="BF24" s="74"/>
      <c r="BG24" s="74">
        <v>9</v>
      </c>
      <c r="BH24" s="219">
        <f>SUM(BB24:BG24)</f>
        <v>52</v>
      </c>
    </row>
    <row r="25" spans="1:60" s="38" customFormat="1" ht="21" x14ac:dyDescent="0.25">
      <c r="A25" s="205" t="s">
        <v>51</v>
      </c>
      <c r="B25" s="274" t="s">
        <v>56</v>
      </c>
      <c r="C25" s="274" t="s">
        <v>56</v>
      </c>
      <c r="D25" s="274" t="s">
        <v>56</v>
      </c>
      <c r="E25" s="274" t="s">
        <v>56</v>
      </c>
      <c r="F25" s="274" t="s">
        <v>56</v>
      </c>
      <c r="G25" s="274" t="s">
        <v>56</v>
      </c>
      <c r="H25" s="274" t="s">
        <v>56</v>
      </c>
      <c r="I25" s="274" t="s">
        <v>56</v>
      </c>
      <c r="J25" s="274" t="s">
        <v>56</v>
      </c>
      <c r="K25" s="274" t="s">
        <v>56</v>
      </c>
      <c r="L25" s="274" t="s">
        <v>56</v>
      </c>
      <c r="M25" s="274" t="s">
        <v>56</v>
      </c>
      <c r="N25" s="274" t="s">
        <v>56</v>
      </c>
      <c r="O25" s="274" t="s">
        <v>56</v>
      </c>
      <c r="P25" s="274" t="s">
        <v>56</v>
      </c>
      <c r="Q25" s="274" t="s">
        <v>56</v>
      </c>
      <c r="R25" s="274" t="s">
        <v>56</v>
      </c>
      <c r="S25" s="274" t="s">
        <v>56</v>
      </c>
      <c r="T25" s="274" t="s">
        <v>56</v>
      </c>
      <c r="U25" s="274" t="s">
        <v>56</v>
      </c>
      <c r="V25" s="274" t="s">
        <v>56</v>
      </c>
      <c r="W25" s="274" t="s">
        <v>56</v>
      </c>
      <c r="X25" s="274" t="s">
        <v>56</v>
      </c>
      <c r="Y25" s="274" t="s">
        <v>56</v>
      </c>
      <c r="Z25" s="274" t="s">
        <v>56</v>
      </c>
      <c r="AA25" s="274" t="s">
        <v>56</v>
      </c>
      <c r="AB25" s="274" t="s">
        <v>56</v>
      </c>
      <c r="AC25" s="274" t="s">
        <v>56</v>
      </c>
      <c r="AD25" s="274" t="s">
        <v>56</v>
      </c>
      <c r="AE25" s="274" t="s">
        <v>56</v>
      </c>
      <c r="AF25" s="274" t="s">
        <v>56</v>
      </c>
      <c r="AG25" s="274" t="s">
        <v>56</v>
      </c>
      <c r="AH25" s="274" t="s">
        <v>56</v>
      </c>
      <c r="AI25" s="274" t="s">
        <v>56</v>
      </c>
      <c r="AJ25" s="274" t="s">
        <v>56</v>
      </c>
      <c r="AK25" s="274" t="s">
        <v>56</v>
      </c>
      <c r="AL25" s="274" t="s">
        <v>56</v>
      </c>
      <c r="AM25" s="274" t="s">
        <v>56</v>
      </c>
      <c r="AN25" s="274" t="s">
        <v>56</v>
      </c>
      <c r="AO25" s="75" t="s">
        <v>60</v>
      </c>
      <c r="AP25" s="75" t="s">
        <v>60</v>
      </c>
      <c r="AQ25" s="75" t="s">
        <v>60</v>
      </c>
      <c r="AR25" s="75" t="s">
        <v>60</v>
      </c>
      <c r="AS25" s="75" t="s">
        <v>60</v>
      </c>
      <c r="AT25" s="75" t="s">
        <v>60</v>
      </c>
      <c r="AU25" s="75" t="s">
        <v>60</v>
      </c>
      <c r="AV25" s="75" t="s">
        <v>60</v>
      </c>
      <c r="AW25" s="75" t="s">
        <v>60</v>
      </c>
      <c r="AX25" s="274" t="s">
        <v>56</v>
      </c>
      <c r="AY25" s="274" t="s">
        <v>56</v>
      </c>
      <c r="AZ25" s="274" t="s">
        <v>56</v>
      </c>
      <c r="BA25" s="274" t="s">
        <v>56</v>
      </c>
      <c r="BB25" s="74"/>
      <c r="BC25" s="74"/>
      <c r="BD25" s="74"/>
      <c r="BE25" s="74">
        <v>43</v>
      </c>
      <c r="BF25" s="74"/>
      <c r="BG25" s="74">
        <v>9</v>
      </c>
      <c r="BH25" s="219">
        <f>SUM(BB25:BG25)</f>
        <v>52</v>
      </c>
    </row>
    <row r="26" spans="1:60" s="38" customFormat="1" ht="21" x14ac:dyDescent="0.25">
      <c r="A26" s="206" t="s">
        <v>14</v>
      </c>
      <c r="B26" s="207"/>
      <c r="C26" s="207"/>
      <c r="D26" s="207"/>
      <c r="E26" s="207"/>
      <c r="F26" s="207"/>
      <c r="G26" s="207"/>
      <c r="H26" s="207"/>
      <c r="I26" s="207"/>
      <c r="J26" s="207"/>
      <c r="K26" s="207"/>
      <c r="L26" s="207"/>
      <c r="M26" s="207"/>
      <c r="N26" s="207"/>
      <c r="O26" s="207"/>
      <c r="P26" s="207"/>
      <c r="Q26" s="207"/>
      <c r="R26" s="207"/>
      <c r="S26" s="207"/>
      <c r="T26" s="207"/>
      <c r="U26" s="207"/>
      <c r="V26" s="207"/>
      <c r="W26" s="207"/>
      <c r="X26" s="207"/>
      <c r="Y26" s="208"/>
      <c r="Z26" s="209"/>
      <c r="AA26" s="209"/>
      <c r="AB26" s="209"/>
      <c r="AC26" s="209"/>
      <c r="AD26" s="209"/>
      <c r="AE26" s="209"/>
      <c r="AF26" s="208"/>
      <c r="AG26" s="208"/>
      <c r="AH26" s="208"/>
      <c r="AI26" s="208"/>
      <c r="AJ26" s="208"/>
      <c r="AK26" s="208"/>
      <c r="AL26" s="208"/>
      <c r="AM26" s="208"/>
      <c r="AN26" s="208"/>
      <c r="AO26" s="208"/>
      <c r="AP26" s="208"/>
      <c r="AQ26" s="208"/>
      <c r="AR26" s="207"/>
      <c r="AS26" s="207"/>
      <c r="AT26" s="207"/>
      <c r="AU26" s="207"/>
      <c r="AV26" s="207"/>
      <c r="AW26" s="207"/>
      <c r="AX26" s="207"/>
      <c r="AY26" s="207"/>
      <c r="AZ26" s="207"/>
      <c r="BA26" s="210"/>
      <c r="BB26" s="218">
        <f>SUM(BB22:BB25)</f>
        <v>47</v>
      </c>
      <c r="BC26" s="218">
        <f t="shared" ref="BC26:BG26" si="0">SUM(BC22:BC25)</f>
        <v>6</v>
      </c>
      <c r="BD26" s="218">
        <f t="shared" si="0"/>
        <v>17</v>
      </c>
      <c r="BE26" s="218">
        <f t="shared" si="0"/>
        <v>92</v>
      </c>
      <c r="BF26" s="218">
        <f t="shared" si="0"/>
        <v>0</v>
      </c>
      <c r="BG26" s="218">
        <f t="shared" si="0"/>
        <v>46</v>
      </c>
      <c r="BH26" s="219">
        <f>SUM(BB26:BG26)</f>
        <v>208</v>
      </c>
    </row>
    <row r="27" spans="1:60" x14ac:dyDescent="0.3">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row>
    <row r="28" spans="1:60" s="39" customFormat="1" ht="20.100000000000001" customHeight="1" x14ac:dyDescent="0.3">
      <c r="A28" s="76"/>
      <c r="B28" s="77"/>
      <c r="C28" s="78" t="s">
        <v>52</v>
      </c>
      <c r="D28" s="79"/>
      <c r="E28" s="79"/>
      <c r="F28" s="79"/>
      <c r="G28" s="79"/>
      <c r="H28" s="79"/>
      <c r="I28" s="79"/>
      <c r="J28" s="79"/>
      <c r="K28" s="79"/>
      <c r="L28" s="79"/>
      <c r="M28" s="79"/>
      <c r="N28" s="80" t="s">
        <v>53</v>
      </c>
      <c r="O28" s="79" t="s">
        <v>95</v>
      </c>
      <c r="P28" s="79"/>
      <c r="Q28" s="79"/>
      <c r="R28" s="79"/>
      <c r="S28" s="79"/>
      <c r="T28" s="79"/>
      <c r="U28" s="79"/>
      <c r="V28" s="79"/>
      <c r="W28" s="79"/>
      <c r="X28" s="79"/>
      <c r="Y28" s="79"/>
      <c r="Z28" s="79"/>
      <c r="AA28" s="79"/>
      <c r="AB28" s="81" t="s">
        <v>54</v>
      </c>
      <c r="AC28" s="79" t="s">
        <v>55</v>
      </c>
      <c r="AD28" s="82"/>
      <c r="AE28" s="83"/>
      <c r="AF28" s="84"/>
      <c r="AG28" s="85"/>
      <c r="AH28" s="85"/>
      <c r="AI28" s="85"/>
      <c r="AJ28" s="85"/>
      <c r="AK28" s="85"/>
      <c r="AL28" s="85"/>
      <c r="AM28" s="85"/>
      <c r="AN28" s="85"/>
      <c r="AO28" s="85"/>
      <c r="AP28" s="85"/>
      <c r="AQ28" s="85"/>
      <c r="AR28" s="85"/>
      <c r="AS28" s="85"/>
      <c r="AT28" s="86"/>
      <c r="AU28" s="86"/>
      <c r="AV28" s="86"/>
      <c r="AW28" s="86"/>
      <c r="AX28" s="87"/>
      <c r="AY28" s="87"/>
      <c r="AZ28" s="87"/>
      <c r="BA28" s="87"/>
      <c r="BB28" s="88"/>
      <c r="BC28" s="88"/>
      <c r="BD28" s="88"/>
      <c r="BE28" s="88"/>
      <c r="BF28" s="88"/>
      <c r="BG28" s="88"/>
      <c r="BH28" s="88"/>
    </row>
    <row r="29" spans="1:60" s="40" customFormat="1" ht="20.100000000000001" customHeight="1" x14ac:dyDescent="0.3">
      <c r="A29" s="76"/>
      <c r="B29" s="77"/>
      <c r="C29" s="89"/>
      <c r="D29" s="79"/>
      <c r="E29" s="79"/>
      <c r="F29" s="79"/>
      <c r="G29" s="79"/>
      <c r="H29" s="79"/>
      <c r="I29" s="79"/>
      <c r="J29" s="79"/>
      <c r="K29" s="79"/>
      <c r="L29" s="79"/>
      <c r="M29" s="79"/>
      <c r="N29" s="85"/>
      <c r="O29" s="85"/>
      <c r="P29" s="85"/>
      <c r="Q29" s="85"/>
      <c r="R29" s="85"/>
      <c r="S29" s="85"/>
      <c r="T29" s="85"/>
      <c r="U29" s="85"/>
      <c r="V29" s="85"/>
      <c r="W29" s="85"/>
      <c r="X29" s="79"/>
      <c r="Y29" s="79"/>
      <c r="Z29" s="79"/>
      <c r="AA29" s="79"/>
      <c r="AB29" s="81" t="s">
        <v>56</v>
      </c>
      <c r="AC29" s="278" t="s">
        <v>183</v>
      </c>
      <c r="AD29" s="82"/>
      <c r="AE29" s="83"/>
      <c r="AF29" s="84"/>
      <c r="AG29" s="84"/>
      <c r="AH29" s="83"/>
      <c r="AI29" s="83"/>
      <c r="AJ29" s="83"/>
      <c r="AK29" s="83"/>
      <c r="AL29" s="83"/>
      <c r="AM29" s="83"/>
      <c r="AN29" s="84"/>
      <c r="AO29" s="84"/>
      <c r="AP29" s="83"/>
      <c r="AQ29" s="83"/>
      <c r="AR29" s="83"/>
      <c r="AS29" s="83"/>
      <c r="AT29" s="90"/>
      <c r="AU29" s="91"/>
      <c r="AV29" s="84"/>
      <c r="AW29" s="87"/>
      <c r="AX29" s="87"/>
      <c r="AY29" s="87"/>
      <c r="AZ29" s="87"/>
      <c r="BA29" s="87"/>
      <c r="BB29" s="84"/>
      <c r="BC29" s="84"/>
      <c r="BD29" s="84"/>
      <c r="BE29" s="84"/>
      <c r="BF29" s="84"/>
      <c r="BG29" s="84"/>
      <c r="BH29" s="84"/>
    </row>
    <row r="30" spans="1:60" ht="14.4" x14ac:dyDescent="0.3">
      <c r="A30" s="59"/>
      <c r="B30" s="59"/>
      <c r="C30" s="59"/>
      <c r="D30" s="59"/>
      <c r="E30" s="79"/>
      <c r="F30" s="79"/>
      <c r="G30" s="79"/>
      <c r="H30" s="79"/>
      <c r="I30" s="79"/>
      <c r="J30" s="79"/>
      <c r="K30" s="82"/>
      <c r="L30" s="82"/>
      <c r="M30" s="79"/>
      <c r="N30" s="92"/>
      <c r="O30" s="92"/>
      <c r="P30" s="79"/>
      <c r="Q30" s="79"/>
      <c r="R30" s="79"/>
      <c r="S30" s="79"/>
      <c r="T30" s="79"/>
      <c r="U30" s="79"/>
      <c r="V30" s="79"/>
      <c r="W30" s="79"/>
      <c r="X30" s="82"/>
      <c r="Y30" s="82"/>
      <c r="Z30" s="79"/>
      <c r="AA30" s="79"/>
      <c r="AB30" s="59"/>
      <c r="AC30" s="59"/>
      <c r="AD30" s="79"/>
      <c r="AE30" s="83"/>
      <c r="AF30" s="83"/>
      <c r="AG30" s="83"/>
      <c r="AH30" s="83"/>
      <c r="AI30" s="83"/>
      <c r="AJ30" s="83"/>
      <c r="AK30" s="83"/>
      <c r="AL30" s="83"/>
      <c r="AM30" s="83"/>
      <c r="AN30" s="83"/>
      <c r="AO30" s="83"/>
      <c r="AP30" s="83"/>
      <c r="AQ30" s="83"/>
      <c r="AR30" s="83"/>
      <c r="AS30" s="83"/>
      <c r="AT30" s="90"/>
      <c r="AU30" s="90"/>
      <c r="AV30" s="83"/>
      <c r="AW30" s="83"/>
      <c r="AX30" s="83"/>
      <c r="AY30" s="83"/>
      <c r="AZ30" s="83"/>
      <c r="BA30" s="83"/>
      <c r="BB30" s="92"/>
      <c r="BC30" s="92"/>
      <c r="BD30" s="92"/>
      <c r="BE30" s="92"/>
      <c r="BF30" s="92"/>
      <c r="BG30" s="92"/>
      <c r="BH30" s="92"/>
    </row>
    <row r="31" spans="1:60" ht="15.6" x14ac:dyDescent="0.3">
      <c r="A31" s="454" t="s">
        <v>263</v>
      </c>
      <c r="B31" s="455"/>
      <c r="C31" s="455"/>
      <c r="D31" s="455"/>
      <c r="E31" s="455"/>
      <c r="F31" s="455"/>
      <c r="G31" s="455"/>
      <c r="H31" s="455"/>
      <c r="I31" s="455"/>
      <c r="J31" s="455"/>
      <c r="K31" s="455"/>
      <c r="L31" s="455"/>
      <c r="M31" s="455"/>
      <c r="N31" s="455"/>
      <c r="O31" s="455"/>
      <c r="P31" s="455"/>
      <c r="Q31" s="455"/>
      <c r="R31" s="455"/>
      <c r="S31" s="455"/>
      <c r="T31" s="455"/>
      <c r="U31" s="455"/>
      <c r="V31" s="455"/>
      <c r="W31" s="455"/>
      <c r="X31" s="455"/>
      <c r="Y31" s="455"/>
      <c r="Z31" s="455"/>
      <c r="AA31" s="455"/>
      <c r="AB31" s="455"/>
      <c r="AC31" s="455"/>
      <c r="AD31" s="455"/>
      <c r="AE31" s="455"/>
      <c r="AF31" s="455"/>
      <c r="AG31" s="455"/>
      <c r="AH31" s="455"/>
      <c r="AI31" s="455"/>
      <c r="AJ31" s="455"/>
      <c r="AK31" s="455"/>
      <c r="AL31" s="455"/>
      <c r="AM31" s="455"/>
      <c r="AN31" s="455"/>
      <c r="AO31" s="455"/>
      <c r="AP31" s="455"/>
      <c r="AQ31" s="455"/>
      <c r="AR31" s="455"/>
      <c r="AS31" s="455"/>
      <c r="AT31" s="455"/>
      <c r="AU31" s="455"/>
      <c r="AV31" s="455"/>
      <c r="AW31" s="455"/>
      <c r="AX31" s="455"/>
      <c r="AY31" s="455"/>
      <c r="AZ31" s="455"/>
      <c r="BA31" s="455"/>
      <c r="BB31" s="455"/>
      <c r="BC31" s="455"/>
      <c r="BD31" s="455"/>
      <c r="BE31" s="455"/>
      <c r="BF31" s="455"/>
      <c r="BG31" s="455"/>
      <c r="BH31" s="455"/>
    </row>
    <row r="32" spans="1:60" ht="33" customHeight="1" x14ac:dyDescent="0.3">
      <c r="A32" s="214" t="s">
        <v>96</v>
      </c>
      <c r="AC32" s="444" t="s">
        <v>102</v>
      </c>
      <c r="AD32" s="444"/>
      <c r="AE32" s="444"/>
      <c r="AF32" s="444"/>
      <c r="AG32" s="444"/>
      <c r="AH32" s="444"/>
      <c r="AI32" s="444"/>
      <c r="AJ32" s="444"/>
      <c r="AK32" s="444"/>
      <c r="AL32" s="444"/>
      <c r="AM32" s="444"/>
      <c r="AN32" s="444"/>
      <c r="AO32" s="444"/>
      <c r="AP32" s="444"/>
      <c r="AQ32" s="444"/>
      <c r="AR32" s="444"/>
      <c r="AS32" s="444"/>
      <c r="AT32" s="444"/>
      <c r="AU32" s="444"/>
      <c r="AV32" s="444"/>
      <c r="AW32" s="444"/>
      <c r="AX32" s="444"/>
      <c r="AY32" s="444"/>
      <c r="AZ32" s="444"/>
      <c r="BA32" s="444"/>
      <c r="BB32" s="444"/>
      <c r="BC32" s="444"/>
      <c r="BD32" s="444"/>
      <c r="BE32" s="444"/>
      <c r="BF32" s="444"/>
      <c r="BG32" s="444"/>
      <c r="BH32" s="444"/>
    </row>
    <row r="33" spans="1:53" ht="15.6" x14ac:dyDescent="0.3">
      <c r="A33" s="215" t="s">
        <v>97</v>
      </c>
    </row>
    <row r="34" spans="1:53" ht="15.6" x14ac:dyDescent="0.3">
      <c r="A34" s="211" t="s">
        <v>58</v>
      </c>
      <c r="C34" s="216"/>
      <c r="D34" s="211"/>
      <c r="E34" s="211"/>
      <c r="F34" s="211" t="s">
        <v>59</v>
      </c>
      <c r="G34" s="211"/>
      <c r="H34" s="211"/>
      <c r="I34" s="211"/>
      <c r="J34" s="211"/>
      <c r="K34" s="216"/>
      <c r="L34" s="216"/>
      <c r="M34" s="211"/>
      <c r="N34" s="211"/>
      <c r="O34" s="211"/>
      <c r="P34" s="211"/>
      <c r="Q34" s="211"/>
      <c r="R34" s="211"/>
      <c r="S34" s="211"/>
      <c r="T34" s="211"/>
      <c r="U34" s="211"/>
      <c r="V34" s="211"/>
      <c r="W34" s="211"/>
      <c r="X34" s="216"/>
      <c r="Y34" s="216"/>
      <c r="Z34" s="211"/>
      <c r="AA34" s="211"/>
      <c r="AB34" s="211"/>
      <c r="AC34" s="211"/>
      <c r="AD34" s="211"/>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row>
    <row r="35" spans="1:53" x14ac:dyDescent="0.3">
      <c r="A35" s="217" t="s">
        <v>57</v>
      </c>
      <c r="B35" s="212" t="s">
        <v>93</v>
      </c>
    </row>
  </sheetData>
  <sheetProtection algorithmName="SHA-512" hashValue="Do35QTyzpob4u88V2rvXTyh8Ppd7UT0Ir1KTJVAvdhEQvCSbV4B/eq+CpNXFA6NWYg63PhKI67TS2B/t8QWu7g==" saltValue="r/zEefVNn5GpE7MS1wrolQ==" spinCount="100000" sheet="1" objects="1" scenarios="1"/>
  <mergeCells count="48">
    <mergeCell ref="AD14:BF14"/>
    <mergeCell ref="O14:P14"/>
    <mergeCell ref="BB1:BE1"/>
    <mergeCell ref="BC2:BE2"/>
    <mergeCell ref="AD15:BF15"/>
    <mergeCell ref="O15:P15"/>
    <mergeCell ref="B3:U3"/>
    <mergeCell ref="M10:BB10"/>
    <mergeCell ref="Q15:W15"/>
    <mergeCell ref="M13:BB13"/>
    <mergeCell ref="Y12:AT12"/>
    <mergeCell ref="M11:BB11"/>
    <mergeCell ref="R4:S4"/>
    <mergeCell ref="G20:J20"/>
    <mergeCell ref="H1:O1"/>
    <mergeCell ref="B2:X2"/>
    <mergeCell ref="Q14:W14"/>
    <mergeCell ref="T20:W20"/>
    <mergeCell ref="X20:AA20"/>
    <mergeCell ref="O16:P16"/>
    <mergeCell ref="Q16:W16"/>
    <mergeCell ref="B20:E20"/>
    <mergeCell ref="K20:N20"/>
    <mergeCell ref="O20:R20"/>
    <mergeCell ref="Q17:W17"/>
    <mergeCell ref="AC32:BH32"/>
    <mergeCell ref="O17:P17"/>
    <mergeCell ref="AD17:BF17"/>
    <mergeCell ref="BH20:BH21"/>
    <mergeCell ref="AK20:AN20"/>
    <mergeCell ref="BE20:BE21"/>
    <mergeCell ref="BB19:BH19"/>
    <mergeCell ref="Q18:AA18"/>
    <mergeCell ref="BF20:BF21"/>
    <mergeCell ref="BG20:BG21"/>
    <mergeCell ref="AI18:AN18"/>
    <mergeCell ref="A31:BH31"/>
    <mergeCell ref="A20:A21"/>
    <mergeCell ref="BB20:BB21"/>
    <mergeCell ref="BC20:BC21"/>
    <mergeCell ref="BD20:BD21"/>
    <mergeCell ref="AG20:AJ20"/>
    <mergeCell ref="AD16:BF16"/>
    <mergeCell ref="AT20:AW20"/>
    <mergeCell ref="AX20:BA20"/>
    <mergeCell ref="AB20:AE20"/>
    <mergeCell ref="AO20:AR20"/>
    <mergeCell ref="AW18:AZ18"/>
  </mergeCells>
  <dataValidations count="3">
    <dataValidation type="list" allowBlank="1" showInputMessage="1" showErrorMessage="1" sqref="P18 AH18" xr:uid="{00000000-0002-0000-0100-000000000000}">
      <formula1>" , денна, заочна (дистанційна), вечірня"</formula1>
    </dataValidation>
    <dataValidation errorStyle="warning" allowBlank="1" showInputMessage="1" showErrorMessage="1" sqref="BC2 BB1 M13:BB13" xr:uid="{00000000-0002-0000-0100-000001000000}"/>
    <dataValidation type="list" errorStyle="information" showInputMessage="1" showErrorMessage="1" sqref="Q18:AA18" xr:uid="{00000000-0002-0000-0100-000002000000}">
      <formula1>"денна,денна/заочна,"</formula1>
    </dataValidation>
  </dataValidations>
  <printOptions horizontalCentered="1"/>
  <pageMargins left="0.19685039370078741" right="0.19685039370078741" top="0.39370078740157483" bottom="0.39370078740157483" header="0.51181102362204722" footer="0.31496062992125984"/>
  <pageSetup paperSize="9" scale="75" orientation="landscape" horizontalDpi="180" verticalDpi="18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2">
    <tabColor rgb="FFFFFF00"/>
    <pageSetUpPr fitToPage="1"/>
  </sheetPr>
  <dimension ref="A1:IU134"/>
  <sheetViews>
    <sheetView tabSelected="1" view="pageBreakPreview" topLeftCell="A70" zoomScale="145" zoomScaleNormal="115" zoomScaleSheetLayoutView="145" workbookViewId="0">
      <selection activeCell="C77" sqref="C77:AS77"/>
    </sheetView>
  </sheetViews>
  <sheetFormatPr defaultColWidth="9.109375" defaultRowHeight="13.2" x14ac:dyDescent="0.25"/>
  <cols>
    <col min="1" max="1" width="7.44140625" style="13" bestFit="1" customWidth="1"/>
    <col min="2" max="2" width="28" style="120" customWidth="1"/>
    <col min="3" max="3" width="5.44140625" style="55" customWidth="1"/>
    <col min="4" max="14" width="2.44140625" style="127" customWidth="1"/>
    <col min="15" max="16" width="2" style="127" customWidth="1"/>
    <col min="17" max="17" width="2.109375" style="127" customWidth="1"/>
    <col min="18" max="18" width="2" style="127" customWidth="1"/>
    <col min="19" max="19" width="1.88671875" style="127" customWidth="1"/>
    <col min="20" max="20" width="2.109375" style="127" customWidth="1"/>
    <col min="21" max="23" width="2.44140625" style="127" customWidth="1"/>
    <col min="24" max="24" width="6" style="127" customWidth="1"/>
    <col min="25" max="25" width="5.33203125" style="127" customWidth="1"/>
    <col min="26" max="28" width="4.5546875" style="127" customWidth="1"/>
    <col min="29" max="29" width="5.6640625" style="127" customWidth="1"/>
    <col min="30" max="45" width="4.5546875" style="127" customWidth="1"/>
    <col min="46" max="61" width="4.5546875" style="127" hidden="1" customWidth="1"/>
    <col min="62" max="62" width="5.6640625" style="52" hidden="1" customWidth="1"/>
    <col min="63" max="63" width="4.5546875" style="28" hidden="1" customWidth="1"/>
    <col min="64" max="64" width="9.5546875" style="28" hidden="1" customWidth="1"/>
    <col min="65" max="65" width="6.109375" style="28" hidden="1" customWidth="1"/>
    <col min="66" max="66" width="5" style="28" hidden="1" customWidth="1"/>
    <col min="67" max="67" width="5.33203125" style="28" hidden="1" customWidth="1"/>
    <col min="68" max="68" width="5.109375" style="28" hidden="1" customWidth="1"/>
    <col min="69" max="69" width="5" style="28" hidden="1" customWidth="1"/>
    <col min="70" max="70" width="5.44140625" style="28" hidden="1" customWidth="1"/>
    <col min="71" max="71" width="5.6640625" style="28" hidden="1" customWidth="1"/>
    <col min="72" max="72" width="6" style="28" hidden="1" customWidth="1"/>
    <col min="73" max="73" width="6.44140625" style="11" hidden="1" customWidth="1"/>
    <col min="74" max="74" width="4.6640625" style="11" hidden="1" customWidth="1"/>
    <col min="75" max="82" width="5.6640625" style="11" hidden="1" customWidth="1"/>
    <col min="83" max="83" width="5.6640625" style="152" hidden="1" customWidth="1"/>
    <col min="84" max="84" width="6.109375" style="161" hidden="1" customWidth="1"/>
    <col min="85" max="85" width="4.33203125" style="11" hidden="1" customWidth="1"/>
    <col min="86" max="89" width="3.6640625" style="11" hidden="1" customWidth="1"/>
    <col min="90" max="92" width="5.5546875" style="11" hidden="1" customWidth="1"/>
    <col min="93" max="93" width="4.44140625" style="11" hidden="1" customWidth="1"/>
    <col min="94" max="98" width="3.6640625" style="11" hidden="1" customWidth="1"/>
    <col min="99" max="99" width="4.88671875" style="11" hidden="1" customWidth="1"/>
    <col min="100" max="106" width="3.6640625" style="11" hidden="1" customWidth="1"/>
    <col min="107" max="107" width="5.44140625" style="11" hidden="1" customWidth="1"/>
    <col min="108" max="116" width="4.5546875" style="11" hidden="1" customWidth="1"/>
    <col min="117" max="124" width="5.109375" style="11" hidden="1" customWidth="1"/>
    <col min="125" max="125" width="5.6640625" style="11" hidden="1" customWidth="1"/>
    <col min="126" max="129" width="5.5546875" style="11" hidden="1" customWidth="1"/>
    <col min="130" max="130" width="4" style="11" hidden="1" customWidth="1"/>
    <col min="131" max="139" width="9.109375" style="11" hidden="1" customWidth="1"/>
    <col min="140" max="142" width="9.109375" style="11" customWidth="1"/>
    <col min="143" max="16384" width="9.109375" style="11"/>
  </cols>
  <sheetData>
    <row r="1" spans="1:131" s="97" customFormat="1" ht="31.5" hidden="1" customHeight="1" x14ac:dyDescent="0.2">
      <c r="B1" s="10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CE1" s="142"/>
      <c r="CF1" s="153"/>
    </row>
    <row r="2" spans="1:131" s="2" customFormat="1" ht="16.5" customHeight="1" x14ac:dyDescent="0.3">
      <c r="A2" s="478" t="s">
        <v>4</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c r="AN2" s="478"/>
      <c r="AO2" s="478"/>
      <c r="AP2" s="478"/>
      <c r="AQ2" s="478"/>
      <c r="AR2" s="478"/>
      <c r="AS2" s="478"/>
      <c r="AT2" s="478"/>
      <c r="AU2" s="478"/>
      <c r="AV2" s="478"/>
      <c r="AW2" s="478"/>
      <c r="AX2" s="478"/>
      <c r="AY2" s="478"/>
      <c r="AZ2" s="478"/>
      <c r="BA2" s="478"/>
      <c r="BB2" s="478"/>
      <c r="BC2" s="478"/>
      <c r="BD2" s="478"/>
      <c r="BE2" s="478"/>
      <c r="BF2" s="478"/>
      <c r="BG2" s="478"/>
      <c r="BH2" s="478"/>
      <c r="BI2" s="478"/>
      <c r="BJ2" s="17"/>
      <c r="BK2" s="20" t="s">
        <v>26</v>
      </c>
      <c r="BL2" s="16"/>
      <c r="BM2" s="16"/>
      <c r="BN2" s="16"/>
      <c r="BO2" s="16"/>
      <c r="BP2" s="16"/>
      <c r="BQ2" s="16"/>
      <c r="BR2" s="16"/>
      <c r="BS2" s="16"/>
      <c r="BT2" s="16"/>
      <c r="BX2" s="298" t="s">
        <v>74</v>
      </c>
      <c r="BY2" s="298" t="s">
        <v>103</v>
      </c>
      <c r="BZ2" s="298" t="s">
        <v>73</v>
      </c>
      <c r="CA2" s="298" t="s">
        <v>212</v>
      </c>
      <c r="CB2" s="298" t="s">
        <v>213</v>
      </c>
      <c r="CC2" s="298" t="s">
        <v>75</v>
      </c>
      <c r="CD2" s="298" t="s">
        <v>106</v>
      </c>
      <c r="CE2" s="298" t="s">
        <v>76</v>
      </c>
      <c r="CF2" s="298" t="s">
        <v>214</v>
      </c>
      <c r="CG2" s="299" t="s">
        <v>99</v>
      </c>
      <c r="CH2" s="300" t="s">
        <v>77</v>
      </c>
      <c r="CI2" s="298" t="s">
        <v>104</v>
      </c>
      <c r="CJ2" s="298" t="s">
        <v>78</v>
      </c>
      <c r="CK2" s="298" t="s">
        <v>79</v>
      </c>
      <c r="CL2" s="298" t="s">
        <v>100</v>
      </c>
      <c r="CM2" s="298" t="s">
        <v>215</v>
      </c>
      <c r="CN2" s="298" t="s">
        <v>216</v>
      </c>
      <c r="CO2" s="298" t="s">
        <v>80</v>
      </c>
      <c r="CP2" s="298" t="s">
        <v>81</v>
      </c>
      <c r="CQ2" s="298" t="s">
        <v>82</v>
      </c>
      <c r="CR2" s="298" t="s">
        <v>83</v>
      </c>
      <c r="CS2" s="298" t="s">
        <v>84</v>
      </c>
      <c r="CT2" s="298" t="s">
        <v>85</v>
      </c>
      <c r="CU2" s="298" t="s">
        <v>86</v>
      </c>
      <c r="CV2" s="298" t="s">
        <v>87</v>
      </c>
      <c r="CW2" s="298" t="s">
        <v>105</v>
      </c>
      <c r="CX2" s="298" t="s">
        <v>88</v>
      </c>
      <c r="CY2" s="298" t="s">
        <v>89</v>
      </c>
      <c r="CZ2" s="298" t="s">
        <v>217</v>
      </c>
      <c r="DA2" s="298" t="s">
        <v>101</v>
      </c>
    </row>
    <row r="3" spans="1:131" s="2" customFormat="1" ht="13.5" customHeight="1" x14ac:dyDescent="0.25">
      <c r="A3" s="479" t="s">
        <v>268</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c r="AV3" s="480"/>
      <c r="AW3" s="480"/>
      <c r="AX3" s="480"/>
      <c r="AY3" s="480"/>
      <c r="AZ3" s="480"/>
      <c r="BA3" s="480"/>
      <c r="BB3" s="480"/>
      <c r="BC3" s="480"/>
      <c r="BD3" s="480"/>
      <c r="BE3" s="480"/>
      <c r="BF3" s="480"/>
      <c r="BG3" s="480"/>
      <c r="BH3" s="480"/>
      <c r="BI3" s="481"/>
      <c r="BJ3" s="17"/>
      <c r="BL3" s="506" t="s">
        <v>61</v>
      </c>
      <c r="BM3" s="506"/>
      <c r="BN3" s="506"/>
      <c r="BO3" s="506"/>
      <c r="BP3" s="506"/>
      <c r="BQ3" s="506"/>
      <c r="BR3" s="506"/>
      <c r="BS3" s="506"/>
      <c r="BT3" s="16"/>
      <c r="BX3" s="536" t="s">
        <v>218</v>
      </c>
      <c r="BY3" s="537"/>
      <c r="BZ3" s="537"/>
      <c r="CA3" s="538"/>
      <c r="CB3" s="536" t="s">
        <v>219</v>
      </c>
      <c r="CC3" s="537"/>
      <c r="CD3" s="537"/>
      <c r="CE3" s="537"/>
      <c r="CF3" s="538"/>
      <c r="CG3" s="539" t="s">
        <v>220</v>
      </c>
      <c r="CH3" s="537"/>
      <c r="CI3" s="538"/>
      <c r="CJ3" s="536" t="s">
        <v>221</v>
      </c>
      <c r="CK3" s="537"/>
      <c r="CL3" s="537"/>
      <c r="CM3" s="538"/>
      <c r="CN3" s="536" t="s">
        <v>222</v>
      </c>
      <c r="CO3" s="537"/>
      <c r="CP3" s="537"/>
      <c r="CQ3" s="537"/>
      <c r="CR3" s="538"/>
      <c r="CS3" s="536" t="s">
        <v>223</v>
      </c>
      <c r="CT3" s="537"/>
      <c r="CU3" s="537"/>
      <c r="CV3" s="538"/>
      <c r="CW3" s="536" t="s">
        <v>224</v>
      </c>
      <c r="CX3" s="537"/>
      <c r="CY3" s="537"/>
      <c r="CZ3" s="537"/>
      <c r="DA3" s="538"/>
    </row>
    <row r="4" spans="1:131" s="2" customFormat="1" ht="12.75" customHeight="1" x14ac:dyDescent="0.25">
      <c r="A4" s="482" t="s">
        <v>269</v>
      </c>
      <c r="B4" s="483"/>
      <c r="C4" s="483"/>
      <c r="D4" s="483"/>
      <c r="E4" s="483"/>
      <c r="F4" s="483"/>
      <c r="G4" s="483"/>
      <c r="H4" s="483"/>
      <c r="I4" s="483"/>
      <c r="J4" s="483"/>
      <c r="K4" s="483"/>
      <c r="L4" s="483"/>
      <c r="M4" s="483"/>
      <c r="N4" s="483"/>
      <c r="O4" s="483"/>
      <c r="P4" s="483"/>
      <c r="Q4" s="483"/>
      <c r="R4" s="483"/>
      <c r="S4" s="483"/>
      <c r="T4" s="483"/>
      <c r="U4" s="483"/>
      <c r="V4" s="483"/>
      <c r="W4" s="483"/>
      <c r="X4" s="483"/>
      <c r="Y4" s="483"/>
      <c r="Z4" s="483"/>
      <c r="AA4" s="483"/>
      <c r="AB4" s="483"/>
      <c r="AC4" s="483"/>
      <c r="AD4" s="483"/>
      <c r="AE4" s="483"/>
      <c r="AF4" s="483"/>
      <c r="AG4" s="483"/>
      <c r="AH4" s="483"/>
      <c r="AI4" s="483"/>
      <c r="AJ4" s="483"/>
      <c r="AK4" s="483"/>
      <c r="AL4" s="483"/>
      <c r="AM4" s="483"/>
      <c r="AN4" s="483"/>
      <c r="AO4" s="483"/>
      <c r="AP4" s="483"/>
      <c r="AQ4" s="483"/>
      <c r="AR4" s="483"/>
      <c r="AS4" s="483"/>
      <c r="AT4" s="483"/>
      <c r="AU4" s="483"/>
      <c r="AV4" s="483"/>
      <c r="AW4" s="483"/>
      <c r="AX4" s="483"/>
      <c r="AY4" s="483"/>
      <c r="AZ4" s="483"/>
      <c r="BA4" s="483"/>
      <c r="BB4" s="483"/>
      <c r="BC4" s="483"/>
      <c r="BD4" s="483"/>
      <c r="BE4" s="483"/>
      <c r="BF4" s="483"/>
      <c r="BG4" s="483"/>
      <c r="BH4" s="483"/>
      <c r="BI4" s="484"/>
      <c r="BJ4" s="17"/>
      <c r="BL4" s="45">
        <v>1</v>
      </c>
      <c r="BM4" s="45">
        <v>2</v>
      </c>
      <c r="BN4" s="45">
        <v>3</v>
      </c>
      <c r="BO4" s="45">
        <v>4</v>
      </c>
      <c r="BP4" s="45">
        <v>5</v>
      </c>
      <c r="BQ4" s="45">
        <v>6</v>
      </c>
      <c r="BR4" s="45">
        <v>7</v>
      </c>
      <c r="BS4" s="45">
        <v>8</v>
      </c>
      <c r="BT4" s="16"/>
      <c r="BW4"/>
      <c r="BX4"/>
      <c r="BY4"/>
      <c r="BZ4"/>
      <c r="CA4"/>
      <c r="CB4"/>
      <c r="CC4"/>
      <c r="CD4"/>
      <c r="CE4" s="143"/>
      <c r="CF4" s="154"/>
      <c r="EA4" s="174" t="s">
        <v>209</v>
      </c>
    </row>
    <row r="5" spans="1:131" s="3" customFormat="1" ht="12.75" customHeight="1" x14ac:dyDescent="0.25">
      <c r="A5" s="488" t="s">
        <v>109</v>
      </c>
      <c r="B5" s="515" t="s">
        <v>5</v>
      </c>
      <c r="C5" s="487" t="s">
        <v>6</v>
      </c>
      <c r="D5" s="512" t="s">
        <v>7</v>
      </c>
      <c r="E5" s="513"/>
      <c r="F5" s="513"/>
      <c r="G5" s="513"/>
      <c r="H5" s="513"/>
      <c r="I5" s="513"/>
      <c r="J5" s="513"/>
      <c r="K5" s="513"/>
      <c r="L5" s="513"/>
      <c r="M5" s="513"/>
      <c r="N5" s="513"/>
      <c r="O5" s="513"/>
      <c r="P5" s="513"/>
      <c r="Q5" s="513"/>
      <c r="R5" s="513"/>
      <c r="S5" s="513"/>
      <c r="T5" s="513"/>
      <c r="U5" s="513"/>
      <c r="V5" s="513"/>
      <c r="W5" s="514"/>
      <c r="X5" s="508" t="s">
        <v>1</v>
      </c>
      <c r="Y5" s="509"/>
      <c r="Z5" s="509"/>
      <c r="AA5" s="509"/>
      <c r="AB5" s="509"/>
      <c r="AC5" s="510"/>
      <c r="AD5" s="508" t="s">
        <v>8</v>
      </c>
      <c r="AE5" s="509"/>
      <c r="AF5" s="509"/>
      <c r="AG5" s="509"/>
      <c r="AH5" s="509"/>
      <c r="AI5" s="509"/>
      <c r="AJ5" s="509"/>
      <c r="AK5" s="509"/>
      <c r="AL5" s="509"/>
      <c r="AM5" s="509"/>
      <c r="AN5" s="509"/>
      <c r="AO5" s="509"/>
      <c r="AP5" s="509"/>
      <c r="AQ5" s="509"/>
      <c r="AR5" s="509"/>
      <c r="AS5" s="509"/>
      <c r="AT5" s="509"/>
      <c r="AU5" s="509"/>
      <c r="AV5" s="509"/>
      <c r="AW5" s="509"/>
      <c r="AX5" s="509"/>
      <c r="AY5" s="509"/>
      <c r="AZ5" s="509"/>
      <c r="BA5" s="509"/>
      <c r="BB5" s="509"/>
      <c r="BC5" s="509"/>
      <c r="BD5" s="509"/>
      <c r="BE5" s="509"/>
      <c r="BF5" s="509"/>
      <c r="BG5" s="509"/>
      <c r="BH5" s="509"/>
      <c r="BI5" s="510"/>
      <c r="BJ5" s="47"/>
      <c r="BL5" s="46">
        <v>1</v>
      </c>
      <c r="BM5" s="46">
        <v>1</v>
      </c>
      <c r="BN5" s="46">
        <v>1</v>
      </c>
      <c r="BO5" s="46">
        <v>1</v>
      </c>
      <c r="BP5" s="46">
        <v>1</v>
      </c>
      <c r="BQ5" s="46">
        <v>1</v>
      </c>
      <c r="BR5" s="46">
        <v>1</v>
      </c>
      <c r="BS5" s="46">
        <v>1</v>
      </c>
      <c r="BT5" s="22"/>
      <c r="BX5"/>
      <c r="BY5"/>
      <c r="BZ5"/>
      <c r="CA5"/>
      <c r="CB5"/>
      <c r="CC5"/>
      <c r="CD5"/>
      <c r="CE5" s="144"/>
      <c r="CF5" s="155"/>
    </row>
    <row r="6" spans="1:131" s="4" customFormat="1" ht="17.25" customHeight="1" x14ac:dyDescent="0.25">
      <c r="A6" s="489"/>
      <c r="B6" s="516"/>
      <c r="C6" s="487"/>
      <c r="D6" s="495" t="s">
        <v>9</v>
      </c>
      <c r="E6" s="496"/>
      <c r="F6" s="496"/>
      <c r="G6" s="497"/>
      <c r="H6" s="511" t="s">
        <v>10</v>
      </c>
      <c r="I6" s="511"/>
      <c r="J6" s="511"/>
      <c r="K6" s="511"/>
      <c r="L6" s="511"/>
      <c r="M6" s="511"/>
      <c r="N6" s="511"/>
      <c r="O6" s="494" t="s">
        <v>11</v>
      </c>
      <c r="P6" s="494" t="s">
        <v>12</v>
      </c>
      <c r="Q6" s="511" t="s">
        <v>13</v>
      </c>
      <c r="R6" s="511"/>
      <c r="S6" s="511"/>
      <c r="T6" s="511"/>
      <c r="U6" s="511"/>
      <c r="V6" s="511"/>
      <c r="W6" s="511"/>
      <c r="X6" s="518" t="s">
        <v>14</v>
      </c>
      <c r="Y6" s="518"/>
      <c r="Z6" s="511" t="s">
        <v>147</v>
      </c>
      <c r="AA6" s="511" t="s">
        <v>148</v>
      </c>
      <c r="AB6" s="511" t="s">
        <v>149</v>
      </c>
      <c r="AC6" s="511" t="s">
        <v>0</v>
      </c>
      <c r="AD6" s="512" t="s">
        <v>15</v>
      </c>
      <c r="AE6" s="513"/>
      <c r="AF6" s="513"/>
      <c r="AG6" s="513"/>
      <c r="AH6" s="513"/>
      <c r="AI6" s="513"/>
      <c r="AJ6" s="513"/>
      <c r="AK6" s="514"/>
      <c r="AL6" s="512" t="s">
        <v>16</v>
      </c>
      <c r="AM6" s="513"/>
      <c r="AN6" s="513"/>
      <c r="AO6" s="513"/>
      <c r="AP6" s="513"/>
      <c r="AQ6" s="513"/>
      <c r="AR6" s="513"/>
      <c r="AS6" s="514"/>
      <c r="AT6" s="508" t="s">
        <v>17</v>
      </c>
      <c r="AU6" s="509"/>
      <c r="AV6" s="509"/>
      <c r="AW6" s="509"/>
      <c r="AX6" s="509"/>
      <c r="AY6" s="509"/>
      <c r="AZ6" s="509"/>
      <c r="BA6" s="510"/>
      <c r="BB6" s="508" t="s">
        <v>18</v>
      </c>
      <c r="BC6" s="509"/>
      <c r="BD6" s="509"/>
      <c r="BE6" s="509"/>
      <c r="BF6" s="509"/>
      <c r="BG6" s="509"/>
      <c r="BH6" s="509"/>
      <c r="BI6" s="510"/>
      <c r="BJ6" s="48"/>
      <c r="BK6" s="3" t="s">
        <v>62</v>
      </c>
      <c r="BL6" s="110">
        <v>1</v>
      </c>
      <c r="BM6" s="4" t="s">
        <v>64</v>
      </c>
      <c r="BO6" s="4" t="s">
        <v>63</v>
      </c>
      <c r="BP6" s="111">
        <v>1.5</v>
      </c>
      <c r="BQ6" s="4" t="s">
        <v>65</v>
      </c>
      <c r="BS6" s="23"/>
      <c r="BT6" s="24"/>
      <c r="BX6"/>
      <c r="BY6"/>
      <c r="BZ6"/>
      <c r="CA6"/>
      <c r="CB6"/>
      <c r="CC6"/>
      <c r="CD6"/>
      <c r="CE6" s="145"/>
      <c r="CF6" s="156"/>
      <c r="EA6" s="173" t="s">
        <v>210</v>
      </c>
    </row>
    <row r="7" spans="1:131" s="4" customFormat="1" ht="17.25" customHeight="1" x14ac:dyDescent="0.25">
      <c r="A7" s="489"/>
      <c r="B7" s="516"/>
      <c r="C7" s="487"/>
      <c r="D7" s="498"/>
      <c r="E7" s="499"/>
      <c r="F7" s="499"/>
      <c r="G7" s="500"/>
      <c r="H7" s="511"/>
      <c r="I7" s="511"/>
      <c r="J7" s="511"/>
      <c r="K7" s="511"/>
      <c r="L7" s="511"/>
      <c r="M7" s="511"/>
      <c r="N7" s="511"/>
      <c r="O7" s="494"/>
      <c r="P7" s="494"/>
      <c r="Q7" s="511"/>
      <c r="R7" s="511"/>
      <c r="S7" s="511"/>
      <c r="T7" s="511"/>
      <c r="U7" s="511"/>
      <c r="V7" s="511"/>
      <c r="W7" s="511"/>
      <c r="X7" s="511" t="s">
        <v>19</v>
      </c>
      <c r="Y7" s="511" t="s">
        <v>20</v>
      </c>
      <c r="Z7" s="511"/>
      <c r="AA7" s="511"/>
      <c r="AB7" s="511"/>
      <c r="AC7" s="511"/>
      <c r="AD7" s="491">
        <v>1</v>
      </c>
      <c r="AE7" s="492"/>
      <c r="AF7" s="492"/>
      <c r="AG7" s="493"/>
      <c r="AH7" s="491">
        <v>2</v>
      </c>
      <c r="AI7" s="492"/>
      <c r="AJ7" s="492"/>
      <c r="AK7" s="493"/>
      <c r="AL7" s="491">
        <v>3</v>
      </c>
      <c r="AM7" s="492"/>
      <c r="AN7" s="492"/>
      <c r="AO7" s="493"/>
      <c r="AP7" s="491">
        <v>4</v>
      </c>
      <c r="AQ7" s="492"/>
      <c r="AR7" s="492"/>
      <c r="AS7" s="493"/>
      <c r="AT7" s="491">
        <v>5</v>
      </c>
      <c r="AU7" s="492"/>
      <c r="AV7" s="492"/>
      <c r="AW7" s="493"/>
      <c r="AX7" s="491">
        <v>6</v>
      </c>
      <c r="AY7" s="492"/>
      <c r="AZ7" s="492"/>
      <c r="BA7" s="493"/>
      <c r="BB7" s="491">
        <v>7</v>
      </c>
      <c r="BC7" s="492"/>
      <c r="BD7" s="492"/>
      <c r="BE7" s="493"/>
      <c r="BF7" s="491">
        <v>8</v>
      </c>
      <c r="BG7" s="492"/>
      <c r="BH7" s="492"/>
      <c r="BI7" s="493"/>
      <c r="BJ7" s="48"/>
      <c r="BK7" s="21" t="s">
        <v>22</v>
      </c>
      <c r="BL7" s="16"/>
      <c r="BM7" s="16"/>
      <c r="BN7" s="16"/>
      <c r="BO7" s="3"/>
      <c r="BP7" s="3"/>
      <c r="BQ7" s="22"/>
      <c r="BR7" s="44">
        <v>30</v>
      </c>
      <c r="BS7" s="23"/>
      <c r="BT7" s="25"/>
      <c r="CE7" s="145"/>
      <c r="CF7" s="156"/>
      <c r="EA7" s="173" t="s">
        <v>211</v>
      </c>
    </row>
    <row r="8" spans="1:131" s="4" customFormat="1" ht="17.25" customHeight="1" x14ac:dyDescent="0.3">
      <c r="A8" s="489"/>
      <c r="B8" s="516"/>
      <c r="C8" s="487"/>
      <c r="D8" s="498"/>
      <c r="E8" s="499"/>
      <c r="F8" s="499"/>
      <c r="G8" s="500"/>
      <c r="H8" s="511"/>
      <c r="I8" s="511"/>
      <c r="J8" s="511"/>
      <c r="K8" s="511"/>
      <c r="L8" s="511"/>
      <c r="M8" s="511"/>
      <c r="N8" s="511"/>
      <c r="O8" s="494"/>
      <c r="P8" s="494"/>
      <c r="Q8" s="511"/>
      <c r="R8" s="511"/>
      <c r="S8" s="511"/>
      <c r="T8" s="511"/>
      <c r="U8" s="511"/>
      <c r="V8" s="511"/>
      <c r="W8" s="511"/>
      <c r="X8" s="511"/>
      <c r="Y8" s="511"/>
      <c r="Z8" s="511"/>
      <c r="AA8" s="511"/>
      <c r="AB8" s="511"/>
      <c r="AC8" s="511"/>
      <c r="AD8" s="508" t="s">
        <v>204</v>
      </c>
      <c r="AE8" s="509"/>
      <c r="AF8" s="509"/>
      <c r="AG8" s="509"/>
      <c r="AH8" s="509"/>
      <c r="AI8" s="509"/>
      <c r="AJ8" s="509"/>
      <c r="AK8" s="509"/>
      <c r="AL8" s="509"/>
      <c r="AM8" s="509"/>
      <c r="AN8" s="509"/>
      <c r="AO8" s="509"/>
      <c r="AP8" s="509"/>
      <c r="AQ8" s="509"/>
      <c r="AR8" s="509"/>
      <c r="AS8" s="509"/>
      <c r="AT8" s="509"/>
      <c r="AU8" s="509"/>
      <c r="AV8" s="509"/>
      <c r="AW8" s="509"/>
      <c r="AX8" s="509"/>
      <c r="AY8" s="509"/>
      <c r="AZ8" s="509"/>
      <c r="BA8" s="509"/>
      <c r="BB8" s="509"/>
      <c r="BC8" s="509"/>
      <c r="BD8" s="509"/>
      <c r="BE8" s="509"/>
      <c r="BF8" s="509"/>
      <c r="BG8" s="509"/>
      <c r="BH8" s="509"/>
      <c r="BI8" s="510"/>
      <c r="BJ8" s="48"/>
      <c r="BK8" s="20" t="s">
        <v>27</v>
      </c>
      <c r="BL8" s="23"/>
      <c r="BM8" s="23"/>
      <c r="BN8" s="23"/>
      <c r="BO8" s="23"/>
      <c r="BP8" s="23"/>
      <c r="BQ8" s="23"/>
      <c r="BR8" s="23"/>
      <c r="BS8" s="23"/>
      <c r="BT8" s="23"/>
      <c r="CE8" s="145"/>
      <c r="CF8" s="156"/>
      <c r="CI8" s="4" t="s">
        <v>91</v>
      </c>
      <c r="CQ8" s="4" t="s">
        <v>72</v>
      </c>
      <c r="DD8" s="4" t="s">
        <v>71</v>
      </c>
      <c r="EA8" s="173" t="s">
        <v>257</v>
      </c>
    </row>
    <row r="9" spans="1:131" s="4" customFormat="1" ht="17.25" customHeight="1" x14ac:dyDescent="0.25">
      <c r="A9" s="489"/>
      <c r="B9" s="516"/>
      <c r="C9" s="487"/>
      <c r="D9" s="498"/>
      <c r="E9" s="499"/>
      <c r="F9" s="499"/>
      <c r="G9" s="500"/>
      <c r="H9" s="511"/>
      <c r="I9" s="511"/>
      <c r="J9" s="511"/>
      <c r="K9" s="511"/>
      <c r="L9" s="511"/>
      <c r="M9" s="511"/>
      <c r="N9" s="511"/>
      <c r="O9" s="494"/>
      <c r="P9" s="494"/>
      <c r="Q9" s="511"/>
      <c r="R9" s="511"/>
      <c r="S9" s="511"/>
      <c r="T9" s="511"/>
      <c r="U9" s="511"/>
      <c r="V9" s="511"/>
      <c r="W9" s="511"/>
      <c r="X9" s="511"/>
      <c r="Y9" s="511"/>
      <c r="Z9" s="511"/>
      <c r="AA9" s="511"/>
      <c r="AB9" s="511"/>
      <c r="AC9" s="511"/>
      <c r="AD9" s="504">
        <v>13</v>
      </c>
      <c r="AE9" s="486"/>
      <c r="AF9" s="486"/>
      <c r="AG9" s="505"/>
      <c r="AH9" s="504">
        <v>17</v>
      </c>
      <c r="AI9" s="486"/>
      <c r="AJ9" s="486"/>
      <c r="AK9" s="505"/>
      <c r="AL9" s="504">
        <v>17</v>
      </c>
      <c r="AM9" s="486"/>
      <c r="AN9" s="486"/>
      <c r="AO9" s="505"/>
      <c r="AP9" s="504">
        <v>17</v>
      </c>
      <c r="AQ9" s="486"/>
      <c r="AR9" s="486"/>
      <c r="AS9" s="505"/>
      <c r="AT9" s="504">
        <v>17</v>
      </c>
      <c r="AU9" s="486"/>
      <c r="AV9" s="486"/>
      <c r="AW9" s="505"/>
      <c r="AX9" s="504">
        <v>17</v>
      </c>
      <c r="AY9" s="486"/>
      <c r="AZ9" s="486"/>
      <c r="BA9" s="505"/>
      <c r="BB9" s="504">
        <v>17</v>
      </c>
      <c r="BC9" s="486"/>
      <c r="BD9" s="486"/>
      <c r="BE9" s="505"/>
      <c r="BF9" s="504">
        <v>17</v>
      </c>
      <c r="BG9" s="486"/>
      <c r="BH9" s="486"/>
      <c r="BI9" s="505"/>
      <c r="BJ9" s="49"/>
      <c r="BK9" s="23"/>
      <c r="BL9" s="23"/>
      <c r="BM9" s="23"/>
      <c r="BN9" s="23"/>
      <c r="BO9" s="23"/>
      <c r="BP9" s="23"/>
      <c r="BQ9" s="23"/>
      <c r="BR9" s="23"/>
      <c r="BS9" s="23"/>
      <c r="BT9" s="23"/>
      <c r="CE9" s="145"/>
      <c r="CF9" s="157"/>
      <c r="EA9" s="173" t="s">
        <v>172</v>
      </c>
    </row>
    <row r="10" spans="1:131" s="4" customFormat="1" ht="17.25" customHeight="1" x14ac:dyDescent="0.25">
      <c r="A10" s="490"/>
      <c r="B10" s="517"/>
      <c r="C10" s="487"/>
      <c r="D10" s="501"/>
      <c r="E10" s="502"/>
      <c r="F10" s="502"/>
      <c r="G10" s="503"/>
      <c r="H10" s="511"/>
      <c r="I10" s="511"/>
      <c r="J10" s="511"/>
      <c r="K10" s="511"/>
      <c r="L10" s="511"/>
      <c r="M10" s="511"/>
      <c r="N10" s="511"/>
      <c r="O10" s="494"/>
      <c r="P10" s="494"/>
      <c r="Q10" s="511"/>
      <c r="R10" s="511"/>
      <c r="S10" s="511"/>
      <c r="T10" s="511"/>
      <c r="U10" s="511"/>
      <c r="V10" s="511"/>
      <c r="W10" s="511"/>
      <c r="X10" s="511"/>
      <c r="Y10" s="511"/>
      <c r="Z10" s="511"/>
      <c r="AA10" s="511"/>
      <c r="AB10" s="511"/>
      <c r="AC10" s="511"/>
      <c r="AD10" s="508" t="s">
        <v>153</v>
      </c>
      <c r="AE10" s="509"/>
      <c r="AF10" s="509"/>
      <c r="AG10" s="509"/>
      <c r="AH10" s="509"/>
      <c r="AI10" s="509"/>
      <c r="AJ10" s="509"/>
      <c r="AK10" s="509"/>
      <c r="AL10" s="509"/>
      <c r="AM10" s="509"/>
      <c r="AN10" s="509"/>
      <c r="AO10" s="509"/>
      <c r="AP10" s="509"/>
      <c r="AQ10" s="509"/>
      <c r="AR10" s="509"/>
      <c r="AS10" s="509"/>
      <c r="AT10" s="509"/>
      <c r="AU10" s="509"/>
      <c r="AV10" s="509"/>
      <c r="AW10" s="509"/>
      <c r="AX10" s="509"/>
      <c r="AY10" s="509"/>
      <c r="AZ10" s="509"/>
      <c r="BA10" s="509"/>
      <c r="BB10" s="509"/>
      <c r="BC10" s="509"/>
      <c r="BD10" s="509"/>
      <c r="BE10" s="509"/>
      <c r="BF10" s="509"/>
      <c r="BG10" s="509"/>
      <c r="BH10" s="509"/>
      <c r="BI10" s="510"/>
      <c r="BJ10" s="17"/>
      <c r="BK10" s="16"/>
      <c r="BL10" s="519" t="s">
        <v>25</v>
      </c>
      <c r="BM10" s="520"/>
      <c r="BN10" s="520"/>
      <c r="BO10" s="520"/>
      <c r="BP10" s="520"/>
      <c r="BQ10" s="520"/>
      <c r="BR10" s="520"/>
      <c r="BS10" s="521"/>
      <c r="BT10" s="522" t="s">
        <v>24</v>
      </c>
      <c r="CE10" s="145"/>
      <c r="CF10" s="156"/>
      <c r="DC10" s="102" t="s">
        <v>24</v>
      </c>
      <c r="DD10" s="519" t="s">
        <v>119</v>
      </c>
      <c r="DE10" s="520"/>
      <c r="DF10" s="520"/>
      <c r="DG10" s="520"/>
      <c r="DH10" s="520"/>
      <c r="DI10" s="520"/>
      <c r="DJ10" s="520"/>
      <c r="DK10" s="521"/>
      <c r="DL10" s="102" t="s">
        <v>24</v>
      </c>
      <c r="DM10" s="519" t="s">
        <v>120</v>
      </c>
      <c r="DN10" s="520"/>
      <c r="DO10" s="520"/>
      <c r="DP10" s="520"/>
      <c r="DQ10" s="520"/>
      <c r="DR10" s="520"/>
      <c r="DS10" s="520"/>
      <c r="DT10" s="521"/>
      <c r="DU10" s="102" t="s">
        <v>24</v>
      </c>
      <c r="EA10" s="173" t="s">
        <v>258</v>
      </c>
    </row>
    <row r="11" spans="1:131" s="7" customFormat="1" ht="13.5" customHeight="1" x14ac:dyDescent="0.25">
      <c r="A11" s="6">
        <v>1</v>
      </c>
      <c r="B11" s="115" t="s">
        <v>90</v>
      </c>
      <c r="C11" s="5" t="s">
        <v>170</v>
      </c>
      <c r="D11" s="507">
        <v>4</v>
      </c>
      <c r="E11" s="507"/>
      <c r="F11" s="507"/>
      <c r="G11" s="507"/>
      <c r="H11" s="507">
        <v>5</v>
      </c>
      <c r="I11" s="507"/>
      <c r="J11" s="507"/>
      <c r="K11" s="507"/>
      <c r="L11" s="507"/>
      <c r="M11" s="507"/>
      <c r="N11" s="507"/>
      <c r="O11" s="6">
        <v>6</v>
      </c>
      <c r="P11" s="6">
        <v>7</v>
      </c>
      <c r="Q11" s="507">
        <v>8</v>
      </c>
      <c r="R11" s="507"/>
      <c r="S11" s="507"/>
      <c r="T11" s="507"/>
      <c r="U11" s="507"/>
      <c r="V11" s="507"/>
      <c r="W11" s="507"/>
      <c r="X11" s="6">
        <v>9</v>
      </c>
      <c r="Y11" s="5" t="s">
        <v>171</v>
      </c>
      <c r="Z11" s="6">
        <v>11</v>
      </c>
      <c r="AA11" s="6">
        <v>12</v>
      </c>
      <c r="AB11" s="6">
        <v>13</v>
      </c>
      <c r="AC11" s="6">
        <v>14</v>
      </c>
      <c r="AD11" s="504">
        <v>15</v>
      </c>
      <c r="AE11" s="486"/>
      <c r="AF11" s="486"/>
      <c r="AG11" s="112" t="s">
        <v>66</v>
      </c>
      <c r="AH11" s="485">
        <v>16</v>
      </c>
      <c r="AI11" s="486"/>
      <c r="AJ11" s="486"/>
      <c r="AK11" s="112" t="s">
        <v>66</v>
      </c>
      <c r="AL11" s="485">
        <v>17</v>
      </c>
      <c r="AM11" s="486"/>
      <c r="AN11" s="486"/>
      <c r="AO11" s="112" t="s">
        <v>66</v>
      </c>
      <c r="AP11" s="485">
        <v>18</v>
      </c>
      <c r="AQ11" s="486"/>
      <c r="AR11" s="486"/>
      <c r="AS11" s="112" t="s">
        <v>66</v>
      </c>
      <c r="AT11" s="485">
        <v>19</v>
      </c>
      <c r="AU11" s="486"/>
      <c r="AV11" s="486"/>
      <c r="AW11" s="112" t="s">
        <v>66</v>
      </c>
      <c r="AX11" s="485">
        <v>20</v>
      </c>
      <c r="AY11" s="486"/>
      <c r="AZ11" s="486"/>
      <c r="BA11" s="112" t="s">
        <v>66</v>
      </c>
      <c r="BB11" s="485">
        <v>21</v>
      </c>
      <c r="BC11" s="486"/>
      <c r="BD11" s="486"/>
      <c r="BE11" s="112" t="s">
        <v>66</v>
      </c>
      <c r="BF11" s="485">
        <v>22</v>
      </c>
      <c r="BG11" s="486"/>
      <c r="BH11" s="486"/>
      <c r="BI11" s="112" t="s">
        <v>66</v>
      </c>
      <c r="BJ11" s="42" t="s">
        <v>23</v>
      </c>
      <c r="BK11" s="16"/>
      <c r="BL11" s="26">
        <v>1</v>
      </c>
      <c r="BM11" s="26">
        <v>2</v>
      </c>
      <c r="BN11" s="26">
        <v>3</v>
      </c>
      <c r="BO11" s="26">
        <v>4</v>
      </c>
      <c r="BP11" s="26">
        <v>5</v>
      </c>
      <c r="BQ11" s="26">
        <v>6</v>
      </c>
      <c r="BR11" s="26">
        <v>7</v>
      </c>
      <c r="BS11" s="26">
        <v>8</v>
      </c>
      <c r="BT11" s="522"/>
      <c r="CE11" s="146"/>
      <c r="CF11" s="158"/>
      <c r="CH11" s="26">
        <v>1</v>
      </c>
      <c r="CI11" s="26">
        <v>2</v>
      </c>
      <c r="CJ11" s="26">
        <v>3</v>
      </c>
      <c r="CK11" s="26">
        <v>4</v>
      </c>
      <c r="CL11" s="26">
        <v>5</v>
      </c>
      <c r="CM11" s="26">
        <v>6</v>
      </c>
      <c r="CN11" s="26">
        <v>7</v>
      </c>
      <c r="CO11" s="26">
        <v>8</v>
      </c>
      <c r="CQ11" s="26">
        <v>1</v>
      </c>
      <c r="CR11" s="26">
        <v>2</v>
      </c>
      <c r="CS11" s="26">
        <v>3</v>
      </c>
      <c r="CT11" s="26">
        <v>4</v>
      </c>
      <c r="CU11" s="26">
        <v>5</v>
      </c>
      <c r="CV11" s="26">
        <v>6</v>
      </c>
      <c r="CW11" s="26">
        <v>7</v>
      </c>
      <c r="CX11" s="26">
        <v>8</v>
      </c>
      <c r="DC11" s="103" t="s">
        <v>121</v>
      </c>
      <c r="DD11" s="26">
        <v>1</v>
      </c>
      <c r="DE11" s="26">
        <v>2</v>
      </c>
      <c r="DF11" s="26">
        <v>3</v>
      </c>
      <c r="DG11" s="26">
        <v>4</v>
      </c>
      <c r="DH11" s="26">
        <v>5</v>
      </c>
      <c r="DI11" s="26">
        <v>6</v>
      </c>
      <c r="DJ11" s="26">
        <v>7</v>
      </c>
      <c r="DK11" s="26">
        <v>8</v>
      </c>
      <c r="DL11" s="103" t="s">
        <v>89</v>
      </c>
      <c r="DM11" s="26">
        <v>1</v>
      </c>
      <c r="DN11" s="26">
        <v>2</v>
      </c>
      <c r="DO11" s="26">
        <v>3</v>
      </c>
      <c r="DP11" s="26">
        <v>4</v>
      </c>
      <c r="DQ11" s="26">
        <v>5</v>
      </c>
      <c r="DR11" s="26">
        <v>6</v>
      </c>
      <c r="DS11" s="26">
        <v>7</v>
      </c>
      <c r="DT11" s="26">
        <v>8</v>
      </c>
      <c r="DU11" s="103" t="s">
        <v>62</v>
      </c>
      <c r="EA11" s="173" t="s">
        <v>173</v>
      </c>
    </row>
    <row r="12" spans="1:131" s="2" customFormat="1" ht="15" customHeight="1" x14ac:dyDescent="0.2">
      <c r="A12" s="14"/>
      <c r="B12" s="117"/>
      <c r="C12" s="58"/>
      <c r="D12" s="171"/>
      <c r="E12" s="171"/>
      <c r="F12" s="171"/>
      <c r="G12" s="171"/>
      <c r="H12" s="171"/>
      <c r="I12" s="171"/>
      <c r="J12" s="171"/>
      <c r="K12" s="171"/>
      <c r="L12" s="171"/>
      <c r="M12" s="171"/>
      <c r="N12" s="171"/>
      <c r="O12" s="171"/>
      <c r="P12" s="171"/>
      <c r="Q12" s="136"/>
      <c r="R12" s="136"/>
      <c r="S12" s="136"/>
      <c r="T12" s="136"/>
      <c r="U12" s="136"/>
      <c r="V12" s="136"/>
      <c r="W12" s="136"/>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7"/>
      <c r="BK12" s="16"/>
      <c r="BL12" s="27"/>
      <c r="BM12" s="27"/>
      <c r="BN12" s="27"/>
      <c r="BO12" s="27"/>
      <c r="BP12" s="27"/>
      <c r="BQ12" s="27"/>
      <c r="BR12" s="27"/>
      <c r="BS12" s="27"/>
      <c r="BT12" s="27"/>
      <c r="CE12" s="143"/>
      <c r="CF12" s="154"/>
      <c r="DL12" s="104"/>
      <c r="EA12" s="173" t="s">
        <v>174</v>
      </c>
    </row>
    <row r="13" spans="1:131" s="2" customFormat="1" ht="15" customHeight="1" x14ac:dyDescent="0.2">
      <c r="A13" s="175">
        <v>1</v>
      </c>
      <c r="B13" s="176" t="s">
        <v>133</v>
      </c>
      <c r="C13" s="58"/>
      <c r="D13" s="171"/>
      <c r="E13" s="171"/>
      <c r="F13" s="171"/>
      <c r="G13" s="171"/>
      <c r="H13" s="171"/>
      <c r="I13" s="171"/>
      <c r="J13" s="171"/>
      <c r="K13" s="171"/>
      <c r="L13" s="171"/>
      <c r="M13" s="171"/>
      <c r="N13" s="171"/>
      <c r="O13" s="171"/>
      <c r="P13" s="171"/>
      <c r="Q13" s="171"/>
      <c r="R13" s="171"/>
      <c r="S13" s="171"/>
      <c r="T13" s="171"/>
      <c r="U13" s="171"/>
      <c r="V13" s="171"/>
      <c r="W13" s="171"/>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7"/>
      <c r="BK13" s="16"/>
      <c r="BL13" s="27"/>
      <c r="BM13" s="27"/>
      <c r="BN13" s="27"/>
      <c r="BO13" s="27"/>
      <c r="BP13" s="27"/>
      <c r="BQ13" s="27"/>
      <c r="BR13" s="27"/>
      <c r="BS13" s="27"/>
      <c r="BT13" s="27"/>
      <c r="CE13" s="143"/>
      <c r="CF13" s="154"/>
      <c r="DL13" s="104"/>
      <c r="EA13" s="173" t="s">
        <v>259</v>
      </c>
    </row>
    <row r="14" spans="1:131" s="2" customFormat="1" ht="15" customHeight="1" x14ac:dyDescent="0.2">
      <c r="A14" s="317" t="s">
        <v>159</v>
      </c>
      <c r="B14" s="316" t="s">
        <v>247</v>
      </c>
      <c r="C14" s="58"/>
      <c r="D14" s="171"/>
      <c r="E14" s="171"/>
      <c r="F14" s="171"/>
      <c r="G14" s="171"/>
      <c r="H14" s="171"/>
      <c r="I14" s="171"/>
      <c r="J14" s="171"/>
      <c r="K14" s="171"/>
      <c r="L14" s="171"/>
      <c r="M14" s="171"/>
      <c r="N14" s="171"/>
      <c r="O14" s="171"/>
      <c r="P14" s="171"/>
      <c r="Q14" s="171"/>
      <c r="R14" s="171"/>
      <c r="S14" s="171"/>
      <c r="T14" s="171"/>
      <c r="U14" s="171"/>
      <c r="V14" s="171"/>
      <c r="W14" s="171"/>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7"/>
      <c r="BK14" s="16"/>
      <c r="BL14" s="27"/>
      <c r="BM14" s="27"/>
      <c r="BN14" s="27"/>
      <c r="BO14" s="27"/>
      <c r="BP14" s="27"/>
      <c r="BQ14" s="27"/>
      <c r="BR14" s="27"/>
      <c r="BS14" s="27"/>
      <c r="BT14" s="27"/>
      <c r="CE14" s="143"/>
      <c r="CF14" s="154"/>
      <c r="DL14" s="104"/>
    </row>
    <row r="15" spans="1:131" s="2" customFormat="1" ht="20.399999999999999" x14ac:dyDescent="0.25">
      <c r="A15" s="181" t="s">
        <v>248</v>
      </c>
      <c r="B15" s="95" t="s">
        <v>184</v>
      </c>
      <c r="C15" s="614" t="s">
        <v>293</v>
      </c>
      <c r="D15" s="99">
        <v>1</v>
      </c>
      <c r="E15" s="100"/>
      <c r="F15" s="100"/>
      <c r="G15" s="10"/>
      <c r="H15" s="99"/>
      <c r="I15" s="130"/>
      <c r="J15" s="130"/>
      <c r="K15" s="100"/>
      <c r="L15" s="100"/>
      <c r="M15" s="100"/>
      <c r="N15" s="10"/>
      <c r="O15" s="109"/>
      <c r="P15" s="109"/>
      <c r="Q15" s="99"/>
      <c r="R15" s="100"/>
      <c r="S15" s="100"/>
      <c r="T15" s="130"/>
      <c r="U15" s="130"/>
      <c r="V15" s="130"/>
      <c r="W15" s="10"/>
      <c r="X15" s="8">
        <v>90</v>
      </c>
      <c r="Y15" s="109">
        <f t="shared" ref="Y15:Y20" si="0">CEILING(X15/$BR$7,0.25)</f>
        <v>3</v>
      </c>
      <c r="Z15" s="9">
        <f>AD15*$BL$5+AH15*$BM$5+AL15*$BN$5+AP15*$BO$5+AT15*$BP$5+AX15*$BQ$5+BB15*$BR$5+BF15*$BS$5</f>
        <v>12</v>
      </c>
      <c r="AA15" s="9">
        <f>AE15*$BL$5+AI15*$BM$5+AM15*$BN$5+AQ15*$BO$5+AU15*$BP$5+AY15*$BQ$5+BC15*$BR$5+BG15*$BS$5</f>
        <v>0</v>
      </c>
      <c r="AB15" s="9">
        <f>AF15*$BL$5+AJ15*$BM$5+AN15*$BN$5+AR15*$BO$5+AV15*$BP$5+AZ15*$BQ$5+BD15*$BR$5+BH15*$BS$5</f>
        <v>6</v>
      </c>
      <c r="AC15" s="9">
        <f>X15-(Z15+AA15+AB15)</f>
        <v>72</v>
      </c>
      <c r="AD15" s="166">
        <v>12</v>
      </c>
      <c r="AE15" s="166"/>
      <c r="AF15" s="166">
        <v>6</v>
      </c>
      <c r="AG15" s="56">
        <f>BL15</f>
        <v>3</v>
      </c>
      <c r="AH15" s="166"/>
      <c r="AI15" s="166"/>
      <c r="AJ15" s="166"/>
      <c r="AK15" s="56">
        <f>BM15</f>
        <v>0</v>
      </c>
      <c r="AL15" s="166"/>
      <c r="AM15" s="166"/>
      <c r="AN15" s="166"/>
      <c r="AO15" s="56">
        <f>BN15</f>
        <v>0</v>
      </c>
      <c r="AP15" s="166">
        <v>0</v>
      </c>
      <c r="AQ15" s="166">
        <v>0</v>
      </c>
      <c r="AR15" s="166"/>
      <c r="AS15" s="56">
        <f>BO15</f>
        <v>0</v>
      </c>
      <c r="AT15" s="166"/>
      <c r="AU15" s="166"/>
      <c r="AV15" s="166"/>
      <c r="AW15" s="56">
        <f>BP15</f>
        <v>0</v>
      </c>
      <c r="AX15" s="166"/>
      <c r="AY15" s="166"/>
      <c r="AZ15" s="166"/>
      <c r="BA15" s="56">
        <f>BQ15</f>
        <v>0</v>
      </c>
      <c r="BB15" s="166"/>
      <c r="BC15" s="166"/>
      <c r="BD15" s="166"/>
      <c r="BE15" s="56">
        <f>BR15</f>
        <v>0</v>
      </c>
      <c r="BF15" s="166"/>
      <c r="BG15" s="166"/>
      <c r="BH15" s="166"/>
      <c r="BI15" s="56">
        <f>BS15</f>
        <v>0</v>
      </c>
      <c r="BJ15" s="50">
        <f t="shared" ref="BJ15:BJ20" si="1">IF(ISERROR(AC15/X15),0,AC15/X15)</f>
        <v>0.8</v>
      </c>
      <c r="BK15" s="98" t="str">
        <f t="shared" ref="BK15:BK20" si="2">IF(ISERROR(SEARCH("в",A15)),"",1)</f>
        <v/>
      </c>
      <c r="BL15" s="68">
        <f>IF(AND(BK15&lt;$CF15,$CE15&lt;&gt;$Y15,BW15=$CF15),BW15+$Y15-$CE15,BW15)</f>
        <v>3</v>
      </c>
      <c r="BM15" s="68">
        <f t="shared" ref="BM15" si="3">IF(AND(BL15&lt;$CF15,$CE15&lt;&gt;$Y15,BX15=$CF15),BX15+$Y15-$CE15,BX15)</f>
        <v>0</v>
      </c>
      <c r="BN15" s="68">
        <f t="shared" ref="BN15" si="4">IF(AND(BM15&lt;$CF15,$CE15&lt;&gt;$Y15,BY15=$CF15),BY15+$Y15-$CE15,BY15)</f>
        <v>0</v>
      </c>
      <c r="BO15" s="68">
        <f t="shared" ref="BO15" si="5">IF(AND(BN15&lt;$CF15,$CE15&lt;&gt;$Y15,BZ15=$CF15),BZ15+$Y15-$CE15,BZ15)</f>
        <v>0</v>
      </c>
      <c r="BP15" s="68">
        <f t="shared" ref="BP15" si="6">IF(AND(BO15&lt;$CF15,$CE15&lt;&gt;$Y15,CA15=$CF15),CA15+$Y15-$CE15,CA15)</f>
        <v>0</v>
      </c>
      <c r="BQ15" s="68">
        <f t="shared" ref="BQ15" si="7">IF(AND(BP15&lt;$CF15,$CE15&lt;&gt;$Y15,CB15=$CF15),CB15+$Y15-$CE15,CB15)</f>
        <v>0</v>
      </c>
      <c r="BR15" s="68">
        <f t="shared" ref="BR15" si="8">IF(AND(BQ15&lt;$CF15,$CE15&lt;&gt;$Y15,CC15=$CF15),CC15+$Y15-$CE15,CC15)</f>
        <v>0</v>
      </c>
      <c r="BS15" s="68">
        <f t="shared" ref="BS15" si="9">IF(AND(BR15&lt;$CF15,$CE15&lt;&gt;$Y15,CD15=$CF15),CD15+$Y15-$CE15,CD15)</f>
        <v>0</v>
      </c>
      <c r="BT15" s="71">
        <f>SUM(BL15:BS15)</f>
        <v>3</v>
      </c>
      <c r="BW15" s="12">
        <f>IF($DC15=0,0,ROUND(4*$Y15*SUM(AD15:AF15)/$DC15,0)/4)</f>
        <v>3</v>
      </c>
      <c r="BX15" s="12">
        <f>IF($DC15=0,0,ROUND(4*$Y15*SUM(AH15:AJ15)/$DC15,0)/4)</f>
        <v>0</v>
      </c>
      <c r="BY15" s="12">
        <f>IF($DC15=0,0,ROUND(4*$Y15*SUM(AL15:AN15)/$DC15,0)/4)</f>
        <v>0</v>
      </c>
      <c r="BZ15" s="12">
        <f>IF($DC15=0,0,ROUND(4*$Y15*SUM(AP15:AR15)/$DC15,0)/4)</f>
        <v>0</v>
      </c>
      <c r="CA15" s="12">
        <f>IF($DC15=0,0,ROUND(4*$Y15*SUM(AT15:AV15)/$DC15,0)/4)</f>
        <v>0</v>
      </c>
      <c r="CB15" s="12">
        <f>IF($DC15=0,0,ROUND(4*$Y15*(SUM(AX15:AZ15))/$DC15,0)/4)</f>
        <v>0</v>
      </c>
      <c r="CC15" s="12">
        <f>IF($DC15=0,0,ROUND(4*$Y15*(SUM(BB15:BD15))/$DC15,0)/4)</f>
        <v>0</v>
      </c>
      <c r="CD15" s="12">
        <f>IF($DC15=0,0,ROUND(4*$Y15*(SUM(BF15:BH15))/$DC15,0)/4)</f>
        <v>0</v>
      </c>
      <c r="CE15" s="147">
        <f>SUM(BW15:CD15)</f>
        <v>3</v>
      </c>
      <c r="CF15" s="159">
        <f>MAX(BW15:CD15)</f>
        <v>3</v>
      </c>
      <c r="CH15" s="60">
        <f>IF(VALUE($D15)=1,1,0)+IF(VALUE($E15)=1,1,0)+IF(VALUE($F15)=1,1,0)+IF(VALUE($G15)=1,1,0)</f>
        <v>1</v>
      </c>
      <c r="CI15" s="60">
        <f>IF(VALUE($D15)=2,1,0)+IF(VALUE($E15)=2,1,0)+IF(VALUE($F15)=2,1,0)+IF(VALUE($G15)=2,1,0)</f>
        <v>0</v>
      </c>
      <c r="CJ15" s="60">
        <f>IF(VALUE($D15)=3,1,0)+IF(VALUE($E15)=3,1,0)+IF(VALUE($F15)=3,1,0)+IF(VALUE($G15)=3,1,0)</f>
        <v>0</v>
      </c>
      <c r="CK15" s="60">
        <f>IF(VALUE($D15)=4,1,0)+IF(VALUE($E15)=4,1,0)+IF(VALUE($F15)=4,1,0)+IF(VALUE($G15)=4,1,0)</f>
        <v>0</v>
      </c>
      <c r="CL15" s="60">
        <f>IF(VALUE($D15)=5,1,0)+IF(VALUE($E15)=5,1,0)+IF(VALUE($F15)=5,1,0)+IF(VALUE($G15)=5,1,0)</f>
        <v>0</v>
      </c>
      <c r="CM15" s="60">
        <f>IF(VALUE($D15)=6,1,0)+IF(VALUE($E15)=6,1,0)+IF(VALUE($F15)=6,1,0)+IF(VALUE($G15)=6,1,0)</f>
        <v>0</v>
      </c>
      <c r="CN15" s="60">
        <f>IF(VALUE($D15)=7,1,0)+IF(VALUE($E15)=7,1,0)+IF(VALUE($F15)=7,1,0)+IF(VALUE($G15)=7,1,0)</f>
        <v>0</v>
      </c>
      <c r="CO15" s="60">
        <f>IF(VALUE($D15)=8,1,0)+IF(VALUE($E15)=8,1,0)+IF(VALUE($F15)=8,1,0)+IF(VALUE($G15)=8,1,0)</f>
        <v>0</v>
      </c>
      <c r="CP15" s="67">
        <f>SUM(CH15:CO15)</f>
        <v>1</v>
      </c>
      <c r="CQ15" s="60">
        <f t="shared" ref="CQ15:CQ20" si="10">IF(MID(H15,1,1)="1",1,0)+IF(MID(I15,1,1)="1",1,0)+IF(MID(J15,1,1)="1",1,0)+IF(MID(K15,1,1)="1",1,0)+IF(MID(L15,1,1)="1",1,0)+IF(MID(M15,1,1)="1",1,0)+IF(MID(N15,1,1)="1",1,0)</f>
        <v>0</v>
      </c>
      <c r="CR15" s="60">
        <f t="shared" ref="CR15:CR20" si="11">IF(MID(H15,1,1)="2",1,0)+IF(MID(I15,1,1)="2",1,0)+IF(MID(J15,1,1)="2",1,0)+IF(MID(K15,1,1)="2",1,0)+IF(MID(L15,1,1)="2",1,0)+IF(MID(M15,1,1)="2",1,0)+IF(MID(N15,1,1)="2",1,0)</f>
        <v>0</v>
      </c>
      <c r="CS15" s="61">
        <f t="shared" ref="CS15:CS20" si="12">IF(MID(H15,1,1)="3",1,0)+IF(MID(I15,1,1)="3",1,0)+IF(MID(J15,1,1)="3",1,0)+IF(MID(K15,1,1)="3",1,0)+IF(MID(L15,1,1)="3",1,0)+IF(MID(M15,1,1)="3",1,0)+IF(MID(N15,1,1)="3",1,0)</f>
        <v>0</v>
      </c>
      <c r="CT15" s="60">
        <f t="shared" ref="CT15:CT20" si="13">IF(MID(H15,1,1)="4",1,0)+IF(MID(I15,1,1)="4",1,0)+IF(MID(J15,1,1)="4",1,0)+IF(MID(K15,1,1)="4",1,0)+IF(MID(L15,1,1)="4",1,0)+IF(MID(M15,1,1)="4",1,0)+IF(MID(N15,1,1)="4",1,0)</f>
        <v>0</v>
      </c>
      <c r="CU15" s="60">
        <f t="shared" ref="CU15:CU20" si="14">IF(MID(H15,1,1)="5",1,0)+IF(MID(I15,1,1)="5",1,0)+IF(MID(J15,1,1)="5",1,0)+IF(MID(K15,1,1)="5",1,0)+IF(MID(L15,1,1)="5",1,0)+IF(MID(M15,1,1)="5",1,0)+IF(MID(N15,1,1)="5",1,0)</f>
        <v>0</v>
      </c>
      <c r="CV15" s="60">
        <f t="shared" ref="CV15:CV20" si="15">IF(MID(H15,1,1)="6",1,0)+IF(MID(I15,1,1)="6",1,0)+IF(MID(J15,1,1)="6",1,0)+IF(MID(K15,1,1)="6",1,0)+IF(MID(L15,1,1)="6",1,0)+IF(MID(M15,1,1)="6",1,0)+IF(MID(N15,1,1)="6",1,0)</f>
        <v>0</v>
      </c>
      <c r="CW15" s="60">
        <f t="shared" ref="CW15:CW20" si="16">IF(MID(H15,1,1)="7",1,0)+IF(MID(I15,1,1)="7",1,0)+IF(MID(J15,1,1)="7",1,0)+IF(MID(K15,1,1)="7",1,0)+IF(MID(L15,1,1)="7",1,0)+IF(MID(M15,1,1)="7",1,0)+IF(MID(N15,1,1)="7",1,0)</f>
        <v>0</v>
      </c>
      <c r="CX15" s="60">
        <f t="shared" ref="CX15:CX20" si="17">IF(MID(H15,1,1)="8",1,0)+IF(MID(I15,1,1)="8",1,0)+IF(MID(J15,1,1)="8",1,0)+IF(MID(K15,1,1)="8",1,0)+IF(MID(L15,1,1)="8",1,0)+IF(MID(M15,1,1)="8",1,0)+IF(MID(N15,1,1)="8",1,0)</f>
        <v>0</v>
      </c>
      <c r="CY15" s="66">
        <f>SUM(CQ15:CX15)</f>
        <v>0</v>
      </c>
      <c r="DC15" s="53">
        <f>SUM($AD15:$AF15)+SUM($AH15:$AJ15)+SUM($AL15:AN15)+SUM($AP15:AR15)+SUM($AT15:AV15)+SUM($AX15:AZ15)+SUM($BB15:BD15)+SUM($BF15:BH15)</f>
        <v>18</v>
      </c>
      <c r="DD15"/>
      <c r="DE15"/>
      <c r="DF15"/>
      <c r="DG15"/>
      <c r="DH15"/>
      <c r="DI15"/>
      <c r="DJ15"/>
      <c r="DK15"/>
      <c r="DL15"/>
      <c r="DM15"/>
      <c r="DN15"/>
      <c r="DO15"/>
      <c r="DP15"/>
      <c r="DQ15"/>
      <c r="DR15"/>
      <c r="DS15"/>
      <c r="DT15"/>
      <c r="DU15"/>
    </row>
    <row r="16" spans="1:131" s="2" customFormat="1" x14ac:dyDescent="0.25">
      <c r="A16" s="181" t="s">
        <v>249</v>
      </c>
      <c r="B16" s="95" t="s">
        <v>205</v>
      </c>
      <c r="C16" s="424" t="s">
        <v>284</v>
      </c>
      <c r="D16" s="99">
        <v>3</v>
      </c>
      <c r="E16" s="100"/>
      <c r="F16" s="100"/>
      <c r="G16" s="10"/>
      <c r="H16" s="99"/>
      <c r="I16" s="100"/>
      <c r="J16" s="100"/>
      <c r="K16" s="100"/>
      <c r="L16" s="100"/>
      <c r="M16" s="100"/>
      <c r="N16" s="10"/>
      <c r="O16" s="109"/>
      <c r="P16" s="109"/>
      <c r="Q16" s="99"/>
      <c r="R16" s="100"/>
      <c r="S16" s="100"/>
      <c r="T16" s="100"/>
      <c r="U16" s="100"/>
      <c r="V16" s="100"/>
      <c r="W16" s="10"/>
      <c r="X16" s="8">
        <v>90</v>
      </c>
      <c r="Y16" s="109">
        <f t="shared" si="0"/>
        <v>3</v>
      </c>
      <c r="Z16" s="9">
        <f t="shared" ref="Z16:AB20" si="18">AD16*$BL$5+AH16*$BM$5+AL16*$BN$5+AP16*$BO$5+AT16*$BP$5+AX16*$BQ$5+BB16*$BR$5+BF16*$BS$5</f>
        <v>12</v>
      </c>
      <c r="AA16" s="9">
        <f t="shared" si="18"/>
        <v>0</v>
      </c>
      <c r="AB16" s="9">
        <f t="shared" si="18"/>
        <v>6</v>
      </c>
      <c r="AC16" s="9">
        <f t="shared" ref="AC16:AC20" si="19">X16-(Z16+AA16+AB16)</f>
        <v>72</v>
      </c>
      <c r="AD16" s="166"/>
      <c r="AE16" s="166"/>
      <c r="AF16" s="166"/>
      <c r="AG16" s="56">
        <f t="shared" ref="AG16:AG20" si="20">BL16</f>
        <v>0</v>
      </c>
      <c r="AH16" s="166"/>
      <c r="AI16" s="166"/>
      <c r="AJ16" s="166"/>
      <c r="AK16" s="56">
        <f>BM16</f>
        <v>0</v>
      </c>
      <c r="AL16" s="166">
        <v>12</v>
      </c>
      <c r="AM16" s="166"/>
      <c r="AN16" s="166">
        <v>6</v>
      </c>
      <c r="AO16" s="56">
        <f>BN16</f>
        <v>3</v>
      </c>
      <c r="AP16" s="166"/>
      <c r="AQ16" s="166"/>
      <c r="AR16" s="166"/>
      <c r="AS16" s="56">
        <f>BO16</f>
        <v>0</v>
      </c>
      <c r="AT16" s="166"/>
      <c r="AU16" s="166"/>
      <c r="AV16" s="166"/>
      <c r="AW16" s="56">
        <f>BP16</f>
        <v>0</v>
      </c>
      <c r="AX16" s="166"/>
      <c r="AY16" s="166"/>
      <c r="AZ16" s="166"/>
      <c r="BA16" s="56">
        <f>BQ16</f>
        <v>0</v>
      </c>
      <c r="BB16" s="166"/>
      <c r="BC16" s="166"/>
      <c r="BD16" s="166"/>
      <c r="BE16" s="56">
        <f>BR16</f>
        <v>0</v>
      </c>
      <c r="BF16" s="166"/>
      <c r="BG16" s="166"/>
      <c r="BH16" s="166"/>
      <c r="BI16" s="56">
        <f>BS16</f>
        <v>0</v>
      </c>
      <c r="BJ16" s="50">
        <f t="shared" si="1"/>
        <v>0.8</v>
      </c>
      <c r="BK16" s="98" t="str">
        <f t="shared" si="2"/>
        <v/>
      </c>
      <c r="BL16" s="12">
        <f>IF(AND(BK16&lt;$CF16,$CE16&lt;&gt;$Y16,BW16=$CF16),BW16+$Y16-$CE16,BW16)</f>
        <v>0</v>
      </c>
      <c r="BM16" s="12">
        <f t="shared" ref="BM16:BS20" si="21">IF(AND(BL16&lt;$CF16,$CE16&lt;&gt;$Y16,BX16=$CF16),BX16+$Y16-$CE16,BX16)</f>
        <v>0</v>
      </c>
      <c r="BN16" s="12">
        <f t="shared" si="21"/>
        <v>3</v>
      </c>
      <c r="BO16" s="12">
        <f t="shared" si="21"/>
        <v>0</v>
      </c>
      <c r="BP16" s="12">
        <f t="shared" si="21"/>
        <v>0</v>
      </c>
      <c r="BQ16" s="12">
        <f t="shared" si="21"/>
        <v>0</v>
      </c>
      <c r="BR16" s="12">
        <f t="shared" si="21"/>
        <v>0</v>
      </c>
      <c r="BS16" s="12">
        <f t="shared" si="21"/>
        <v>0</v>
      </c>
      <c r="BT16" s="71">
        <f t="shared" ref="BT16:BT20" si="22">SUM(BL16:BS16)</f>
        <v>3</v>
      </c>
      <c r="BW16" s="12">
        <f>IF($DC16=0,0,ROUND(4*$Y16*SUM(AD16:AF16)/$DC16,0)/4)</f>
        <v>0</v>
      </c>
      <c r="BX16" s="12">
        <f>IF($DC16=0,0,ROUND(4*$Y16*SUM(AH16:AJ16)/$DC16,0)/4)</f>
        <v>0</v>
      </c>
      <c r="BY16" s="12">
        <f>IF($DC16=0,0,ROUND(4*$Y16*SUM(AL16:AN16)/$DC16,0)/4)</f>
        <v>3</v>
      </c>
      <c r="BZ16" s="12">
        <f>IF($DC16=0,0,ROUND(4*$Y16*SUM(AP16:AR16)/$DC16,0)/4)</f>
        <v>0</v>
      </c>
      <c r="CA16" s="12">
        <f>IF($DC16=0,0,ROUND(4*$Y16*SUM(AT16:AV16)/$DC16,0)/4)</f>
        <v>0</v>
      </c>
      <c r="CB16" s="12">
        <f>IF($DC16=0,0,ROUND(4*$Y16*(SUM(AX16:AZ16))/$DC16,0)/4)</f>
        <v>0</v>
      </c>
      <c r="CC16" s="12">
        <f>IF($DC16=0,0,ROUND(4*$Y16*(SUM(BB16:BD16))/$DC16,0)/4)</f>
        <v>0</v>
      </c>
      <c r="CD16" s="12">
        <f>IF($DC16=0,0,ROUND(4*$Y16*(SUM(BF16:BH16))/$DC16,0)/4)</f>
        <v>0</v>
      </c>
      <c r="CE16" s="147">
        <f t="shared" ref="CE16:CE20" si="23">SUM(BW16:CD16)</f>
        <v>3</v>
      </c>
      <c r="CF16" s="159">
        <f t="shared" ref="CF16:CF20" si="24">MAX(BW16:CD16)</f>
        <v>3</v>
      </c>
      <c r="CH16" s="60">
        <f t="shared" ref="CH16:CH20" si="25">IF(VALUE($D16)=1,1,0)+IF(VALUE($E16)=1,1,0)+IF(VALUE($F16)=1,1,0)+IF(VALUE($G16)=1,1,0)</f>
        <v>0</v>
      </c>
      <c r="CI16" s="60">
        <f t="shared" ref="CI16:CI20" si="26">IF(VALUE($D16)=2,1,0)+IF(VALUE($E16)=2,1,0)+IF(VALUE($F16)=2,1,0)+IF(VALUE($G16)=2,1,0)</f>
        <v>0</v>
      </c>
      <c r="CJ16" s="60">
        <f t="shared" ref="CJ16:CJ20" si="27">IF(VALUE($D16)=3,1,0)+IF(VALUE($E16)=3,1,0)+IF(VALUE($F16)=3,1,0)+IF(VALUE($G16)=3,1,0)</f>
        <v>1</v>
      </c>
      <c r="CK16" s="60">
        <f t="shared" ref="CK16:CK20" si="28">IF(VALUE($D16)=4,1,0)+IF(VALUE($E16)=4,1,0)+IF(VALUE($F16)=4,1,0)+IF(VALUE($G16)=4,1,0)</f>
        <v>0</v>
      </c>
      <c r="CL16" s="60">
        <f t="shared" ref="CL16:CL20" si="29">IF(VALUE($D16)=5,1,0)+IF(VALUE($E16)=5,1,0)+IF(VALUE($F16)=5,1,0)+IF(VALUE($G16)=5,1,0)</f>
        <v>0</v>
      </c>
      <c r="CM16" s="60">
        <f t="shared" ref="CM16:CM20" si="30">IF(VALUE($D16)=6,1,0)+IF(VALUE($E16)=6,1,0)+IF(VALUE($F16)=6,1,0)+IF(VALUE($G16)=6,1,0)</f>
        <v>0</v>
      </c>
      <c r="CN16" s="60">
        <f t="shared" ref="CN16:CN20" si="31">IF(VALUE($D16)=7,1,0)+IF(VALUE($E16)=7,1,0)+IF(VALUE($F16)=7,1,0)+IF(VALUE($G16)=7,1,0)</f>
        <v>0</v>
      </c>
      <c r="CO16" s="60">
        <f t="shared" ref="CO16:CO20" si="32">IF(VALUE($D16)=8,1,0)+IF(VALUE($E16)=8,1,0)+IF(VALUE($F16)=8,1,0)+IF(VALUE($G16)=8,1,0)</f>
        <v>0</v>
      </c>
      <c r="CP16" s="67">
        <f t="shared" ref="CP16:CP20" si="33">SUM(CH16:CO16)</f>
        <v>1</v>
      </c>
      <c r="CQ16" s="60">
        <f t="shared" si="10"/>
        <v>0</v>
      </c>
      <c r="CR16" s="60">
        <f t="shared" si="11"/>
        <v>0</v>
      </c>
      <c r="CS16" s="61">
        <f t="shared" si="12"/>
        <v>0</v>
      </c>
      <c r="CT16" s="60">
        <f t="shared" si="13"/>
        <v>0</v>
      </c>
      <c r="CU16" s="60">
        <f t="shared" si="14"/>
        <v>0</v>
      </c>
      <c r="CV16" s="60">
        <f t="shared" si="15"/>
        <v>0</v>
      </c>
      <c r="CW16" s="60">
        <f t="shared" si="16"/>
        <v>0</v>
      </c>
      <c r="CX16" s="60">
        <f t="shared" si="17"/>
        <v>0</v>
      </c>
      <c r="CY16" s="66">
        <f t="shared" ref="CY16" si="34">SUM(CQ16:CX16)</f>
        <v>0</v>
      </c>
      <c r="DC16" s="53">
        <f>SUM($AD16:$AF16)+SUM($AH16:$AJ16)+SUM($AL16:AN16)+SUM($AP16:AR16)+SUM($AT16:AV16)+SUM($AX16:AZ16)+SUM($BB16:BD16)+SUM($BF16:BH16)</f>
        <v>18</v>
      </c>
      <c r="DD16"/>
      <c r="DE16"/>
      <c r="DF16"/>
      <c r="DG16"/>
      <c r="DH16"/>
      <c r="DI16"/>
      <c r="DJ16"/>
      <c r="DK16"/>
      <c r="DL16"/>
      <c r="DM16"/>
      <c r="DN16"/>
      <c r="DO16"/>
      <c r="DP16"/>
      <c r="DQ16"/>
      <c r="DR16"/>
      <c r="DS16"/>
      <c r="DT16"/>
      <c r="DU16"/>
    </row>
    <row r="17" spans="1:125" s="2" customFormat="1" ht="20.399999999999999" x14ac:dyDescent="0.25">
      <c r="A17" s="181" t="s">
        <v>250</v>
      </c>
      <c r="B17" s="95" t="s">
        <v>279</v>
      </c>
      <c r="C17" s="614" t="s">
        <v>294</v>
      </c>
      <c r="D17" s="99">
        <v>1</v>
      </c>
      <c r="E17" s="100"/>
      <c r="F17" s="100"/>
      <c r="G17" s="10"/>
      <c r="H17" s="99"/>
      <c r="I17" s="100"/>
      <c r="J17" s="100"/>
      <c r="K17" s="100"/>
      <c r="L17" s="100"/>
      <c r="M17" s="100"/>
      <c r="N17" s="10"/>
      <c r="O17" s="109"/>
      <c r="P17" s="109"/>
      <c r="Q17" s="99"/>
      <c r="R17" s="100"/>
      <c r="S17" s="100"/>
      <c r="T17" s="100"/>
      <c r="U17" s="100"/>
      <c r="V17" s="100"/>
      <c r="W17" s="10"/>
      <c r="X17" s="8">
        <v>90</v>
      </c>
      <c r="Y17" s="109">
        <f t="shared" si="0"/>
        <v>3</v>
      </c>
      <c r="Z17" s="9">
        <f t="shared" si="18"/>
        <v>0</v>
      </c>
      <c r="AA17" s="9">
        <f t="shared" si="18"/>
        <v>0</v>
      </c>
      <c r="AB17" s="9">
        <f t="shared" si="18"/>
        <v>18</v>
      </c>
      <c r="AC17" s="9">
        <f t="shared" si="19"/>
        <v>72</v>
      </c>
      <c r="AD17" s="166"/>
      <c r="AE17" s="166"/>
      <c r="AF17" s="166">
        <v>18</v>
      </c>
      <c r="AG17" s="56">
        <f t="shared" si="20"/>
        <v>3</v>
      </c>
      <c r="AH17" s="166"/>
      <c r="AI17" s="166"/>
      <c r="AJ17" s="166"/>
      <c r="AK17" s="56">
        <f t="shared" ref="AK17:AK20" si="35">BM17</f>
        <v>0</v>
      </c>
      <c r="AL17" s="166"/>
      <c r="AM17" s="166"/>
      <c r="AN17" s="166"/>
      <c r="AO17" s="56">
        <f t="shared" ref="AO17:AO20" si="36">BN17</f>
        <v>0</v>
      </c>
      <c r="AP17" s="166"/>
      <c r="AQ17" s="166"/>
      <c r="AR17" s="166"/>
      <c r="AS17" s="56">
        <f t="shared" ref="AS17:AS20" si="37">BO17</f>
        <v>0</v>
      </c>
      <c r="AT17" s="166"/>
      <c r="AU17" s="166"/>
      <c r="AV17" s="166"/>
      <c r="AW17" s="56">
        <f t="shared" ref="AW17:AW20" si="38">BP17</f>
        <v>0</v>
      </c>
      <c r="AX17" s="166"/>
      <c r="AY17" s="166"/>
      <c r="AZ17" s="166"/>
      <c r="BA17" s="56">
        <f t="shared" ref="BA17:BA20" si="39">BQ17</f>
        <v>0</v>
      </c>
      <c r="BB17" s="166"/>
      <c r="BC17" s="166"/>
      <c r="BD17" s="166"/>
      <c r="BE17" s="56">
        <f t="shared" ref="BE17:BE20" si="40">BR17</f>
        <v>0</v>
      </c>
      <c r="BF17" s="166"/>
      <c r="BG17" s="166"/>
      <c r="BH17" s="166"/>
      <c r="BI17" s="56">
        <f t="shared" ref="BI17:BI20" si="41">BS17</f>
        <v>0</v>
      </c>
      <c r="BJ17" s="50">
        <f t="shared" si="1"/>
        <v>0.8</v>
      </c>
      <c r="BK17" s="98" t="str">
        <f t="shared" si="2"/>
        <v/>
      </c>
      <c r="BL17" s="12">
        <f t="shared" ref="BL17:BL20" si="42">IF(AND(BK17&lt;$CF17,$CE17&lt;&gt;$Y17,BW17=$CF17),BW17+$Y17-$CE17,BW17)</f>
        <v>3</v>
      </c>
      <c r="BM17" s="12">
        <f t="shared" si="21"/>
        <v>0</v>
      </c>
      <c r="BN17" s="12">
        <f t="shared" si="21"/>
        <v>0</v>
      </c>
      <c r="BO17" s="12">
        <f t="shared" si="21"/>
        <v>0</v>
      </c>
      <c r="BP17" s="12">
        <f t="shared" si="21"/>
        <v>0</v>
      </c>
      <c r="BQ17" s="12">
        <f t="shared" si="21"/>
        <v>0</v>
      </c>
      <c r="BR17" s="12">
        <f t="shared" si="21"/>
        <v>0</v>
      </c>
      <c r="BS17" s="12">
        <f t="shared" si="21"/>
        <v>0</v>
      </c>
      <c r="BT17" s="71">
        <f t="shared" si="22"/>
        <v>3</v>
      </c>
      <c r="BW17" s="12">
        <f t="shared" ref="BW17:BW20" si="43">IF($DC17=0,0,ROUND(4*$Y17*SUM(AD17:AF17)/$DC17,0)/4)</f>
        <v>3</v>
      </c>
      <c r="BX17" s="12">
        <f t="shared" ref="BX17:BX20" si="44">IF($DC17=0,0,ROUND(4*$Y17*SUM(AH17:AJ17)/$DC17,0)/4)</f>
        <v>0</v>
      </c>
      <c r="BY17" s="12">
        <f t="shared" ref="BY17:BY20" si="45">IF($DC17=0,0,ROUND(4*$Y17*SUM(AL17:AN17)/$DC17,0)/4)</f>
        <v>0</v>
      </c>
      <c r="BZ17" s="12">
        <f t="shared" ref="BZ17:BZ20" si="46">IF($DC17=0,0,ROUND(4*$Y17*SUM(AP17:AR17)/$DC17,0)/4)</f>
        <v>0</v>
      </c>
      <c r="CA17" s="12">
        <f t="shared" ref="CA17:CA20" si="47">IF($DC17=0,0,ROUND(4*$Y17*SUM(AT17:AV17)/$DC17,0)/4)</f>
        <v>0</v>
      </c>
      <c r="CB17" s="12">
        <f t="shared" ref="CB17:CB20" si="48">IF($DC17=0,0,ROUND(4*$Y17*(SUM(AX17:AZ17))/$DC17,0)/4)</f>
        <v>0</v>
      </c>
      <c r="CC17" s="12">
        <f t="shared" ref="CC17:CC20" si="49">IF($DC17=0,0,ROUND(4*$Y17*(SUM(BB17:BD17))/$DC17,0)/4)</f>
        <v>0</v>
      </c>
      <c r="CD17" s="12">
        <f t="shared" ref="CD17:CD20" si="50">IF($DC17=0,0,ROUND(4*$Y17*(SUM(BF17:BH17))/$DC17,0)/4)</f>
        <v>0</v>
      </c>
      <c r="CE17" s="147">
        <f t="shared" si="23"/>
        <v>3</v>
      </c>
      <c r="CF17" s="159">
        <f t="shared" si="24"/>
        <v>3</v>
      </c>
      <c r="CH17" s="60">
        <f t="shared" si="25"/>
        <v>1</v>
      </c>
      <c r="CI17" s="60">
        <f t="shared" si="26"/>
        <v>0</v>
      </c>
      <c r="CJ17" s="60">
        <f t="shared" si="27"/>
        <v>0</v>
      </c>
      <c r="CK17" s="60">
        <f t="shared" si="28"/>
        <v>0</v>
      </c>
      <c r="CL17" s="60">
        <f t="shared" si="29"/>
        <v>0</v>
      </c>
      <c r="CM17" s="60">
        <f t="shared" si="30"/>
        <v>0</v>
      </c>
      <c r="CN17" s="60">
        <f t="shared" si="31"/>
        <v>0</v>
      </c>
      <c r="CO17" s="60">
        <f t="shared" si="32"/>
        <v>0</v>
      </c>
      <c r="CP17" s="67">
        <f t="shared" si="33"/>
        <v>1</v>
      </c>
      <c r="CQ17" s="60">
        <f t="shared" si="10"/>
        <v>0</v>
      </c>
      <c r="CR17" s="60">
        <f t="shared" si="11"/>
        <v>0</v>
      </c>
      <c r="CS17" s="61">
        <f t="shared" si="12"/>
        <v>0</v>
      </c>
      <c r="CT17" s="60">
        <f t="shared" si="13"/>
        <v>0</v>
      </c>
      <c r="CU17" s="60">
        <f t="shared" si="14"/>
        <v>0</v>
      </c>
      <c r="CV17" s="60">
        <f t="shared" si="15"/>
        <v>0</v>
      </c>
      <c r="CW17" s="60">
        <f t="shared" si="16"/>
        <v>0</v>
      </c>
      <c r="CX17" s="60">
        <f t="shared" si="17"/>
        <v>0</v>
      </c>
      <c r="CY17" s="66">
        <f t="shared" ref="CY17:CY20" si="51">SUM(CQ17:CX17)</f>
        <v>0</v>
      </c>
      <c r="DC17" s="53">
        <f>SUM($AD17:$AF17)+SUM($AH17:$AJ17)+SUM($AL17:AN17)+SUM($AP17:AR17)+SUM($AT17:AV17)+SUM($AX17:AZ17)+SUM($BB17:BD17)+SUM($BF17:BH17)</f>
        <v>18</v>
      </c>
      <c r="DD17"/>
      <c r="DE17"/>
      <c r="DF17"/>
      <c r="DG17"/>
      <c r="DH17"/>
      <c r="DI17"/>
      <c r="DJ17"/>
      <c r="DK17"/>
      <c r="DL17"/>
      <c r="DM17"/>
      <c r="DN17"/>
      <c r="DO17"/>
      <c r="DP17"/>
      <c r="DQ17"/>
      <c r="DR17"/>
      <c r="DS17"/>
      <c r="DT17"/>
      <c r="DU17"/>
    </row>
    <row r="18" spans="1:125" s="2" customFormat="1" ht="20.399999999999999" x14ac:dyDescent="0.25">
      <c r="A18" s="181" t="s">
        <v>251</v>
      </c>
      <c r="B18" s="95" t="s">
        <v>277</v>
      </c>
      <c r="C18" s="424" t="s">
        <v>285</v>
      </c>
      <c r="D18" s="99">
        <v>2</v>
      </c>
      <c r="E18" s="100"/>
      <c r="F18" s="100"/>
      <c r="G18" s="10"/>
      <c r="H18" s="99"/>
      <c r="I18" s="100"/>
      <c r="J18" s="100"/>
      <c r="K18" s="100"/>
      <c r="L18" s="100"/>
      <c r="M18" s="100"/>
      <c r="N18" s="10"/>
      <c r="O18" s="109"/>
      <c r="P18" s="109"/>
      <c r="Q18" s="99"/>
      <c r="R18" s="100"/>
      <c r="S18" s="100"/>
      <c r="T18" s="100"/>
      <c r="U18" s="100"/>
      <c r="V18" s="100"/>
      <c r="W18" s="10"/>
      <c r="X18" s="8">
        <v>150</v>
      </c>
      <c r="Y18" s="109">
        <f t="shared" si="0"/>
        <v>5</v>
      </c>
      <c r="Z18" s="9">
        <f t="shared" si="18"/>
        <v>12</v>
      </c>
      <c r="AA18" s="9">
        <f t="shared" si="18"/>
        <v>0</v>
      </c>
      <c r="AB18" s="9">
        <f t="shared" si="18"/>
        <v>6</v>
      </c>
      <c r="AC18" s="9">
        <f t="shared" si="19"/>
        <v>132</v>
      </c>
      <c r="AD18" s="166"/>
      <c r="AE18" s="166"/>
      <c r="AF18" s="166"/>
      <c r="AG18" s="56">
        <f t="shared" si="20"/>
        <v>0</v>
      </c>
      <c r="AH18" s="166">
        <v>12</v>
      </c>
      <c r="AI18" s="166"/>
      <c r="AJ18" s="166">
        <v>6</v>
      </c>
      <c r="AK18" s="56">
        <f t="shared" si="35"/>
        <v>5</v>
      </c>
      <c r="AL18" s="166"/>
      <c r="AM18" s="166"/>
      <c r="AN18" s="166"/>
      <c r="AO18" s="56">
        <f t="shared" si="36"/>
        <v>0</v>
      </c>
      <c r="AP18" s="166"/>
      <c r="AQ18" s="166"/>
      <c r="AR18" s="166"/>
      <c r="AS18" s="56">
        <f t="shared" si="37"/>
        <v>0</v>
      </c>
      <c r="AT18" s="166"/>
      <c r="AU18" s="166"/>
      <c r="AV18" s="166"/>
      <c r="AW18" s="56">
        <f t="shared" si="38"/>
        <v>0</v>
      </c>
      <c r="AX18" s="166"/>
      <c r="AY18" s="166"/>
      <c r="AZ18" s="166"/>
      <c r="BA18" s="56">
        <f t="shared" si="39"/>
        <v>0</v>
      </c>
      <c r="BB18" s="166"/>
      <c r="BC18" s="166"/>
      <c r="BD18" s="166"/>
      <c r="BE18" s="56">
        <f t="shared" si="40"/>
        <v>0</v>
      </c>
      <c r="BF18" s="166"/>
      <c r="BG18" s="166"/>
      <c r="BH18" s="166"/>
      <c r="BI18" s="56">
        <f t="shared" si="41"/>
        <v>0</v>
      </c>
      <c r="BJ18" s="50">
        <f t="shared" si="1"/>
        <v>0.88</v>
      </c>
      <c r="BK18" s="98" t="str">
        <f t="shared" si="2"/>
        <v/>
      </c>
      <c r="BL18" s="12">
        <f t="shared" si="42"/>
        <v>0</v>
      </c>
      <c r="BM18" s="12">
        <f t="shared" si="21"/>
        <v>5</v>
      </c>
      <c r="BN18" s="12">
        <f t="shared" si="21"/>
        <v>0</v>
      </c>
      <c r="BO18" s="12">
        <f t="shared" si="21"/>
        <v>0</v>
      </c>
      <c r="BP18" s="12">
        <f t="shared" si="21"/>
        <v>0</v>
      </c>
      <c r="BQ18" s="12">
        <f t="shared" si="21"/>
        <v>0</v>
      </c>
      <c r="BR18" s="12">
        <f t="shared" si="21"/>
        <v>0</v>
      </c>
      <c r="BS18" s="12">
        <f t="shared" si="21"/>
        <v>0</v>
      </c>
      <c r="BT18" s="71">
        <f t="shared" si="22"/>
        <v>5</v>
      </c>
      <c r="BW18" s="12">
        <f t="shared" si="43"/>
        <v>0</v>
      </c>
      <c r="BX18" s="12">
        <f t="shared" si="44"/>
        <v>5</v>
      </c>
      <c r="BY18" s="12">
        <f t="shared" si="45"/>
        <v>0</v>
      </c>
      <c r="BZ18" s="12">
        <f t="shared" si="46"/>
        <v>0</v>
      </c>
      <c r="CA18" s="12">
        <f t="shared" si="47"/>
        <v>0</v>
      </c>
      <c r="CB18" s="12">
        <f t="shared" si="48"/>
        <v>0</v>
      </c>
      <c r="CC18" s="12">
        <f t="shared" si="49"/>
        <v>0</v>
      </c>
      <c r="CD18" s="12">
        <f t="shared" si="50"/>
        <v>0</v>
      </c>
      <c r="CE18" s="147">
        <f t="shared" si="23"/>
        <v>5</v>
      </c>
      <c r="CF18" s="159">
        <f t="shared" si="24"/>
        <v>5</v>
      </c>
      <c r="CH18" s="60">
        <f t="shared" si="25"/>
        <v>0</v>
      </c>
      <c r="CI18" s="60">
        <f t="shared" si="26"/>
        <v>1</v>
      </c>
      <c r="CJ18" s="60">
        <f t="shared" si="27"/>
        <v>0</v>
      </c>
      <c r="CK18" s="60">
        <f t="shared" si="28"/>
        <v>0</v>
      </c>
      <c r="CL18" s="60">
        <f t="shared" si="29"/>
        <v>0</v>
      </c>
      <c r="CM18" s="60">
        <f t="shared" si="30"/>
        <v>0</v>
      </c>
      <c r="CN18" s="60">
        <f t="shared" si="31"/>
        <v>0</v>
      </c>
      <c r="CO18" s="60">
        <f t="shared" si="32"/>
        <v>0</v>
      </c>
      <c r="CP18" s="67">
        <f t="shared" si="33"/>
        <v>1</v>
      </c>
      <c r="CQ18" s="60">
        <f t="shared" si="10"/>
        <v>0</v>
      </c>
      <c r="CR18" s="60">
        <f t="shared" si="11"/>
        <v>0</v>
      </c>
      <c r="CS18" s="61">
        <f t="shared" si="12"/>
        <v>0</v>
      </c>
      <c r="CT18" s="60">
        <f t="shared" si="13"/>
        <v>0</v>
      </c>
      <c r="CU18" s="60">
        <f t="shared" si="14"/>
        <v>0</v>
      </c>
      <c r="CV18" s="60">
        <f t="shared" si="15"/>
        <v>0</v>
      </c>
      <c r="CW18" s="60">
        <f t="shared" si="16"/>
        <v>0</v>
      </c>
      <c r="CX18" s="60">
        <f t="shared" si="17"/>
        <v>0</v>
      </c>
      <c r="CY18" s="66">
        <f t="shared" si="51"/>
        <v>0</v>
      </c>
      <c r="DC18" s="53">
        <f>SUM($AD18:$AF18)+SUM($AH18:$AJ18)+SUM($AL18:AN18)+SUM($AP18:AR18)+SUM($AT18:AV18)+SUM($AX18:AZ18)+SUM($BB18:BD18)+SUM($BF18:BH18)</f>
        <v>18</v>
      </c>
      <c r="DD18"/>
      <c r="DE18"/>
      <c r="DF18"/>
      <c r="DG18"/>
      <c r="DH18"/>
      <c r="DI18"/>
      <c r="DJ18"/>
      <c r="DK18"/>
      <c r="DL18"/>
      <c r="DM18"/>
      <c r="DN18"/>
      <c r="DO18"/>
      <c r="DP18"/>
      <c r="DQ18"/>
      <c r="DR18"/>
      <c r="DS18"/>
      <c r="DT18"/>
      <c r="DU18"/>
    </row>
    <row r="19" spans="1:125" s="2" customFormat="1" ht="20.399999999999999" x14ac:dyDescent="0.25">
      <c r="A19" s="181" t="s">
        <v>252</v>
      </c>
      <c r="B19" s="95" t="s">
        <v>191</v>
      </c>
      <c r="C19" s="424" t="s">
        <v>285</v>
      </c>
      <c r="D19" s="99"/>
      <c r="E19" s="100"/>
      <c r="F19" s="100"/>
      <c r="G19" s="10"/>
      <c r="H19" s="99">
        <v>1</v>
      </c>
      <c r="I19" s="100"/>
      <c r="J19" s="100"/>
      <c r="K19" s="100"/>
      <c r="L19" s="100"/>
      <c r="M19" s="100"/>
      <c r="N19" s="10"/>
      <c r="O19" s="109"/>
      <c r="P19" s="109"/>
      <c r="Q19" s="99"/>
      <c r="R19" s="100"/>
      <c r="S19" s="100"/>
      <c r="T19" s="100"/>
      <c r="U19" s="100"/>
      <c r="V19" s="100"/>
      <c r="W19" s="10"/>
      <c r="X19" s="8">
        <v>150</v>
      </c>
      <c r="Y19" s="109">
        <f t="shared" si="0"/>
        <v>5</v>
      </c>
      <c r="Z19" s="9">
        <f t="shared" si="18"/>
        <v>12</v>
      </c>
      <c r="AA19" s="9">
        <f t="shared" si="18"/>
        <v>0</v>
      </c>
      <c r="AB19" s="9">
        <f t="shared" si="18"/>
        <v>6</v>
      </c>
      <c r="AC19" s="9">
        <f t="shared" si="19"/>
        <v>132</v>
      </c>
      <c r="AD19" s="166">
        <v>12</v>
      </c>
      <c r="AE19" s="166"/>
      <c r="AF19" s="166">
        <v>6</v>
      </c>
      <c r="AG19" s="56">
        <f t="shared" si="20"/>
        <v>5</v>
      </c>
      <c r="AH19" s="166"/>
      <c r="AI19" s="166"/>
      <c r="AJ19" s="166"/>
      <c r="AK19" s="56">
        <f t="shared" si="35"/>
        <v>0</v>
      </c>
      <c r="AL19" s="166"/>
      <c r="AM19" s="166"/>
      <c r="AN19" s="166"/>
      <c r="AO19" s="56">
        <f t="shared" si="36"/>
        <v>0</v>
      </c>
      <c r="AP19" s="166"/>
      <c r="AQ19" s="166"/>
      <c r="AR19" s="166"/>
      <c r="AS19" s="56">
        <f t="shared" si="37"/>
        <v>0</v>
      </c>
      <c r="AT19" s="166"/>
      <c r="AU19" s="166"/>
      <c r="AV19" s="166"/>
      <c r="AW19" s="56">
        <f t="shared" si="38"/>
        <v>0</v>
      </c>
      <c r="AX19" s="166"/>
      <c r="AY19" s="166"/>
      <c r="AZ19" s="166"/>
      <c r="BA19" s="56">
        <f t="shared" si="39"/>
        <v>0</v>
      </c>
      <c r="BB19" s="166"/>
      <c r="BC19" s="166"/>
      <c r="BD19" s="166"/>
      <c r="BE19" s="56">
        <f t="shared" si="40"/>
        <v>0</v>
      </c>
      <c r="BF19" s="166"/>
      <c r="BG19" s="166"/>
      <c r="BH19" s="166"/>
      <c r="BI19" s="56">
        <f t="shared" si="41"/>
        <v>0</v>
      </c>
      <c r="BJ19" s="50">
        <f t="shared" si="1"/>
        <v>0.88</v>
      </c>
      <c r="BK19" s="98" t="str">
        <f t="shared" si="2"/>
        <v/>
      </c>
      <c r="BL19" s="12">
        <f t="shared" si="42"/>
        <v>5</v>
      </c>
      <c r="BM19" s="12">
        <f t="shared" si="21"/>
        <v>0</v>
      </c>
      <c r="BN19" s="12">
        <f t="shared" si="21"/>
        <v>0</v>
      </c>
      <c r="BO19" s="12">
        <f t="shared" si="21"/>
        <v>0</v>
      </c>
      <c r="BP19" s="12">
        <f t="shared" si="21"/>
        <v>0</v>
      </c>
      <c r="BQ19" s="12">
        <f t="shared" si="21"/>
        <v>0</v>
      </c>
      <c r="BR19" s="12">
        <f t="shared" si="21"/>
        <v>0</v>
      </c>
      <c r="BS19" s="12">
        <f t="shared" si="21"/>
        <v>0</v>
      </c>
      <c r="BT19" s="71">
        <f t="shared" si="22"/>
        <v>5</v>
      </c>
      <c r="BW19" s="12">
        <f t="shared" si="43"/>
        <v>5</v>
      </c>
      <c r="BX19" s="12">
        <f t="shared" si="44"/>
        <v>0</v>
      </c>
      <c r="BY19" s="12">
        <f t="shared" si="45"/>
        <v>0</v>
      </c>
      <c r="BZ19" s="12">
        <f t="shared" si="46"/>
        <v>0</v>
      </c>
      <c r="CA19" s="12">
        <f t="shared" si="47"/>
        <v>0</v>
      </c>
      <c r="CB19" s="12">
        <f t="shared" si="48"/>
        <v>0</v>
      </c>
      <c r="CC19" s="12">
        <f t="shared" si="49"/>
        <v>0</v>
      </c>
      <c r="CD19" s="12">
        <f t="shared" si="50"/>
        <v>0</v>
      </c>
      <c r="CE19" s="147">
        <f t="shared" si="23"/>
        <v>5</v>
      </c>
      <c r="CF19" s="159">
        <f t="shared" si="24"/>
        <v>5</v>
      </c>
      <c r="CH19" s="60">
        <f t="shared" si="25"/>
        <v>0</v>
      </c>
      <c r="CI19" s="60">
        <f t="shared" si="26"/>
        <v>0</v>
      </c>
      <c r="CJ19" s="60">
        <f t="shared" si="27"/>
        <v>0</v>
      </c>
      <c r="CK19" s="60">
        <f t="shared" si="28"/>
        <v>0</v>
      </c>
      <c r="CL19" s="60">
        <f t="shared" si="29"/>
        <v>0</v>
      </c>
      <c r="CM19" s="60">
        <f t="shared" si="30"/>
        <v>0</v>
      </c>
      <c r="CN19" s="60">
        <f t="shared" si="31"/>
        <v>0</v>
      </c>
      <c r="CO19" s="60">
        <f t="shared" si="32"/>
        <v>0</v>
      </c>
      <c r="CP19" s="67">
        <f t="shared" si="33"/>
        <v>0</v>
      </c>
      <c r="CQ19" s="60">
        <f t="shared" si="10"/>
        <v>1</v>
      </c>
      <c r="CR19" s="60">
        <f t="shared" si="11"/>
        <v>0</v>
      </c>
      <c r="CS19" s="61">
        <f t="shared" si="12"/>
        <v>0</v>
      </c>
      <c r="CT19" s="60">
        <f t="shared" si="13"/>
        <v>0</v>
      </c>
      <c r="CU19" s="60">
        <f t="shared" si="14"/>
        <v>0</v>
      </c>
      <c r="CV19" s="60">
        <f t="shared" si="15"/>
        <v>0</v>
      </c>
      <c r="CW19" s="60">
        <f t="shared" si="16"/>
        <v>0</v>
      </c>
      <c r="CX19" s="60">
        <f t="shared" si="17"/>
        <v>0</v>
      </c>
      <c r="CY19" s="66">
        <f t="shared" si="51"/>
        <v>1</v>
      </c>
      <c r="DC19" s="53">
        <f>SUM($AD19:$AF19)+SUM($AH19:$AJ19)+SUM($AL19:AN19)+SUM($AP19:AR19)+SUM($AT19:AV19)+SUM($AX19:AZ19)+SUM($BB19:BD19)+SUM($BF19:BH19)</f>
        <v>18</v>
      </c>
      <c r="DD19"/>
      <c r="DE19"/>
      <c r="DF19"/>
      <c r="DG19"/>
      <c r="DH19"/>
      <c r="DI19"/>
      <c r="DJ19"/>
      <c r="DK19"/>
      <c r="DL19"/>
      <c r="DM19"/>
      <c r="DN19"/>
      <c r="DO19"/>
      <c r="DP19"/>
      <c r="DQ19"/>
      <c r="DR19"/>
      <c r="DS19"/>
      <c r="DT19"/>
      <c r="DU19"/>
    </row>
    <row r="20" spans="1:125" s="2" customFormat="1" x14ac:dyDescent="0.25">
      <c r="A20" s="181" t="s">
        <v>253</v>
      </c>
      <c r="B20" s="95" t="s">
        <v>278</v>
      </c>
      <c r="C20" s="424" t="s">
        <v>285</v>
      </c>
      <c r="D20" s="99">
        <v>2</v>
      </c>
      <c r="E20" s="100"/>
      <c r="F20" s="100"/>
      <c r="G20" s="10"/>
      <c r="H20" s="99"/>
      <c r="I20" s="100"/>
      <c r="J20" s="100"/>
      <c r="K20" s="100"/>
      <c r="L20" s="100"/>
      <c r="M20" s="100"/>
      <c r="N20" s="10"/>
      <c r="O20" s="109"/>
      <c r="P20" s="109"/>
      <c r="Q20" s="99"/>
      <c r="R20" s="100"/>
      <c r="S20" s="100"/>
      <c r="T20" s="100"/>
      <c r="U20" s="100"/>
      <c r="V20" s="100"/>
      <c r="W20" s="10"/>
      <c r="X20" s="8">
        <v>150</v>
      </c>
      <c r="Y20" s="109">
        <f t="shared" si="0"/>
        <v>5</v>
      </c>
      <c r="Z20" s="9">
        <f t="shared" si="18"/>
        <v>12</v>
      </c>
      <c r="AA20" s="9">
        <f t="shared" si="18"/>
        <v>0</v>
      </c>
      <c r="AB20" s="9">
        <f t="shared" si="18"/>
        <v>6</v>
      </c>
      <c r="AC20" s="9">
        <f t="shared" si="19"/>
        <v>132</v>
      </c>
      <c r="AD20" s="166"/>
      <c r="AE20" s="166"/>
      <c r="AF20" s="166"/>
      <c r="AG20" s="56">
        <f t="shared" si="20"/>
        <v>0</v>
      </c>
      <c r="AH20" s="166">
        <v>12</v>
      </c>
      <c r="AI20" s="166"/>
      <c r="AJ20" s="166">
        <v>6</v>
      </c>
      <c r="AK20" s="56">
        <f t="shared" si="35"/>
        <v>5</v>
      </c>
      <c r="AL20" s="166"/>
      <c r="AM20" s="166"/>
      <c r="AN20" s="166"/>
      <c r="AO20" s="56">
        <f t="shared" si="36"/>
        <v>0</v>
      </c>
      <c r="AP20" s="166"/>
      <c r="AQ20" s="166"/>
      <c r="AR20" s="166"/>
      <c r="AS20" s="56">
        <f t="shared" si="37"/>
        <v>0</v>
      </c>
      <c r="AT20" s="166"/>
      <c r="AU20" s="166"/>
      <c r="AV20" s="166"/>
      <c r="AW20" s="56">
        <f t="shared" si="38"/>
        <v>0</v>
      </c>
      <c r="AX20" s="166"/>
      <c r="AY20" s="166"/>
      <c r="AZ20" s="166"/>
      <c r="BA20" s="56">
        <f t="shared" si="39"/>
        <v>0</v>
      </c>
      <c r="BB20" s="166"/>
      <c r="BC20" s="166"/>
      <c r="BD20" s="166"/>
      <c r="BE20" s="56">
        <f t="shared" si="40"/>
        <v>0</v>
      </c>
      <c r="BF20" s="166"/>
      <c r="BG20" s="166"/>
      <c r="BH20" s="166"/>
      <c r="BI20" s="56">
        <f t="shared" si="41"/>
        <v>0</v>
      </c>
      <c r="BJ20" s="50">
        <f t="shared" si="1"/>
        <v>0.88</v>
      </c>
      <c r="BK20" s="98" t="str">
        <f t="shared" si="2"/>
        <v/>
      </c>
      <c r="BL20" s="12">
        <f t="shared" si="42"/>
        <v>0</v>
      </c>
      <c r="BM20" s="12">
        <f t="shared" si="21"/>
        <v>5</v>
      </c>
      <c r="BN20" s="12">
        <f t="shared" si="21"/>
        <v>0</v>
      </c>
      <c r="BO20" s="12">
        <f t="shared" si="21"/>
        <v>0</v>
      </c>
      <c r="BP20" s="12">
        <f t="shared" si="21"/>
        <v>0</v>
      </c>
      <c r="BQ20" s="12">
        <f t="shared" si="21"/>
        <v>0</v>
      </c>
      <c r="BR20" s="12">
        <f t="shared" si="21"/>
        <v>0</v>
      </c>
      <c r="BS20" s="12">
        <f t="shared" si="21"/>
        <v>0</v>
      </c>
      <c r="BT20" s="71">
        <f t="shared" si="22"/>
        <v>5</v>
      </c>
      <c r="BW20" s="12">
        <f t="shared" si="43"/>
        <v>0</v>
      </c>
      <c r="BX20" s="12">
        <f t="shared" si="44"/>
        <v>5</v>
      </c>
      <c r="BY20" s="12">
        <f t="shared" si="45"/>
        <v>0</v>
      </c>
      <c r="BZ20" s="12">
        <f t="shared" si="46"/>
        <v>0</v>
      </c>
      <c r="CA20" s="12">
        <f t="shared" si="47"/>
        <v>0</v>
      </c>
      <c r="CB20" s="12">
        <f t="shared" si="48"/>
        <v>0</v>
      </c>
      <c r="CC20" s="12">
        <f t="shared" si="49"/>
        <v>0</v>
      </c>
      <c r="CD20" s="12">
        <f t="shared" si="50"/>
        <v>0</v>
      </c>
      <c r="CE20" s="147">
        <f t="shared" si="23"/>
        <v>5</v>
      </c>
      <c r="CF20" s="159">
        <f t="shared" si="24"/>
        <v>5</v>
      </c>
      <c r="CH20" s="60">
        <f t="shared" si="25"/>
        <v>0</v>
      </c>
      <c r="CI20" s="60">
        <f t="shared" si="26"/>
        <v>1</v>
      </c>
      <c r="CJ20" s="60">
        <f t="shared" si="27"/>
        <v>0</v>
      </c>
      <c r="CK20" s="60">
        <f t="shared" si="28"/>
        <v>0</v>
      </c>
      <c r="CL20" s="60">
        <f t="shared" si="29"/>
        <v>0</v>
      </c>
      <c r="CM20" s="60">
        <f t="shared" si="30"/>
        <v>0</v>
      </c>
      <c r="CN20" s="60">
        <f t="shared" si="31"/>
        <v>0</v>
      </c>
      <c r="CO20" s="60">
        <f t="shared" si="32"/>
        <v>0</v>
      </c>
      <c r="CP20" s="67">
        <f t="shared" si="33"/>
        <v>1</v>
      </c>
      <c r="CQ20" s="60">
        <f t="shared" si="10"/>
        <v>0</v>
      </c>
      <c r="CR20" s="60">
        <f t="shared" si="11"/>
        <v>0</v>
      </c>
      <c r="CS20" s="61">
        <f t="shared" si="12"/>
        <v>0</v>
      </c>
      <c r="CT20" s="60">
        <f t="shared" si="13"/>
        <v>0</v>
      </c>
      <c r="CU20" s="60">
        <f t="shared" si="14"/>
        <v>0</v>
      </c>
      <c r="CV20" s="60">
        <f t="shared" si="15"/>
        <v>0</v>
      </c>
      <c r="CW20" s="60">
        <f t="shared" si="16"/>
        <v>0</v>
      </c>
      <c r="CX20" s="60">
        <f t="shared" si="17"/>
        <v>0</v>
      </c>
      <c r="CY20" s="66">
        <f t="shared" si="51"/>
        <v>0</v>
      </c>
      <c r="DC20" s="53">
        <f>SUM($AD20:$AF20)+SUM($AH20:$AJ20)+SUM($AL20:AN20)+SUM($AP20:AR20)+SUM($AT20:AV20)+SUM($AX20:AZ20)+SUM($BB20:BD20)+SUM($BF20:BH20)</f>
        <v>18</v>
      </c>
      <c r="DD20"/>
      <c r="DE20"/>
      <c r="DF20"/>
      <c r="DG20"/>
      <c r="DH20"/>
      <c r="DI20"/>
      <c r="DJ20"/>
      <c r="DK20"/>
      <c r="DL20"/>
      <c r="DM20"/>
      <c r="DN20"/>
      <c r="DO20"/>
      <c r="DP20"/>
      <c r="DQ20"/>
      <c r="DR20"/>
      <c r="DS20"/>
      <c r="DT20"/>
      <c r="DU20"/>
    </row>
    <row r="21" spans="1:125" s="2" customFormat="1" ht="30.6" x14ac:dyDescent="0.25">
      <c r="A21" s="181" t="s">
        <v>254</v>
      </c>
      <c r="B21" s="95" t="s">
        <v>274</v>
      </c>
      <c r="C21" s="424" t="s">
        <v>285</v>
      </c>
      <c r="D21" s="99">
        <v>3</v>
      </c>
      <c r="E21" s="100"/>
      <c r="F21" s="100"/>
      <c r="G21" s="10"/>
      <c r="H21" s="99"/>
      <c r="I21" s="100"/>
      <c r="J21" s="100"/>
      <c r="K21" s="100"/>
      <c r="L21" s="100"/>
      <c r="M21" s="100"/>
      <c r="N21" s="10"/>
      <c r="O21" s="109"/>
      <c r="P21" s="109"/>
      <c r="Q21" s="99"/>
      <c r="R21" s="100"/>
      <c r="S21" s="100"/>
      <c r="T21" s="100"/>
      <c r="U21" s="100"/>
      <c r="V21" s="100"/>
      <c r="W21" s="10"/>
      <c r="X21" s="8">
        <v>150</v>
      </c>
      <c r="Y21" s="109">
        <f t="shared" ref="Y21:Y24" si="52">CEILING(X21/$BR$7,0.25)</f>
        <v>5</v>
      </c>
      <c r="Z21" s="9">
        <f t="shared" ref="Z21:Z24" si="53">AD21*$BL$5+AH21*$BM$5+AL21*$BN$5+AP21*$BO$5+AT21*$BP$5+AX21*$BQ$5+BB21*$BR$5+BF21*$BS$5</f>
        <v>12</v>
      </c>
      <c r="AA21" s="9">
        <f t="shared" ref="AA21:AA24" si="54">AE21*$BL$5+AI21*$BM$5+AM21*$BN$5+AQ21*$BO$5+AU21*$BP$5+AY21*$BQ$5+BC21*$BR$5+BG21*$BS$5</f>
        <v>0</v>
      </c>
      <c r="AB21" s="9">
        <f t="shared" ref="AB21:AB24" si="55">AF21*$BL$5+AJ21*$BM$5+AN21*$BN$5+AR21*$BO$5+AV21*$BP$5+AZ21*$BQ$5+BD21*$BR$5+BH21*$BS$5</f>
        <v>6</v>
      </c>
      <c r="AC21" s="9">
        <f t="shared" ref="AC21:AC24" si="56">X21-(Z21+AA21+AB21)</f>
        <v>132</v>
      </c>
      <c r="AD21" s="166"/>
      <c r="AE21" s="166"/>
      <c r="AF21" s="166"/>
      <c r="AG21" s="56">
        <f t="shared" ref="AG21:AG24" si="57">BL21</f>
        <v>0</v>
      </c>
      <c r="AH21" s="166"/>
      <c r="AI21" s="166"/>
      <c r="AJ21" s="166"/>
      <c r="AK21" s="56">
        <f t="shared" ref="AK21:AK24" si="58">BM21</f>
        <v>0</v>
      </c>
      <c r="AL21" s="166">
        <v>12</v>
      </c>
      <c r="AM21" s="166"/>
      <c r="AN21" s="166">
        <v>6</v>
      </c>
      <c r="AO21" s="56">
        <f t="shared" ref="AO21:AO24" si="59">BN21</f>
        <v>5</v>
      </c>
      <c r="AP21" s="166"/>
      <c r="AQ21" s="166"/>
      <c r="AR21" s="166"/>
      <c r="AS21" s="56">
        <f t="shared" ref="AS21:AS24" si="60">BO21</f>
        <v>0</v>
      </c>
      <c r="AT21" s="166"/>
      <c r="AU21" s="166"/>
      <c r="AV21" s="166"/>
      <c r="AW21" s="56">
        <f t="shared" ref="AW21:AW24" si="61">BP21</f>
        <v>0</v>
      </c>
      <c r="AX21" s="166"/>
      <c r="AY21" s="166"/>
      <c r="AZ21" s="166"/>
      <c r="BA21" s="56">
        <f t="shared" ref="BA21:BA24" si="62">BQ21</f>
        <v>0</v>
      </c>
      <c r="BB21" s="166"/>
      <c r="BC21" s="166"/>
      <c r="BD21" s="166"/>
      <c r="BE21" s="56">
        <f t="shared" ref="BE21:BE24" si="63">BR21</f>
        <v>0</v>
      </c>
      <c r="BF21" s="166"/>
      <c r="BG21" s="166"/>
      <c r="BH21" s="166"/>
      <c r="BI21" s="56">
        <f t="shared" ref="BI21:BI24" si="64">BS21</f>
        <v>0</v>
      </c>
      <c r="BJ21" s="50">
        <f t="shared" ref="BJ21:BJ24" si="65">IF(ISERROR(AC21/X21),0,AC21/X21)</f>
        <v>0.88</v>
      </c>
      <c r="BK21" s="98" t="str">
        <f t="shared" ref="BK21:BK24" si="66">IF(ISERROR(SEARCH("в",A21)),"",1)</f>
        <v/>
      </c>
      <c r="BL21" s="12">
        <f t="shared" ref="BL21:BL24" si="67">IF(AND(BK21&lt;$CF21,$CE21&lt;&gt;$Y21,BW21=$CF21),BW21+$Y21-$CE21,BW21)</f>
        <v>0</v>
      </c>
      <c r="BM21" s="12">
        <f t="shared" ref="BM21:BM24" si="68">IF(AND(BL21&lt;$CF21,$CE21&lt;&gt;$Y21,BX21=$CF21),BX21+$Y21-$CE21,BX21)</f>
        <v>0</v>
      </c>
      <c r="BN21" s="12">
        <f t="shared" ref="BN21:BN24" si="69">IF(AND(BM21&lt;$CF21,$CE21&lt;&gt;$Y21,BY21=$CF21),BY21+$Y21-$CE21,BY21)</f>
        <v>5</v>
      </c>
      <c r="BO21" s="12">
        <f t="shared" ref="BO21:BO24" si="70">IF(AND(BN21&lt;$CF21,$CE21&lt;&gt;$Y21,BZ21=$CF21),BZ21+$Y21-$CE21,BZ21)</f>
        <v>0</v>
      </c>
      <c r="BP21" s="12">
        <f t="shared" ref="BP21:BP24" si="71">IF(AND(BO21&lt;$CF21,$CE21&lt;&gt;$Y21,CA21=$CF21),CA21+$Y21-$CE21,CA21)</f>
        <v>0</v>
      </c>
      <c r="BQ21" s="12">
        <f t="shared" ref="BQ21:BQ24" si="72">IF(AND(BP21&lt;$CF21,$CE21&lt;&gt;$Y21,CB21=$CF21),CB21+$Y21-$CE21,CB21)</f>
        <v>0</v>
      </c>
      <c r="BR21" s="12">
        <f t="shared" ref="BR21:BR24" si="73">IF(AND(BQ21&lt;$CF21,$CE21&lt;&gt;$Y21,CC21=$CF21),CC21+$Y21-$CE21,CC21)</f>
        <v>0</v>
      </c>
      <c r="BS21" s="12">
        <f t="shared" ref="BS21:BS24" si="74">IF(AND(BR21&lt;$CF21,$CE21&lt;&gt;$Y21,CD21=$CF21),CD21+$Y21-$CE21,CD21)</f>
        <v>0</v>
      </c>
      <c r="BT21" s="71">
        <f t="shared" ref="BT21:BT24" si="75">SUM(BL21:BS21)</f>
        <v>5</v>
      </c>
      <c r="BW21" s="12">
        <f t="shared" ref="BW21:BW24" si="76">IF($DC21=0,0,ROUND(4*$Y21*SUM(AD21:AF21)/$DC21,0)/4)</f>
        <v>0</v>
      </c>
      <c r="BX21" s="12">
        <f t="shared" ref="BX21:BX24" si="77">IF($DC21=0,0,ROUND(4*$Y21*SUM(AH21:AJ21)/$DC21,0)/4)</f>
        <v>0</v>
      </c>
      <c r="BY21" s="12">
        <f t="shared" ref="BY21:BY24" si="78">IF($DC21=0,0,ROUND(4*$Y21*SUM(AL21:AN21)/$DC21,0)/4)</f>
        <v>5</v>
      </c>
      <c r="BZ21" s="12">
        <f t="shared" ref="BZ21:BZ24" si="79">IF($DC21=0,0,ROUND(4*$Y21*SUM(AP21:AR21)/$DC21,0)/4)</f>
        <v>0</v>
      </c>
      <c r="CA21" s="12">
        <f t="shared" ref="CA21:CA24" si="80">IF($DC21=0,0,ROUND(4*$Y21*SUM(AT21:AV21)/$DC21,0)/4)</f>
        <v>0</v>
      </c>
      <c r="CB21" s="12">
        <f t="shared" ref="CB21:CB24" si="81">IF($DC21=0,0,ROUND(4*$Y21*(SUM(AX21:AZ21))/$DC21,0)/4)</f>
        <v>0</v>
      </c>
      <c r="CC21" s="12">
        <f t="shared" ref="CC21:CC24" si="82">IF($DC21=0,0,ROUND(4*$Y21*(SUM(BB21:BD21))/$DC21,0)/4)</f>
        <v>0</v>
      </c>
      <c r="CD21" s="12">
        <f t="shared" ref="CD21:CD24" si="83">IF($DC21=0,0,ROUND(4*$Y21*(SUM(BF21:BH21))/$DC21,0)/4)</f>
        <v>0</v>
      </c>
      <c r="CE21" s="147">
        <f t="shared" ref="CE21:CE24" si="84">SUM(BW21:CD21)</f>
        <v>5</v>
      </c>
      <c r="CF21" s="159">
        <f t="shared" ref="CF21:CF24" si="85">MAX(BW21:CD21)</f>
        <v>5</v>
      </c>
      <c r="CH21" s="60">
        <f t="shared" ref="CH21:CH24" si="86">IF(VALUE($D21)=1,1,0)+IF(VALUE($E21)=1,1,0)+IF(VALUE($F21)=1,1,0)+IF(VALUE($G21)=1,1,0)</f>
        <v>0</v>
      </c>
      <c r="CI21" s="60">
        <f t="shared" ref="CI21:CI24" si="87">IF(VALUE($D21)=2,1,0)+IF(VALUE($E21)=2,1,0)+IF(VALUE($F21)=2,1,0)+IF(VALUE($G21)=2,1,0)</f>
        <v>0</v>
      </c>
      <c r="CJ21" s="60">
        <f t="shared" ref="CJ21:CJ24" si="88">IF(VALUE($D21)=3,1,0)+IF(VALUE($E21)=3,1,0)+IF(VALUE($F21)=3,1,0)+IF(VALUE($G21)=3,1,0)</f>
        <v>1</v>
      </c>
      <c r="CK21" s="60">
        <f t="shared" ref="CK21:CK24" si="89">IF(VALUE($D21)=4,1,0)+IF(VALUE($E21)=4,1,0)+IF(VALUE($F21)=4,1,0)+IF(VALUE($G21)=4,1,0)</f>
        <v>0</v>
      </c>
      <c r="CL21" s="60">
        <f t="shared" ref="CL21:CL24" si="90">IF(VALUE($D21)=5,1,0)+IF(VALUE($E21)=5,1,0)+IF(VALUE($F21)=5,1,0)+IF(VALUE($G21)=5,1,0)</f>
        <v>0</v>
      </c>
      <c r="CM21" s="60">
        <f t="shared" ref="CM21:CM24" si="91">IF(VALUE($D21)=6,1,0)+IF(VALUE($E21)=6,1,0)+IF(VALUE($F21)=6,1,0)+IF(VALUE($G21)=6,1,0)</f>
        <v>0</v>
      </c>
      <c r="CN21" s="60">
        <f t="shared" ref="CN21:CN24" si="92">IF(VALUE($D21)=7,1,0)+IF(VALUE($E21)=7,1,0)+IF(VALUE($F21)=7,1,0)+IF(VALUE($G21)=7,1,0)</f>
        <v>0</v>
      </c>
      <c r="CO21" s="60">
        <f t="shared" ref="CO21:CO24" si="93">IF(VALUE($D21)=8,1,0)+IF(VALUE($E21)=8,1,0)+IF(VALUE($F21)=8,1,0)+IF(VALUE($G21)=8,1,0)</f>
        <v>0</v>
      </c>
      <c r="CP21" s="67">
        <f t="shared" ref="CP21:CP24" si="94">SUM(CH21:CO21)</f>
        <v>1</v>
      </c>
      <c r="CQ21" s="60">
        <f t="shared" ref="CQ21:CQ24" si="95">IF(MID(H21,1,1)="1",1,0)+IF(MID(I21,1,1)="1",1,0)+IF(MID(J21,1,1)="1",1,0)+IF(MID(K21,1,1)="1",1,0)+IF(MID(L21,1,1)="1",1,0)+IF(MID(M21,1,1)="1",1,0)+IF(MID(N21,1,1)="1",1,0)</f>
        <v>0</v>
      </c>
      <c r="CR21" s="60">
        <f t="shared" ref="CR21:CR24" si="96">IF(MID(H21,1,1)="2",1,0)+IF(MID(I21,1,1)="2",1,0)+IF(MID(J21,1,1)="2",1,0)+IF(MID(K21,1,1)="2",1,0)+IF(MID(L21,1,1)="2",1,0)+IF(MID(M21,1,1)="2",1,0)+IF(MID(N21,1,1)="2",1,0)</f>
        <v>0</v>
      </c>
      <c r="CS21" s="61">
        <f t="shared" ref="CS21:CS24" si="97">IF(MID(H21,1,1)="3",1,0)+IF(MID(I21,1,1)="3",1,0)+IF(MID(J21,1,1)="3",1,0)+IF(MID(K21,1,1)="3",1,0)+IF(MID(L21,1,1)="3",1,0)+IF(MID(M21,1,1)="3",1,0)+IF(MID(N21,1,1)="3",1,0)</f>
        <v>0</v>
      </c>
      <c r="CT21" s="60">
        <f t="shared" ref="CT21:CT24" si="98">IF(MID(H21,1,1)="4",1,0)+IF(MID(I21,1,1)="4",1,0)+IF(MID(J21,1,1)="4",1,0)+IF(MID(K21,1,1)="4",1,0)+IF(MID(L21,1,1)="4",1,0)+IF(MID(M21,1,1)="4",1,0)+IF(MID(N21,1,1)="4",1,0)</f>
        <v>0</v>
      </c>
      <c r="CU21" s="60">
        <f t="shared" ref="CU21:CU24" si="99">IF(MID(H21,1,1)="5",1,0)+IF(MID(I21,1,1)="5",1,0)+IF(MID(J21,1,1)="5",1,0)+IF(MID(K21,1,1)="5",1,0)+IF(MID(L21,1,1)="5",1,0)+IF(MID(M21,1,1)="5",1,0)+IF(MID(N21,1,1)="5",1,0)</f>
        <v>0</v>
      </c>
      <c r="CV21" s="60">
        <f t="shared" ref="CV21:CV24" si="100">IF(MID(H21,1,1)="6",1,0)+IF(MID(I21,1,1)="6",1,0)+IF(MID(J21,1,1)="6",1,0)+IF(MID(K21,1,1)="6",1,0)+IF(MID(L21,1,1)="6",1,0)+IF(MID(M21,1,1)="6",1,0)+IF(MID(N21,1,1)="6",1,0)</f>
        <v>0</v>
      </c>
      <c r="CW21" s="60">
        <f t="shared" ref="CW21:CW24" si="101">IF(MID(H21,1,1)="7",1,0)+IF(MID(I21,1,1)="7",1,0)+IF(MID(J21,1,1)="7",1,0)+IF(MID(K21,1,1)="7",1,0)+IF(MID(L21,1,1)="7",1,0)+IF(MID(M21,1,1)="7",1,0)+IF(MID(N21,1,1)="7",1,0)</f>
        <v>0</v>
      </c>
      <c r="CX21" s="60">
        <f t="shared" ref="CX21:CX24" si="102">IF(MID(H21,1,1)="8",1,0)+IF(MID(I21,1,1)="8",1,0)+IF(MID(J21,1,1)="8",1,0)+IF(MID(K21,1,1)="8",1,0)+IF(MID(L21,1,1)="8",1,0)+IF(MID(M21,1,1)="8",1,0)+IF(MID(N21,1,1)="8",1,0)</f>
        <v>0</v>
      </c>
      <c r="CY21" s="66">
        <f t="shared" ref="CY21:CY24" si="103">SUM(CQ21:CX21)</f>
        <v>0</v>
      </c>
      <c r="DC21" s="53">
        <f>SUM($AD21:$AF21)+SUM($AH21:$AJ21)+SUM($AL21:AN21)+SUM($AP21:AR21)+SUM($AT21:AV21)+SUM($AX21:AZ21)+SUM($BB21:BD21)+SUM($BF21:BH21)</f>
        <v>18</v>
      </c>
      <c r="DD21"/>
      <c r="DE21"/>
      <c r="DF21"/>
      <c r="DG21"/>
      <c r="DH21"/>
      <c r="DI21"/>
      <c r="DJ21"/>
      <c r="DK21"/>
      <c r="DL21"/>
      <c r="DM21"/>
      <c r="DN21"/>
      <c r="DO21"/>
      <c r="DP21"/>
      <c r="DQ21"/>
      <c r="DR21"/>
      <c r="DS21"/>
      <c r="DT21"/>
      <c r="DU21"/>
    </row>
    <row r="22" spans="1:125" s="2" customFormat="1" ht="30.6" x14ac:dyDescent="0.25">
      <c r="A22" s="181" t="s">
        <v>255</v>
      </c>
      <c r="B22" s="425" t="s">
        <v>275</v>
      </c>
      <c r="C22" s="424" t="s">
        <v>285</v>
      </c>
      <c r="D22" s="99">
        <v>1</v>
      </c>
      <c r="E22" s="100"/>
      <c r="F22" s="100"/>
      <c r="G22" s="10"/>
      <c r="H22" s="99"/>
      <c r="I22" s="100"/>
      <c r="J22" s="100"/>
      <c r="K22" s="100"/>
      <c r="L22" s="100"/>
      <c r="M22" s="100"/>
      <c r="N22" s="10"/>
      <c r="O22" s="109"/>
      <c r="P22" s="109"/>
      <c r="Q22" s="99"/>
      <c r="R22" s="100"/>
      <c r="S22" s="100"/>
      <c r="T22" s="100"/>
      <c r="U22" s="100"/>
      <c r="V22" s="100"/>
      <c r="W22" s="10"/>
      <c r="X22" s="8">
        <v>150</v>
      </c>
      <c r="Y22" s="109">
        <f t="shared" si="52"/>
        <v>5</v>
      </c>
      <c r="Z22" s="9">
        <f t="shared" si="53"/>
        <v>12</v>
      </c>
      <c r="AA22" s="9">
        <f t="shared" si="54"/>
        <v>0</v>
      </c>
      <c r="AB22" s="9">
        <f t="shared" si="55"/>
        <v>6</v>
      </c>
      <c r="AC22" s="9">
        <f t="shared" si="56"/>
        <v>132</v>
      </c>
      <c r="AD22" s="166">
        <v>12</v>
      </c>
      <c r="AE22" s="166"/>
      <c r="AF22" s="166">
        <v>6</v>
      </c>
      <c r="AG22" s="56">
        <f t="shared" si="57"/>
        <v>5</v>
      </c>
      <c r="AH22" s="166"/>
      <c r="AI22" s="166"/>
      <c r="AJ22" s="166"/>
      <c r="AK22" s="56">
        <f t="shared" si="58"/>
        <v>0</v>
      </c>
      <c r="AL22" s="166"/>
      <c r="AM22" s="166"/>
      <c r="AN22" s="166"/>
      <c r="AO22" s="56">
        <f t="shared" si="59"/>
        <v>0</v>
      </c>
      <c r="AP22" s="166"/>
      <c r="AQ22" s="166"/>
      <c r="AR22" s="166"/>
      <c r="AS22" s="56">
        <f t="shared" si="60"/>
        <v>0</v>
      </c>
      <c r="AT22" s="166"/>
      <c r="AU22" s="166"/>
      <c r="AV22" s="166"/>
      <c r="AW22" s="56">
        <f t="shared" si="61"/>
        <v>0</v>
      </c>
      <c r="AX22" s="166"/>
      <c r="AY22" s="166"/>
      <c r="AZ22" s="166"/>
      <c r="BA22" s="56">
        <f t="shared" si="62"/>
        <v>0</v>
      </c>
      <c r="BB22" s="166"/>
      <c r="BC22" s="166"/>
      <c r="BD22" s="166"/>
      <c r="BE22" s="56">
        <f t="shared" si="63"/>
        <v>0</v>
      </c>
      <c r="BF22" s="166"/>
      <c r="BG22" s="166"/>
      <c r="BH22" s="166"/>
      <c r="BI22" s="56">
        <f t="shared" si="64"/>
        <v>0</v>
      </c>
      <c r="BJ22" s="50">
        <f t="shared" si="65"/>
        <v>0.88</v>
      </c>
      <c r="BK22" s="98" t="str">
        <f t="shared" si="66"/>
        <v/>
      </c>
      <c r="BL22" s="12">
        <f t="shared" si="67"/>
        <v>5</v>
      </c>
      <c r="BM22" s="12">
        <f t="shared" si="68"/>
        <v>0</v>
      </c>
      <c r="BN22" s="12">
        <f t="shared" si="69"/>
        <v>0</v>
      </c>
      <c r="BO22" s="12">
        <f t="shared" si="70"/>
        <v>0</v>
      </c>
      <c r="BP22" s="12">
        <f t="shared" si="71"/>
        <v>0</v>
      </c>
      <c r="BQ22" s="12">
        <f t="shared" si="72"/>
        <v>0</v>
      </c>
      <c r="BR22" s="12">
        <f t="shared" si="73"/>
        <v>0</v>
      </c>
      <c r="BS22" s="12">
        <f t="shared" si="74"/>
        <v>0</v>
      </c>
      <c r="BT22" s="71">
        <f t="shared" si="75"/>
        <v>5</v>
      </c>
      <c r="BW22" s="12">
        <f t="shared" si="76"/>
        <v>5</v>
      </c>
      <c r="BX22" s="12">
        <f t="shared" si="77"/>
        <v>0</v>
      </c>
      <c r="BY22" s="12">
        <f t="shared" si="78"/>
        <v>0</v>
      </c>
      <c r="BZ22" s="12">
        <f t="shared" si="79"/>
        <v>0</v>
      </c>
      <c r="CA22" s="12">
        <f t="shared" si="80"/>
        <v>0</v>
      </c>
      <c r="CB22" s="12">
        <f t="shared" si="81"/>
        <v>0</v>
      </c>
      <c r="CC22" s="12">
        <f t="shared" si="82"/>
        <v>0</v>
      </c>
      <c r="CD22" s="12">
        <f t="shared" si="83"/>
        <v>0</v>
      </c>
      <c r="CE22" s="147">
        <f t="shared" si="84"/>
        <v>5</v>
      </c>
      <c r="CF22" s="159">
        <f t="shared" si="85"/>
        <v>5</v>
      </c>
      <c r="CH22" s="60">
        <f t="shared" si="86"/>
        <v>1</v>
      </c>
      <c r="CI22" s="60">
        <f t="shared" si="87"/>
        <v>0</v>
      </c>
      <c r="CJ22" s="60">
        <f t="shared" si="88"/>
        <v>0</v>
      </c>
      <c r="CK22" s="60">
        <f t="shared" si="89"/>
        <v>0</v>
      </c>
      <c r="CL22" s="60">
        <f t="shared" si="90"/>
        <v>0</v>
      </c>
      <c r="CM22" s="60">
        <f t="shared" si="91"/>
        <v>0</v>
      </c>
      <c r="CN22" s="60">
        <f t="shared" si="92"/>
        <v>0</v>
      </c>
      <c r="CO22" s="60">
        <f t="shared" si="93"/>
        <v>0</v>
      </c>
      <c r="CP22" s="67">
        <f t="shared" si="94"/>
        <v>1</v>
      </c>
      <c r="CQ22" s="60">
        <f t="shared" si="95"/>
        <v>0</v>
      </c>
      <c r="CR22" s="60">
        <f t="shared" si="96"/>
        <v>0</v>
      </c>
      <c r="CS22" s="61">
        <f t="shared" si="97"/>
        <v>0</v>
      </c>
      <c r="CT22" s="60">
        <f t="shared" si="98"/>
        <v>0</v>
      </c>
      <c r="CU22" s="60">
        <f t="shared" si="99"/>
        <v>0</v>
      </c>
      <c r="CV22" s="60">
        <f t="shared" si="100"/>
        <v>0</v>
      </c>
      <c r="CW22" s="60">
        <f t="shared" si="101"/>
        <v>0</v>
      </c>
      <c r="CX22" s="60">
        <f t="shared" si="102"/>
        <v>0</v>
      </c>
      <c r="CY22" s="66">
        <f t="shared" si="103"/>
        <v>0</v>
      </c>
      <c r="DC22" s="53">
        <f>SUM($AD22:$AF22)+SUM($AH22:$AJ22)+SUM($AL22:AN22)+SUM($AP22:AR22)+SUM($AT22:AV22)+SUM($AX22:AZ22)+SUM($BB22:BD22)+SUM($BF22:BH22)</f>
        <v>18</v>
      </c>
      <c r="DD22"/>
      <c r="DE22"/>
      <c r="DF22"/>
      <c r="DG22"/>
      <c r="DH22"/>
      <c r="DI22"/>
      <c r="DJ22"/>
      <c r="DK22"/>
      <c r="DL22"/>
      <c r="DM22"/>
      <c r="DN22"/>
      <c r="DO22"/>
      <c r="DP22"/>
      <c r="DQ22"/>
      <c r="DR22"/>
      <c r="DS22"/>
      <c r="DT22"/>
      <c r="DU22"/>
    </row>
    <row r="23" spans="1:125" s="2" customFormat="1" x14ac:dyDescent="0.25">
      <c r="A23" s="181" t="s">
        <v>256</v>
      </c>
      <c r="B23" s="95" t="s">
        <v>276</v>
      </c>
      <c r="C23" s="424" t="s">
        <v>285</v>
      </c>
      <c r="D23" s="99">
        <v>3</v>
      </c>
      <c r="E23" s="100"/>
      <c r="F23" s="100"/>
      <c r="G23" s="10"/>
      <c r="H23" s="99"/>
      <c r="I23" s="100"/>
      <c r="J23" s="100"/>
      <c r="K23" s="100"/>
      <c r="L23" s="100"/>
      <c r="M23" s="100"/>
      <c r="N23" s="10"/>
      <c r="O23" s="109"/>
      <c r="P23" s="109"/>
      <c r="Q23" s="99"/>
      <c r="R23" s="100"/>
      <c r="S23" s="100"/>
      <c r="T23" s="100"/>
      <c r="U23" s="100"/>
      <c r="V23" s="100"/>
      <c r="W23" s="10"/>
      <c r="X23" s="8">
        <v>120</v>
      </c>
      <c r="Y23" s="109">
        <f t="shared" si="52"/>
        <v>4</v>
      </c>
      <c r="Z23" s="9">
        <f t="shared" si="53"/>
        <v>12</v>
      </c>
      <c r="AA23" s="9">
        <f t="shared" si="54"/>
        <v>0</v>
      </c>
      <c r="AB23" s="9">
        <f t="shared" si="55"/>
        <v>6</v>
      </c>
      <c r="AC23" s="9">
        <f t="shared" si="56"/>
        <v>102</v>
      </c>
      <c r="AD23" s="166"/>
      <c r="AE23" s="166"/>
      <c r="AF23" s="166"/>
      <c r="AG23" s="56">
        <f t="shared" si="57"/>
        <v>0</v>
      </c>
      <c r="AH23" s="166"/>
      <c r="AI23" s="166"/>
      <c r="AJ23" s="166"/>
      <c r="AK23" s="56">
        <f t="shared" si="58"/>
        <v>0</v>
      </c>
      <c r="AL23" s="166">
        <v>12</v>
      </c>
      <c r="AM23" s="166"/>
      <c r="AN23" s="166">
        <v>6</v>
      </c>
      <c r="AO23" s="56">
        <f t="shared" si="59"/>
        <v>4</v>
      </c>
      <c r="AP23" s="166"/>
      <c r="AQ23" s="166"/>
      <c r="AR23" s="166"/>
      <c r="AS23" s="56">
        <f t="shared" si="60"/>
        <v>0</v>
      </c>
      <c r="AT23" s="166"/>
      <c r="AU23" s="166"/>
      <c r="AV23" s="166"/>
      <c r="AW23" s="56">
        <f t="shared" si="61"/>
        <v>0</v>
      </c>
      <c r="AX23" s="166"/>
      <c r="AY23" s="166"/>
      <c r="AZ23" s="166"/>
      <c r="BA23" s="56">
        <f t="shared" si="62"/>
        <v>0</v>
      </c>
      <c r="BB23" s="166"/>
      <c r="BC23" s="166"/>
      <c r="BD23" s="166"/>
      <c r="BE23" s="56">
        <f t="shared" si="63"/>
        <v>0</v>
      </c>
      <c r="BF23" s="166"/>
      <c r="BG23" s="166"/>
      <c r="BH23" s="166"/>
      <c r="BI23" s="56">
        <f t="shared" si="64"/>
        <v>0</v>
      </c>
      <c r="BJ23" s="50">
        <f t="shared" si="65"/>
        <v>0.85</v>
      </c>
      <c r="BK23" s="98" t="str">
        <f t="shared" si="66"/>
        <v/>
      </c>
      <c r="BL23" s="12">
        <f t="shared" si="67"/>
        <v>0</v>
      </c>
      <c r="BM23" s="12">
        <f t="shared" si="68"/>
        <v>0</v>
      </c>
      <c r="BN23" s="12">
        <f t="shared" si="69"/>
        <v>4</v>
      </c>
      <c r="BO23" s="12">
        <f t="shared" si="70"/>
        <v>0</v>
      </c>
      <c r="BP23" s="12">
        <f t="shared" si="71"/>
        <v>0</v>
      </c>
      <c r="BQ23" s="12">
        <f t="shared" si="72"/>
        <v>0</v>
      </c>
      <c r="BR23" s="12">
        <f t="shared" si="73"/>
        <v>0</v>
      </c>
      <c r="BS23" s="12">
        <f t="shared" si="74"/>
        <v>0</v>
      </c>
      <c r="BT23" s="71">
        <f t="shared" si="75"/>
        <v>4</v>
      </c>
      <c r="BW23" s="12">
        <f t="shared" si="76"/>
        <v>0</v>
      </c>
      <c r="BX23" s="12">
        <f t="shared" si="77"/>
        <v>0</v>
      </c>
      <c r="BY23" s="12">
        <f t="shared" si="78"/>
        <v>4</v>
      </c>
      <c r="BZ23" s="12">
        <f t="shared" si="79"/>
        <v>0</v>
      </c>
      <c r="CA23" s="12">
        <f t="shared" si="80"/>
        <v>0</v>
      </c>
      <c r="CB23" s="12">
        <f t="shared" si="81"/>
        <v>0</v>
      </c>
      <c r="CC23" s="12">
        <f t="shared" si="82"/>
        <v>0</v>
      </c>
      <c r="CD23" s="12">
        <f t="shared" si="83"/>
        <v>0</v>
      </c>
      <c r="CE23" s="147">
        <f t="shared" si="84"/>
        <v>4</v>
      </c>
      <c r="CF23" s="159">
        <f t="shared" si="85"/>
        <v>4</v>
      </c>
      <c r="CH23" s="60">
        <f t="shared" si="86"/>
        <v>0</v>
      </c>
      <c r="CI23" s="60">
        <f t="shared" si="87"/>
        <v>0</v>
      </c>
      <c r="CJ23" s="60">
        <f t="shared" si="88"/>
        <v>1</v>
      </c>
      <c r="CK23" s="60">
        <f t="shared" si="89"/>
        <v>0</v>
      </c>
      <c r="CL23" s="60">
        <f t="shared" si="90"/>
        <v>0</v>
      </c>
      <c r="CM23" s="60">
        <f t="shared" si="91"/>
        <v>0</v>
      </c>
      <c r="CN23" s="60">
        <f t="shared" si="92"/>
        <v>0</v>
      </c>
      <c r="CO23" s="60">
        <f t="shared" si="93"/>
        <v>0</v>
      </c>
      <c r="CP23" s="67">
        <f t="shared" si="94"/>
        <v>1</v>
      </c>
      <c r="CQ23" s="60">
        <f t="shared" si="95"/>
        <v>0</v>
      </c>
      <c r="CR23" s="60">
        <f t="shared" si="96"/>
        <v>0</v>
      </c>
      <c r="CS23" s="61">
        <f t="shared" si="97"/>
        <v>0</v>
      </c>
      <c r="CT23" s="60">
        <f t="shared" si="98"/>
        <v>0</v>
      </c>
      <c r="CU23" s="60">
        <f t="shared" si="99"/>
        <v>0</v>
      </c>
      <c r="CV23" s="60">
        <f t="shared" si="100"/>
        <v>0</v>
      </c>
      <c r="CW23" s="60">
        <f t="shared" si="101"/>
        <v>0</v>
      </c>
      <c r="CX23" s="60">
        <f t="shared" si="102"/>
        <v>0</v>
      </c>
      <c r="CY23" s="66">
        <f t="shared" si="103"/>
        <v>0</v>
      </c>
      <c r="DC23" s="53">
        <f>SUM($AD23:$AF23)+SUM($AH23:$AJ23)+SUM($AL23:AN23)+SUM($AP23:AR23)+SUM($AT23:AV23)+SUM($AX23:AZ23)+SUM($BB23:BD23)+SUM($BF23:BH23)</f>
        <v>18</v>
      </c>
      <c r="DD23"/>
      <c r="DE23"/>
      <c r="DF23"/>
      <c r="DG23"/>
      <c r="DH23"/>
      <c r="DI23"/>
      <c r="DJ23"/>
      <c r="DK23"/>
      <c r="DL23"/>
      <c r="DM23"/>
      <c r="DN23"/>
      <c r="DO23"/>
      <c r="DP23"/>
      <c r="DQ23"/>
      <c r="DR23"/>
      <c r="DS23"/>
      <c r="DT23"/>
      <c r="DU23"/>
    </row>
    <row r="24" spans="1:125" s="2" customFormat="1" hidden="1" x14ac:dyDescent="0.25">
      <c r="A24" s="181" t="s">
        <v>234</v>
      </c>
      <c r="B24" s="423"/>
      <c r="C24" s="424"/>
      <c r="D24" s="422"/>
      <c r="E24" s="100"/>
      <c r="F24" s="100"/>
      <c r="G24" s="10"/>
      <c r="H24" s="99"/>
      <c r="I24" s="100"/>
      <c r="J24" s="100"/>
      <c r="K24" s="100"/>
      <c r="L24" s="100"/>
      <c r="M24" s="100"/>
      <c r="N24" s="10"/>
      <c r="O24" s="109"/>
      <c r="P24" s="109"/>
      <c r="Q24" s="99"/>
      <c r="R24" s="100"/>
      <c r="S24" s="100"/>
      <c r="T24" s="100"/>
      <c r="U24" s="100"/>
      <c r="V24" s="100"/>
      <c r="W24" s="10"/>
      <c r="X24" s="8"/>
      <c r="Y24" s="109">
        <f t="shared" si="52"/>
        <v>0</v>
      </c>
      <c r="Z24" s="9">
        <f t="shared" si="53"/>
        <v>0</v>
      </c>
      <c r="AA24" s="9">
        <f t="shared" si="54"/>
        <v>0</v>
      </c>
      <c r="AB24" s="9">
        <f t="shared" si="55"/>
        <v>0</v>
      </c>
      <c r="AC24" s="9">
        <f t="shared" si="56"/>
        <v>0</v>
      </c>
      <c r="AD24" s="166"/>
      <c r="AE24" s="166"/>
      <c r="AF24" s="166"/>
      <c r="AG24" s="56">
        <f t="shared" si="57"/>
        <v>0</v>
      </c>
      <c r="AH24" s="166"/>
      <c r="AI24" s="166"/>
      <c r="AJ24" s="166"/>
      <c r="AK24" s="56">
        <f t="shared" si="58"/>
        <v>0</v>
      </c>
      <c r="AL24" s="166"/>
      <c r="AM24" s="166"/>
      <c r="AN24" s="166"/>
      <c r="AO24" s="56">
        <f t="shared" si="59"/>
        <v>0</v>
      </c>
      <c r="AP24" s="166"/>
      <c r="AQ24" s="166"/>
      <c r="AR24" s="166"/>
      <c r="AS24" s="56">
        <f t="shared" si="60"/>
        <v>0</v>
      </c>
      <c r="AT24" s="166"/>
      <c r="AU24" s="166"/>
      <c r="AV24" s="166"/>
      <c r="AW24" s="56">
        <f t="shared" si="61"/>
        <v>0</v>
      </c>
      <c r="AX24" s="166"/>
      <c r="AY24" s="166"/>
      <c r="AZ24" s="166"/>
      <c r="BA24" s="56">
        <f t="shared" si="62"/>
        <v>0</v>
      </c>
      <c r="BB24" s="166"/>
      <c r="BC24" s="166"/>
      <c r="BD24" s="166"/>
      <c r="BE24" s="56">
        <f t="shared" si="63"/>
        <v>0</v>
      </c>
      <c r="BF24" s="166"/>
      <c r="BG24" s="166"/>
      <c r="BH24" s="166"/>
      <c r="BI24" s="56">
        <f t="shared" si="64"/>
        <v>0</v>
      </c>
      <c r="BJ24" s="50">
        <f t="shared" si="65"/>
        <v>0</v>
      </c>
      <c r="BK24" s="98" t="str">
        <f t="shared" si="66"/>
        <v/>
      </c>
      <c r="BL24" s="12">
        <f t="shared" si="67"/>
        <v>0</v>
      </c>
      <c r="BM24" s="12">
        <f t="shared" si="68"/>
        <v>0</v>
      </c>
      <c r="BN24" s="12">
        <f t="shared" si="69"/>
        <v>0</v>
      </c>
      <c r="BO24" s="12">
        <f t="shared" si="70"/>
        <v>0</v>
      </c>
      <c r="BP24" s="12">
        <f t="shared" si="71"/>
        <v>0</v>
      </c>
      <c r="BQ24" s="12">
        <f t="shared" si="72"/>
        <v>0</v>
      </c>
      <c r="BR24" s="12">
        <f t="shared" si="73"/>
        <v>0</v>
      </c>
      <c r="BS24" s="12">
        <f t="shared" si="74"/>
        <v>0</v>
      </c>
      <c r="BT24" s="71">
        <f t="shared" si="75"/>
        <v>0</v>
      </c>
      <c r="BW24" s="12">
        <f t="shared" si="76"/>
        <v>0</v>
      </c>
      <c r="BX24" s="12">
        <f t="shared" si="77"/>
        <v>0</v>
      </c>
      <c r="BY24" s="12">
        <f t="shared" si="78"/>
        <v>0</v>
      </c>
      <c r="BZ24" s="12">
        <f t="shared" si="79"/>
        <v>0</v>
      </c>
      <c r="CA24" s="12">
        <f t="shared" si="80"/>
        <v>0</v>
      </c>
      <c r="CB24" s="12">
        <f t="shared" si="81"/>
        <v>0</v>
      </c>
      <c r="CC24" s="12">
        <f t="shared" si="82"/>
        <v>0</v>
      </c>
      <c r="CD24" s="12">
        <f t="shared" si="83"/>
        <v>0</v>
      </c>
      <c r="CE24" s="147">
        <f t="shared" si="84"/>
        <v>0</v>
      </c>
      <c r="CF24" s="159">
        <f t="shared" si="85"/>
        <v>0</v>
      </c>
      <c r="CH24" s="60">
        <f t="shared" si="86"/>
        <v>0</v>
      </c>
      <c r="CI24" s="60">
        <f t="shared" si="87"/>
        <v>0</v>
      </c>
      <c r="CJ24" s="60">
        <f t="shared" si="88"/>
        <v>0</v>
      </c>
      <c r="CK24" s="60">
        <f t="shared" si="89"/>
        <v>0</v>
      </c>
      <c r="CL24" s="60">
        <f t="shared" si="90"/>
        <v>0</v>
      </c>
      <c r="CM24" s="60">
        <f t="shared" si="91"/>
        <v>0</v>
      </c>
      <c r="CN24" s="60">
        <f t="shared" si="92"/>
        <v>0</v>
      </c>
      <c r="CO24" s="60">
        <f t="shared" si="93"/>
        <v>0</v>
      </c>
      <c r="CP24" s="67">
        <f t="shared" si="94"/>
        <v>0</v>
      </c>
      <c r="CQ24" s="60">
        <f t="shared" si="95"/>
        <v>0</v>
      </c>
      <c r="CR24" s="60">
        <f t="shared" si="96"/>
        <v>0</v>
      </c>
      <c r="CS24" s="61">
        <f t="shared" si="97"/>
        <v>0</v>
      </c>
      <c r="CT24" s="60">
        <f t="shared" si="98"/>
        <v>0</v>
      </c>
      <c r="CU24" s="60">
        <f t="shared" si="99"/>
        <v>0</v>
      </c>
      <c r="CV24" s="60">
        <f t="shared" si="100"/>
        <v>0</v>
      </c>
      <c r="CW24" s="60">
        <f t="shared" si="101"/>
        <v>0</v>
      </c>
      <c r="CX24" s="60">
        <f t="shared" si="102"/>
        <v>0</v>
      </c>
      <c r="CY24" s="66">
        <f t="shared" si="103"/>
        <v>0</v>
      </c>
      <c r="DC24" s="53">
        <f>SUM($AD24:$AF24)+SUM($AH24:$AJ24)+SUM($AL24:AN24)+SUM($AP24:AR24)+SUM($AT24:AV24)+SUM($AX24:AZ24)+SUM($BB24:BD24)+SUM($BF24:BH24)</f>
        <v>0</v>
      </c>
      <c r="DD24"/>
      <c r="DE24"/>
      <c r="DF24"/>
      <c r="DG24"/>
      <c r="DH24"/>
      <c r="DI24"/>
      <c r="DJ24"/>
      <c r="DK24"/>
      <c r="DL24"/>
      <c r="DM24"/>
      <c r="DN24"/>
      <c r="DO24"/>
      <c r="DP24"/>
      <c r="DQ24"/>
      <c r="DR24"/>
      <c r="DS24"/>
      <c r="DT24"/>
      <c r="DU24"/>
    </row>
    <row r="25" spans="1:125" s="2" customFormat="1" hidden="1" x14ac:dyDescent="0.25">
      <c r="A25" s="181" t="s">
        <v>235</v>
      </c>
      <c r="B25" s="95"/>
      <c r="C25" s="105"/>
      <c r="D25" s="99"/>
      <c r="E25" s="100"/>
      <c r="F25" s="100"/>
      <c r="G25" s="10"/>
      <c r="H25" s="99"/>
      <c r="I25" s="100"/>
      <c r="J25" s="100"/>
      <c r="K25" s="100"/>
      <c r="L25" s="100"/>
      <c r="M25" s="100"/>
      <c r="N25" s="10"/>
      <c r="O25" s="109"/>
      <c r="P25" s="109"/>
      <c r="Q25" s="99"/>
      <c r="R25" s="100"/>
      <c r="S25" s="100"/>
      <c r="T25" s="100"/>
      <c r="U25" s="100"/>
      <c r="V25" s="100"/>
      <c r="W25" s="10"/>
      <c r="X25" s="8"/>
      <c r="Y25" s="109">
        <f t="shared" ref="Y25:Y26" si="104">CEILING(X25/$BR$7,0.25)</f>
        <v>0</v>
      </c>
      <c r="Z25" s="9">
        <f t="shared" ref="Z25:Z26" si="105">AD25*$BL$5+AH25*$BM$5+AL25*$BN$5+AP25*$BO$5+AT25*$BP$5+AX25*$BQ$5+BB25*$BR$5+BF25*$BS$5</f>
        <v>0</v>
      </c>
      <c r="AA25" s="9">
        <f t="shared" ref="AA25:AA26" si="106">AE25*$BL$5+AI25*$BM$5+AM25*$BN$5+AQ25*$BO$5+AU25*$BP$5+AY25*$BQ$5+BC25*$BR$5+BG25*$BS$5</f>
        <v>0</v>
      </c>
      <c r="AB25" s="9">
        <f t="shared" ref="AB25:AB26" si="107">AF25*$BL$5+AJ25*$BM$5+AN25*$BN$5+AR25*$BO$5+AV25*$BP$5+AZ25*$BQ$5+BD25*$BR$5+BH25*$BS$5</f>
        <v>0</v>
      </c>
      <c r="AC25" s="9">
        <f t="shared" ref="AC25:AC26" si="108">X25-(Z25+AA25+AB25)</f>
        <v>0</v>
      </c>
      <c r="AD25" s="166"/>
      <c r="AE25" s="166"/>
      <c r="AF25" s="166"/>
      <c r="AG25" s="56">
        <f t="shared" ref="AG25:AG26" si="109">BL25</f>
        <v>0</v>
      </c>
      <c r="AH25" s="166"/>
      <c r="AI25" s="166"/>
      <c r="AJ25" s="166"/>
      <c r="AK25" s="56">
        <f t="shared" ref="AK25:AK26" si="110">BM25</f>
        <v>0</v>
      </c>
      <c r="AL25" s="166"/>
      <c r="AM25" s="166"/>
      <c r="AN25" s="166"/>
      <c r="AO25" s="56">
        <f t="shared" ref="AO25:AO26" si="111">BN25</f>
        <v>0</v>
      </c>
      <c r="AP25" s="166"/>
      <c r="AQ25" s="166"/>
      <c r="AR25" s="166"/>
      <c r="AS25" s="56">
        <f t="shared" ref="AS25:AS26" si="112">BO25</f>
        <v>0</v>
      </c>
      <c r="AT25" s="166"/>
      <c r="AU25" s="166"/>
      <c r="AV25" s="166"/>
      <c r="AW25" s="56">
        <f t="shared" ref="AW25:AW26" si="113">BP25</f>
        <v>0</v>
      </c>
      <c r="AX25" s="166"/>
      <c r="AY25" s="166"/>
      <c r="AZ25" s="166"/>
      <c r="BA25" s="56">
        <f t="shared" ref="BA25:BA26" si="114">BQ25</f>
        <v>0</v>
      </c>
      <c r="BB25" s="166"/>
      <c r="BC25" s="166"/>
      <c r="BD25" s="166"/>
      <c r="BE25" s="56">
        <f t="shared" ref="BE25:BE26" si="115">BR25</f>
        <v>0</v>
      </c>
      <c r="BF25" s="166"/>
      <c r="BG25" s="166"/>
      <c r="BH25" s="166"/>
      <c r="BI25" s="56">
        <f t="shared" ref="BI25:BI26" si="116">BS25</f>
        <v>0</v>
      </c>
      <c r="BJ25" s="50">
        <f t="shared" ref="BJ25:BJ26" si="117">IF(ISERROR(AC25/X25),0,AC25/X25)</f>
        <v>0</v>
      </c>
      <c r="BK25" s="98" t="str">
        <f t="shared" ref="BK25:BK26" si="118">IF(ISERROR(SEARCH("в",A25)),"",1)</f>
        <v/>
      </c>
      <c r="BL25" s="12">
        <f t="shared" ref="BL25:BL26" si="119">IF(AND(BK25&lt;$CF25,$CE25&lt;&gt;$Y25,BW25=$CF25),BW25+$Y25-$CE25,BW25)</f>
        <v>0</v>
      </c>
      <c r="BM25" s="12">
        <f t="shared" ref="BM25:BM26" si="120">IF(AND(BL25&lt;$CF25,$CE25&lt;&gt;$Y25,BX25=$CF25),BX25+$Y25-$CE25,BX25)</f>
        <v>0</v>
      </c>
      <c r="BN25" s="12">
        <f t="shared" ref="BN25:BN26" si="121">IF(AND(BM25&lt;$CF25,$CE25&lt;&gt;$Y25,BY25=$CF25),BY25+$Y25-$CE25,BY25)</f>
        <v>0</v>
      </c>
      <c r="BO25" s="12">
        <f t="shared" ref="BO25:BO26" si="122">IF(AND(BN25&lt;$CF25,$CE25&lt;&gt;$Y25,BZ25=$CF25),BZ25+$Y25-$CE25,BZ25)</f>
        <v>0</v>
      </c>
      <c r="BP25" s="12">
        <f t="shared" ref="BP25:BP26" si="123">IF(AND(BO25&lt;$CF25,$CE25&lt;&gt;$Y25,CA25=$CF25),CA25+$Y25-$CE25,CA25)</f>
        <v>0</v>
      </c>
      <c r="BQ25" s="12">
        <f t="shared" ref="BQ25:BQ26" si="124">IF(AND(BP25&lt;$CF25,$CE25&lt;&gt;$Y25,CB25=$CF25),CB25+$Y25-$CE25,CB25)</f>
        <v>0</v>
      </c>
      <c r="BR25" s="12">
        <f t="shared" ref="BR25:BR26" si="125">IF(AND(BQ25&lt;$CF25,$CE25&lt;&gt;$Y25,CC25=$CF25),CC25+$Y25-$CE25,CC25)</f>
        <v>0</v>
      </c>
      <c r="BS25" s="12">
        <f t="shared" ref="BS25:BS26" si="126">IF(AND(BR25&lt;$CF25,$CE25&lt;&gt;$Y25,CD25=$CF25),CD25+$Y25-$CE25,CD25)</f>
        <v>0</v>
      </c>
      <c r="BT25" s="71">
        <f t="shared" ref="BT25:BT26" si="127">SUM(BL25:BS25)</f>
        <v>0</v>
      </c>
      <c r="BW25" s="12">
        <f t="shared" ref="BW25:BW26" si="128">IF($DC25=0,0,ROUND(4*$Y25*SUM(AD25:AF25)/$DC25,0)/4)</f>
        <v>0</v>
      </c>
      <c r="BX25" s="12">
        <f t="shared" ref="BX25:BX26" si="129">IF($DC25=0,0,ROUND(4*$Y25*SUM(AH25:AJ25)/$DC25,0)/4)</f>
        <v>0</v>
      </c>
      <c r="BY25" s="12">
        <f t="shared" ref="BY25:BY26" si="130">IF($DC25=0,0,ROUND(4*$Y25*SUM(AL25:AN25)/$DC25,0)/4)</f>
        <v>0</v>
      </c>
      <c r="BZ25" s="12">
        <f t="shared" ref="BZ25:BZ26" si="131">IF($DC25=0,0,ROUND(4*$Y25*SUM(AP25:AR25)/$DC25,0)/4)</f>
        <v>0</v>
      </c>
      <c r="CA25" s="12">
        <f t="shared" ref="CA25:CA26" si="132">IF($DC25=0,0,ROUND(4*$Y25*SUM(AT25:AV25)/$DC25,0)/4)</f>
        <v>0</v>
      </c>
      <c r="CB25" s="12">
        <f t="shared" ref="CB25:CB26" si="133">IF($DC25=0,0,ROUND(4*$Y25*(SUM(AX25:AZ25))/$DC25,0)/4)</f>
        <v>0</v>
      </c>
      <c r="CC25" s="12">
        <f t="shared" ref="CC25:CC26" si="134">IF($DC25=0,0,ROUND(4*$Y25*(SUM(BB25:BD25))/$DC25,0)/4)</f>
        <v>0</v>
      </c>
      <c r="CD25" s="12">
        <f t="shared" ref="CD25:CD26" si="135">IF($DC25=0,0,ROUND(4*$Y25*(SUM(BF25:BH25))/$DC25,0)/4)</f>
        <v>0</v>
      </c>
      <c r="CE25" s="147">
        <f t="shared" ref="CE25:CE26" si="136">SUM(BW25:CD25)</f>
        <v>0</v>
      </c>
      <c r="CF25" s="159">
        <f t="shared" ref="CF25:CF26" si="137">MAX(BW25:CD25)</f>
        <v>0</v>
      </c>
      <c r="CH25" s="60">
        <f t="shared" ref="CH25:CH28" si="138">IF(VALUE($D25)=1,1,0)+IF(VALUE($E25)=1,1,0)+IF(VALUE($F25)=1,1,0)+IF(VALUE($G25)=1,1,0)</f>
        <v>0</v>
      </c>
      <c r="CI25" s="60">
        <f t="shared" ref="CI25:CI28" si="139">IF(VALUE($D25)=2,1,0)+IF(VALUE($E25)=2,1,0)+IF(VALUE($F25)=2,1,0)+IF(VALUE($G25)=2,1,0)</f>
        <v>0</v>
      </c>
      <c r="CJ25" s="60">
        <f t="shared" ref="CJ25:CJ28" si="140">IF(VALUE($D25)=3,1,0)+IF(VALUE($E25)=3,1,0)+IF(VALUE($F25)=3,1,0)+IF(VALUE($G25)=3,1,0)</f>
        <v>0</v>
      </c>
      <c r="CK25" s="60">
        <f t="shared" ref="CK25:CK28" si="141">IF(VALUE($D25)=4,1,0)+IF(VALUE($E25)=4,1,0)+IF(VALUE($F25)=4,1,0)+IF(VALUE($G25)=4,1,0)</f>
        <v>0</v>
      </c>
      <c r="CL25" s="60">
        <f t="shared" ref="CL25:CL28" si="142">IF(VALUE($D25)=5,1,0)+IF(VALUE($E25)=5,1,0)+IF(VALUE($F25)=5,1,0)+IF(VALUE($G25)=5,1,0)</f>
        <v>0</v>
      </c>
      <c r="CM25" s="60">
        <f t="shared" ref="CM25:CM28" si="143">IF(VALUE($D25)=6,1,0)+IF(VALUE($E25)=6,1,0)+IF(VALUE($F25)=6,1,0)+IF(VALUE($G25)=6,1,0)</f>
        <v>0</v>
      </c>
      <c r="CN25" s="60">
        <f t="shared" ref="CN25:CN28" si="144">IF(VALUE($D25)=7,1,0)+IF(VALUE($E25)=7,1,0)+IF(VALUE($F25)=7,1,0)+IF(VALUE($G25)=7,1,0)</f>
        <v>0</v>
      </c>
      <c r="CO25" s="60">
        <f t="shared" ref="CO25:CO28" si="145">IF(VALUE($D25)=8,1,0)+IF(VALUE($E25)=8,1,0)+IF(VALUE($F25)=8,1,0)+IF(VALUE($G25)=8,1,0)</f>
        <v>0</v>
      </c>
      <c r="CP25" s="67">
        <f t="shared" ref="CP25:CP26" si="146">SUM(CH25:CO25)</f>
        <v>0</v>
      </c>
      <c r="CQ25" s="60">
        <f t="shared" ref="CQ25:CQ26" si="147">IF(MID(H25,1,1)="1",1,0)+IF(MID(I25,1,1)="1",1,0)+IF(MID(J25,1,1)="1",1,0)+IF(MID(K25,1,1)="1",1,0)+IF(MID(L25,1,1)="1",1,0)+IF(MID(M25,1,1)="1",1,0)+IF(MID(N25,1,1)="1",1,0)</f>
        <v>0</v>
      </c>
      <c r="CR25" s="60">
        <f t="shared" ref="CR25:CR26" si="148">IF(MID(H25,1,1)="2",1,0)+IF(MID(I25,1,1)="2",1,0)+IF(MID(J25,1,1)="2",1,0)+IF(MID(K25,1,1)="2",1,0)+IF(MID(L25,1,1)="2",1,0)+IF(MID(M25,1,1)="2",1,0)+IF(MID(N25,1,1)="2",1,0)</f>
        <v>0</v>
      </c>
      <c r="CS25" s="61">
        <f t="shared" ref="CS25:CS26" si="149">IF(MID(H25,1,1)="3",1,0)+IF(MID(I25,1,1)="3",1,0)+IF(MID(J25,1,1)="3",1,0)+IF(MID(K25,1,1)="3",1,0)+IF(MID(L25,1,1)="3",1,0)+IF(MID(M25,1,1)="3",1,0)+IF(MID(N25,1,1)="3",1,0)</f>
        <v>0</v>
      </c>
      <c r="CT25" s="60">
        <f t="shared" ref="CT25:CT26" si="150">IF(MID(H25,1,1)="4",1,0)+IF(MID(I25,1,1)="4",1,0)+IF(MID(J25,1,1)="4",1,0)+IF(MID(K25,1,1)="4",1,0)+IF(MID(L25,1,1)="4",1,0)+IF(MID(M25,1,1)="4",1,0)+IF(MID(N25,1,1)="4",1,0)</f>
        <v>0</v>
      </c>
      <c r="CU25" s="60">
        <f t="shared" ref="CU25:CU26" si="151">IF(MID(H25,1,1)="5",1,0)+IF(MID(I25,1,1)="5",1,0)+IF(MID(J25,1,1)="5",1,0)+IF(MID(K25,1,1)="5",1,0)+IF(MID(L25,1,1)="5",1,0)+IF(MID(M25,1,1)="5",1,0)+IF(MID(N25,1,1)="5",1,0)</f>
        <v>0</v>
      </c>
      <c r="CV25" s="60">
        <f t="shared" ref="CV25:CV26" si="152">IF(MID(H25,1,1)="6",1,0)+IF(MID(I25,1,1)="6",1,0)+IF(MID(J25,1,1)="6",1,0)+IF(MID(K25,1,1)="6",1,0)+IF(MID(L25,1,1)="6",1,0)+IF(MID(M25,1,1)="6",1,0)+IF(MID(N25,1,1)="6",1,0)</f>
        <v>0</v>
      </c>
      <c r="CW25" s="60">
        <f t="shared" ref="CW25:CW26" si="153">IF(MID(H25,1,1)="7",1,0)+IF(MID(I25,1,1)="7",1,0)+IF(MID(J25,1,1)="7",1,0)+IF(MID(K25,1,1)="7",1,0)+IF(MID(L25,1,1)="7",1,0)+IF(MID(M25,1,1)="7",1,0)+IF(MID(N25,1,1)="7",1,0)</f>
        <v>0</v>
      </c>
      <c r="CX25" s="60">
        <f t="shared" ref="CX25:CX26" si="154">IF(MID(H25,1,1)="8",1,0)+IF(MID(I25,1,1)="8",1,0)+IF(MID(J25,1,1)="8",1,0)+IF(MID(K25,1,1)="8",1,0)+IF(MID(L25,1,1)="8",1,0)+IF(MID(M25,1,1)="8",1,0)+IF(MID(N25,1,1)="8",1,0)</f>
        <v>0</v>
      </c>
      <c r="CY25" s="66">
        <f t="shared" ref="CY25:CY26" si="155">SUM(CQ25:CX25)</f>
        <v>0</v>
      </c>
      <c r="DC25" s="53">
        <f>SUM($AD25:$AF25)+SUM($AH25:$AJ25)+SUM($AL25:AN25)+SUM($AP25:AR25)+SUM($AT25:AV25)+SUM($AX25:AZ25)+SUM($BB25:BD25)+SUM($BF25:BH25)</f>
        <v>0</v>
      </c>
      <c r="DD25"/>
      <c r="DE25"/>
      <c r="DF25"/>
      <c r="DG25"/>
      <c r="DH25"/>
      <c r="DI25"/>
      <c r="DJ25"/>
      <c r="DK25"/>
      <c r="DL25"/>
      <c r="DM25"/>
      <c r="DN25"/>
      <c r="DO25"/>
      <c r="DP25"/>
      <c r="DQ25"/>
      <c r="DR25"/>
      <c r="DS25"/>
      <c r="DT25"/>
      <c r="DU25"/>
    </row>
    <row r="26" spans="1:125" s="2" customFormat="1" hidden="1" x14ac:dyDescent="0.25">
      <c r="A26" s="181" t="s">
        <v>236</v>
      </c>
      <c r="B26" s="95"/>
      <c r="C26" s="105"/>
      <c r="D26" s="99"/>
      <c r="E26" s="100"/>
      <c r="F26" s="100"/>
      <c r="G26" s="10"/>
      <c r="H26" s="99"/>
      <c r="I26" s="100"/>
      <c r="J26" s="100"/>
      <c r="K26" s="100"/>
      <c r="L26" s="100"/>
      <c r="M26" s="100"/>
      <c r="N26" s="10"/>
      <c r="O26" s="109"/>
      <c r="P26" s="109"/>
      <c r="Q26" s="99"/>
      <c r="R26" s="100"/>
      <c r="S26" s="100"/>
      <c r="T26" s="100"/>
      <c r="U26" s="100"/>
      <c r="V26" s="100"/>
      <c r="W26" s="10"/>
      <c r="X26" s="8"/>
      <c r="Y26" s="109">
        <f t="shared" si="104"/>
        <v>0</v>
      </c>
      <c r="Z26" s="9">
        <f t="shared" si="105"/>
        <v>0</v>
      </c>
      <c r="AA26" s="9">
        <f t="shared" si="106"/>
        <v>0</v>
      </c>
      <c r="AB26" s="9">
        <f t="shared" si="107"/>
        <v>0</v>
      </c>
      <c r="AC26" s="9">
        <f t="shared" si="108"/>
        <v>0</v>
      </c>
      <c r="AD26" s="166"/>
      <c r="AE26" s="166"/>
      <c r="AF26" s="166"/>
      <c r="AG26" s="56">
        <f t="shared" si="109"/>
        <v>0</v>
      </c>
      <c r="AH26" s="166"/>
      <c r="AI26" s="166"/>
      <c r="AJ26" s="166"/>
      <c r="AK26" s="56">
        <f t="shared" si="110"/>
        <v>0</v>
      </c>
      <c r="AL26" s="166"/>
      <c r="AM26" s="166"/>
      <c r="AN26" s="166"/>
      <c r="AO26" s="56">
        <f t="shared" si="111"/>
        <v>0</v>
      </c>
      <c r="AP26" s="166"/>
      <c r="AQ26" s="166"/>
      <c r="AR26" s="166"/>
      <c r="AS26" s="56">
        <f t="shared" si="112"/>
        <v>0</v>
      </c>
      <c r="AT26" s="166"/>
      <c r="AU26" s="166"/>
      <c r="AV26" s="166"/>
      <c r="AW26" s="56">
        <f t="shared" si="113"/>
        <v>0</v>
      </c>
      <c r="AX26" s="166"/>
      <c r="AY26" s="166"/>
      <c r="AZ26" s="166"/>
      <c r="BA26" s="56">
        <f t="shared" si="114"/>
        <v>0</v>
      </c>
      <c r="BB26" s="166"/>
      <c r="BC26" s="166"/>
      <c r="BD26" s="166"/>
      <c r="BE26" s="56">
        <f t="shared" si="115"/>
        <v>0</v>
      </c>
      <c r="BF26" s="166"/>
      <c r="BG26" s="166"/>
      <c r="BH26" s="166"/>
      <c r="BI26" s="56">
        <f t="shared" si="116"/>
        <v>0</v>
      </c>
      <c r="BJ26" s="50">
        <f t="shared" si="117"/>
        <v>0</v>
      </c>
      <c r="BK26" s="98" t="str">
        <f t="shared" si="118"/>
        <v/>
      </c>
      <c r="BL26" s="12">
        <f t="shared" si="119"/>
        <v>0</v>
      </c>
      <c r="BM26" s="12">
        <f t="shared" si="120"/>
        <v>0</v>
      </c>
      <c r="BN26" s="12">
        <f t="shared" si="121"/>
        <v>0</v>
      </c>
      <c r="BO26" s="12">
        <f t="shared" si="122"/>
        <v>0</v>
      </c>
      <c r="BP26" s="12">
        <f t="shared" si="123"/>
        <v>0</v>
      </c>
      <c r="BQ26" s="12">
        <f t="shared" si="124"/>
        <v>0</v>
      </c>
      <c r="BR26" s="12">
        <f t="shared" si="125"/>
        <v>0</v>
      </c>
      <c r="BS26" s="12">
        <f t="shared" si="126"/>
        <v>0</v>
      </c>
      <c r="BT26" s="71">
        <f t="shared" si="127"/>
        <v>0</v>
      </c>
      <c r="BW26" s="12">
        <f t="shared" si="128"/>
        <v>0</v>
      </c>
      <c r="BX26" s="12">
        <f t="shared" si="129"/>
        <v>0</v>
      </c>
      <c r="BY26" s="12">
        <f t="shared" si="130"/>
        <v>0</v>
      </c>
      <c r="BZ26" s="12">
        <f t="shared" si="131"/>
        <v>0</v>
      </c>
      <c r="CA26" s="12">
        <f t="shared" si="132"/>
        <v>0</v>
      </c>
      <c r="CB26" s="12">
        <f t="shared" si="133"/>
        <v>0</v>
      </c>
      <c r="CC26" s="12">
        <f t="shared" si="134"/>
        <v>0</v>
      </c>
      <c r="CD26" s="12">
        <f t="shared" si="135"/>
        <v>0</v>
      </c>
      <c r="CE26" s="147">
        <f t="shared" si="136"/>
        <v>0</v>
      </c>
      <c r="CF26" s="159">
        <f t="shared" si="137"/>
        <v>0</v>
      </c>
      <c r="CH26" s="60">
        <f t="shared" si="138"/>
        <v>0</v>
      </c>
      <c r="CI26" s="60">
        <f t="shared" si="139"/>
        <v>0</v>
      </c>
      <c r="CJ26" s="60">
        <f t="shared" si="140"/>
        <v>0</v>
      </c>
      <c r="CK26" s="60">
        <f t="shared" si="141"/>
        <v>0</v>
      </c>
      <c r="CL26" s="60">
        <f t="shared" si="142"/>
        <v>0</v>
      </c>
      <c r="CM26" s="60">
        <f t="shared" si="143"/>
        <v>0</v>
      </c>
      <c r="CN26" s="60">
        <f t="shared" si="144"/>
        <v>0</v>
      </c>
      <c r="CO26" s="60">
        <f t="shared" si="145"/>
        <v>0</v>
      </c>
      <c r="CP26" s="67">
        <f t="shared" si="146"/>
        <v>0</v>
      </c>
      <c r="CQ26" s="60">
        <f t="shared" si="147"/>
        <v>0</v>
      </c>
      <c r="CR26" s="60">
        <f t="shared" si="148"/>
        <v>0</v>
      </c>
      <c r="CS26" s="61">
        <f t="shared" si="149"/>
        <v>0</v>
      </c>
      <c r="CT26" s="60">
        <f t="shared" si="150"/>
        <v>0</v>
      </c>
      <c r="CU26" s="60">
        <f t="shared" si="151"/>
        <v>0</v>
      </c>
      <c r="CV26" s="60">
        <f t="shared" si="152"/>
        <v>0</v>
      </c>
      <c r="CW26" s="60">
        <f t="shared" si="153"/>
        <v>0</v>
      </c>
      <c r="CX26" s="60">
        <f t="shared" si="154"/>
        <v>0</v>
      </c>
      <c r="CY26" s="66">
        <f t="shared" si="155"/>
        <v>0</v>
      </c>
      <c r="DC26" s="53">
        <f>SUM($AD26:$AF26)+SUM($AH26:$AJ26)+SUM($AL26:AN26)+SUM($AP26:AR26)+SUM($AT26:AV26)+SUM($AX26:AZ26)+SUM($BB26:BD26)+SUM($BF26:BH26)</f>
        <v>0</v>
      </c>
      <c r="DD26"/>
      <c r="DE26"/>
      <c r="DF26"/>
      <c r="DG26"/>
      <c r="DH26"/>
      <c r="DI26"/>
      <c r="DJ26"/>
      <c r="DK26"/>
      <c r="DL26"/>
      <c r="DM26"/>
      <c r="DN26"/>
      <c r="DO26"/>
      <c r="DP26"/>
      <c r="DQ26"/>
      <c r="DR26"/>
      <c r="DS26"/>
      <c r="DT26"/>
      <c r="DU26"/>
    </row>
    <row r="27" spans="1:125" s="2" customFormat="1" hidden="1" x14ac:dyDescent="0.25">
      <c r="A27" s="181" t="s">
        <v>237</v>
      </c>
      <c r="B27" s="95"/>
      <c r="C27" s="105"/>
      <c r="D27" s="99"/>
      <c r="E27" s="100"/>
      <c r="F27" s="100"/>
      <c r="G27" s="10"/>
      <c r="H27" s="99"/>
      <c r="I27" s="100"/>
      <c r="J27" s="100"/>
      <c r="K27" s="100"/>
      <c r="L27" s="100"/>
      <c r="M27" s="100"/>
      <c r="N27" s="10"/>
      <c r="O27" s="109"/>
      <c r="P27" s="109"/>
      <c r="Q27" s="99"/>
      <c r="R27" s="100"/>
      <c r="S27" s="100"/>
      <c r="T27" s="100"/>
      <c r="U27" s="100"/>
      <c r="V27" s="100"/>
      <c r="W27" s="10"/>
      <c r="X27" s="8"/>
      <c r="Y27" s="109">
        <f t="shared" ref="Y27:Y28" si="156">CEILING(X27/$BR$7,0.25)</f>
        <v>0</v>
      </c>
      <c r="Z27" s="9">
        <f t="shared" ref="Z27:Z28" si="157">AD27*$BL$5+AH27*$BM$5+AL27*$BN$5+AP27*$BO$5+AT27*$BP$5+AX27*$BQ$5+BB27*$BR$5+BF27*$BS$5</f>
        <v>0</v>
      </c>
      <c r="AA27" s="9">
        <f t="shared" ref="AA27:AA28" si="158">AE27*$BL$5+AI27*$BM$5+AM27*$BN$5+AQ27*$BO$5+AU27*$BP$5+AY27*$BQ$5+BC27*$BR$5+BG27*$BS$5</f>
        <v>0</v>
      </c>
      <c r="AB27" s="9">
        <f t="shared" ref="AB27:AB28" si="159">AF27*$BL$5+AJ27*$BM$5+AN27*$BN$5+AR27*$BO$5+AV27*$BP$5+AZ27*$BQ$5+BD27*$BR$5+BH27*$BS$5</f>
        <v>0</v>
      </c>
      <c r="AC27" s="9">
        <f t="shared" ref="AC27:AC28" si="160">X27-(Z27+AA27+AB27)</f>
        <v>0</v>
      </c>
      <c r="AD27" s="166"/>
      <c r="AE27" s="166"/>
      <c r="AF27" s="166"/>
      <c r="AG27" s="56">
        <f t="shared" ref="AG27:AG28" si="161">BL27</f>
        <v>0</v>
      </c>
      <c r="AH27" s="166"/>
      <c r="AI27" s="166"/>
      <c r="AJ27" s="166"/>
      <c r="AK27" s="56">
        <f t="shared" ref="AK27:AK28" si="162">BM27</f>
        <v>0</v>
      </c>
      <c r="AL27" s="166"/>
      <c r="AM27" s="166"/>
      <c r="AN27" s="166"/>
      <c r="AO27" s="56">
        <f t="shared" ref="AO27:AO28" si="163">BN27</f>
        <v>0</v>
      </c>
      <c r="AP27" s="166"/>
      <c r="AQ27" s="166"/>
      <c r="AR27" s="166"/>
      <c r="AS27" s="56">
        <f t="shared" ref="AS27:AS28" si="164">BO27</f>
        <v>0</v>
      </c>
      <c r="AT27" s="166"/>
      <c r="AU27" s="166"/>
      <c r="AV27" s="166"/>
      <c r="AW27" s="56">
        <f t="shared" ref="AW27:AW28" si="165">BP27</f>
        <v>0</v>
      </c>
      <c r="AX27" s="166"/>
      <c r="AY27" s="166"/>
      <c r="AZ27" s="166"/>
      <c r="BA27" s="56">
        <f t="shared" ref="BA27:BA28" si="166">BQ27</f>
        <v>0</v>
      </c>
      <c r="BB27" s="166"/>
      <c r="BC27" s="166"/>
      <c r="BD27" s="166"/>
      <c r="BE27" s="56">
        <f t="shared" ref="BE27:BE28" si="167">BR27</f>
        <v>0</v>
      </c>
      <c r="BF27" s="166"/>
      <c r="BG27" s="166"/>
      <c r="BH27" s="166"/>
      <c r="BI27" s="56">
        <f t="shared" ref="BI27:BI28" si="168">BS27</f>
        <v>0</v>
      </c>
      <c r="BJ27" s="50">
        <f t="shared" ref="BJ27:BJ28" si="169">IF(ISERROR(AC27/X27),0,AC27/X27)</f>
        <v>0</v>
      </c>
      <c r="BK27" s="98" t="str">
        <f t="shared" ref="BK27:BK28" si="170">IF(ISERROR(SEARCH("в",A27)),"",1)</f>
        <v/>
      </c>
      <c r="BL27" s="12">
        <f t="shared" ref="BL27:BL28" si="171">IF(AND(BK27&lt;$CF27,$CE27&lt;&gt;$Y27,BW27=$CF27),BW27+$Y27-$CE27,BW27)</f>
        <v>0</v>
      </c>
      <c r="BM27" s="12">
        <f t="shared" ref="BM27:BM28" si="172">IF(AND(BL27&lt;$CF27,$CE27&lt;&gt;$Y27,BX27=$CF27),BX27+$Y27-$CE27,BX27)</f>
        <v>0</v>
      </c>
      <c r="BN27" s="12">
        <f t="shared" ref="BN27:BN28" si="173">IF(AND(BM27&lt;$CF27,$CE27&lt;&gt;$Y27,BY27=$CF27),BY27+$Y27-$CE27,BY27)</f>
        <v>0</v>
      </c>
      <c r="BO27" s="12">
        <f t="shared" ref="BO27:BO28" si="174">IF(AND(BN27&lt;$CF27,$CE27&lt;&gt;$Y27,BZ27=$CF27),BZ27+$Y27-$CE27,BZ27)</f>
        <v>0</v>
      </c>
      <c r="BP27" s="12">
        <f t="shared" ref="BP27:BP28" si="175">IF(AND(BO27&lt;$CF27,$CE27&lt;&gt;$Y27,CA27=$CF27),CA27+$Y27-$CE27,CA27)</f>
        <v>0</v>
      </c>
      <c r="BQ27" s="12">
        <f t="shared" ref="BQ27:BQ28" si="176">IF(AND(BP27&lt;$CF27,$CE27&lt;&gt;$Y27,CB27=$CF27),CB27+$Y27-$CE27,CB27)</f>
        <v>0</v>
      </c>
      <c r="BR27" s="12">
        <f t="shared" ref="BR27:BR28" si="177">IF(AND(BQ27&lt;$CF27,$CE27&lt;&gt;$Y27,CC27=$CF27),CC27+$Y27-$CE27,CC27)</f>
        <v>0</v>
      </c>
      <c r="BS27" s="12">
        <f t="shared" ref="BS27:BS28" si="178">IF(AND(BR27&lt;$CF27,$CE27&lt;&gt;$Y27,CD27=$CF27),CD27+$Y27-$CE27,CD27)</f>
        <v>0</v>
      </c>
      <c r="BT27" s="71">
        <f t="shared" ref="BT27:BT28" si="179">SUM(BL27:BS27)</f>
        <v>0</v>
      </c>
      <c r="BW27" s="12">
        <f t="shared" ref="BW27:BW28" si="180">IF($DC27=0,0,ROUND(4*$Y27*SUM(AD27:AF27)/$DC27,0)/4)</f>
        <v>0</v>
      </c>
      <c r="BX27" s="12">
        <f t="shared" ref="BX27:BX28" si="181">IF($DC27=0,0,ROUND(4*$Y27*SUM(AH27:AJ27)/$DC27,0)/4)</f>
        <v>0</v>
      </c>
      <c r="BY27" s="12">
        <f t="shared" ref="BY27:BY28" si="182">IF($DC27=0,0,ROUND(4*$Y27*SUM(AL27:AN27)/$DC27,0)/4)</f>
        <v>0</v>
      </c>
      <c r="BZ27" s="12">
        <f t="shared" ref="BZ27:BZ28" si="183">IF($DC27=0,0,ROUND(4*$Y27*SUM(AP27:AR27)/$DC27,0)/4)</f>
        <v>0</v>
      </c>
      <c r="CA27" s="12">
        <f t="shared" ref="CA27:CA28" si="184">IF($DC27=0,0,ROUND(4*$Y27*SUM(AT27:AV27)/$DC27,0)/4)</f>
        <v>0</v>
      </c>
      <c r="CB27" s="12">
        <f t="shared" ref="CB27:CB28" si="185">IF($DC27=0,0,ROUND(4*$Y27*(SUM(AX27:AZ27))/$DC27,0)/4)</f>
        <v>0</v>
      </c>
      <c r="CC27" s="12">
        <f t="shared" ref="CC27:CC28" si="186">IF($DC27=0,0,ROUND(4*$Y27*(SUM(BB27:BD27))/$DC27,0)/4)</f>
        <v>0</v>
      </c>
      <c r="CD27" s="12">
        <f t="shared" ref="CD27:CD28" si="187">IF($DC27=0,0,ROUND(4*$Y27*(SUM(BF27:BH27))/$DC27,0)/4)</f>
        <v>0</v>
      </c>
      <c r="CE27" s="147">
        <f t="shared" ref="CE27:CE28" si="188">SUM(BW27:CD27)</f>
        <v>0</v>
      </c>
      <c r="CF27" s="159">
        <f t="shared" ref="CF27:CF28" si="189">MAX(BW27:CD27)</f>
        <v>0</v>
      </c>
      <c r="CH27" s="60">
        <f t="shared" si="138"/>
        <v>0</v>
      </c>
      <c r="CI27" s="60">
        <f t="shared" si="139"/>
        <v>0</v>
      </c>
      <c r="CJ27" s="60">
        <f t="shared" si="140"/>
        <v>0</v>
      </c>
      <c r="CK27" s="60">
        <f t="shared" si="141"/>
        <v>0</v>
      </c>
      <c r="CL27" s="60">
        <f t="shared" si="142"/>
        <v>0</v>
      </c>
      <c r="CM27" s="60">
        <f t="shared" si="143"/>
        <v>0</v>
      </c>
      <c r="CN27" s="60">
        <f t="shared" si="144"/>
        <v>0</v>
      </c>
      <c r="CO27" s="60">
        <f t="shared" si="145"/>
        <v>0</v>
      </c>
      <c r="CP27" s="67">
        <f t="shared" ref="CP27:CP28" si="190">SUM(CH27:CO27)</f>
        <v>0</v>
      </c>
      <c r="CQ27" s="60">
        <f t="shared" ref="CQ27:CQ28" si="191">IF(MID(H27,1,1)="1",1,0)+IF(MID(I27,1,1)="1",1,0)+IF(MID(J27,1,1)="1",1,0)+IF(MID(K27,1,1)="1",1,0)+IF(MID(L27,1,1)="1",1,0)+IF(MID(M27,1,1)="1",1,0)+IF(MID(N27,1,1)="1",1,0)</f>
        <v>0</v>
      </c>
      <c r="CR27" s="60">
        <f t="shared" ref="CR27:CR28" si="192">IF(MID(H27,1,1)="2",1,0)+IF(MID(I27,1,1)="2",1,0)+IF(MID(J27,1,1)="2",1,0)+IF(MID(K27,1,1)="2",1,0)+IF(MID(L27,1,1)="2",1,0)+IF(MID(M27,1,1)="2",1,0)+IF(MID(N27,1,1)="2",1,0)</f>
        <v>0</v>
      </c>
      <c r="CS27" s="61">
        <f t="shared" ref="CS27:CS28" si="193">IF(MID(H27,1,1)="3",1,0)+IF(MID(I27,1,1)="3",1,0)+IF(MID(J27,1,1)="3",1,0)+IF(MID(K27,1,1)="3",1,0)+IF(MID(L27,1,1)="3",1,0)+IF(MID(M27,1,1)="3",1,0)+IF(MID(N27,1,1)="3",1,0)</f>
        <v>0</v>
      </c>
      <c r="CT27" s="60">
        <f t="shared" ref="CT27:CT28" si="194">IF(MID(H27,1,1)="4",1,0)+IF(MID(I27,1,1)="4",1,0)+IF(MID(J27,1,1)="4",1,0)+IF(MID(K27,1,1)="4",1,0)+IF(MID(L27,1,1)="4",1,0)+IF(MID(M27,1,1)="4",1,0)+IF(MID(N27,1,1)="4",1,0)</f>
        <v>0</v>
      </c>
      <c r="CU27" s="60">
        <f t="shared" ref="CU27:CU28" si="195">IF(MID(H27,1,1)="5",1,0)+IF(MID(I27,1,1)="5",1,0)+IF(MID(J27,1,1)="5",1,0)+IF(MID(K27,1,1)="5",1,0)+IF(MID(L27,1,1)="5",1,0)+IF(MID(M27,1,1)="5",1,0)+IF(MID(N27,1,1)="5",1,0)</f>
        <v>0</v>
      </c>
      <c r="CV27" s="60">
        <f t="shared" ref="CV27:CV28" si="196">IF(MID(H27,1,1)="6",1,0)+IF(MID(I27,1,1)="6",1,0)+IF(MID(J27,1,1)="6",1,0)+IF(MID(K27,1,1)="6",1,0)+IF(MID(L27,1,1)="6",1,0)+IF(MID(M27,1,1)="6",1,0)+IF(MID(N27,1,1)="6",1,0)</f>
        <v>0</v>
      </c>
      <c r="CW27" s="60">
        <f t="shared" ref="CW27:CW28" si="197">IF(MID(H27,1,1)="7",1,0)+IF(MID(I27,1,1)="7",1,0)+IF(MID(J27,1,1)="7",1,0)+IF(MID(K27,1,1)="7",1,0)+IF(MID(L27,1,1)="7",1,0)+IF(MID(M27,1,1)="7",1,0)+IF(MID(N27,1,1)="7",1,0)</f>
        <v>0</v>
      </c>
      <c r="CX27" s="60">
        <f t="shared" ref="CX27:CX28" si="198">IF(MID(H27,1,1)="8",1,0)+IF(MID(I27,1,1)="8",1,0)+IF(MID(J27,1,1)="8",1,0)+IF(MID(K27,1,1)="8",1,0)+IF(MID(L27,1,1)="8",1,0)+IF(MID(M27,1,1)="8",1,0)+IF(MID(N27,1,1)="8",1,0)</f>
        <v>0</v>
      </c>
      <c r="CY27" s="66">
        <f t="shared" ref="CY27:CY28" si="199">SUM(CQ27:CX27)</f>
        <v>0</v>
      </c>
      <c r="DC27" s="53">
        <f>SUM($AD27:$AF27)+SUM($AH27:$AJ27)+SUM($AL27:AN27)+SUM($AP27:AR27)+SUM($AT27:AV27)+SUM($AX27:AZ27)+SUM($BB27:BD27)+SUM($BF27:BH27)</f>
        <v>0</v>
      </c>
      <c r="DD27"/>
      <c r="DE27"/>
      <c r="DF27"/>
      <c r="DG27"/>
      <c r="DH27"/>
      <c r="DI27"/>
      <c r="DJ27"/>
      <c r="DK27"/>
      <c r="DL27"/>
      <c r="DM27"/>
      <c r="DN27"/>
      <c r="DO27"/>
      <c r="DP27"/>
      <c r="DQ27"/>
      <c r="DR27"/>
      <c r="DS27"/>
      <c r="DT27"/>
      <c r="DU27"/>
    </row>
    <row r="28" spans="1:125" s="2" customFormat="1" hidden="1" x14ac:dyDescent="0.25">
      <c r="A28" s="181" t="s">
        <v>238</v>
      </c>
      <c r="B28" s="95"/>
      <c r="C28" s="105"/>
      <c r="D28" s="99"/>
      <c r="E28" s="100"/>
      <c r="F28" s="100"/>
      <c r="G28" s="10"/>
      <c r="H28" s="99"/>
      <c r="I28" s="100"/>
      <c r="J28" s="100"/>
      <c r="K28" s="100"/>
      <c r="L28" s="100"/>
      <c r="M28" s="100"/>
      <c r="N28" s="10"/>
      <c r="O28" s="109"/>
      <c r="P28" s="109"/>
      <c r="Q28" s="99"/>
      <c r="R28" s="100"/>
      <c r="S28" s="100"/>
      <c r="T28" s="100"/>
      <c r="U28" s="100"/>
      <c r="V28" s="100"/>
      <c r="W28" s="10"/>
      <c r="X28" s="8"/>
      <c r="Y28" s="109">
        <f t="shared" si="156"/>
        <v>0</v>
      </c>
      <c r="Z28" s="9">
        <f t="shared" si="157"/>
        <v>0</v>
      </c>
      <c r="AA28" s="9">
        <f t="shared" si="158"/>
        <v>0</v>
      </c>
      <c r="AB28" s="9">
        <f t="shared" si="159"/>
        <v>0</v>
      </c>
      <c r="AC28" s="9">
        <f t="shared" si="160"/>
        <v>0</v>
      </c>
      <c r="AD28" s="166"/>
      <c r="AE28" s="166"/>
      <c r="AF28" s="166"/>
      <c r="AG28" s="56">
        <f t="shared" si="161"/>
        <v>0</v>
      </c>
      <c r="AH28" s="166"/>
      <c r="AI28" s="166"/>
      <c r="AJ28" s="166"/>
      <c r="AK28" s="56">
        <f t="shared" si="162"/>
        <v>0</v>
      </c>
      <c r="AL28" s="166"/>
      <c r="AM28" s="166"/>
      <c r="AN28" s="166"/>
      <c r="AO28" s="56">
        <f t="shared" si="163"/>
        <v>0</v>
      </c>
      <c r="AP28" s="166"/>
      <c r="AQ28" s="166"/>
      <c r="AR28" s="166"/>
      <c r="AS28" s="56">
        <f t="shared" si="164"/>
        <v>0</v>
      </c>
      <c r="AT28" s="166"/>
      <c r="AU28" s="166"/>
      <c r="AV28" s="166"/>
      <c r="AW28" s="56">
        <f t="shared" si="165"/>
        <v>0</v>
      </c>
      <c r="AX28" s="166"/>
      <c r="AY28" s="166"/>
      <c r="AZ28" s="166"/>
      <c r="BA28" s="56">
        <f t="shared" si="166"/>
        <v>0</v>
      </c>
      <c r="BB28" s="166"/>
      <c r="BC28" s="166"/>
      <c r="BD28" s="166"/>
      <c r="BE28" s="56">
        <f t="shared" si="167"/>
        <v>0</v>
      </c>
      <c r="BF28" s="166"/>
      <c r="BG28" s="166"/>
      <c r="BH28" s="166"/>
      <c r="BI28" s="56">
        <f t="shared" si="168"/>
        <v>0</v>
      </c>
      <c r="BJ28" s="50">
        <f t="shared" si="169"/>
        <v>0</v>
      </c>
      <c r="BK28" s="98" t="str">
        <f t="shared" si="170"/>
        <v/>
      </c>
      <c r="BL28" s="12">
        <f t="shared" si="171"/>
        <v>0</v>
      </c>
      <c r="BM28" s="12">
        <f t="shared" si="172"/>
        <v>0</v>
      </c>
      <c r="BN28" s="12">
        <f t="shared" si="173"/>
        <v>0</v>
      </c>
      <c r="BO28" s="12">
        <f t="shared" si="174"/>
        <v>0</v>
      </c>
      <c r="BP28" s="12">
        <f t="shared" si="175"/>
        <v>0</v>
      </c>
      <c r="BQ28" s="12">
        <f t="shared" si="176"/>
        <v>0</v>
      </c>
      <c r="BR28" s="12">
        <f t="shared" si="177"/>
        <v>0</v>
      </c>
      <c r="BS28" s="12">
        <f t="shared" si="178"/>
        <v>0</v>
      </c>
      <c r="BT28" s="71">
        <f t="shared" si="179"/>
        <v>0</v>
      </c>
      <c r="BW28" s="12">
        <f t="shared" si="180"/>
        <v>0</v>
      </c>
      <c r="BX28" s="12">
        <f t="shared" si="181"/>
        <v>0</v>
      </c>
      <c r="BY28" s="12">
        <f t="shared" si="182"/>
        <v>0</v>
      </c>
      <c r="BZ28" s="12">
        <f t="shared" si="183"/>
        <v>0</v>
      </c>
      <c r="CA28" s="12">
        <f t="shared" si="184"/>
        <v>0</v>
      </c>
      <c r="CB28" s="12">
        <f t="shared" si="185"/>
        <v>0</v>
      </c>
      <c r="CC28" s="12">
        <f t="shared" si="186"/>
        <v>0</v>
      </c>
      <c r="CD28" s="12">
        <f t="shared" si="187"/>
        <v>0</v>
      </c>
      <c r="CE28" s="147">
        <f t="shared" si="188"/>
        <v>0</v>
      </c>
      <c r="CF28" s="159">
        <f t="shared" si="189"/>
        <v>0</v>
      </c>
      <c r="CH28" s="60">
        <f t="shared" si="138"/>
        <v>0</v>
      </c>
      <c r="CI28" s="60">
        <f t="shared" si="139"/>
        <v>0</v>
      </c>
      <c r="CJ28" s="60">
        <f t="shared" si="140"/>
        <v>0</v>
      </c>
      <c r="CK28" s="60">
        <f t="shared" si="141"/>
        <v>0</v>
      </c>
      <c r="CL28" s="60">
        <f t="shared" si="142"/>
        <v>0</v>
      </c>
      <c r="CM28" s="60">
        <f t="shared" si="143"/>
        <v>0</v>
      </c>
      <c r="CN28" s="60">
        <f t="shared" si="144"/>
        <v>0</v>
      </c>
      <c r="CO28" s="60">
        <f t="shared" si="145"/>
        <v>0</v>
      </c>
      <c r="CP28" s="67">
        <f t="shared" si="190"/>
        <v>0</v>
      </c>
      <c r="CQ28" s="60">
        <f t="shared" si="191"/>
        <v>0</v>
      </c>
      <c r="CR28" s="60">
        <f t="shared" si="192"/>
        <v>0</v>
      </c>
      <c r="CS28" s="61">
        <f t="shared" si="193"/>
        <v>0</v>
      </c>
      <c r="CT28" s="60">
        <f t="shared" si="194"/>
        <v>0</v>
      </c>
      <c r="CU28" s="60">
        <f t="shared" si="195"/>
        <v>0</v>
      </c>
      <c r="CV28" s="60">
        <f t="shared" si="196"/>
        <v>0</v>
      </c>
      <c r="CW28" s="60">
        <f t="shared" si="197"/>
        <v>0</v>
      </c>
      <c r="CX28" s="60">
        <f t="shared" si="198"/>
        <v>0</v>
      </c>
      <c r="CY28" s="66">
        <f t="shared" si="199"/>
        <v>0</v>
      </c>
      <c r="DC28" s="53">
        <f>SUM($AD28:$AF28)+SUM($AH28:$AJ28)+SUM($AL28:AN28)+SUM($AP28:AR28)+SUM($AT28:AV28)+SUM($AX28:AZ28)+SUM($BB28:BD28)+SUM($BF28:BH28)</f>
        <v>0</v>
      </c>
      <c r="DD28"/>
      <c r="DE28"/>
      <c r="DF28"/>
      <c r="DG28"/>
      <c r="DH28"/>
      <c r="DI28"/>
      <c r="DJ28"/>
      <c r="DK28"/>
      <c r="DL28"/>
      <c r="DM28"/>
      <c r="DN28"/>
      <c r="DO28"/>
      <c r="DP28"/>
      <c r="DQ28"/>
      <c r="DR28"/>
      <c r="DS28"/>
      <c r="DT28"/>
      <c r="DU28"/>
    </row>
    <row r="29" spans="1:125" s="2" customFormat="1" hidden="1" x14ac:dyDescent="0.25">
      <c r="A29" s="181" t="s">
        <v>239</v>
      </c>
      <c r="B29" s="285"/>
      <c r="C29" s="105"/>
      <c r="D29" s="99"/>
      <c r="E29" s="100"/>
      <c r="F29" s="100"/>
      <c r="G29" s="10"/>
      <c r="H29" s="99"/>
      <c r="I29" s="100"/>
      <c r="J29" s="100"/>
      <c r="K29" s="100"/>
      <c r="L29" s="100"/>
      <c r="M29" s="100"/>
      <c r="N29" s="10"/>
      <c r="O29" s="109"/>
      <c r="P29" s="109"/>
      <c r="Q29" s="99"/>
      <c r="R29" s="100"/>
      <c r="S29" s="100"/>
      <c r="T29" s="100"/>
      <c r="U29" s="100"/>
      <c r="V29" s="100"/>
      <c r="W29" s="10"/>
      <c r="X29" s="8"/>
      <c r="Y29" s="109">
        <f t="shared" ref="Y29:Y35" si="200">CEILING(X29/$BR$7,0.25)</f>
        <v>0</v>
      </c>
      <c r="Z29" s="9">
        <f t="shared" ref="Z29:AB36" si="201">AD29*$BL$5+AH29*$BM$5+AL29*$BN$5+AP29*$BO$5+AT29*$BP$5+AX29*$BQ$5+BB29*$BR$5+BF29*$BS$5</f>
        <v>0</v>
      </c>
      <c r="AA29" s="9">
        <f t="shared" ref="AA29:AA35" si="202">AE29*$BL$5+AI29*$BM$5+AM29*$BN$5+AQ29*$BO$5+AU29*$BP$5+AY29*$BQ$5+BC29*$BR$5+BG29*$BS$5</f>
        <v>0</v>
      </c>
      <c r="AB29" s="9">
        <f t="shared" ref="AB29:AB35" si="203">AF29*$BL$5+AJ29*$BM$5+AN29*$BN$5+AR29*$BO$5+AV29*$BP$5+AZ29*$BQ$5+BD29*$BR$5+BH29*$BS$5</f>
        <v>0</v>
      </c>
      <c r="AC29" s="9">
        <f t="shared" ref="AC29:AC35" si="204">X29-(Z29+AA29+AB29)</f>
        <v>0</v>
      </c>
      <c r="AD29" s="166"/>
      <c r="AE29" s="166"/>
      <c r="AF29" s="166"/>
      <c r="AG29" s="56">
        <f t="shared" ref="AG29:AG35" si="205">BL29</f>
        <v>0</v>
      </c>
      <c r="AH29" s="166"/>
      <c r="AI29" s="166"/>
      <c r="AJ29" s="166"/>
      <c r="AK29" s="56">
        <f t="shared" ref="AK29:AK35" si="206">BM29</f>
        <v>0</v>
      </c>
      <c r="AL29" s="166"/>
      <c r="AM29" s="166"/>
      <c r="AN29" s="166"/>
      <c r="AO29" s="56">
        <f t="shared" ref="AO29:AO35" si="207">BN29</f>
        <v>0</v>
      </c>
      <c r="AP29" s="166"/>
      <c r="AQ29" s="166"/>
      <c r="AR29" s="166"/>
      <c r="AS29" s="56">
        <f t="shared" ref="AS29:AS35" si="208">BO29</f>
        <v>0</v>
      </c>
      <c r="AT29" s="166"/>
      <c r="AU29" s="166"/>
      <c r="AV29" s="166"/>
      <c r="AW29" s="56">
        <f t="shared" ref="AW29:AW35" si="209">BP29</f>
        <v>0</v>
      </c>
      <c r="AX29" s="166"/>
      <c r="AY29" s="166"/>
      <c r="AZ29" s="166"/>
      <c r="BA29" s="56">
        <f t="shared" ref="BA29:BA35" si="210">BQ29</f>
        <v>0</v>
      </c>
      <c r="BB29" s="166"/>
      <c r="BC29" s="166"/>
      <c r="BD29" s="166"/>
      <c r="BE29" s="56">
        <f t="shared" ref="BE29:BE35" si="211">BR29</f>
        <v>0</v>
      </c>
      <c r="BF29" s="166"/>
      <c r="BG29" s="166"/>
      <c r="BH29" s="166"/>
      <c r="BI29" s="56">
        <f t="shared" ref="BI29:BI35" si="212">BS29</f>
        <v>0</v>
      </c>
      <c r="BJ29" s="50">
        <f t="shared" ref="BJ29:BJ37" si="213">IF(ISERROR(AC29/X29),0,AC29/X29)</f>
        <v>0</v>
      </c>
      <c r="BK29" s="98" t="str">
        <f t="shared" ref="BK29:BK35" si="214">IF(ISERROR(SEARCH("в",A29)),"",1)</f>
        <v/>
      </c>
      <c r="BL29" s="12">
        <f t="shared" ref="BL29:BL35" si="215">IF(AND(BK29&lt;$CF29,$CE29&lt;&gt;$Y29,BW29=$CF29),BW29+$Y29-$CE29,BW29)</f>
        <v>0</v>
      </c>
      <c r="BM29" s="12">
        <f t="shared" ref="BM29:BM35" si="216">IF(AND(BL29&lt;$CF29,$CE29&lt;&gt;$Y29,BX29=$CF29),BX29+$Y29-$CE29,BX29)</f>
        <v>0</v>
      </c>
      <c r="BN29" s="12">
        <f t="shared" ref="BN29:BN35" si="217">IF(AND(BM29&lt;$CF29,$CE29&lt;&gt;$Y29,BY29=$CF29),BY29+$Y29-$CE29,BY29)</f>
        <v>0</v>
      </c>
      <c r="BO29" s="12">
        <f t="shared" ref="BO29:BO35" si="218">IF(AND(BN29&lt;$CF29,$CE29&lt;&gt;$Y29,BZ29=$CF29),BZ29+$Y29-$CE29,BZ29)</f>
        <v>0</v>
      </c>
      <c r="BP29" s="12">
        <f t="shared" ref="BP29:BP35" si="219">IF(AND(BO29&lt;$CF29,$CE29&lt;&gt;$Y29,CA29=$CF29),CA29+$Y29-$CE29,CA29)</f>
        <v>0</v>
      </c>
      <c r="BQ29" s="12">
        <f t="shared" ref="BQ29:BQ35" si="220">IF(AND(BP29&lt;$CF29,$CE29&lt;&gt;$Y29,CB29=$CF29),CB29+$Y29-$CE29,CB29)</f>
        <v>0</v>
      </c>
      <c r="BR29" s="12">
        <f t="shared" ref="BR29:BR35" si="221">IF(AND(BQ29&lt;$CF29,$CE29&lt;&gt;$Y29,CC29=$CF29),CC29+$Y29-$CE29,CC29)</f>
        <v>0</v>
      </c>
      <c r="BS29" s="12">
        <f t="shared" ref="BS29:BS35" si="222">IF(AND(BR29&lt;$CF29,$CE29&lt;&gt;$Y29,CD29=$CF29),CD29+$Y29-$CE29,CD29)</f>
        <v>0</v>
      </c>
      <c r="BT29" s="71">
        <f t="shared" ref="BT29:BT35" si="223">SUM(BL29:BS29)</f>
        <v>0</v>
      </c>
      <c r="BW29" s="12">
        <f t="shared" ref="BW29:BW35" si="224">IF($DC29=0,0,ROUND(4*$Y29*SUM(AD29:AF29)/$DC29,0)/4)</f>
        <v>0</v>
      </c>
      <c r="BX29" s="12">
        <f t="shared" ref="BX29:BX35" si="225">IF($DC29=0,0,ROUND(4*$Y29*SUM(AH29:AJ29)/$DC29,0)/4)</f>
        <v>0</v>
      </c>
      <c r="BY29" s="12">
        <f t="shared" ref="BY29:BY35" si="226">IF($DC29=0,0,ROUND(4*$Y29*SUM(AL29:AN29)/$DC29,0)/4)</f>
        <v>0</v>
      </c>
      <c r="BZ29" s="12">
        <f t="shared" ref="BZ29:BZ35" si="227">IF($DC29=0,0,ROUND(4*$Y29*SUM(AP29:AR29)/$DC29,0)/4)</f>
        <v>0</v>
      </c>
      <c r="CA29" s="12">
        <f t="shared" ref="CA29:CA35" si="228">IF($DC29=0,0,ROUND(4*$Y29*SUM(AT29:AV29)/$DC29,0)/4)</f>
        <v>0</v>
      </c>
      <c r="CB29" s="12">
        <f t="shared" ref="CB29:CB35" si="229">IF($DC29=0,0,ROUND(4*$Y29*(SUM(AX29:AZ29))/$DC29,0)/4)</f>
        <v>0</v>
      </c>
      <c r="CC29" s="12">
        <f t="shared" ref="CC29:CC35" si="230">IF($DC29=0,0,ROUND(4*$Y29*(SUM(BB29:BD29))/$DC29,0)/4)</f>
        <v>0</v>
      </c>
      <c r="CD29" s="12">
        <f t="shared" ref="CD29:CD35" si="231">IF($DC29=0,0,ROUND(4*$Y29*(SUM(BF29:BH29))/$DC29,0)/4)</f>
        <v>0</v>
      </c>
      <c r="CE29" s="147">
        <f t="shared" ref="CE29:CE35" si="232">SUM(BW29:CD29)</f>
        <v>0</v>
      </c>
      <c r="CF29" s="159">
        <f t="shared" ref="CF29:CF37" si="233">MAX(BW29:CD29)</f>
        <v>0</v>
      </c>
      <c r="CH29" s="60">
        <f t="shared" ref="CH29:CH35" si="234">IF(VALUE($D29)=1,1,0)+IF(VALUE($E29)=1,1,0)+IF(VALUE($F29)=1,1,0)+IF(VALUE($G29)=1,1,0)</f>
        <v>0</v>
      </c>
      <c r="CI29" s="60">
        <f t="shared" ref="CI29:CI35" si="235">IF(VALUE($D29)=2,1,0)+IF(VALUE($E29)=2,1,0)+IF(VALUE($F29)=2,1,0)+IF(VALUE($G29)=2,1,0)</f>
        <v>0</v>
      </c>
      <c r="CJ29" s="60">
        <f t="shared" ref="CJ29:CJ35" si="236">IF(VALUE($D29)=3,1,0)+IF(VALUE($E29)=3,1,0)+IF(VALUE($F29)=3,1,0)+IF(VALUE($G29)=3,1,0)</f>
        <v>0</v>
      </c>
      <c r="CK29" s="60">
        <f t="shared" ref="CK29:CK35" si="237">IF(VALUE($D29)=4,1,0)+IF(VALUE($E29)=4,1,0)+IF(VALUE($F29)=4,1,0)+IF(VALUE($G29)=4,1,0)</f>
        <v>0</v>
      </c>
      <c r="CL29" s="60">
        <f t="shared" ref="CL29:CL35" si="238">IF(VALUE($D29)=5,1,0)+IF(VALUE($E29)=5,1,0)+IF(VALUE($F29)=5,1,0)+IF(VALUE($G29)=5,1,0)</f>
        <v>0</v>
      </c>
      <c r="CM29" s="60">
        <f t="shared" ref="CM29:CM35" si="239">IF(VALUE($D29)=6,1,0)+IF(VALUE($E29)=6,1,0)+IF(VALUE($F29)=6,1,0)+IF(VALUE($G29)=6,1,0)</f>
        <v>0</v>
      </c>
      <c r="CN29" s="60">
        <f t="shared" ref="CN29:CN35" si="240">IF(VALUE($D29)=7,1,0)+IF(VALUE($E29)=7,1,0)+IF(VALUE($F29)=7,1,0)+IF(VALUE($G29)=7,1,0)</f>
        <v>0</v>
      </c>
      <c r="CO29" s="60">
        <f t="shared" ref="CO29:CO35" si="241">IF(VALUE($D29)=8,1,0)+IF(VALUE($E29)=8,1,0)+IF(VALUE($F29)=8,1,0)+IF(VALUE($G29)=8,1,0)</f>
        <v>0</v>
      </c>
      <c r="CP29" s="67">
        <f t="shared" ref="CP29:CP35" si="242">SUM(CH29:CO29)</f>
        <v>0</v>
      </c>
      <c r="CQ29" s="60">
        <f t="shared" ref="CQ29:CQ35" si="243">IF(MID(H29,1,1)="1",1,0)+IF(MID(I29,1,1)="1",1,0)+IF(MID(J29,1,1)="1",1,0)+IF(MID(K29,1,1)="1",1,0)+IF(MID(L29,1,1)="1",1,0)+IF(MID(M29,1,1)="1",1,0)+IF(MID(N29,1,1)="1",1,0)</f>
        <v>0</v>
      </c>
      <c r="CR29" s="60">
        <f t="shared" ref="CR29:CR35" si="244">IF(MID(H29,1,1)="2",1,0)+IF(MID(I29,1,1)="2",1,0)+IF(MID(J29,1,1)="2",1,0)+IF(MID(K29,1,1)="2",1,0)+IF(MID(L29,1,1)="2",1,0)+IF(MID(M29,1,1)="2",1,0)+IF(MID(N29,1,1)="2",1,0)</f>
        <v>0</v>
      </c>
      <c r="CS29" s="61">
        <f t="shared" ref="CS29:CS35" si="245">IF(MID(H29,1,1)="3",1,0)+IF(MID(I29,1,1)="3",1,0)+IF(MID(J29,1,1)="3",1,0)+IF(MID(K29,1,1)="3",1,0)+IF(MID(L29,1,1)="3",1,0)+IF(MID(M29,1,1)="3",1,0)+IF(MID(N29,1,1)="3",1,0)</f>
        <v>0</v>
      </c>
      <c r="CT29" s="60">
        <f t="shared" ref="CT29:CT35" si="246">IF(MID(H29,1,1)="4",1,0)+IF(MID(I29,1,1)="4",1,0)+IF(MID(J29,1,1)="4",1,0)+IF(MID(K29,1,1)="4",1,0)+IF(MID(L29,1,1)="4",1,0)+IF(MID(M29,1,1)="4",1,0)+IF(MID(N29,1,1)="4",1,0)</f>
        <v>0</v>
      </c>
      <c r="CU29" s="60">
        <f t="shared" ref="CU29:CU35" si="247">IF(MID(H29,1,1)="5",1,0)+IF(MID(I29,1,1)="5",1,0)+IF(MID(J29,1,1)="5",1,0)+IF(MID(K29,1,1)="5",1,0)+IF(MID(L29,1,1)="5",1,0)+IF(MID(M29,1,1)="5",1,0)+IF(MID(N29,1,1)="5",1,0)</f>
        <v>0</v>
      </c>
      <c r="CV29" s="60">
        <f t="shared" ref="CV29:CV35" si="248">IF(MID(H29,1,1)="6",1,0)+IF(MID(I29,1,1)="6",1,0)+IF(MID(J29,1,1)="6",1,0)+IF(MID(K29,1,1)="6",1,0)+IF(MID(L29,1,1)="6",1,0)+IF(MID(M29,1,1)="6",1,0)+IF(MID(N29,1,1)="6",1,0)</f>
        <v>0</v>
      </c>
      <c r="CW29" s="60">
        <f t="shared" ref="CW29:CW35" si="249">IF(MID(H29,1,1)="7",1,0)+IF(MID(I29,1,1)="7",1,0)+IF(MID(J29,1,1)="7",1,0)+IF(MID(K29,1,1)="7",1,0)+IF(MID(L29,1,1)="7",1,0)+IF(MID(M29,1,1)="7",1,0)+IF(MID(N29,1,1)="7",1,0)</f>
        <v>0</v>
      </c>
      <c r="CX29" s="60">
        <f t="shared" ref="CX29:CX35" si="250">IF(MID(H29,1,1)="8",1,0)+IF(MID(I29,1,1)="8",1,0)+IF(MID(J29,1,1)="8",1,0)+IF(MID(K29,1,1)="8",1,0)+IF(MID(L29,1,1)="8",1,0)+IF(MID(M29,1,1)="8",1,0)+IF(MID(N29,1,1)="8",1,0)</f>
        <v>0</v>
      </c>
      <c r="CY29" s="66">
        <f t="shared" ref="CY29:CY35" si="251">SUM(CQ29:CX29)</f>
        <v>0</v>
      </c>
      <c r="DC29" s="53">
        <f>SUM($AD29:$AF29)+SUM($AH29:$AJ29)+SUM($AL29:AN29)+SUM($AP29:AR29)+SUM($AT29:AV29)+SUM($AX29:AZ29)+SUM($BB29:BD29)+SUM($BF29:BH29)</f>
        <v>0</v>
      </c>
      <c r="DD29"/>
      <c r="DE29"/>
      <c r="DF29"/>
      <c r="DG29"/>
      <c r="DH29"/>
      <c r="DI29"/>
      <c r="DJ29"/>
      <c r="DK29"/>
      <c r="DL29"/>
      <c r="DM29"/>
      <c r="DN29"/>
      <c r="DO29"/>
      <c r="DP29"/>
      <c r="DQ29"/>
      <c r="DR29"/>
      <c r="DS29"/>
      <c r="DT29"/>
      <c r="DU29"/>
    </row>
    <row r="30" spans="1:125" s="2" customFormat="1" hidden="1" x14ac:dyDescent="0.25">
      <c r="A30" s="181" t="s">
        <v>240</v>
      </c>
      <c r="B30" s="95"/>
      <c r="C30" s="105"/>
      <c r="D30" s="99"/>
      <c r="E30" s="100"/>
      <c r="F30" s="100"/>
      <c r="G30" s="10"/>
      <c r="H30" s="99"/>
      <c r="I30" s="100"/>
      <c r="J30" s="100"/>
      <c r="K30" s="100"/>
      <c r="L30" s="100"/>
      <c r="M30" s="100"/>
      <c r="N30" s="10"/>
      <c r="O30" s="109"/>
      <c r="P30" s="109"/>
      <c r="Q30" s="99"/>
      <c r="R30" s="100"/>
      <c r="S30" s="100"/>
      <c r="T30" s="100"/>
      <c r="U30" s="100"/>
      <c r="V30" s="100"/>
      <c r="W30" s="10"/>
      <c r="X30" s="8"/>
      <c r="Y30" s="109">
        <f t="shared" si="200"/>
        <v>0</v>
      </c>
      <c r="Z30" s="9">
        <f t="shared" si="201"/>
        <v>0</v>
      </c>
      <c r="AA30" s="9">
        <f t="shared" si="202"/>
        <v>0</v>
      </c>
      <c r="AB30" s="9">
        <f t="shared" si="203"/>
        <v>0</v>
      </c>
      <c r="AC30" s="9">
        <f t="shared" si="204"/>
        <v>0</v>
      </c>
      <c r="AD30" s="166"/>
      <c r="AE30" s="166"/>
      <c r="AF30" s="166"/>
      <c r="AG30" s="56">
        <f t="shared" si="205"/>
        <v>0</v>
      </c>
      <c r="AH30" s="166"/>
      <c r="AI30" s="166"/>
      <c r="AJ30" s="166"/>
      <c r="AK30" s="56">
        <f t="shared" si="206"/>
        <v>0</v>
      </c>
      <c r="AL30" s="166"/>
      <c r="AM30" s="166"/>
      <c r="AN30" s="166"/>
      <c r="AO30" s="56">
        <f t="shared" si="207"/>
        <v>0</v>
      </c>
      <c r="AP30" s="166"/>
      <c r="AQ30" s="166"/>
      <c r="AR30" s="166"/>
      <c r="AS30" s="56">
        <f t="shared" si="208"/>
        <v>0</v>
      </c>
      <c r="AT30" s="166"/>
      <c r="AU30" s="166"/>
      <c r="AV30" s="166"/>
      <c r="AW30" s="56">
        <f t="shared" si="209"/>
        <v>0</v>
      </c>
      <c r="AX30" s="166"/>
      <c r="AY30" s="166"/>
      <c r="AZ30" s="166"/>
      <c r="BA30" s="56">
        <f t="shared" si="210"/>
        <v>0</v>
      </c>
      <c r="BB30" s="166"/>
      <c r="BC30" s="166"/>
      <c r="BD30" s="166"/>
      <c r="BE30" s="56">
        <f t="shared" si="211"/>
        <v>0</v>
      </c>
      <c r="BF30" s="166"/>
      <c r="BG30" s="166"/>
      <c r="BH30" s="166"/>
      <c r="BI30" s="56">
        <f t="shared" si="212"/>
        <v>0</v>
      </c>
      <c r="BJ30" s="50">
        <f t="shared" si="213"/>
        <v>0</v>
      </c>
      <c r="BK30" s="98" t="str">
        <f t="shared" si="214"/>
        <v/>
      </c>
      <c r="BL30" s="12">
        <f t="shared" si="215"/>
        <v>0</v>
      </c>
      <c r="BM30" s="12">
        <f t="shared" si="216"/>
        <v>0</v>
      </c>
      <c r="BN30" s="12">
        <f t="shared" si="217"/>
        <v>0</v>
      </c>
      <c r="BO30" s="12">
        <f t="shared" si="218"/>
        <v>0</v>
      </c>
      <c r="BP30" s="12">
        <f t="shared" si="219"/>
        <v>0</v>
      </c>
      <c r="BQ30" s="12">
        <f t="shared" si="220"/>
        <v>0</v>
      </c>
      <c r="BR30" s="12">
        <f t="shared" si="221"/>
        <v>0</v>
      </c>
      <c r="BS30" s="12">
        <f t="shared" si="222"/>
        <v>0</v>
      </c>
      <c r="BT30" s="71">
        <f t="shared" si="223"/>
        <v>0</v>
      </c>
      <c r="BW30" s="12">
        <f t="shared" si="224"/>
        <v>0</v>
      </c>
      <c r="BX30" s="12">
        <f t="shared" si="225"/>
        <v>0</v>
      </c>
      <c r="BY30" s="12">
        <f t="shared" si="226"/>
        <v>0</v>
      </c>
      <c r="BZ30" s="12">
        <f t="shared" si="227"/>
        <v>0</v>
      </c>
      <c r="CA30" s="12">
        <f t="shared" si="228"/>
        <v>0</v>
      </c>
      <c r="CB30" s="12">
        <f t="shared" si="229"/>
        <v>0</v>
      </c>
      <c r="CC30" s="12">
        <f t="shared" si="230"/>
        <v>0</v>
      </c>
      <c r="CD30" s="12">
        <f t="shared" si="231"/>
        <v>0</v>
      </c>
      <c r="CE30" s="147">
        <f t="shared" si="232"/>
        <v>0</v>
      </c>
      <c r="CF30" s="159">
        <f t="shared" si="233"/>
        <v>0</v>
      </c>
      <c r="CH30" s="60">
        <f t="shared" si="234"/>
        <v>0</v>
      </c>
      <c r="CI30" s="60">
        <f t="shared" si="235"/>
        <v>0</v>
      </c>
      <c r="CJ30" s="60">
        <f t="shared" si="236"/>
        <v>0</v>
      </c>
      <c r="CK30" s="60">
        <f t="shared" si="237"/>
        <v>0</v>
      </c>
      <c r="CL30" s="60">
        <f t="shared" si="238"/>
        <v>0</v>
      </c>
      <c r="CM30" s="60">
        <f t="shared" si="239"/>
        <v>0</v>
      </c>
      <c r="CN30" s="60">
        <f t="shared" si="240"/>
        <v>0</v>
      </c>
      <c r="CO30" s="60">
        <f t="shared" si="241"/>
        <v>0</v>
      </c>
      <c r="CP30" s="67">
        <f t="shared" si="242"/>
        <v>0</v>
      </c>
      <c r="CQ30" s="60">
        <f t="shared" si="243"/>
        <v>0</v>
      </c>
      <c r="CR30" s="60">
        <f t="shared" si="244"/>
        <v>0</v>
      </c>
      <c r="CS30" s="61">
        <f t="shared" si="245"/>
        <v>0</v>
      </c>
      <c r="CT30" s="60">
        <f t="shared" si="246"/>
        <v>0</v>
      </c>
      <c r="CU30" s="60">
        <f t="shared" si="247"/>
        <v>0</v>
      </c>
      <c r="CV30" s="60">
        <f t="shared" si="248"/>
        <v>0</v>
      </c>
      <c r="CW30" s="60">
        <f t="shared" si="249"/>
        <v>0</v>
      </c>
      <c r="CX30" s="60">
        <f t="shared" si="250"/>
        <v>0</v>
      </c>
      <c r="CY30" s="66">
        <f t="shared" si="251"/>
        <v>0</v>
      </c>
      <c r="DC30" s="53">
        <f>SUM($AD30:$AF30)+SUM($AH30:$AJ30)+SUM($AL30:AN30)+SUM($AP30:AR30)+SUM($AT30:AV30)+SUM($AX30:AZ30)+SUM($BB30:BD30)+SUM($BF30:BH30)</f>
        <v>0</v>
      </c>
      <c r="DD30"/>
      <c r="DE30"/>
      <c r="DF30"/>
      <c r="DG30"/>
      <c r="DH30"/>
      <c r="DI30"/>
      <c r="DJ30"/>
      <c r="DK30"/>
      <c r="DL30"/>
      <c r="DM30"/>
      <c r="DN30"/>
      <c r="DO30"/>
      <c r="DP30"/>
      <c r="DQ30"/>
      <c r="DR30"/>
      <c r="DS30"/>
      <c r="DT30"/>
      <c r="DU30"/>
    </row>
    <row r="31" spans="1:125" s="2" customFormat="1" hidden="1" x14ac:dyDescent="0.25">
      <c r="A31" s="181" t="s">
        <v>241</v>
      </c>
      <c r="B31" s="95"/>
      <c r="C31" s="105"/>
      <c r="D31" s="99"/>
      <c r="E31" s="100"/>
      <c r="F31" s="100"/>
      <c r="G31" s="10"/>
      <c r="H31" s="99"/>
      <c r="I31" s="100"/>
      <c r="J31" s="100"/>
      <c r="K31" s="100"/>
      <c r="L31" s="100"/>
      <c r="M31" s="100"/>
      <c r="N31" s="10"/>
      <c r="O31" s="109"/>
      <c r="P31" s="109"/>
      <c r="Q31" s="99"/>
      <c r="R31" s="100"/>
      <c r="S31" s="100"/>
      <c r="T31" s="100"/>
      <c r="U31" s="100"/>
      <c r="V31" s="100"/>
      <c r="W31" s="10"/>
      <c r="X31" s="8"/>
      <c r="Y31" s="109">
        <f t="shared" si="200"/>
        <v>0</v>
      </c>
      <c r="Z31" s="9">
        <f t="shared" si="201"/>
        <v>0</v>
      </c>
      <c r="AA31" s="9">
        <f t="shared" si="202"/>
        <v>0</v>
      </c>
      <c r="AB31" s="9">
        <f t="shared" si="203"/>
        <v>0</v>
      </c>
      <c r="AC31" s="9">
        <f t="shared" si="204"/>
        <v>0</v>
      </c>
      <c r="AD31" s="166"/>
      <c r="AE31" s="166"/>
      <c r="AF31" s="166"/>
      <c r="AG31" s="56">
        <f t="shared" si="205"/>
        <v>0</v>
      </c>
      <c r="AH31" s="166"/>
      <c r="AI31" s="166"/>
      <c r="AJ31" s="166"/>
      <c r="AK31" s="56">
        <f t="shared" si="206"/>
        <v>0</v>
      </c>
      <c r="AL31" s="166"/>
      <c r="AM31" s="166"/>
      <c r="AN31" s="166"/>
      <c r="AO31" s="56">
        <f t="shared" si="207"/>
        <v>0</v>
      </c>
      <c r="AP31" s="166"/>
      <c r="AQ31" s="166"/>
      <c r="AR31" s="166"/>
      <c r="AS31" s="56">
        <f t="shared" si="208"/>
        <v>0</v>
      </c>
      <c r="AT31" s="166"/>
      <c r="AU31" s="166"/>
      <c r="AV31" s="166"/>
      <c r="AW31" s="56">
        <f t="shared" si="209"/>
        <v>0</v>
      </c>
      <c r="AX31" s="166"/>
      <c r="AY31" s="166"/>
      <c r="AZ31" s="166"/>
      <c r="BA31" s="56">
        <f t="shared" si="210"/>
        <v>0</v>
      </c>
      <c r="BB31" s="166"/>
      <c r="BC31" s="166"/>
      <c r="BD31" s="166"/>
      <c r="BE31" s="56">
        <f t="shared" si="211"/>
        <v>0</v>
      </c>
      <c r="BF31" s="166"/>
      <c r="BG31" s="166"/>
      <c r="BH31" s="166"/>
      <c r="BI31" s="56">
        <f t="shared" si="212"/>
        <v>0</v>
      </c>
      <c r="BJ31" s="50">
        <f t="shared" si="213"/>
        <v>0</v>
      </c>
      <c r="BK31" s="98" t="str">
        <f t="shared" si="214"/>
        <v/>
      </c>
      <c r="BL31" s="12">
        <f t="shared" si="215"/>
        <v>0</v>
      </c>
      <c r="BM31" s="12">
        <f t="shared" si="216"/>
        <v>0</v>
      </c>
      <c r="BN31" s="12">
        <f t="shared" si="217"/>
        <v>0</v>
      </c>
      <c r="BO31" s="12">
        <f t="shared" si="218"/>
        <v>0</v>
      </c>
      <c r="BP31" s="12">
        <f t="shared" si="219"/>
        <v>0</v>
      </c>
      <c r="BQ31" s="12">
        <f t="shared" si="220"/>
        <v>0</v>
      </c>
      <c r="BR31" s="12">
        <f t="shared" si="221"/>
        <v>0</v>
      </c>
      <c r="BS31" s="12">
        <f t="shared" si="222"/>
        <v>0</v>
      </c>
      <c r="BT31" s="71">
        <f t="shared" si="223"/>
        <v>0</v>
      </c>
      <c r="BW31" s="12">
        <f t="shared" si="224"/>
        <v>0</v>
      </c>
      <c r="BX31" s="12">
        <f t="shared" si="225"/>
        <v>0</v>
      </c>
      <c r="BY31" s="12">
        <f t="shared" si="226"/>
        <v>0</v>
      </c>
      <c r="BZ31" s="12">
        <f t="shared" si="227"/>
        <v>0</v>
      </c>
      <c r="CA31" s="12">
        <f t="shared" si="228"/>
        <v>0</v>
      </c>
      <c r="CB31" s="12">
        <f t="shared" si="229"/>
        <v>0</v>
      </c>
      <c r="CC31" s="12">
        <f t="shared" si="230"/>
        <v>0</v>
      </c>
      <c r="CD31" s="12">
        <f t="shared" si="231"/>
        <v>0</v>
      </c>
      <c r="CE31" s="147">
        <f t="shared" si="232"/>
        <v>0</v>
      </c>
      <c r="CF31" s="159">
        <f t="shared" si="233"/>
        <v>0</v>
      </c>
      <c r="CH31" s="60">
        <f t="shared" si="234"/>
        <v>0</v>
      </c>
      <c r="CI31" s="60">
        <f t="shared" si="235"/>
        <v>0</v>
      </c>
      <c r="CJ31" s="60">
        <f t="shared" si="236"/>
        <v>0</v>
      </c>
      <c r="CK31" s="60">
        <f t="shared" si="237"/>
        <v>0</v>
      </c>
      <c r="CL31" s="60">
        <f t="shared" si="238"/>
        <v>0</v>
      </c>
      <c r="CM31" s="60">
        <f t="shared" si="239"/>
        <v>0</v>
      </c>
      <c r="CN31" s="60">
        <f t="shared" si="240"/>
        <v>0</v>
      </c>
      <c r="CO31" s="60">
        <f t="shared" si="241"/>
        <v>0</v>
      </c>
      <c r="CP31" s="67">
        <f t="shared" si="242"/>
        <v>0</v>
      </c>
      <c r="CQ31" s="60">
        <f t="shared" si="243"/>
        <v>0</v>
      </c>
      <c r="CR31" s="60">
        <f t="shared" si="244"/>
        <v>0</v>
      </c>
      <c r="CS31" s="61">
        <f t="shared" si="245"/>
        <v>0</v>
      </c>
      <c r="CT31" s="60">
        <f t="shared" si="246"/>
        <v>0</v>
      </c>
      <c r="CU31" s="60">
        <f t="shared" si="247"/>
        <v>0</v>
      </c>
      <c r="CV31" s="60">
        <f t="shared" si="248"/>
        <v>0</v>
      </c>
      <c r="CW31" s="60">
        <f t="shared" si="249"/>
        <v>0</v>
      </c>
      <c r="CX31" s="60">
        <f t="shared" si="250"/>
        <v>0</v>
      </c>
      <c r="CY31" s="66">
        <f t="shared" si="251"/>
        <v>0</v>
      </c>
      <c r="DC31" s="53">
        <f>SUM($AD31:$AF31)+SUM($AH31:$AJ31)+SUM($AL31:AN31)+SUM($AP31:AR31)+SUM($AT31:AV31)+SUM($AX31:AZ31)+SUM($BB31:BD31)+SUM($BF31:BH31)</f>
        <v>0</v>
      </c>
      <c r="DD31"/>
      <c r="DE31"/>
      <c r="DF31"/>
      <c r="DG31"/>
      <c r="DH31"/>
      <c r="DI31"/>
      <c r="DJ31"/>
      <c r="DK31"/>
      <c r="DL31"/>
      <c r="DM31"/>
      <c r="DN31"/>
      <c r="DO31"/>
      <c r="DP31"/>
      <c r="DQ31"/>
      <c r="DR31"/>
      <c r="DS31"/>
      <c r="DT31"/>
      <c r="DU31"/>
    </row>
    <row r="32" spans="1:125" s="2" customFormat="1" hidden="1" x14ac:dyDescent="0.25">
      <c r="A32" s="181" t="s">
        <v>242</v>
      </c>
      <c r="B32" s="95"/>
      <c r="C32" s="105"/>
      <c r="D32" s="99"/>
      <c r="E32" s="100"/>
      <c r="F32" s="100"/>
      <c r="G32" s="10"/>
      <c r="H32" s="99"/>
      <c r="I32" s="100"/>
      <c r="J32" s="100"/>
      <c r="K32" s="100"/>
      <c r="L32" s="100"/>
      <c r="M32" s="100"/>
      <c r="N32" s="10"/>
      <c r="O32" s="109"/>
      <c r="P32" s="109"/>
      <c r="Q32" s="99"/>
      <c r="R32" s="100"/>
      <c r="S32" s="100"/>
      <c r="T32" s="100"/>
      <c r="U32" s="100"/>
      <c r="V32" s="100"/>
      <c r="W32" s="10"/>
      <c r="X32" s="8"/>
      <c r="Y32" s="109">
        <f t="shared" ref="Y32" si="252">CEILING(X32/$BR$7,0.25)</f>
        <v>0</v>
      </c>
      <c r="Z32" s="9">
        <f t="shared" ref="Z32" si="253">AD32*$BL$5+AH32*$BM$5+AL32*$BN$5+AP32*$BO$5+AT32*$BP$5+AX32*$BQ$5+BB32*$BR$5+BF32*$BS$5</f>
        <v>0</v>
      </c>
      <c r="AA32" s="9">
        <f t="shared" ref="AA32" si="254">AE32*$BL$5+AI32*$BM$5+AM32*$BN$5+AQ32*$BO$5+AU32*$BP$5+AY32*$BQ$5+BC32*$BR$5+BG32*$BS$5</f>
        <v>0</v>
      </c>
      <c r="AB32" s="9">
        <f t="shared" ref="AB32" si="255">AF32*$BL$5+AJ32*$BM$5+AN32*$BN$5+AR32*$BO$5+AV32*$BP$5+AZ32*$BQ$5+BD32*$BR$5+BH32*$BS$5</f>
        <v>0</v>
      </c>
      <c r="AC32" s="9">
        <f t="shared" ref="AC32" si="256">X32-(Z32+AA32+AB32)</f>
        <v>0</v>
      </c>
      <c r="AD32" s="166"/>
      <c r="AE32" s="166"/>
      <c r="AF32" s="166"/>
      <c r="AG32" s="56">
        <f t="shared" ref="AG32" si="257">BL32</f>
        <v>0</v>
      </c>
      <c r="AH32" s="166"/>
      <c r="AI32" s="166"/>
      <c r="AJ32" s="166"/>
      <c r="AK32" s="56">
        <f t="shared" ref="AK32" si="258">BM32</f>
        <v>0</v>
      </c>
      <c r="AL32" s="166"/>
      <c r="AM32" s="166"/>
      <c r="AN32" s="166"/>
      <c r="AO32" s="56">
        <f t="shared" ref="AO32" si="259">BN32</f>
        <v>0</v>
      </c>
      <c r="AP32" s="166"/>
      <c r="AQ32" s="166"/>
      <c r="AR32" s="166"/>
      <c r="AS32" s="56">
        <f t="shared" ref="AS32" si="260">BO32</f>
        <v>0</v>
      </c>
      <c r="AT32" s="166"/>
      <c r="AU32" s="166"/>
      <c r="AV32" s="166"/>
      <c r="AW32" s="56">
        <f t="shared" ref="AW32" si="261">BP32</f>
        <v>0</v>
      </c>
      <c r="AX32" s="166"/>
      <c r="AY32" s="166"/>
      <c r="AZ32" s="166"/>
      <c r="BA32" s="56">
        <f t="shared" ref="BA32" si="262">BQ32</f>
        <v>0</v>
      </c>
      <c r="BB32" s="166"/>
      <c r="BC32" s="166"/>
      <c r="BD32" s="166"/>
      <c r="BE32" s="56">
        <f t="shared" ref="BE32" si="263">BR32</f>
        <v>0</v>
      </c>
      <c r="BF32" s="166"/>
      <c r="BG32" s="166"/>
      <c r="BH32" s="166"/>
      <c r="BI32" s="56">
        <f t="shared" ref="BI32" si="264">BS32</f>
        <v>0</v>
      </c>
      <c r="BJ32" s="50">
        <f t="shared" ref="BJ32" si="265">IF(ISERROR(AC32/X32),0,AC32/X32)</f>
        <v>0</v>
      </c>
      <c r="BK32" s="98" t="str">
        <f t="shared" ref="BK32" si="266">IF(ISERROR(SEARCH("в",A32)),"",1)</f>
        <v/>
      </c>
      <c r="BL32" s="12">
        <f t="shared" ref="BL32" si="267">IF(AND(BK32&lt;$CF32,$CE32&lt;&gt;$Y32,BW32=$CF32),BW32+$Y32-$CE32,BW32)</f>
        <v>0</v>
      </c>
      <c r="BM32" s="12">
        <f t="shared" ref="BM32" si="268">IF(AND(BL32&lt;$CF32,$CE32&lt;&gt;$Y32,BX32=$CF32),BX32+$Y32-$CE32,BX32)</f>
        <v>0</v>
      </c>
      <c r="BN32" s="12">
        <f t="shared" ref="BN32" si="269">IF(AND(BM32&lt;$CF32,$CE32&lt;&gt;$Y32,BY32=$CF32),BY32+$Y32-$CE32,BY32)</f>
        <v>0</v>
      </c>
      <c r="BO32" s="12">
        <f t="shared" ref="BO32" si="270">IF(AND(BN32&lt;$CF32,$CE32&lt;&gt;$Y32,BZ32=$CF32),BZ32+$Y32-$CE32,BZ32)</f>
        <v>0</v>
      </c>
      <c r="BP32" s="12">
        <f t="shared" ref="BP32" si="271">IF(AND(BO32&lt;$CF32,$CE32&lt;&gt;$Y32,CA32=$CF32),CA32+$Y32-$CE32,CA32)</f>
        <v>0</v>
      </c>
      <c r="BQ32" s="12">
        <f t="shared" ref="BQ32" si="272">IF(AND(BP32&lt;$CF32,$CE32&lt;&gt;$Y32,CB32=$CF32),CB32+$Y32-$CE32,CB32)</f>
        <v>0</v>
      </c>
      <c r="BR32" s="12">
        <f t="shared" ref="BR32" si="273">IF(AND(BQ32&lt;$CF32,$CE32&lt;&gt;$Y32,CC32=$CF32),CC32+$Y32-$CE32,CC32)</f>
        <v>0</v>
      </c>
      <c r="BS32" s="12">
        <f t="shared" ref="BS32" si="274">IF(AND(BR32&lt;$CF32,$CE32&lt;&gt;$Y32,CD32=$CF32),CD32+$Y32-$CE32,CD32)</f>
        <v>0</v>
      </c>
      <c r="BT32" s="71">
        <f t="shared" ref="BT32" si="275">SUM(BL32:BS32)</f>
        <v>0</v>
      </c>
      <c r="BW32" s="12">
        <f t="shared" ref="BW32" si="276">IF($DC32=0,0,ROUND(4*$Y32*SUM(AD32:AF32)/$DC32,0)/4)</f>
        <v>0</v>
      </c>
      <c r="BX32" s="12">
        <f t="shared" ref="BX32" si="277">IF($DC32=0,0,ROUND(4*$Y32*SUM(AH32:AJ32)/$DC32,0)/4)</f>
        <v>0</v>
      </c>
      <c r="BY32" s="12">
        <f t="shared" ref="BY32" si="278">IF($DC32=0,0,ROUND(4*$Y32*SUM(AL32:AN32)/$DC32,0)/4)</f>
        <v>0</v>
      </c>
      <c r="BZ32" s="12">
        <f t="shared" ref="BZ32" si="279">IF($DC32=0,0,ROUND(4*$Y32*SUM(AP32:AR32)/$DC32,0)/4)</f>
        <v>0</v>
      </c>
      <c r="CA32" s="12">
        <f t="shared" ref="CA32" si="280">IF($DC32=0,0,ROUND(4*$Y32*SUM(AT32:AV32)/$DC32,0)/4)</f>
        <v>0</v>
      </c>
      <c r="CB32" s="12">
        <f t="shared" ref="CB32" si="281">IF($DC32=0,0,ROUND(4*$Y32*(SUM(AX32:AZ32))/$DC32,0)/4)</f>
        <v>0</v>
      </c>
      <c r="CC32" s="12">
        <f t="shared" ref="CC32" si="282">IF($DC32=0,0,ROUND(4*$Y32*(SUM(BB32:BD32))/$DC32,0)/4)</f>
        <v>0</v>
      </c>
      <c r="CD32" s="12">
        <f t="shared" ref="CD32" si="283">IF($DC32=0,0,ROUND(4*$Y32*(SUM(BF32:BH32))/$DC32,0)/4)</f>
        <v>0</v>
      </c>
      <c r="CE32" s="147">
        <f t="shared" ref="CE32" si="284">SUM(BW32:CD32)</f>
        <v>0</v>
      </c>
      <c r="CF32" s="159">
        <f t="shared" ref="CF32" si="285">MAX(BW32:CD32)</f>
        <v>0</v>
      </c>
      <c r="CH32" s="60">
        <f t="shared" si="234"/>
        <v>0</v>
      </c>
      <c r="CI32" s="60">
        <f t="shared" si="235"/>
        <v>0</v>
      </c>
      <c r="CJ32" s="60">
        <f t="shared" si="236"/>
        <v>0</v>
      </c>
      <c r="CK32" s="60">
        <f t="shared" si="237"/>
        <v>0</v>
      </c>
      <c r="CL32" s="60">
        <f t="shared" si="238"/>
        <v>0</v>
      </c>
      <c r="CM32" s="60">
        <f t="shared" si="239"/>
        <v>0</v>
      </c>
      <c r="CN32" s="60">
        <f t="shared" si="240"/>
        <v>0</v>
      </c>
      <c r="CO32" s="60">
        <f t="shared" si="241"/>
        <v>0</v>
      </c>
      <c r="CP32" s="67">
        <f t="shared" ref="CP32" si="286">SUM(CH32:CO32)</f>
        <v>0</v>
      </c>
      <c r="CQ32" s="60">
        <f t="shared" ref="CQ32" si="287">IF(MID(H32,1,1)="1",1,0)+IF(MID(I32,1,1)="1",1,0)+IF(MID(J32,1,1)="1",1,0)+IF(MID(K32,1,1)="1",1,0)+IF(MID(L32,1,1)="1",1,0)+IF(MID(M32,1,1)="1",1,0)+IF(MID(N32,1,1)="1",1,0)</f>
        <v>0</v>
      </c>
      <c r="CR32" s="60">
        <f t="shared" ref="CR32" si="288">IF(MID(H32,1,1)="2",1,0)+IF(MID(I32,1,1)="2",1,0)+IF(MID(J32,1,1)="2",1,0)+IF(MID(K32,1,1)="2",1,0)+IF(MID(L32,1,1)="2",1,0)+IF(MID(M32,1,1)="2",1,0)+IF(MID(N32,1,1)="2",1,0)</f>
        <v>0</v>
      </c>
      <c r="CS32" s="61">
        <f t="shared" ref="CS32" si="289">IF(MID(H32,1,1)="3",1,0)+IF(MID(I32,1,1)="3",1,0)+IF(MID(J32,1,1)="3",1,0)+IF(MID(K32,1,1)="3",1,0)+IF(MID(L32,1,1)="3",1,0)+IF(MID(M32,1,1)="3",1,0)+IF(MID(N32,1,1)="3",1,0)</f>
        <v>0</v>
      </c>
      <c r="CT32" s="60">
        <f t="shared" ref="CT32" si="290">IF(MID(H32,1,1)="4",1,0)+IF(MID(I32,1,1)="4",1,0)+IF(MID(J32,1,1)="4",1,0)+IF(MID(K32,1,1)="4",1,0)+IF(MID(L32,1,1)="4",1,0)+IF(MID(M32,1,1)="4",1,0)+IF(MID(N32,1,1)="4",1,0)</f>
        <v>0</v>
      </c>
      <c r="CU32" s="60">
        <f t="shared" ref="CU32" si="291">IF(MID(H32,1,1)="5",1,0)+IF(MID(I32,1,1)="5",1,0)+IF(MID(J32,1,1)="5",1,0)+IF(MID(K32,1,1)="5",1,0)+IF(MID(L32,1,1)="5",1,0)+IF(MID(M32,1,1)="5",1,0)+IF(MID(N32,1,1)="5",1,0)</f>
        <v>0</v>
      </c>
      <c r="CV32" s="60">
        <f t="shared" ref="CV32" si="292">IF(MID(H32,1,1)="6",1,0)+IF(MID(I32,1,1)="6",1,0)+IF(MID(J32,1,1)="6",1,0)+IF(MID(K32,1,1)="6",1,0)+IF(MID(L32,1,1)="6",1,0)+IF(MID(M32,1,1)="6",1,0)+IF(MID(N32,1,1)="6",1,0)</f>
        <v>0</v>
      </c>
      <c r="CW32" s="60">
        <f t="shared" ref="CW32" si="293">IF(MID(H32,1,1)="7",1,0)+IF(MID(I32,1,1)="7",1,0)+IF(MID(J32,1,1)="7",1,0)+IF(MID(K32,1,1)="7",1,0)+IF(MID(L32,1,1)="7",1,0)+IF(MID(M32,1,1)="7",1,0)+IF(MID(N32,1,1)="7",1,0)</f>
        <v>0</v>
      </c>
      <c r="CX32" s="60">
        <f t="shared" ref="CX32" si="294">IF(MID(H32,1,1)="8",1,0)+IF(MID(I32,1,1)="8",1,0)+IF(MID(J32,1,1)="8",1,0)+IF(MID(K32,1,1)="8",1,0)+IF(MID(L32,1,1)="8",1,0)+IF(MID(M32,1,1)="8",1,0)+IF(MID(N32,1,1)="8",1,0)</f>
        <v>0</v>
      </c>
      <c r="CY32" s="66">
        <f t="shared" ref="CY32" si="295">SUM(CQ32:CX32)</f>
        <v>0</v>
      </c>
      <c r="DC32" s="53">
        <f>SUM($AD32:$AF32)+SUM($AH32:$AJ32)+SUM($AL32:AN32)+SUM($AP32:AR32)+SUM($AT32:AV32)+SUM($AX32:AZ32)+SUM($BB32:BD32)+SUM($BF32:BH32)</f>
        <v>0</v>
      </c>
      <c r="DD32"/>
      <c r="DE32"/>
      <c r="DF32"/>
      <c r="DG32"/>
      <c r="DH32"/>
      <c r="DI32"/>
      <c r="DJ32"/>
      <c r="DK32"/>
      <c r="DL32"/>
      <c r="DM32"/>
      <c r="DN32"/>
      <c r="DO32"/>
      <c r="DP32"/>
      <c r="DQ32"/>
      <c r="DR32"/>
      <c r="DS32"/>
      <c r="DT32"/>
      <c r="DU32"/>
    </row>
    <row r="33" spans="1:125" s="2" customFormat="1" hidden="1" x14ac:dyDescent="0.25">
      <c r="A33" s="181" t="s">
        <v>243</v>
      </c>
      <c r="B33" s="95"/>
      <c r="C33" s="105"/>
      <c r="D33" s="99"/>
      <c r="E33" s="100"/>
      <c r="F33" s="100"/>
      <c r="G33" s="10"/>
      <c r="H33" s="99"/>
      <c r="I33" s="100"/>
      <c r="J33" s="100"/>
      <c r="K33" s="100"/>
      <c r="L33" s="100"/>
      <c r="M33" s="100"/>
      <c r="N33" s="10"/>
      <c r="O33" s="109"/>
      <c r="P33" s="109"/>
      <c r="Q33" s="99"/>
      <c r="R33" s="100"/>
      <c r="S33" s="100"/>
      <c r="T33" s="100"/>
      <c r="U33" s="100"/>
      <c r="V33" s="100"/>
      <c r="W33" s="10"/>
      <c r="X33" s="8"/>
      <c r="Y33" s="109">
        <f t="shared" ref="Y33:Y34" si="296">CEILING(X33/$BR$7,0.25)</f>
        <v>0</v>
      </c>
      <c r="Z33" s="9">
        <f t="shared" ref="Z33:Z34" si="297">AD33*$BL$5+AH33*$BM$5+AL33*$BN$5+AP33*$BO$5+AT33*$BP$5+AX33*$BQ$5+BB33*$BR$5+BF33*$BS$5</f>
        <v>0</v>
      </c>
      <c r="AA33" s="9">
        <f t="shared" ref="AA33:AA34" si="298">AE33*$BL$5+AI33*$BM$5+AM33*$BN$5+AQ33*$BO$5+AU33*$BP$5+AY33*$BQ$5+BC33*$BR$5+BG33*$BS$5</f>
        <v>0</v>
      </c>
      <c r="AB33" s="9">
        <f t="shared" ref="AB33:AB34" si="299">AF33*$BL$5+AJ33*$BM$5+AN33*$BN$5+AR33*$BO$5+AV33*$BP$5+AZ33*$BQ$5+BD33*$BR$5+BH33*$BS$5</f>
        <v>0</v>
      </c>
      <c r="AC33" s="9">
        <f t="shared" ref="AC33:AC34" si="300">X33-(Z33+AA33+AB33)</f>
        <v>0</v>
      </c>
      <c r="AD33" s="166"/>
      <c r="AE33" s="166"/>
      <c r="AF33" s="166"/>
      <c r="AG33" s="56">
        <f t="shared" ref="AG33:AG34" si="301">BL33</f>
        <v>0</v>
      </c>
      <c r="AH33" s="166"/>
      <c r="AI33" s="166"/>
      <c r="AJ33" s="166"/>
      <c r="AK33" s="56">
        <f t="shared" ref="AK33:AK34" si="302">BM33</f>
        <v>0</v>
      </c>
      <c r="AL33" s="166"/>
      <c r="AM33" s="166"/>
      <c r="AN33" s="166"/>
      <c r="AO33" s="56">
        <f t="shared" ref="AO33:AO34" si="303">BN33</f>
        <v>0</v>
      </c>
      <c r="AP33" s="166"/>
      <c r="AQ33" s="166"/>
      <c r="AR33" s="166"/>
      <c r="AS33" s="56">
        <f t="shared" ref="AS33:AS34" si="304">BO33</f>
        <v>0</v>
      </c>
      <c r="AT33" s="166"/>
      <c r="AU33" s="166"/>
      <c r="AV33" s="166"/>
      <c r="AW33" s="56">
        <f t="shared" ref="AW33:AW34" si="305">BP33</f>
        <v>0</v>
      </c>
      <c r="AX33" s="166"/>
      <c r="AY33" s="166"/>
      <c r="AZ33" s="166"/>
      <c r="BA33" s="56">
        <f t="shared" ref="BA33:BA34" si="306">BQ33</f>
        <v>0</v>
      </c>
      <c r="BB33" s="166"/>
      <c r="BC33" s="166"/>
      <c r="BD33" s="166"/>
      <c r="BE33" s="56">
        <f t="shared" ref="BE33:BE34" si="307">BR33</f>
        <v>0</v>
      </c>
      <c r="BF33" s="166"/>
      <c r="BG33" s="166"/>
      <c r="BH33" s="166"/>
      <c r="BI33" s="56">
        <f t="shared" ref="BI33:BI34" si="308">BS33</f>
        <v>0</v>
      </c>
      <c r="BJ33" s="50">
        <f t="shared" ref="BJ33:BJ34" si="309">IF(ISERROR(AC33/X33),0,AC33/X33)</f>
        <v>0</v>
      </c>
      <c r="BK33" s="98" t="str">
        <f t="shared" ref="BK33:BK34" si="310">IF(ISERROR(SEARCH("в",A33)),"",1)</f>
        <v/>
      </c>
      <c r="BL33" s="12">
        <f t="shared" ref="BL33:BL34" si="311">IF(AND(BK33&lt;$CF33,$CE33&lt;&gt;$Y33,BW33=$CF33),BW33+$Y33-$CE33,BW33)</f>
        <v>0</v>
      </c>
      <c r="BM33" s="12">
        <f t="shared" ref="BM33:BM34" si="312">IF(AND(BL33&lt;$CF33,$CE33&lt;&gt;$Y33,BX33=$CF33),BX33+$Y33-$CE33,BX33)</f>
        <v>0</v>
      </c>
      <c r="BN33" s="12">
        <f t="shared" ref="BN33:BN34" si="313">IF(AND(BM33&lt;$CF33,$CE33&lt;&gt;$Y33,BY33=$CF33),BY33+$Y33-$CE33,BY33)</f>
        <v>0</v>
      </c>
      <c r="BO33" s="12">
        <f t="shared" ref="BO33:BO34" si="314">IF(AND(BN33&lt;$CF33,$CE33&lt;&gt;$Y33,BZ33=$CF33),BZ33+$Y33-$CE33,BZ33)</f>
        <v>0</v>
      </c>
      <c r="BP33" s="12">
        <f t="shared" ref="BP33:BP34" si="315">IF(AND(BO33&lt;$CF33,$CE33&lt;&gt;$Y33,CA33=$CF33),CA33+$Y33-$CE33,CA33)</f>
        <v>0</v>
      </c>
      <c r="BQ33" s="12">
        <f t="shared" ref="BQ33:BQ34" si="316">IF(AND(BP33&lt;$CF33,$CE33&lt;&gt;$Y33,CB33=$CF33),CB33+$Y33-$CE33,CB33)</f>
        <v>0</v>
      </c>
      <c r="BR33" s="12">
        <f t="shared" ref="BR33:BR34" si="317">IF(AND(BQ33&lt;$CF33,$CE33&lt;&gt;$Y33,CC33=$CF33),CC33+$Y33-$CE33,CC33)</f>
        <v>0</v>
      </c>
      <c r="BS33" s="12">
        <f t="shared" ref="BS33:BS34" si="318">IF(AND(BR33&lt;$CF33,$CE33&lt;&gt;$Y33,CD33=$CF33),CD33+$Y33-$CE33,CD33)</f>
        <v>0</v>
      </c>
      <c r="BT33" s="71">
        <f t="shared" ref="BT33:BT34" si="319">SUM(BL33:BS33)</f>
        <v>0</v>
      </c>
      <c r="BW33" s="12">
        <f t="shared" ref="BW33:BW34" si="320">IF($DC33=0,0,ROUND(4*$Y33*SUM(AD33:AF33)/$DC33,0)/4)</f>
        <v>0</v>
      </c>
      <c r="BX33" s="12">
        <f t="shared" ref="BX33:BX34" si="321">IF($DC33=0,0,ROUND(4*$Y33*SUM(AH33:AJ33)/$DC33,0)/4)</f>
        <v>0</v>
      </c>
      <c r="BY33" s="12">
        <f t="shared" ref="BY33:BY34" si="322">IF($DC33=0,0,ROUND(4*$Y33*SUM(AL33:AN33)/$DC33,0)/4)</f>
        <v>0</v>
      </c>
      <c r="BZ33" s="12">
        <f t="shared" ref="BZ33:BZ34" si="323">IF($DC33=0,0,ROUND(4*$Y33*SUM(AP33:AR33)/$DC33,0)/4)</f>
        <v>0</v>
      </c>
      <c r="CA33" s="12">
        <f t="shared" ref="CA33:CA34" si="324">IF($DC33=0,0,ROUND(4*$Y33*SUM(AT33:AV33)/$DC33,0)/4)</f>
        <v>0</v>
      </c>
      <c r="CB33" s="12">
        <f t="shared" ref="CB33:CB34" si="325">IF($DC33=0,0,ROUND(4*$Y33*(SUM(AX33:AZ33))/$DC33,0)/4)</f>
        <v>0</v>
      </c>
      <c r="CC33" s="12">
        <f t="shared" ref="CC33:CC34" si="326">IF($DC33=0,0,ROUND(4*$Y33*(SUM(BB33:BD33))/$DC33,0)/4)</f>
        <v>0</v>
      </c>
      <c r="CD33" s="12">
        <f t="shared" ref="CD33:CD34" si="327">IF($DC33=0,0,ROUND(4*$Y33*(SUM(BF33:BH33))/$DC33,0)/4)</f>
        <v>0</v>
      </c>
      <c r="CE33" s="147">
        <f t="shared" ref="CE33:CE34" si="328">SUM(BW33:CD33)</f>
        <v>0</v>
      </c>
      <c r="CF33" s="159">
        <f t="shared" ref="CF33:CF34" si="329">MAX(BW33:CD33)</f>
        <v>0</v>
      </c>
      <c r="CH33" s="60">
        <f t="shared" si="234"/>
        <v>0</v>
      </c>
      <c r="CI33" s="60">
        <f t="shared" si="235"/>
        <v>0</v>
      </c>
      <c r="CJ33" s="60">
        <f t="shared" si="236"/>
        <v>0</v>
      </c>
      <c r="CK33" s="60">
        <f t="shared" si="237"/>
        <v>0</v>
      </c>
      <c r="CL33" s="60">
        <f t="shared" si="238"/>
        <v>0</v>
      </c>
      <c r="CM33" s="60">
        <f t="shared" si="239"/>
        <v>0</v>
      </c>
      <c r="CN33" s="60">
        <f t="shared" si="240"/>
        <v>0</v>
      </c>
      <c r="CO33" s="60">
        <f t="shared" si="241"/>
        <v>0</v>
      </c>
      <c r="CP33" s="67">
        <f t="shared" ref="CP33:CP34" si="330">SUM(CH33:CO33)</f>
        <v>0</v>
      </c>
      <c r="CQ33" s="60">
        <f t="shared" ref="CQ33:CQ34" si="331">IF(MID(H33,1,1)="1",1,0)+IF(MID(I33,1,1)="1",1,0)+IF(MID(J33,1,1)="1",1,0)+IF(MID(K33,1,1)="1",1,0)+IF(MID(L33,1,1)="1",1,0)+IF(MID(M33,1,1)="1",1,0)+IF(MID(N33,1,1)="1",1,0)</f>
        <v>0</v>
      </c>
      <c r="CR33" s="60">
        <f t="shared" ref="CR33:CR34" si="332">IF(MID(H33,1,1)="2",1,0)+IF(MID(I33,1,1)="2",1,0)+IF(MID(J33,1,1)="2",1,0)+IF(MID(K33,1,1)="2",1,0)+IF(MID(L33,1,1)="2",1,0)+IF(MID(M33,1,1)="2",1,0)+IF(MID(N33,1,1)="2",1,0)</f>
        <v>0</v>
      </c>
      <c r="CS33" s="61">
        <f t="shared" ref="CS33:CS34" si="333">IF(MID(H33,1,1)="3",1,0)+IF(MID(I33,1,1)="3",1,0)+IF(MID(J33,1,1)="3",1,0)+IF(MID(K33,1,1)="3",1,0)+IF(MID(L33,1,1)="3",1,0)+IF(MID(M33,1,1)="3",1,0)+IF(MID(N33,1,1)="3",1,0)</f>
        <v>0</v>
      </c>
      <c r="CT33" s="60">
        <f t="shared" ref="CT33:CT34" si="334">IF(MID(H33,1,1)="4",1,0)+IF(MID(I33,1,1)="4",1,0)+IF(MID(J33,1,1)="4",1,0)+IF(MID(K33,1,1)="4",1,0)+IF(MID(L33,1,1)="4",1,0)+IF(MID(M33,1,1)="4",1,0)+IF(MID(N33,1,1)="4",1,0)</f>
        <v>0</v>
      </c>
      <c r="CU33" s="60">
        <f t="shared" ref="CU33:CU34" si="335">IF(MID(H33,1,1)="5",1,0)+IF(MID(I33,1,1)="5",1,0)+IF(MID(J33,1,1)="5",1,0)+IF(MID(K33,1,1)="5",1,0)+IF(MID(L33,1,1)="5",1,0)+IF(MID(M33,1,1)="5",1,0)+IF(MID(N33,1,1)="5",1,0)</f>
        <v>0</v>
      </c>
      <c r="CV33" s="60">
        <f t="shared" ref="CV33:CV34" si="336">IF(MID(H33,1,1)="6",1,0)+IF(MID(I33,1,1)="6",1,0)+IF(MID(J33,1,1)="6",1,0)+IF(MID(K33,1,1)="6",1,0)+IF(MID(L33,1,1)="6",1,0)+IF(MID(M33,1,1)="6",1,0)+IF(MID(N33,1,1)="6",1,0)</f>
        <v>0</v>
      </c>
      <c r="CW33" s="60">
        <f t="shared" ref="CW33:CW34" si="337">IF(MID(H33,1,1)="7",1,0)+IF(MID(I33,1,1)="7",1,0)+IF(MID(J33,1,1)="7",1,0)+IF(MID(K33,1,1)="7",1,0)+IF(MID(L33,1,1)="7",1,0)+IF(MID(M33,1,1)="7",1,0)+IF(MID(N33,1,1)="7",1,0)</f>
        <v>0</v>
      </c>
      <c r="CX33" s="60">
        <f t="shared" ref="CX33:CX34" si="338">IF(MID(H33,1,1)="8",1,0)+IF(MID(I33,1,1)="8",1,0)+IF(MID(J33,1,1)="8",1,0)+IF(MID(K33,1,1)="8",1,0)+IF(MID(L33,1,1)="8",1,0)+IF(MID(M33,1,1)="8",1,0)+IF(MID(N33,1,1)="8",1,0)</f>
        <v>0</v>
      </c>
      <c r="CY33" s="66">
        <f t="shared" ref="CY33:CY34" si="339">SUM(CQ33:CX33)</f>
        <v>0</v>
      </c>
      <c r="DC33" s="53">
        <f>SUM($AD33:$AF33)+SUM($AH33:$AJ33)+SUM($AL33:AN33)+SUM($AP33:AR33)+SUM($AT33:AV33)+SUM($AX33:AZ33)+SUM($BB33:BD33)+SUM($BF33:BH33)</f>
        <v>0</v>
      </c>
      <c r="DD33"/>
      <c r="DE33"/>
      <c r="DF33"/>
      <c r="DG33"/>
      <c r="DH33"/>
      <c r="DI33"/>
      <c r="DJ33"/>
      <c r="DK33"/>
      <c r="DL33"/>
      <c r="DM33"/>
      <c r="DN33"/>
      <c r="DO33"/>
      <c r="DP33"/>
      <c r="DQ33"/>
      <c r="DR33"/>
      <c r="DS33"/>
      <c r="DT33"/>
      <c r="DU33"/>
    </row>
    <row r="34" spans="1:125" s="2" customFormat="1" hidden="1" x14ac:dyDescent="0.25">
      <c r="A34" s="181" t="s">
        <v>244</v>
      </c>
      <c r="B34" s="95"/>
      <c r="C34" s="105"/>
      <c r="D34" s="99"/>
      <c r="E34" s="100"/>
      <c r="F34" s="100"/>
      <c r="G34" s="10"/>
      <c r="H34" s="99"/>
      <c r="I34" s="100"/>
      <c r="J34" s="100"/>
      <c r="K34" s="100"/>
      <c r="L34" s="100"/>
      <c r="M34" s="100"/>
      <c r="N34" s="10"/>
      <c r="O34" s="109"/>
      <c r="P34" s="109"/>
      <c r="Q34" s="99"/>
      <c r="R34" s="100"/>
      <c r="S34" s="100"/>
      <c r="T34" s="100"/>
      <c r="U34" s="100"/>
      <c r="V34" s="100"/>
      <c r="W34" s="10"/>
      <c r="X34" s="8"/>
      <c r="Y34" s="109">
        <f t="shared" si="296"/>
        <v>0</v>
      </c>
      <c r="Z34" s="9">
        <f t="shared" si="297"/>
        <v>0</v>
      </c>
      <c r="AA34" s="9">
        <f t="shared" si="298"/>
        <v>0</v>
      </c>
      <c r="AB34" s="9">
        <f t="shared" si="299"/>
        <v>0</v>
      </c>
      <c r="AC34" s="9">
        <f t="shared" si="300"/>
        <v>0</v>
      </c>
      <c r="AD34" s="166"/>
      <c r="AE34" s="166"/>
      <c r="AF34" s="166"/>
      <c r="AG34" s="56">
        <f t="shared" si="301"/>
        <v>0</v>
      </c>
      <c r="AH34" s="166"/>
      <c r="AI34" s="166"/>
      <c r="AJ34" s="166"/>
      <c r="AK34" s="56">
        <f t="shared" si="302"/>
        <v>0</v>
      </c>
      <c r="AL34" s="166"/>
      <c r="AM34" s="166"/>
      <c r="AN34" s="166"/>
      <c r="AO34" s="56">
        <f t="shared" si="303"/>
        <v>0</v>
      </c>
      <c r="AP34" s="166"/>
      <c r="AQ34" s="166"/>
      <c r="AR34" s="166"/>
      <c r="AS34" s="56">
        <f t="shared" si="304"/>
        <v>0</v>
      </c>
      <c r="AT34" s="166"/>
      <c r="AU34" s="166"/>
      <c r="AV34" s="166"/>
      <c r="AW34" s="56">
        <f t="shared" si="305"/>
        <v>0</v>
      </c>
      <c r="AX34" s="166"/>
      <c r="AY34" s="166"/>
      <c r="AZ34" s="166"/>
      <c r="BA34" s="56">
        <f t="shared" si="306"/>
        <v>0</v>
      </c>
      <c r="BB34" s="166"/>
      <c r="BC34" s="166"/>
      <c r="BD34" s="166"/>
      <c r="BE34" s="56">
        <f t="shared" si="307"/>
        <v>0</v>
      </c>
      <c r="BF34" s="166"/>
      <c r="BG34" s="166"/>
      <c r="BH34" s="166"/>
      <c r="BI34" s="56">
        <f t="shared" si="308"/>
        <v>0</v>
      </c>
      <c r="BJ34" s="50">
        <f t="shared" si="309"/>
        <v>0</v>
      </c>
      <c r="BK34" s="98" t="str">
        <f t="shared" si="310"/>
        <v/>
      </c>
      <c r="BL34" s="12">
        <f t="shared" si="311"/>
        <v>0</v>
      </c>
      <c r="BM34" s="12">
        <f t="shared" si="312"/>
        <v>0</v>
      </c>
      <c r="BN34" s="12">
        <f t="shared" si="313"/>
        <v>0</v>
      </c>
      <c r="BO34" s="12">
        <f t="shared" si="314"/>
        <v>0</v>
      </c>
      <c r="BP34" s="12">
        <f t="shared" si="315"/>
        <v>0</v>
      </c>
      <c r="BQ34" s="12">
        <f t="shared" si="316"/>
        <v>0</v>
      </c>
      <c r="BR34" s="12">
        <f t="shared" si="317"/>
        <v>0</v>
      </c>
      <c r="BS34" s="12">
        <f t="shared" si="318"/>
        <v>0</v>
      </c>
      <c r="BT34" s="71">
        <f t="shared" si="319"/>
        <v>0</v>
      </c>
      <c r="BW34" s="12">
        <f t="shared" si="320"/>
        <v>0</v>
      </c>
      <c r="BX34" s="12">
        <f t="shared" si="321"/>
        <v>0</v>
      </c>
      <c r="BY34" s="12">
        <f t="shared" si="322"/>
        <v>0</v>
      </c>
      <c r="BZ34" s="12">
        <f t="shared" si="323"/>
        <v>0</v>
      </c>
      <c r="CA34" s="12">
        <f t="shared" si="324"/>
        <v>0</v>
      </c>
      <c r="CB34" s="12">
        <f t="shared" si="325"/>
        <v>0</v>
      </c>
      <c r="CC34" s="12">
        <f t="shared" si="326"/>
        <v>0</v>
      </c>
      <c r="CD34" s="12">
        <f t="shared" si="327"/>
        <v>0</v>
      </c>
      <c r="CE34" s="147">
        <f t="shared" si="328"/>
        <v>0</v>
      </c>
      <c r="CF34" s="159">
        <f t="shared" si="329"/>
        <v>0</v>
      </c>
      <c r="CH34" s="60">
        <f t="shared" si="234"/>
        <v>0</v>
      </c>
      <c r="CI34" s="60">
        <f t="shared" si="235"/>
        <v>0</v>
      </c>
      <c r="CJ34" s="60">
        <f t="shared" si="236"/>
        <v>0</v>
      </c>
      <c r="CK34" s="60">
        <f t="shared" si="237"/>
        <v>0</v>
      </c>
      <c r="CL34" s="60">
        <f t="shared" si="238"/>
        <v>0</v>
      </c>
      <c r="CM34" s="60">
        <f t="shared" si="239"/>
        <v>0</v>
      </c>
      <c r="CN34" s="60">
        <f t="shared" si="240"/>
        <v>0</v>
      </c>
      <c r="CO34" s="60">
        <f t="shared" si="241"/>
        <v>0</v>
      </c>
      <c r="CP34" s="67">
        <f t="shared" si="330"/>
        <v>0</v>
      </c>
      <c r="CQ34" s="60">
        <f t="shared" si="331"/>
        <v>0</v>
      </c>
      <c r="CR34" s="60">
        <f t="shared" si="332"/>
        <v>0</v>
      </c>
      <c r="CS34" s="61">
        <f t="shared" si="333"/>
        <v>0</v>
      </c>
      <c r="CT34" s="60">
        <f t="shared" si="334"/>
        <v>0</v>
      </c>
      <c r="CU34" s="60">
        <f t="shared" si="335"/>
        <v>0</v>
      </c>
      <c r="CV34" s="60">
        <f t="shared" si="336"/>
        <v>0</v>
      </c>
      <c r="CW34" s="60">
        <f t="shared" si="337"/>
        <v>0</v>
      </c>
      <c r="CX34" s="60">
        <f t="shared" si="338"/>
        <v>0</v>
      </c>
      <c r="CY34" s="66">
        <f t="shared" si="339"/>
        <v>0</v>
      </c>
      <c r="DC34" s="53">
        <f>SUM($AD34:$AF34)+SUM($AH34:$AJ34)+SUM($AL34:AN34)+SUM($AP34:AR34)+SUM($AT34:AV34)+SUM($AX34:AZ34)+SUM($BB34:BD34)+SUM($BF34:BH34)</f>
        <v>0</v>
      </c>
      <c r="DD34"/>
      <c r="DE34"/>
      <c r="DF34"/>
      <c r="DG34"/>
      <c r="DH34"/>
      <c r="DI34"/>
      <c r="DJ34"/>
      <c r="DK34"/>
      <c r="DL34"/>
      <c r="DM34"/>
      <c r="DN34"/>
      <c r="DO34"/>
      <c r="DP34"/>
      <c r="DQ34"/>
      <c r="DR34"/>
      <c r="DS34"/>
      <c r="DT34"/>
      <c r="DU34"/>
    </row>
    <row r="35" spans="1:125" s="2" customFormat="1" hidden="1" x14ac:dyDescent="0.25">
      <c r="A35" s="181" t="s">
        <v>245</v>
      </c>
      <c r="B35" s="95"/>
      <c r="C35" s="105"/>
      <c r="D35" s="99"/>
      <c r="E35" s="100"/>
      <c r="F35" s="100"/>
      <c r="G35" s="10"/>
      <c r="H35" s="99"/>
      <c r="I35" s="100"/>
      <c r="J35" s="100"/>
      <c r="K35" s="100"/>
      <c r="L35" s="100"/>
      <c r="M35" s="100"/>
      <c r="N35" s="10"/>
      <c r="O35" s="109"/>
      <c r="P35" s="109"/>
      <c r="Q35" s="99"/>
      <c r="R35" s="100"/>
      <c r="S35" s="100"/>
      <c r="T35" s="100"/>
      <c r="U35" s="100"/>
      <c r="V35" s="100"/>
      <c r="W35" s="10"/>
      <c r="X35" s="8"/>
      <c r="Y35" s="109">
        <f t="shared" si="200"/>
        <v>0</v>
      </c>
      <c r="Z35" s="9">
        <f t="shared" si="201"/>
        <v>0</v>
      </c>
      <c r="AA35" s="9">
        <f t="shared" si="202"/>
        <v>0</v>
      </c>
      <c r="AB35" s="9">
        <f t="shared" si="203"/>
        <v>0</v>
      </c>
      <c r="AC35" s="9">
        <f t="shared" si="204"/>
        <v>0</v>
      </c>
      <c r="AD35" s="166"/>
      <c r="AE35" s="166"/>
      <c r="AF35" s="166"/>
      <c r="AG35" s="56">
        <f t="shared" si="205"/>
        <v>0</v>
      </c>
      <c r="AH35" s="166"/>
      <c r="AI35" s="166"/>
      <c r="AJ35" s="166"/>
      <c r="AK35" s="56">
        <f t="shared" si="206"/>
        <v>0</v>
      </c>
      <c r="AL35" s="166"/>
      <c r="AM35" s="166"/>
      <c r="AN35" s="166"/>
      <c r="AO35" s="56">
        <f t="shared" si="207"/>
        <v>0</v>
      </c>
      <c r="AP35" s="166"/>
      <c r="AQ35" s="166"/>
      <c r="AR35" s="166"/>
      <c r="AS35" s="56">
        <f t="shared" si="208"/>
        <v>0</v>
      </c>
      <c r="AT35" s="166"/>
      <c r="AU35" s="166"/>
      <c r="AV35" s="166"/>
      <c r="AW35" s="56">
        <f t="shared" si="209"/>
        <v>0</v>
      </c>
      <c r="AX35" s="166"/>
      <c r="AY35" s="166"/>
      <c r="AZ35" s="166"/>
      <c r="BA35" s="56">
        <f t="shared" si="210"/>
        <v>0</v>
      </c>
      <c r="BB35" s="166"/>
      <c r="BC35" s="166"/>
      <c r="BD35" s="166"/>
      <c r="BE35" s="56">
        <f t="shared" si="211"/>
        <v>0</v>
      </c>
      <c r="BF35" s="166"/>
      <c r="BG35" s="166"/>
      <c r="BH35" s="166"/>
      <c r="BI35" s="56">
        <f t="shared" si="212"/>
        <v>0</v>
      </c>
      <c r="BJ35" s="50">
        <f t="shared" si="213"/>
        <v>0</v>
      </c>
      <c r="BK35" s="98" t="str">
        <f t="shared" si="214"/>
        <v/>
      </c>
      <c r="BL35" s="12">
        <f t="shared" si="215"/>
        <v>0</v>
      </c>
      <c r="BM35" s="12">
        <f t="shared" si="216"/>
        <v>0</v>
      </c>
      <c r="BN35" s="12">
        <f t="shared" si="217"/>
        <v>0</v>
      </c>
      <c r="BO35" s="12">
        <f t="shared" si="218"/>
        <v>0</v>
      </c>
      <c r="BP35" s="12">
        <f t="shared" si="219"/>
        <v>0</v>
      </c>
      <c r="BQ35" s="12">
        <f t="shared" si="220"/>
        <v>0</v>
      </c>
      <c r="BR35" s="12">
        <f t="shared" si="221"/>
        <v>0</v>
      </c>
      <c r="BS35" s="12">
        <f t="shared" si="222"/>
        <v>0</v>
      </c>
      <c r="BT35" s="71">
        <f t="shared" si="223"/>
        <v>0</v>
      </c>
      <c r="BW35" s="12">
        <f t="shared" si="224"/>
        <v>0</v>
      </c>
      <c r="BX35" s="12">
        <f t="shared" si="225"/>
        <v>0</v>
      </c>
      <c r="BY35" s="12">
        <f t="shared" si="226"/>
        <v>0</v>
      </c>
      <c r="BZ35" s="12">
        <f t="shared" si="227"/>
        <v>0</v>
      </c>
      <c r="CA35" s="12">
        <f t="shared" si="228"/>
        <v>0</v>
      </c>
      <c r="CB35" s="12">
        <f t="shared" si="229"/>
        <v>0</v>
      </c>
      <c r="CC35" s="12">
        <f t="shared" si="230"/>
        <v>0</v>
      </c>
      <c r="CD35" s="12">
        <f t="shared" si="231"/>
        <v>0</v>
      </c>
      <c r="CE35" s="147">
        <f t="shared" si="232"/>
        <v>0</v>
      </c>
      <c r="CF35" s="159">
        <f t="shared" si="233"/>
        <v>0</v>
      </c>
      <c r="CH35" s="60">
        <f t="shared" si="234"/>
        <v>0</v>
      </c>
      <c r="CI35" s="60">
        <f t="shared" si="235"/>
        <v>0</v>
      </c>
      <c r="CJ35" s="60">
        <f t="shared" si="236"/>
        <v>0</v>
      </c>
      <c r="CK35" s="60">
        <f t="shared" si="237"/>
        <v>0</v>
      </c>
      <c r="CL35" s="60">
        <f t="shared" si="238"/>
        <v>0</v>
      </c>
      <c r="CM35" s="60">
        <f t="shared" si="239"/>
        <v>0</v>
      </c>
      <c r="CN35" s="60">
        <f t="shared" si="240"/>
        <v>0</v>
      </c>
      <c r="CO35" s="60">
        <f t="shared" si="241"/>
        <v>0</v>
      </c>
      <c r="CP35" s="67">
        <f t="shared" si="242"/>
        <v>0</v>
      </c>
      <c r="CQ35" s="60">
        <f t="shared" si="243"/>
        <v>0</v>
      </c>
      <c r="CR35" s="60">
        <f t="shared" si="244"/>
        <v>0</v>
      </c>
      <c r="CS35" s="61">
        <f t="shared" si="245"/>
        <v>0</v>
      </c>
      <c r="CT35" s="60">
        <f t="shared" si="246"/>
        <v>0</v>
      </c>
      <c r="CU35" s="60">
        <f t="shared" si="247"/>
        <v>0</v>
      </c>
      <c r="CV35" s="60">
        <f t="shared" si="248"/>
        <v>0</v>
      </c>
      <c r="CW35" s="60">
        <f t="shared" si="249"/>
        <v>0</v>
      </c>
      <c r="CX35" s="60">
        <f t="shared" si="250"/>
        <v>0</v>
      </c>
      <c r="CY35" s="66">
        <f t="shared" si="251"/>
        <v>0</v>
      </c>
      <c r="DC35" s="53">
        <f>SUM($AD35:$AF35)+SUM($AH35:$AJ35)+SUM($AL35:AN35)+SUM($AP35:AR35)+SUM($AT35:AV35)+SUM($AX35:AZ35)+SUM($BB35:BD35)+SUM($BF35:BH35)</f>
        <v>0</v>
      </c>
      <c r="DD35"/>
      <c r="DE35"/>
      <c r="DF35"/>
      <c r="DG35"/>
      <c r="DH35"/>
      <c r="DI35"/>
      <c r="DJ35"/>
      <c r="DK35"/>
      <c r="DL35"/>
      <c r="DM35"/>
      <c r="DN35"/>
      <c r="DO35"/>
      <c r="DP35"/>
      <c r="DQ35"/>
      <c r="DR35"/>
      <c r="DS35"/>
      <c r="DT35"/>
      <c r="DU35"/>
    </row>
    <row r="36" spans="1:125" s="2" customFormat="1" hidden="1" x14ac:dyDescent="0.25">
      <c r="A36" s="181" t="s">
        <v>246</v>
      </c>
      <c r="B36" s="286"/>
      <c r="C36" s="105"/>
      <c r="D36" s="178"/>
      <c r="E36" s="122"/>
      <c r="F36" s="122"/>
      <c r="G36" s="179"/>
      <c r="H36" s="99"/>
      <c r="I36" s="100"/>
      <c r="J36" s="100"/>
      <c r="K36" s="100"/>
      <c r="L36" s="100"/>
      <c r="M36" s="100"/>
      <c r="N36" s="10"/>
      <c r="O36" s="109"/>
      <c r="P36" s="109"/>
      <c r="Q36" s="99"/>
      <c r="R36" s="100"/>
      <c r="S36" s="100"/>
      <c r="T36" s="100"/>
      <c r="U36" s="100"/>
      <c r="V36" s="100"/>
      <c r="W36" s="10"/>
      <c r="X36" s="8"/>
      <c r="Y36" s="109">
        <f>CEILING(X36/$BR$7,0.25)</f>
        <v>0</v>
      </c>
      <c r="Z36" s="9">
        <f t="shared" si="201"/>
        <v>0</v>
      </c>
      <c r="AA36" s="9">
        <f t="shared" si="201"/>
        <v>0</v>
      </c>
      <c r="AB36" s="9">
        <f t="shared" si="201"/>
        <v>0</v>
      </c>
      <c r="AC36" s="9">
        <f t="shared" ref="AC36" si="340">X36-Z36</f>
        <v>0</v>
      </c>
      <c r="AD36" s="166"/>
      <c r="AE36" s="166"/>
      <c r="AF36" s="166"/>
      <c r="AG36" s="56">
        <f>BL36</f>
        <v>0</v>
      </c>
      <c r="AH36" s="166"/>
      <c r="AI36" s="166"/>
      <c r="AJ36" s="166"/>
      <c r="AK36" s="56">
        <f>BM36</f>
        <v>0</v>
      </c>
      <c r="AL36" s="166"/>
      <c r="AM36" s="166"/>
      <c r="AN36" s="166"/>
      <c r="AO36" s="56">
        <f>BN36</f>
        <v>0</v>
      </c>
      <c r="AP36" s="166"/>
      <c r="AQ36" s="166"/>
      <c r="AR36" s="166"/>
      <c r="AS36" s="56">
        <f>BO36</f>
        <v>0</v>
      </c>
      <c r="AT36" s="109">
        <v>0</v>
      </c>
      <c r="AU36" s="109">
        <v>0</v>
      </c>
      <c r="AV36" s="109">
        <v>0</v>
      </c>
      <c r="AW36" s="56">
        <f>BP36</f>
        <v>0</v>
      </c>
      <c r="AX36" s="109">
        <v>0</v>
      </c>
      <c r="AY36" s="109">
        <v>0</v>
      </c>
      <c r="AZ36" s="109">
        <v>0</v>
      </c>
      <c r="BA36" s="56">
        <f>BQ36</f>
        <v>0</v>
      </c>
      <c r="BB36" s="109">
        <v>0</v>
      </c>
      <c r="BC36" s="109">
        <v>0</v>
      </c>
      <c r="BD36" s="109">
        <v>0</v>
      </c>
      <c r="BE36" s="56">
        <f>BR36</f>
        <v>0</v>
      </c>
      <c r="BF36" s="109">
        <v>0</v>
      </c>
      <c r="BG36" s="109">
        <v>0</v>
      </c>
      <c r="BH36" s="109">
        <v>0</v>
      </c>
      <c r="BI36" s="56">
        <f>BS36</f>
        <v>0</v>
      </c>
      <c r="BJ36" s="50">
        <f t="shared" si="213"/>
        <v>0</v>
      </c>
      <c r="BK36" s="16"/>
      <c r="BL36" s="12">
        <f>IF(OR(MID($D36,1,1)="1",MID($E36,1,1)="1",MID($F36,1,1)="1",MID($G36,1,1)="1",MID($H36,1,1)="1",MID($I36,1,1)="1",MID($J36,1,1)="1",MID($K36,1,1)="1",MID($L36,1,1)="1",MID($M36,1,1)="1",MID($N36,1,1)=1),$Y36/$CZ36,0)</f>
        <v>0</v>
      </c>
      <c r="BM36" s="12">
        <f>IF(OR(MID($D36,1,1)="2",MID($E36,1,1)="2",MID($F36,1,1)="2",MID($G36,1,1)="2",MID($H36,1,1)="2",MID($I36,1,1)="2",MID($J36,1,1)="2",MID($K36,1,1)="2",MID($L36,1,1)="2",MID($M36,1,1)="2",MID($N36,1,1)=1),$Y36/$CZ36,0)</f>
        <v>0</v>
      </c>
      <c r="BN36" s="12">
        <f>IF(OR(MID($D36,1,1)="3",MID($E36,1,1)="3",MID($F36,1,1)="3",MID($G36,1,1)="3",MID($H36,1,1)="3",MID($I36,1,1)="3",MID($J36,1,1)="3",MID($K36,1,1)="3",MID($L36,1,1)="3",MID($M36,1,1)="3",MID($N36,1,1)=1),$Y36/$CZ36,0)</f>
        <v>0</v>
      </c>
      <c r="BO36" s="12">
        <f>IF(OR(MID($D36,1,1)="4",MID($E36,1,1)="4",MID($F36,1,1)="4",MID($G36,1,1)="4",MID($H36,1,1)="4",MID($I36,1,1)="4",MID($J36,1,1)="4",MID($K36,1,1)="4",MID($L36,1,1)="4",MID($M36,1,1)="4",MID($N36,1,1)=1),$Y36/$CZ36,0)</f>
        <v>0</v>
      </c>
      <c r="BP36" s="12">
        <f>IF(OR(MID($D36,1,1)="5",MID($E36,1,1)="5",MID($F36,1,1)="5",MID($G36,1,1)="5",MID($H36,1,1)="5",MID($I36,1,1)="5",MID($J36,1,1)="5",MID($K36,1,1)="5",MID($L36,1,1)="5",MID($M36,1,1)="5",MID($N36,1,1)=1),$Y36/$CZ36,0)</f>
        <v>0</v>
      </c>
      <c r="BQ36" s="12">
        <f>IF(OR(MID($D36,1,1)="6",MID($E36,1,1)="6",MID($F36,1,1)="6",MID($G36,1,1)="6",MID($H36,1,1)="6",MID($I36,1,1)="6",MID($J36,1,1)="6",MID($K36,1,1)="6",MID($L36,1,1)="6",MID($M36,1,1)="6",MID($N36,1,1)=1),$Y36/$CZ36,0)</f>
        <v>0</v>
      </c>
      <c r="BR36" s="12">
        <f>IF(OR(MID($D36,1,1)="7",MID($E36,1,1)="7",MID($F36,1,1)="7",MID($G36,1,1)="7",MID($H36,1,1)="7",MID($I36,1,1)="7",MID($J36,1,1)="7",MID($K36,1,1)="7",MID($L36,1,1)="7",MID($M36,1,1)="7",MID($N36,1,1)=1),$Y36/$CZ36,0)</f>
        <v>0</v>
      </c>
      <c r="BS36" s="12">
        <f>IF(OR(MID($D36,1,1)="8",MID($E36,1,1)="8",MID($F36,1,1)="8",MID($G36,1,1)="8",MID($H36,1,1)="8",MID($I36,1,1)="8",MID($J36,1,1)="8",MID($K36,1,1)="8",MID($L36,1,1)="8",MID($M36,1,1)="8",MID($N36,1,1)=1),$Y36/$CZ36,0)</f>
        <v>0</v>
      </c>
      <c r="BT36" s="71">
        <f>SUM(BL36:BS36)</f>
        <v>0</v>
      </c>
      <c r="BW36"/>
      <c r="BX36"/>
      <c r="BY36"/>
      <c r="BZ36"/>
      <c r="CA36"/>
      <c r="CB36"/>
      <c r="CC36"/>
      <c r="CD36"/>
      <c r="CE36" s="150"/>
      <c r="CF36" s="159">
        <f>MAX(BW36:CD36)</f>
        <v>0</v>
      </c>
      <c r="CH36"/>
      <c r="CI36"/>
      <c r="CJ36"/>
      <c r="CK36"/>
      <c r="CL36"/>
      <c r="CM36"/>
      <c r="CN36"/>
      <c r="CO36"/>
      <c r="CP36"/>
      <c r="CQ36" s="60">
        <f>IF(MID(H36,1,1)="1",1,0)+IF(MID(I36,1,1)="1",1,0)+IF(MID(J36,1,1)="1",1,0)+IF(MID(K36,1,1)="1",1,0)+IF(MID(L36,1,1)="1",1,0)+IF(MID(M36,1,1)="1",1,0)+IF(MID(N36,1,1)="1",1,0)</f>
        <v>0</v>
      </c>
      <c r="CR36" s="60">
        <f>IF(MID(H36,1,1)="2",1,0)+IF(MID(I36,1,1)="2",1,0)+IF(MID(J36,1,1)="2",1,0)+IF(MID(K36,1,1)="2",1,0)+IF(MID(L36,1,1)="2",1,0)+IF(MID(M36,1,1)="2",1,0)+IF(MID(N36,1,1)="2",1,0)</f>
        <v>0</v>
      </c>
      <c r="CS36" s="61">
        <f>IF(MID(H36,1,1)="3",1,0)+IF(MID(I36,1,1)="3",1,0)+IF(MID(J36,1,1)="3",1,0)+IF(MID(K36,1,1)="3",1,0)+IF(MID(L36,1,1)="3",1,0)+IF(MID(M36,1,1)="3",1,0)+IF(MID(N36,1,1)="3",1,0)</f>
        <v>0</v>
      </c>
      <c r="CT36" s="60">
        <f>IF(MID(H36,1,1)="4",1,0)+IF(MID(I36,1,1)="4",1,0)+IF(MID(J36,1,1)="4",1,0)+IF(MID(K36,1,1)="4",1,0)+IF(MID(L36,1,1)="4",1,0)+IF(MID(M36,1,1)="4",1,0)+IF(MID(N36,1,1)="4",1,0)</f>
        <v>0</v>
      </c>
      <c r="CU36" s="60">
        <f>IF(MID(H36,1,1)="5",1,0)+IF(MID(I36,1,1)="5",1,0)+IF(MID(J36,1,1)="5",1,0)+IF(MID(K36,1,1)="5",1,0)+IF(MID(L36,1,1)="5",1,0)+IF(MID(M36,1,1)="5",1,0)+IF(MID(N36,1,1)="5",1,0)</f>
        <v>0</v>
      </c>
      <c r="CV36" s="60">
        <f>IF(MID(H36,1,1)="6",1,0)+IF(MID(I36,1,1)="6",1,0)+IF(MID(J36,1,1)="6",1,0)+IF(MID(K36,1,1)="6",1,0)+IF(MID(L36,1,1)="6",1,0)+IF(MID(M36,1,1)="6",1,0)+IF(MID(N36,1,1)="6",1,0)</f>
        <v>0</v>
      </c>
      <c r="CW36" s="60">
        <f>IF(MID(H36,1,1)="7",1,0)+IF(MID(I36,1,1)="7",1,0)+IF(MID(J36,1,1)="7",1,0)+IF(MID(K36,1,1)="7",1,0)+IF(MID(L36,1,1)="7",1,0)+IF(MID(M36,1,1)="7",1,0)+IF(MID(N36,1,1)="7",1,0)</f>
        <v>0</v>
      </c>
      <c r="CX36" s="60">
        <f>IF(MID(H36,1,1)="8",1,0)+IF(MID(I36,1,1)="8",1,0)+IF(MID(J36,1,1)="8",1,0)+IF(MID(K36,1,1)="8",1,0)+IF(MID(L36,1,1)="8",1,0)+IF(MID(M36,1,1)="8",1,0)+IF(MID(N36,1,1)="8",1,0)</f>
        <v>0</v>
      </c>
      <c r="CY36" s="66">
        <f>SUM(CQ36:CX36)</f>
        <v>0</v>
      </c>
      <c r="CZ36" s="2">
        <f>CP36+CY36</f>
        <v>0</v>
      </c>
      <c r="DC36"/>
      <c r="DD36"/>
      <c r="DE36"/>
      <c r="DF36"/>
      <c r="DG36"/>
      <c r="DH36"/>
      <c r="DI36"/>
      <c r="DJ36"/>
      <c r="DK36"/>
      <c r="DL36"/>
      <c r="DM36"/>
      <c r="DN36"/>
      <c r="DO36"/>
      <c r="DP36"/>
      <c r="DQ36"/>
      <c r="DR36"/>
      <c r="DS36"/>
      <c r="DT36"/>
      <c r="DU36"/>
    </row>
    <row r="37" spans="1:125" s="2" customFormat="1" x14ac:dyDescent="0.25">
      <c r="A37" s="138" t="s">
        <v>21</v>
      </c>
      <c r="B37" s="314" t="s">
        <v>233</v>
      </c>
      <c r="C37" s="134"/>
      <c r="D37" s="134"/>
      <c r="E37" s="134"/>
      <c r="F37" s="134"/>
      <c r="G37" s="134"/>
      <c r="H37" s="134"/>
      <c r="I37" s="134"/>
      <c r="J37" s="134"/>
      <c r="K37" s="134"/>
      <c r="L37" s="134"/>
      <c r="M37" s="134"/>
      <c r="N37" s="134"/>
      <c r="O37" s="131"/>
      <c r="P37" s="131"/>
      <c r="Q37" s="134"/>
      <c r="R37" s="134"/>
      <c r="S37" s="134"/>
      <c r="T37" s="134"/>
      <c r="U37" s="134"/>
      <c r="V37" s="134"/>
      <c r="W37" s="137"/>
      <c r="X37" s="109">
        <f>SUM(X15:X36)</f>
        <v>1140</v>
      </c>
      <c r="Y37" s="109">
        <f>SUM(Y15:Y36)</f>
        <v>38</v>
      </c>
      <c r="Z37" s="30">
        <f t="shared" ref="Z37:AB37" si="341">SUM(Z15:Z36)</f>
        <v>96</v>
      </c>
      <c r="AA37" s="30">
        <f t="shared" si="341"/>
        <v>0</v>
      </c>
      <c r="AB37" s="30">
        <f t="shared" si="341"/>
        <v>66</v>
      </c>
      <c r="AC37" s="30">
        <f>SUM(AC15:AC36)</f>
        <v>978</v>
      </c>
      <c r="AD37" s="30">
        <f t="shared" ref="AD37:AF37" si="342">SUM(AD15:AD36)</f>
        <v>36</v>
      </c>
      <c r="AE37" s="30">
        <f t="shared" si="342"/>
        <v>0</v>
      </c>
      <c r="AF37" s="30">
        <f t="shared" si="342"/>
        <v>36</v>
      </c>
      <c r="AG37" s="56">
        <f>SUM(AG15:AG36)</f>
        <v>16</v>
      </c>
      <c r="AH37" s="30">
        <f t="shared" ref="AH37" si="343">SUM(AH15:AH36)</f>
        <v>24</v>
      </c>
      <c r="AI37" s="30">
        <f t="shared" ref="AI37" si="344">SUM(AI15:AI36)</f>
        <v>0</v>
      </c>
      <c r="AJ37" s="30">
        <f t="shared" ref="AJ37" si="345">SUM(AJ15:AJ36)</f>
        <v>12</v>
      </c>
      <c r="AK37" s="56">
        <f>SUM(AK15:AK36)</f>
        <v>10</v>
      </c>
      <c r="AL37" s="30">
        <f t="shared" ref="AL37" si="346">SUM(AL15:AL36)</f>
        <v>36</v>
      </c>
      <c r="AM37" s="30">
        <f t="shared" ref="AM37" si="347">SUM(AM15:AM36)</f>
        <v>0</v>
      </c>
      <c r="AN37" s="30">
        <f t="shared" ref="AN37" si="348">SUM(AN15:AN36)</f>
        <v>18</v>
      </c>
      <c r="AO37" s="56">
        <f>SUM(AO15:AO36)</f>
        <v>12</v>
      </c>
      <c r="AP37" s="30">
        <f t="shared" ref="AP37" si="349">SUM(AP15:AP36)</f>
        <v>0</v>
      </c>
      <c r="AQ37" s="30">
        <f t="shared" ref="AQ37" si="350">SUM(AQ15:AQ36)</f>
        <v>0</v>
      </c>
      <c r="AR37" s="30">
        <f t="shared" ref="AR37" si="351">SUM(AR15:AR36)</f>
        <v>0</v>
      </c>
      <c r="AS37" s="56">
        <f>SUM(AS15:AS36)</f>
        <v>0</v>
      </c>
      <c r="AT37" s="164">
        <f t="shared" ref="AT37:BI37" si="352">SUM(AT29:AT36)</f>
        <v>0</v>
      </c>
      <c r="AU37" s="164">
        <f t="shared" si="352"/>
        <v>0</v>
      </c>
      <c r="AV37" s="164">
        <f t="shared" si="352"/>
        <v>0</v>
      </c>
      <c r="AW37" s="56">
        <f t="shared" si="352"/>
        <v>0</v>
      </c>
      <c r="AX37" s="164">
        <f t="shared" si="352"/>
        <v>0</v>
      </c>
      <c r="AY37" s="164">
        <f t="shared" si="352"/>
        <v>0</v>
      </c>
      <c r="AZ37" s="164">
        <f t="shared" si="352"/>
        <v>0</v>
      </c>
      <c r="BA37" s="56">
        <f t="shared" si="352"/>
        <v>0</v>
      </c>
      <c r="BB37" s="164">
        <f t="shared" si="352"/>
        <v>0</v>
      </c>
      <c r="BC37" s="164">
        <f t="shared" si="352"/>
        <v>0</v>
      </c>
      <c r="BD37" s="164">
        <f t="shared" si="352"/>
        <v>0</v>
      </c>
      <c r="BE37" s="56">
        <f t="shared" si="352"/>
        <v>0</v>
      </c>
      <c r="BF37" s="164">
        <f t="shared" si="352"/>
        <v>0</v>
      </c>
      <c r="BG37" s="164">
        <f t="shared" si="352"/>
        <v>0</v>
      </c>
      <c r="BH37" s="164">
        <f t="shared" si="352"/>
        <v>0</v>
      </c>
      <c r="BI37" s="56">
        <f t="shared" si="352"/>
        <v>0</v>
      </c>
      <c r="BJ37" s="50">
        <f t="shared" si="213"/>
        <v>0.85789473684210527</v>
      </c>
      <c r="BK37" s="16"/>
      <c r="BL37" s="64">
        <f t="shared" ref="BL37:BT37" si="353">SUM(BL29:BL36)</f>
        <v>0</v>
      </c>
      <c r="BM37" s="64">
        <f t="shared" si="353"/>
        <v>0</v>
      </c>
      <c r="BN37" s="64">
        <f t="shared" si="353"/>
        <v>0</v>
      </c>
      <c r="BO37" s="64">
        <f t="shared" si="353"/>
        <v>0</v>
      </c>
      <c r="BP37" s="64">
        <f t="shared" si="353"/>
        <v>0</v>
      </c>
      <c r="BQ37" s="64">
        <f t="shared" si="353"/>
        <v>0</v>
      </c>
      <c r="BR37" s="64">
        <f t="shared" si="353"/>
        <v>0</v>
      </c>
      <c r="BS37" s="64">
        <f t="shared" si="353"/>
        <v>0</v>
      </c>
      <c r="BT37" s="64">
        <f t="shared" si="353"/>
        <v>0</v>
      </c>
      <c r="BU37" s="41"/>
      <c r="BV37" s="41"/>
      <c r="BW37"/>
      <c r="BX37"/>
      <c r="BY37"/>
      <c r="BZ37"/>
      <c r="CA37"/>
      <c r="CB37"/>
      <c r="CC37"/>
      <c r="CD37"/>
      <c r="CE37" s="150"/>
      <c r="CF37" s="159">
        <f t="shared" si="233"/>
        <v>0</v>
      </c>
      <c r="CH37"/>
      <c r="CI37"/>
      <c r="CJ37"/>
      <c r="CK37"/>
      <c r="CL37"/>
      <c r="CM37"/>
      <c r="CN37"/>
      <c r="CO37"/>
      <c r="CP37"/>
      <c r="CQ37" s="2">
        <f t="shared" ref="CQ37:CY37" si="354">SUM(CQ29:CQ36)</f>
        <v>0</v>
      </c>
      <c r="CR37" s="2">
        <f t="shared" si="354"/>
        <v>0</v>
      </c>
      <c r="CS37" s="2">
        <f t="shared" si="354"/>
        <v>0</v>
      </c>
      <c r="CT37" s="2">
        <f t="shared" si="354"/>
        <v>0</v>
      </c>
      <c r="CU37" s="2">
        <f t="shared" si="354"/>
        <v>0</v>
      </c>
      <c r="CV37" s="2">
        <f t="shared" si="354"/>
        <v>0</v>
      </c>
      <c r="CW37" s="2">
        <f t="shared" si="354"/>
        <v>0</v>
      </c>
      <c r="CX37" s="2">
        <f t="shared" si="354"/>
        <v>0</v>
      </c>
      <c r="CY37" s="70">
        <f t="shared" si="354"/>
        <v>0</v>
      </c>
      <c r="DC37"/>
      <c r="DD37"/>
      <c r="DE37"/>
      <c r="DF37"/>
      <c r="DG37"/>
      <c r="DH37"/>
      <c r="DI37"/>
      <c r="DJ37"/>
      <c r="DK37"/>
      <c r="DL37"/>
      <c r="DM37"/>
      <c r="DN37"/>
      <c r="DO37"/>
      <c r="DP37"/>
      <c r="DQ37"/>
      <c r="DR37"/>
      <c r="DS37"/>
      <c r="DT37"/>
      <c r="DU37"/>
    </row>
    <row r="38" spans="1:125" s="16" customFormat="1" ht="13.5" customHeight="1" x14ac:dyDescent="0.25">
      <c r="A38" s="134"/>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1"/>
      <c r="AH38" s="134"/>
      <c r="AI38" s="134"/>
      <c r="AJ38" s="134"/>
      <c r="AK38" s="131"/>
      <c r="AL38" s="134"/>
      <c r="AM38" s="134"/>
      <c r="AN38" s="134"/>
      <c r="AO38" s="131"/>
      <c r="AP38" s="134"/>
      <c r="AQ38" s="134"/>
      <c r="AR38" s="134"/>
      <c r="AS38" s="131"/>
      <c r="AT38" s="134"/>
      <c r="AU38" s="134"/>
      <c r="AV38" s="134"/>
      <c r="AW38" s="131"/>
      <c r="AX38" s="134"/>
      <c r="AY38" s="134"/>
      <c r="AZ38" s="134"/>
      <c r="BA38" s="131"/>
      <c r="BB38" s="134"/>
      <c r="BC38" s="134"/>
      <c r="BD38" s="134"/>
      <c r="BE38" s="131"/>
      <c r="BF38" s="134"/>
      <c r="BG38" s="134"/>
      <c r="BH38" s="134"/>
      <c r="BI38" s="131"/>
      <c r="BJ38" s="113"/>
      <c r="BK38" s="19"/>
      <c r="BL38" s="43"/>
      <c r="BM38" s="43"/>
      <c r="BN38" s="43"/>
      <c r="BO38" s="43"/>
      <c r="BP38" s="43"/>
      <c r="BQ38" s="43"/>
      <c r="BR38" s="43"/>
      <c r="BS38" s="43"/>
      <c r="BT38" s="43"/>
      <c r="CE38" s="148"/>
      <c r="CF38" s="160"/>
    </row>
    <row r="39" spans="1:125" s="2" customFormat="1" ht="13.5" customHeight="1" x14ac:dyDescent="0.25">
      <c r="A39" s="177" t="str">
        <f>IF($X$83=0,"1.2","1.3")</f>
        <v>1.2</v>
      </c>
      <c r="B39" s="302" t="s">
        <v>226</v>
      </c>
      <c r="C39" s="303"/>
      <c r="D39" s="304"/>
      <c r="E39" s="304"/>
      <c r="F39" s="304"/>
      <c r="G39" s="304"/>
      <c r="H39" s="304"/>
      <c r="I39" s="304"/>
      <c r="J39" s="304"/>
      <c r="K39" s="304"/>
      <c r="L39" s="304"/>
      <c r="M39" s="304"/>
      <c r="N39" s="304"/>
      <c r="O39" s="305"/>
      <c r="P39" s="305"/>
      <c r="Q39" s="304"/>
      <c r="R39" s="304"/>
      <c r="S39" s="304"/>
      <c r="T39" s="304"/>
      <c r="U39" s="304"/>
      <c r="V39" s="304"/>
      <c r="W39" s="304"/>
      <c r="X39" s="305"/>
      <c r="Y39" s="305"/>
      <c r="Z39" s="305"/>
      <c r="AA39" s="305"/>
      <c r="AB39" s="305"/>
      <c r="AC39" s="305"/>
      <c r="AD39" s="306"/>
      <c r="AE39" s="306"/>
      <c r="AF39" s="306"/>
      <c r="AG39" s="306"/>
      <c r="AH39" s="306"/>
      <c r="AI39" s="306"/>
      <c r="AJ39" s="306"/>
      <c r="AK39" s="306"/>
      <c r="AL39" s="306"/>
      <c r="AM39" s="306"/>
      <c r="AN39" s="306"/>
      <c r="AO39" s="306"/>
      <c r="AP39" s="306"/>
      <c r="AQ39" s="306"/>
      <c r="AR39" s="306"/>
      <c r="AS39" s="306"/>
      <c r="AT39" s="306"/>
      <c r="AU39" s="306"/>
      <c r="AV39" s="306"/>
      <c r="AW39" s="306"/>
      <c r="AX39" s="306"/>
      <c r="AY39" s="306"/>
      <c r="AZ39" s="306"/>
      <c r="BA39" s="306"/>
      <c r="BB39" s="306"/>
      <c r="BC39" s="306"/>
      <c r="BD39" s="306"/>
      <c r="BE39" s="306"/>
      <c r="BF39" s="306"/>
      <c r="BG39" s="306"/>
      <c r="BH39" s="306"/>
      <c r="BI39" s="306"/>
      <c r="BJ39" s="57"/>
      <c r="BK39" s="19"/>
      <c r="BL39" s="43"/>
      <c r="BM39" s="43"/>
      <c r="BN39" s="43"/>
      <c r="BO39" s="43"/>
      <c r="BP39" s="43"/>
      <c r="BQ39" s="43"/>
      <c r="BR39" s="43"/>
      <c r="BS39" s="43"/>
      <c r="BT39" s="43"/>
      <c r="CE39" s="143"/>
      <c r="CF39" s="154"/>
    </row>
    <row r="40" spans="1:125" s="2" customFormat="1" x14ac:dyDescent="0.25">
      <c r="A40" s="181" t="str">
        <f>CONCATENATE($A$39,".",BX40)</f>
        <v>1.2.01</v>
      </c>
      <c r="B40" s="286" t="s">
        <v>189</v>
      </c>
      <c r="C40" s="424"/>
      <c r="D40" s="178"/>
      <c r="E40" s="122"/>
      <c r="F40" s="122"/>
      <c r="G40" s="179"/>
      <c r="H40" s="307">
        <v>4</v>
      </c>
      <c r="I40" s="100"/>
      <c r="J40" s="100"/>
      <c r="K40" s="100"/>
      <c r="L40" s="100"/>
      <c r="M40" s="100"/>
      <c r="N40" s="10"/>
      <c r="O40" s="109"/>
      <c r="P40" s="109"/>
      <c r="Q40" s="99"/>
      <c r="R40" s="100"/>
      <c r="S40" s="100"/>
      <c r="T40" s="100"/>
      <c r="U40" s="100"/>
      <c r="V40" s="100"/>
      <c r="W40" s="10"/>
      <c r="X40" s="8">
        <v>60</v>
      </c>
      <c r="Y40" s="109">
        <f>X40/$BR$7</f>
        <v>2</v>
      </c>
      <c r="Z40" s="9">
        <f t="shared" ref="Z40:AB44" si="355">AD40*$BL$5+AH40*$BM$5+AL40*$BN$5+AP40*$BO$5+AT40*$BP$5+AX40*$BQ$5+BB40*$BR$5+BF40*$BS$5</f>
        <v>0</v>
      </c>
      <c r="AA40" s="9">
        <f t="shared" si="355"/>
        <v>0</v>
      </c>
      <c r="AB40" s="9">
        <f t="shared" si="355"/>
        <v>0</v>
      </c>
      <c r="AC40" s="9">
        <f t="shared" ref="AC40:AC44" si="356">X40-Z40</f>
        <v>60</v>
      </c>
      <c r="AD40" s="109">
        <v>0</v>
      </c>
      <c r="AE40" s="109">
        <v>0</v>
      </c>
      <c r="AF40" s="109">
        <v>0</v>
      </c>
      <c r="AG40" s="56">
        <f>BL40</f>
        <v>0</v>
      </c>
      <c r="AH40" s="109">
        <v>0</v>
      </c>
      <c r="AI40" s="109">
        <v>0</v>
      </c>
      <c r="AJ40" s="109">
        <v>0</v>
      </c>
      <c r="AK40" s="56">
        <f>BM40</f>
        <v>0</v>
      </c>
      <c r="AL40" s="109">
        <v>0</v>
      </c>
      <c r="AM40" s="109">
        <v>0</v>
      </c>
      <c r="AN40" s="109">
        <v>0</v>
      </c>
      <c r="AO40" s="56">
        <f>BN40</f>
        <v>0</v>
      </c>
      <c r="AP40" s="109">
        <v>0</v>
      </c>
      <c r="AQ40" s="109">
        <v>0</v>
      </c>
      <c r="AR40" s="109">
        <v>0</v>
      </c>
      <c r="AS40" s="56">
        <f>BO40</f>
        <v>2</v>
      </c>
      <c r="AT40" s="109">
        <v>0</v>
      </c>
      <c r="AU40" s="109">
        <v>0</v>
      </c>
      <c r="AV40" s="109">
        <v>0</v>
      </c>
      <c r="AW40" s="56">
        <f>BP40</f>
        <v>0</v>
      </c>
      <c r="AX40" s="109">
        <v>0</v>
      </c>
      <c r="AY40" s="109">
        <v>0</v>
      </c>
      <c r="AZ40" s="109">
        <v>0</v>
      </c>
      <c r="BA40" s="56">
        <f>BQ40</f>
        <v>0</v>
      </c>
      <c r="BB40" s="109">
        <v>0</v>
      </c>
      <c r="BC40" s="109">
        <v>0</v>
      </c>
      <c r="BD40" s="109">
        <v>0</v>
      </c>
      <c r="BE40" s="56">
        <f>BR40</f>
        <v>0</v>
      </c>
      <c r="BF40" s="109">
        <v>0</v>
      </c>
      <c r="BG40" s="109">
        <v>0</v>
      </c>
      <c r="BH40" s="109">
        <v>0</v>
      </c>
      <c r="BI40" s="56">
        <f>BS40</f>
        <v>0</v>
      </c>
      <c r="BJ40" s="50">
        <f t="shared" ref="BJ40:BJ45" si="357">IF(ISERROR(AC40/X40),0,AC40/X40)</f>
        <v>1</v>
      </c>
      <c r="BK40" s="16"/>
      <c r="BL40" s="12">
        <f>IF(OR(MID($D40,1,1)="1",MID($E40,1,1)="1",MID($F40,1,1)="1",MID($G40,1,1)="1",MID($H40,1,1)="1",MID($I40,1,1)="1",MID($J40,1,1)="1",MID($K40,1,1)="1",MID($L40,1,1)="1",MID($M40,1,1)="1",MID($N40,1,1)=1),$Y40/$CZ40,0)</f>
        <v>0</v>
      </c>
      <c r="BM40" s="12">
        <f>IF(OR(MID($D40,1,1)="2",MID($E40,1,1)="2",MID($F40,1,1)="2",MID($G40,1,1)="2",MID($H40,1,1)="2",MID($I40,1,1)="2",MID($J40,1,1)="2",MID($K40,1,1)="2",MID($L40,1,1)="2",MID($M40,1,1)="2",MID($N40,1,1)=1),$Y40/$CZ40,0)</f>
        <v>0</v>
      </c>
      <c r="BN40" s="12">
        <f>IF(OR(MID($D40,1,1)="3",MID($E40,1,1)="3",MID($F40,1,1)="3",MID($G40,1,1)="3",MID($H40,1,1)="3",MID($I40,1,1)="3",MID($J40,1,1)="3",MID($K40,1,1)="3",MID($L40,1,1)="3",MID($M40,1,1)="3",MID($N40,1,1)=1),$Y40/$CZ40,0)</f>
        <v>0</v>
      </c>
      <c r="BO40" s="12">
        <f>IF(OR(MID($D40,1,1)="4",MID($E40,1,1)="4",MID($F40,1,1)="4",MID($G40,1,1)="4",MID($H40,1,1)="4",MID($I40,1,1)="4",MID($J40,1,1)="4",MID($K40,1,1)="4",MID($L40,1,1)="4",MID($M40,1,1)="4",MID($N40,1,1)=1),$Y40/$CZ40,0)</f>
        <v>2</v>
      </c>
      <c r="BP40" s="12">
        <f>IF(OR(MID($D40,1,1)="5",MID($E40,1,1)="5",MID($F40,1,1)="5",MID($G40,1,1)="5",MID($H40,1,1)="5",MID($I40,1,1)="5",MID($J40,1,1)="5",MID($K40,1,1)="5",MID($L40,1,1)="5",MID($M40,1,1)="5",MID($N40,1,1)=1),$Y40/$CZ40,0)</f>
        <v>0</v>
      </c>
      <c r="BQ40" s="12">
        <f>IF(OR(MID($D40,1,1)="6",MID($E40,1,1)="6",MID($F40,1,1)="6",MID($G40,1,1)="6",MID($H40,1,1)="6",MID($I40,1,1)="6",MID($J40,1,1)="6",MID($K40,1,1)="6",MID($L40,1,1)="6",MID($M40,1,1)="6",MID($N40,1,1)=1),$Y40/$CZ40,0)</f>
        <v>0</v>
      </c>
      <c r="BR40" s="12">
        <f>IF(OR(MID($D40,1,1)="7",MID($E40,1,1)="7",MID($F40,1,1)="7",MID($G40,1,1)="7",MID($H40,1,1)="7",MID($I40,1,1)="7",MID($J40,1,1)="7",MID($K40,1,1)="7",MID($L40,1,1)="7",MID($M40,1,1)="7",MID($N40,1,1)=1),$Y40/$CZ40,0)</f>
        <v>0</v>
      </c>
      <c r="BS40" s="12">
        <f>IF(OR(MID($D40,1,1)="8",MID($E40,1,1)="8",MID($F40,1,1)="8",MID($G40,1,1)="8",MID($H40,1,1)="8",MID($I40,1,1)="8",MID($J40,1,1)="8",MID($K40,1,1)="8",MID($L40,1,1)="8",MID($M40,1,1)="8",MID($N40,1,1)=1),$Y40/$CZ40,0)</f>
        <v>0</v>
      </c>
      <c r="BT40" s="71">
        <f>SUM(BL40:BS40)</f>
        <v>2</v>
      </c>
      <c r="BW40"/>
      <c r="BX40" s="308" t="s">
        <v>227</v>
      </c>
      <c r="BY40"/>
      <c r="BZ40"/>
      <c r="CA40"/>
      <c r="CB40"/>
      <c r="CC40"/>
      <c r="CD40"/>
      <c r="CE40" s="150"/>
      <c r="CF40" s="159">
        <f t="shared" ref="CF40:CF45" si="358">MAX(BW40:CD40)</f>
        <v>0</v>
      </c>
      <c r="CH40"/>
      <c r="CI40"/>
      <c r="CJ40"/>
      <c r="CK40"/>
      <c r="CL40"/>
      <c r="CM40"/>
      <c r="CN40"/>
      <c r="CO40"/>
      <c r="CP40"/>
      <c r="CQ40" s="60">
        <f>IF(MID(H40,1,1)="1",1,0)+IF(MID(I40,1,1)="1",1,0)+IF(MID(J40,1,1)="1",1,0)+IF(MID(K40,1,1)="1",1,0)+IF(MID(L40,1,1)="1",1,0)+IF(MID(M40,1,1)="1",1,0)+IF(MID(N40,1,1)="1",1,0)</f>
        <v>0</v>
      </c>
      <c r="CR40" s="60">
        <f>IF(MID(H40,1,1)="2",1,0)+IF(MID(I40,1,1)="2",1,0)+IF(MID(J40,1,1)="2",1,0)+IF(MID(K40,1,1)="2",1,0)+IF(MID(L40,1,1)="2",1,0)+IF(MID(M40,1,1)="2",1,0)+IF(MID(N40,1,1)="2",1,0)</f>
        <v>0</v>
      </c>
      <c r="CS40" s="61">
        <f>IF(MID(H40,1,1)="3",1,0)+IF(MID(I40,1,1)="3",1,0)+IF(MID(J40,1,1)="3",1,0)+IF(MID(K40,1,1)="3",1,0)+IF(MID(L40,1,1)="3",1,0)+IF(MID(M40,1,1)="3",1,0)+IF(MID(N40,1,1)="3",1,0)</f>
        <v>0</v>
      </c>
      <c r="CT40" s="60">
        <f>IF(MID(H40,1,1)="4",1,0)+IF(MID(I40,1,1)="4",1,0)+IF(MID(J40,1,1)="4",1,0)+IF(MID(K40,1,1)="4",1,0)+IF(MID(L40,1,1)="4",1,0)+IF(MID(M40,1,1)="4",1,0)+IF(MID(N40,1,1)="4",1,0)</f>
        <v>1</v>
      </c>
      <c r="CU40" s="60">
        <f>IF(MID(H40,1,1)="5",1,0)+IF(MID(I40,1,1)="5",1,0)+IF(MID(J40,1,1)="5",1,0)+IF(MID(K40,1,1)="5",1,0)+IF(MID(L40,1,1)="5",1,0)+IF(MID(M40,1,1)="5",1,0)+IF(MID(N40,1,1)="5",1,0)</f>
        <v>0</v>
      </c>
      <c r="CV40" s="60">
        <f>IF(MID(H40,1,1)="6",1,0)+IF(MID(I40,1,1)="6",1,0)+IF(MID(J40,1,1)="6",1,0)+IF(MID(K40,1,1)="6",1,0)+IF(MID(L40,1,1)="6",1,0)+IF(MID(M40,1,1)="6",1,0)+IF(MID(N40,1,1)="6",1,0)</f>
        <v>0</v>
      </c>
      <c r="CW40" s="60">
        <f>IF(MID(H40,1,1)="7",1,0)+IF(MID(I40,1,1)="7",1,0)+IF(MID(J40,1,1)="7",1,0)+IF(MID(K40,1,1)="7",1,0)+IF(MID(L40,1,1)="7",1,0)+IF(MID(M40,1,1)="7",1,0)+IF(MID(N40,1,1)="7",1,0)</f>
        <v>0</v>
      </c>
      <c r="CX40" s="60">
        <f>IF(MID(H40,1,1)="8",1,0)+IF(MID(I40,1,1)="8",1,0)+IF(MID(J40,1,1)="8",1,0)+IF(MID(K40,1,1)="8",1,0)+IF(MID(L40,1,1)="8",1,0)+IF(MID(M40,1,1)="8",1,0)+IF(MID(N40,1,1)="8",1,0)</f>
        <v>0</v>
      </c>
      <c r="CY40" s="66">
        <f>SUM(CQ40:CX40)</f>
        <v>1</v>
      </c>
      <c r="CZ40" s="2">
        <f>CP40+CY40</f>
        <v>1</v>
      </c>
      <c r="DC40"/>
      <c r="DD40"/>
      <c r="DE40"/>
      <c r="DF40"/>
      <c r="DG40"/>
      <c r="DH40"/>
      <c r="DI40"/>
      <c r="DJ40"/>
      <c r="DK40"/>
      <c r="DL40"/>
      <c r="DM40"/>
      <c r="DN40"/>
      <c r="DO40"/>
      <c r="DP40"/>
      <c r="DQ40"/>
      <c r="DR40"/>
      <c r="DS40"/>
      <c r="DT40"/>
      <c r="DU40"/>
    </row>
    <row r="41" spans="1:125" s="2" customFormat="1" hidden="1" x14ac:dyDescent="0.25">
      <c r="A41" s="181" t="str">
        <f t="shared" ref="A41:A44" si="359">CONCATENATE($A$39,".",BX41)</f>
        <v>1.2.02</v>
      </c>
      <c r="B41" s="309"/>
      <c r="C41" s="105"/>
      <c r="D41" s="178"/>
      <c r="E41" s="122"/>
      <c r="F41" s="122"/>
      <c r="G41" s="179"/>
      <c r="H41" s="99"/>
      <c r="I41" s="100"/>
      <c r="J41" s="100"/>
      <c r="K41" s="100"/>
      <c r="L41" s="100"/>
      <c r="M41" s="100"/>
      <c r="N41" s="10"/>
      <c r="O41" s="109"/>
      <c r="P41" s="109"/>
      <c r="Q41" s="99"/>
      <c r="R41" s="100"/>
      <c r="S41" s="100"/>
      <c r="T41" s="100"/>
      <c r="U41" s="100"/>
      <c r="V41" s="100"/>
      <c r="W41" s="10"/>
      <c r="X41" s="8"/>
      <c r="Y41" s="109">
        <f t="shared" ref="Y41:Y44" si="360">X41/$BR$7</f>
        <v>0</v>
      </c>
      <c r="Z41" s="9">
        <f t="shared" si="355"/>
        <v>0</v>
      </c>
      <c r="AA41" s="9">
        <f t="shared" si="355"/>
        <v>0</v>
      </c>
      <c r="AB41" s="9">
        <f t="shared" si="355"/>
        <v>0</v>
      </c>
      <c r="AC41" s="9">
        <f t="shared" si="356"/>
        <v>0</v>
      </c>
      <c r="AD41" s="109">
        <v>0</v>
      </c>
      <c r="AE41" s="109">
        <v>0</v>
      </c>
      <c r="AF41" s="109">
        <v>0</v>
      </c>
      <c r="AG41" s="56">
        <f>BL41</f>
        <v>0</v>
      </c>
      <c r="AH41" s="109">
        <v>0</v>
      </c>
      <c r="AI41" s="109">
        <v>0</v>
      </c>
      <c r="AJ41" s="109">
        <v>0</v>
      </c>
      <c r="AK41" s="56">
        <f>BM41</f>
        <v>0</v>
      </c>
      <c r="AL41" s="109">
        <v>0</v>
      </c>
      <c r="AM41" s="109">
        <v>0</v>
      </c>
      <c r="AN41" s="109">
        <v>0</v>
      </c>
      <c r="AO41" s="56">
        <f>BN41</f>
        <v>0</v>
      </c>
      <c r="AP41" s="109">
        <v>0</v>
      </c>
      <c r="AQ41" s="109">
        <v>0</v>
      </c>
      <c r="AR41" s="109">
        <v>0</v>
      </c>
      <c r="AS41" s="56">
        <f>BO41</f>
        <v>0</v>
      </c>
      <c r="AT41" s="109">
        <v>0</v>
      </c>
      <c r="AU41" s="109">
        <v>0</v>
      </c>
      <c r="AV41" s="109">
        <v>0</v>
      </c>
      <c r="AW41" s="56">
        <f>BP41</f>
        <v>0</v>
      </c>
      <c r="AX41" s="109">
        <v>0</v>
      </c>
      <c r="AY41" s="109">
        <v>0</v>
      </c>
      <c r="AZ41" s="109">
        <v>0</v>
      </c>
      <c r="BA41" s="56">
        <f>BQ41</f>
        <v>0</v>
      </c>
      <c r="BB41" s="109">
        <v>0</v>
      </c>
      <c r="BC41" s="109">
        <v>0</v>
      </c>
      <c r="BD41" s="109">
        <v>0</v>
      </c>
      <c r="BE41" s="56">
        <f>BR41</f>
        <v>0</v>
      </c>
      <c r="BF41" s="109">
        <v>0</v>
      </c>
      <c r="BG41" s="109">
        <v>0</v>
      </c>
      <c r="BH41" s="109">
        <v>0</v>
      </c>
      <c r="BI41" s="56">
        <f>BS41</f>
        <v>0</v>
      </c>
      <c r="BJ41" s="50">
        <f t="shared" si="357"/>
        <v>0</v>
      </c>
      <c r="BK41" s="16"/>
      <c r="BL41" s="12">
        <f>IF(OR(MID($D41,1,1)="1",MID($E41,1,1)="1",MID($F41,1,1)="1",MID($G41,1,1)="1",MID($H41,1,1)="1",MID($I41,1,1)="1",MID($J41,1,1)="1",MID($K41,1,1)="1",MID($L41,1,1)="1",MID($M41,1,1)="1",MID($N41,1,1)=1),$Y41/$CZ41,0)</f>
        <v>0</v>
      </c>
      <c r="BM41" s="12">
        <f>IF(OR(MID($D41,1,1)="2",MID($E41,1,1)="2",MID($F41,1,1)="2",MID($G41,1,1)="2",MID($H41,1,1)="2",MID($I41,1,1)="2",MID($J41,1,1)="2",MID($K41,1,1)="2",MID($L41,1,1)="2",MID($M41,1,1)="2",MID($N41,1,1)=1),$Y41/$CZ41,0)</f>
        <v>0</v>
      </c>
      <c r="BN41" s="12">
        <f>IF(OR(MID($D41,1,1)="3",MID($E41,1,1)="3",MID($F41,1,1)="3",MID($G41,1,1)="3",MID($H41,1,1)="3",MID($I41,1,1)="3",MID($J41,1,1)="3",MID($K41,1,1)="3",MID($L41,1,1)="3",MID($M41,1,1)="3",MID($N41,1,1)=1),$Y41/$CZ41,0)</f>
        <v>0</v>
      </c>
      <c r="BO41" s="12">
        <f>IF(OR(MID($D41,1,1)="4",MID($E41,1,1)="4",MID($F41,1,1)="4",MID($G41,1,1)="4",MID($H41,1,1)="4",MID($I41,1,1)="4",MID($J41,1,1)="4",MID($K41,1,1)="4",MID($L41,1,1)="4",MID($M41,1,1)="4",MID($N41,1,1)=1),$Y41/$CZ41,0)</f>
        <v>0</v>
      </c>
      <c r="BP41" s="12">
        <f>IF(OR(MID($D41,1,1)="5",MID($E41,1,1)="5",MID($F41,1,1)="5",MID($G41,1,1)="5",MID($H41,1,1)="5",MID($I41,1,1)="5",MID($J41,1,1)="5",MID($K41,1,1)="5",MID($L41,1,1)="5",MID($M41,1,1)="5",MID($N41,1,1)=1),$Y41/$CZ41,0)</f>
        <v>0</v>
      </c>
      <c r="BQ41" s="12">
        <f>IF(OR(MID($D41,1,1)="6",MID($E41,1,1)="6",MID($F41,1,1)="6",MID($G41,1,1)="6",MID($H41,1,1)="6",MID($I41,1,1)="6",MID($J41,1,1)="6",MID($K41,1,1)="6",MID($L41,1,1)="6",MID($M41,1,1)="6",MID($N41,1,1)=1),$Y41/$CZ41,0)</f>
        <v>0</v>
      </c>
      <c r="BR41" s="12">
        <f>IF(OR(MID($D41,1,1)="7",MID($E41,1,1)="7",MID($F41,1,1)="7",MID($G41,1,1)="7",MID($H41,1,1)="7",MID($I41,1,1)="7",MID($J41,1,1)="7",MID($K41,1,1)="7",MID($L41,1,1)="7",MID($M41,1,1)="7",MID($N41,1,1)=1),$Y41/$CZ41,0)</f>
        <v>0</v>
      </c>
      <c r="BS41" s="12">
        <f>IF(OR(MID($D41,1,1)="8",MID($E41,1,1)="8",MID($F41,1,1)="8",MID($G41,1,1)="8",MID($H41,1,1)="8",MID($I41,1,1)="8",MID($J41,1,1)="8",MID($K41,1,1)="8",MID($L41,1,1)="8",MID($M41,1,1)="8",MID($N41,1,1)=1),$Y41/$CZ41,0)</f>
        <v>0</v>
      </c>
      <c r="BT41" s="71">
        <f>SUM(BL41:BS41)</f>
        <v>0</v>
      </c>
      <c r="BW41"/>
      <c r="BX41" s="308" t="s">
        <v>228</v>
      </c>
      <c r="BY41"/>
      <c r="BZ41"/>
      <c r="CA41"/>
      <c r="CB41"/>
      <c r="CC41"/>
      <c r="CD41"/>
      <c r="CE41" s="150"/>
      <c r="CF41" s="159">
        <f t="shared" si="358"/>
        <v>0</v>
      </c>
      <c r="CH41"/>
      <c r="CI41"/>
      <c r="CJ41"/>
      <c r="CK41"/>
      <c r="CL41"/>
      <c r="CM41"/>
      <c r="CN41"/>
      <c r="CO41"/>
      <c r="CP41"/>
      <c r="CQ41" s="60">
        <f>IF(MID(H41,1,1)="1",1,0)+IF(MID(I41,1,1)="1",1,0)+IF(MID(J41,1,1)="1",1,0)+IF(MID(K41,1,1)="1",1,0)+IF(MID(L41,1,1)="1",1,0)+IF(MID(M41,1,1)="1",1,0)+IF(MID(N41,1,1)="1",1,0)</f>
        <v>0</v>
      </c>
      <c r="CR41" s="60">
        <f>IF(MID(H41,1,1)="2",1,0)+IF(MID(I41,1,1)="2",1,0)+IF(MID(J41,1,1)="2",1,0)+IF(MID(K41,1,1)="2",1,0)+IF(MID(L41,1,1)="2",1,0)+IF(MID(M41,1,1)="2",1,0)+IF(MID(N41,1,1)="2",1,0)</f>
        <v>0</v>
      </c>
      <c r="CS41" s="61">
        <f>IF(MID(H41,1,1)="3",1,0)+IF(MID(I41,1,1)="3",1,0)+IF(MID(J41,1,1)="3",1,0)+IF(MID(K41,1,1)="3",1,0)+IF(MID(L41,1,1)="3",1,0)+IF(MID(M41,1,1)="3",1,0)+IF(MID(N41,1,1)="3",1,0)</f>
        <v>0</v>
      </c>
      <c r="CT41" s="60">
        <f>IF(MID(H41,1,1)="4",1,0)+IF(MID(I41,1,1)="4",1,0)+IF(MID(J41,1,1)="4",1,0)+IF(MID(K41,1,1)="4",1,0)+IF(MID(L41,1,1)="4",1,0)+IF(MID(M41,1,1)="4",1,0)+IF(MID(N41,1,1)="4",1,0)</f>
        <v>0</v>
      </c>
      <c r="CU41" s="60">
        <f>IF(MID(H41,1,1)="5",1,0)+IF(MID(I41,1,1)="5",1,0)+IF(MID(J41,1,1)="5",1,0)+IF(MID(K41,1,1)="5",1,0)+IF(MID(L41,1,1)="5",1,0)+IF(MID(M41,1,1)="5",1,0)+IF(MID(N41,1,1)="5",1,0)</f>
        <v>0</v>
      </c>
      <c r="CV41" s="60">
        <f>IF(MID(H41,1,1)="6",1,0)+IF(MID(I41,1,1)="6",1,0)+IF(MID(J41,1,1)="6",1,0)+IF(MID(K41,1,1)="6",1,0)+IF(MID(L41,1,1)="6",1,0)+IF(MID(M41,1,1)="6",1,0)+IF(MID(N41,1,1)="6",1,0)</f>
        <v>0</v>
      </c>
      <c r="CW41" s="60">
        <f>IF(MID(H41,1,1)="7",1,0)+IF(MID(I41,1,1)="7",1,0)+IF(MID(J41,1,1)="7",1,0)+IF(MID(K41,1,1)="7",1,0)+IF(MID(L41,1,1)="7",1,0)+IF(MID(M41,1,1)="7",1,0)+IF(MID(N41,1,1)="7",1,0)</f>
        <v>0</v>
      </c>
      <c r="CX41" s="60">
        <f>IF(MID(H41,1,1)="8",1,0)+IF(MID(I41,1,1)="8",1,0)+IF(MID(J41,1,1)="8",1,0)+IF(MID(K41,1,1)="8",1,0)+IF(MID(L41,1,1)="8",1,0)+IF(MID(M41,1,1)="8",1,0)+IF(MID(N41,1,1)="8",1,0)</f>
        <v>0</v>
      </c>
      <c r="CY41" s="66">
        <f>SUM(CQ41:CX41)</f>
        <v>0</v>
      </c>
      <c r="CZ41" s="2">
        <f>CP41+CY41</f>
        <v>0</v>
      </c>
      <c r="DC41"/>
      <c r="DD41"/>
      <c r="DE41"/>
      <c r="DF41"/>
      <c r="DG41"/>
      <c r="DH41"/>
      <c r="DI41"/>
      <c r="DJ41"/>
      <c r="DK41"/>
      <c r="DL41"/>
      <c r="DM41"/>
      <c r="DN41"/>
      <c r="DO41"/>
      <c r="DP41"/>
      <c r="DQ41"/>
      <c r="DR41"/>
      <c r="DS41"/>
      <c r="DT41"/>
      <c r="DU41"/>
    </row>
    <row r="42" spans="1:125" s="2" customFormat="1" ht="13.5" hidden="1" customHeight="1" x14ac:dyDescent="0.25">
      <c r="A42" s="181" t="str">
        <f t="shared" si="359"/>
        <v>1.2.03</v>
      </c>
      <c r="B42" s="309"/>
      <c r="C42" s="105"/>
      <c r="D42" s="178"/>
      <c r="E42" s="122"/>
      <c r="F42" s="122"/>
      <c r="G42" s="179"/>
      <c r="H42" s="99"/>
      <c r="I42" s="100"/>
      <c r="J42" s="100"/>
      <c r="K42" s="100"/>
      <c r="L42" s="100"/>
      <c r="M42" s="100"/>
      <c r="N42" s="10"/>
      <c r="O42" s="109"/>
      <c r="P42" s="109"/>
      <c r="Q42" s="99"/>
      <c r="R42" s="100"/>
      <c r="S42" s="100"/>
      <c r="T42" s="100"/>
      <c r="U42" s="100"/>
      <c r="V42" s="100"/>
      <c r="W42" s="10"/>
      <c r="X42" s="8"/>
      <c r="Y42" s="109">
        <f t="shared" si="360"/>
        <v>0</v>
      </c>
      <c r="Z42" s="9">
        <f t="shared" si="355"/>
        <v>0</v>
      </c>
      <c r="AA42" s="9">
        <f t="shared" si="355"/>
        <v>0</v>
      </c>
      <c r="AB42" s="9">
        <f t="shared" si="355"/>
        <v>0</v>
      </c>
      <c r="AC42" s="9">
        <f t="shared" si="356"/>
        <v>0</v>
      </c>
      <c r="AD42" s="109">
        <v>0</v>
      </c>
      <c r="AE42" s="109">
        <v>0</v>
      </c>
      <c r="AF42" s="109">
        <v>0</v>
      </c>
      <c r="AG42" s="56">
        <f>BL42</f>
        <v>0</v>
      </c>
      <c r="AH42" s="109">
        <v>0</v>
      </c>
      <c r="AI42" s="109">
        <v>0</v>
      </c>
      <c r="AJ42" s="109">
        <v>0</v>
      </c>
      <c r="AK42" s="56">
        <f>BM42</f>
        <v>0</v>
      </c>
      <c r="AL42" s="109">
        <v>0</v>
      </c>
      <c r="AM42" s="109">
        <v>0</v>
      </c>
      <c r="AN42" s="109">
        <v>0</v>
      </c>
      <c r="AO42" s="56">
        <f>BN42</f>
        <v>0</v>
      </c>
      <c r="AP42" s="109">
        <v>0</v>
      </c>
      <c r="AQ42" s="109">
        <v>0</v>
      </c>
      <c r="AR42" s="109">
        <v>0</v>
      </c>
      <c r="AS42" s="56">
        <f>BO42</f>
        <v>0</v>
      </c>
      <c r="AT42" s="109">
        <v>0</v>
      </c>
      <c r="AU42" s="109">
        <v>0</v>
      </c>
      <c r="AV42" s="109">
        <v>0</v>
      </c>
      <c r="AW42" s="56">
        <f>BP42</f>
        <v>0</v>
      </c>
      <c r="AX42" s="109">
        <v>0</v>
      </c>
      <c r="AY42" s="109">
        <v>0</v>
      </c>
      <c r="AZ42" s="109">
        <v>0</v>
      </c>
      <c r="BA42" s="56">
        <f>BQ42</f>
        <v>0</v>
      </c>
      <c r="BB42" s="109">
        <v>0</v>
      </c>
      <c r="BC42" s="109">
        <v>0</v>
      </c>
      <c r="BD42" s="109">
        <v>0</v>
      </c>
      <c r="BE42" s="56">
        <f>BR42</f>
        <v>0</v>
      </c>
      <c r="BF42" s="109">
        <v>0</v>
      </c>
      <c r="BG42" s="109">
        <v>0</v>
      </c>
      <c r="BH42" s="109">
        <v>0</v>
      </c>
      <c r="BI42" s="56">
        <f>BS42</f>
        <v>0</v>
      </c>
      <c r="BJ42" s="50">
        <f t="shared" si="357"/>
        <v>0</v>
      </c>
      <c r="BK42" s="16"/>
      <c r="BL42" s="12">
        <f>IF(OR(MID($D42,1,1)="1",MID($E42,1,1)="1",MID($F42,1,1)="1",MID($G42,1,1)="1",MID($H42,1,1)="1",MID($I42,1,1)="1",MID($J42,1,1)="1",MID($K42,1,1)="1",MID($L42,1,1)="1",MID($M42,1,1)="1",MID($N42,1,1)=1),$Y42/$CZ42,0)</f>
        <v>0</v>
      </c>
      <c r="BM42" s="12">
        <f>IF(OR(MID($D42,1,1)="2",MID($E42,1,1)="2",MID($F42,1,1)="2",MID($G42,1,1)="2",MID($H42,1,1)="2",MID($I42,1,1)="2",MID($J42,1,1)="2",MID($K42,1,1)="2",MID($L42,1,1)="2",MID($M42,1,1)="2",MID($N42,1,1)=1),$Y42/$CZ42,0)</f>
        <v>0</v>
      </c>
      <c r="BN42" s="12">
        <f>IF(OR(MID($D42,1,1)="3",MID($E42,1,1)="3",MID($F42,1,1)="3",MID($G42,1,1)="3",MID($H42,1,1)="3",MID($I42,1,1)="3",MID($J42,1,1)="3",MID($K42,1,1)="3",MID($L42,1,1)="3",MID($M42,1,1)="3",MID($N42,1,1)=1),$Y42/$CZ42,0)</f>
        <v>0</v>
      </c>
      <c r="BO42" s="12">
        <f>IF(OR(MID($D42,1,1)="4",MID($E42,1,1)="4",MID($F42,1,1)="4",MID($G42,1,1)="4",MID($H42,1,1)="4",MID($I42,1,1)="4",MID($J42,1,1)="4",MID($K42,1,1)="4",MID($L42,1,1)="4",MID($M42,1,1)="4",MID($N42,1,1)=1),$Y42/$CZ42,0)</f>
        <v>0</v>
      </c>
      <c r="BP42" s="12">
        <f>IF(OR(MID($D42,1,1)="5",MID($E42,1,1)="5",MID($F42,1,1)="5",MID($G42,1,1)="5",MID($H42,1,1)="5",MID($I42,1,1)="5",MID($J42,1,1)="5",MID($K42,1,1)="5",MID($L42,1,1)="5",MID($M42,1,1)="5",MID($N42,1,1)=1),$Y42/$CZ42,0)</f>
        <v>0</v>
      </c>
      <c r="BQ42" s="12">
        <f>IF(OR(MID($D42,1,1)="6",MID($E42,1,1)="6",MID($F42,1,1)="6",MID($G42,1,1)="6",MID($H42,1,1)="6",MID($I42,1,1)="6",MID($J42,1,1)="6",MID($K42,1,1)="6",MID($L42,1,1)="6",MID($M42,1,1)="6",MID($N42,1,1)=1),$Y42/$CZ42,0)</f>
        <v>0</v>
      </c>
      <c r="BR42" s="12">
        <f>IF(OR(MID($D42,1,1)="7",MID($E42,1,1)="7",MID($F42,1,1)="7",MID($G42,1,1)="7",MID($H42,1,1)="7",MID($I42,1,1)="7",MID($J42,1,1)="7",MID($K42,1,1)="7",MID($L42,1,1)="7",MID($M42,1,1)="7",MID($N42,1,1)=1),$Y42/$CZ42,0)</f>
        <v>0</v>
      </c>
      <c r="BS42" s="12">
        <f>IF(OR(MID($D42,1,1)="8",MID($E42,1,1)="8",MID($F42,1,1)="8",MID($G42,1,1)="8",MID($H42,1,1)="8",MID($I42,1,1)="8",MID($J42,1,1)="8",MID($K42,1,1)="8",MID($L42,1,1)="8",MID($M42,1,1)="8",MID($N42,1,1)=1),$Y42/$CZ42,0)</f>
        <v>0</v>
      </c>
      <c r="BT42" s="71">
        <f>SUM(BL42:BS42)</f>
        <v>0</v>
      </c>
      <c r="BW42"/>
      <c r="BX42" s="308" t="s">
        <v>229</v>
      </c>
      <c r="BY42"/>
      <c r="BZ42"/>
      <c r="CA42"/>
      <c r="CB42"/>
      <c r="CC42"/>
      <c r="CD42"/>
      <c r="CE42" s="150"/>
      <c r="CF42" s="159">
        <f t="shared" si="358"/>
        <v>0</v>
      </c>
      <c r="CH42"/>
      <c r="CI42"/>
      <c r="CJ42"/>
      <c r="CK42"/>
      <c r="CL42"/>
      <c r="CM42"/>
      <c r="CN42"/>
      <c r="CO42"/>
      <c r="CP42"/>
      <c r="CQ42" s="60">
        <f>IF(MID(H42,1,1)="1",1,0)+IF(MID(I42,1,1)="1",1,0)+IF(MID(J42,1,1)="1",1,0)+IF(MID(K42,1,1)="1",1,0)+IF(MID(L42,1,1)="1",1,0)+IF(MID(M42,1,1)="1",1,0)+IF(MID(N42,1,1)="1",1,0)</f>
        <v>0</v>
      </c>
      <c r="CR42" s="60">
        <f>IF(MID(H42,1,1)="2",1,0)+IF(MID(I42,1,1)="2",1,0)+IF(MID(J42,1,1)="2",1,0)+IF(MID(K42,1,1)="2",1,0)+IF(MID(L42,1,1)="2",1,0)+IF(MID(M42,1,1)="2",1,0)+IF(MID(N42,1,1)="2",1,0)</f>
        <v>0</v>
      </c>
      <c r="CS42" s="61">
        <f>IF(MID(H42,1,1)="3",1,0)+IF(MID(I42,1,1)="3",1,0)+IF(MID(J42,1,1)="3",1,0)+IF(MID(K42,1,1)="3",1,0)+IF(MID(L42,1,1)="3",1,0)+IF(MID(M42,1,1)="3",1,0)+IF(MID(N42,1,1)="3",1,0)</f>
        <v>0</v>
      </c>
      <c r="CT42" s="60">
        <f>IF(MID(H42,1,1)="4",1,0)+IF(MID(I42,1,1)="4",1,0)+IF(MID(J42,1,1)="4",1,0)+IF(MID(K42,1,1)="4",1,0)+IF(MID(L42,1,1)="4",1,0)+IF(MID(M42,1,1)="4",1,0)+IF(MID(N42,1,1)="4",1,0)</f>
        <v>0</v>
      </c>
      <c r="CU42" s="60">
        <f>IF(MID(H42,1,1)="5",1,0)+IF(MID(I42,1,1)="5",1,0)+IF(MID(J42,1,1)="5",1,0)+IF(MID(K42,1,1)="5",1,0)+IF(MID(L42,1,1)="5",1,0)+IF(MID(M42,1,1)="5",1,0)+IF(MID(N42,1,1)="5",1,0)</f>
        <v>0</v>
      </c>
      <c r="CV42" s="60">
        <f>IF(MID(H42,1,1)="6",1,0)+IF(MID(I42,1,1)="6",1,0)+IF(MID(J42,1,1)="6",1,0)+IF(MID(K42,1,1)="6",1,0)+IF(MID(L42,1,1)="6",1,0)+IF(MID(M42,1,1)="6",1,0)+IF(MID(N42,1,1)="6",1,0)</f>
        <v>0</v>
      </c>
      <c r="CW42" s="60">
        <f>IF(MID(H42,1,1)="7",1,0)+IF(MID(I42,1,1)="7",1,0)+IF(MID(J42,1,1)="7",1,0)+IF(MID(K42,1,1)="7",1,0)+IF(MID(L42,1,1)="7",1,0)+IF(MID(M42,1,1)="7",1,0)+IF(MID(N42,1,1)="7",1,0)</f>
        <v>0</v>
      </c>
      <c r="CX42" s="60">
        <f>IF(MID(H42,1,1)="8",1,0)+IF(MID(I42,1,1)="8",1,0)+IF(MID(J42,1,1)="8",1,0)+IF(MID(K42,1,1)="8",1,0)+IF(MID(L42,1,1)="8",1,0)+IF(MID(M42,1,1)="8",1,0)+IF(MID(N42,1,1)="8",1,0)</f>
        <v>0</v>
      </c>
      <c r="CY42" s="66">
        <f>SUM(CQ42:CX42)</f>
        <v>0</v>
      </c>
      <c r="CZ42" s="2">
        <f>CP42+CY42</f>
        <v>0</v>
      </c>
      <c r="DC42"/>
      <c r="DD42"/>
      <c r="DE42"/>
      <c r="DF42"/>
      <c r="DG42"/>
      <c r="DH42"/>
      <c r="DI42"/>
      <c r="DJ42"/>
      <c r="DK42"/>
      <c r="DL42"/>
      <c r="DM42"/>
      <c r="DN42"/>
      <c r="DO42"/>
      <c r="DP42"/>
      <c r="DQ42"/>
      <c r="DR42"/>
      <c r="DS42"/>
      <c r="DT42"/>
      <c r="DU42"/>
    </row>
    <row r="43" spans="1:125" s="2" customFormat="1" hidden="1" x14ac:dyDescent="0.25">
      <c r="A43" s="181" t="str">
        <f t="shared" si="359"/>
        <v>1.2.04</v>
      </c>
      <c r="B43" s="309"/>
      <c r="C43" s="105"/>
      <c r="D43" s="178"/>
      <c r="E43" s="122"/>
      <c r="F43" s="122"/>
      <c r="G43" s="179"/>
      <c r="H43" s="99"/>
      <c r="I43" s="100"/>
      <c r="J43" s="100"/>
      <c r="K43" s="100"/>
      <c r="L43" s="100"/>
      <c r="M43" s="100"/>
      <c r="N43" s="10"/>
      <c r="O43" s="109"/>
      <c r="P43" s="109"/>
      <c r="Q43" s="99"/>
      <c r="R43" s="100"/>
      <c r="S43" s="100"/>
      <c r="T43" s="100"/>
      <c r="U43" s="100"/>
      <c r="V43" s="100"/>
      <c r="W43" s="10"/>
      <c r="X43" s="8"/>
      <c r="Y43" s="109">
        <f t="shared" si="360"/>
        <v>0</v>
      </c>
      <c r="Z43" s="9">
        <f t="shared" si="355"/>
        <v>0</v>
      </c>
      <c r="AA43" s="9">
        <f t="shared" si="355"/>
        <v>0</v>
      </c>
      <c r="AB43" s="9">
        <f t="shared" si="355"/>
        <v>0</v>
      </c>
      <c r="AC43" s="9">
        <f t="shared" si="356"/>
        <v>0</v>
      </c>
      <c r="AD43" s="109">
        <v>0</v>
      </c>
      <c r="AE43" s="109">
        <v>0</v>
      </c>
      <c r="AF43" s="109">
        <v>0</v>
      </c>
      <c r="AG43" s="56">
        <f>BL43</f>
        <v>0</v>
      </c>
      <c r="AH43" s="109">
        <v>0</v>
      </c>
      <c r="AI43" s="109">
        <v>0</v>
      </c>
      <c r="AJ43" s="109">
        <v>0</v>
      </c>
      <c r="AK43" s="56">
        <f>BM43</f>
        <v>0</v>
      </c>
      <c r="AL43" s="109">
        <v>0</v>
      </c>
      <c r="AM43" s="109">
        <v>0</v>
      </c>
      <c r="AN43" s="109">
        <v>0</v>
      </c>
      <c r="AO43" s="56">
        <f>BN43</f>
        <v>0</v>
      </c>
      <c r="AP43" s="109">
        <v>0</v>
      </c>
      <c r="AQ43" s="109">
        <v>0</v>
      </c>
      <c r="AR43" s="109">
        <v>0</v>
      </c>
      <c r="AS43" s="56">
        <f>BO43</f>
        <v>0</v>
      </c>
      <c r="AT43" s="109">
        <v>0</v>
      </c>
      <c r="AU43" s="109">
        <v>0</v>
      </c>
      <c r="AV43" s="109">
        <v>0</v>
      </c>
      <c r="AW43" s="56">
        <f>BP43</f>
        <v>0</v>
      </c>
      <c r="AX43" s="109">
        <v>0</v>
      </c>
      <c r="AY43" s="109">
        <v>0</v>
      </c>
      <c r="AZ43" s="109">
        <v>0</v>
      </c>
      <c r="BA43" s="56">
        <f>BQ43</f>
        <v>0</v>
      </c>
      <c r="BB43" s="109">
        <v>0</v>
      </c>
      <c r="BC43" s="109">
        <v>0</v>
      </c>
      <c r="BD43" s="109">
        <v>0</v>
      </c>
      <c r="BE43" s="56">
        <f>BR43</f>
        <v>0</v>
      </c>
      <c r="BF43" s="109">
        <v>0</v>
      </c>
      <c r="BG43" s="109">
        <v>0</v>
      </c>
      <c r="BH43" s="109">
        <v>0</v>
      </c>
      <c r="BI43" s="56">
        <f>BS43</f>
        <v>0</v>
      </c>
      <c r="BJ43" s="50">
        <f t="shared" si="357"/>
        <v>0</v>
      </c>
      <c r="BK43" s="16"/>
      <c r="BL43" s="12">
        <f>IF(OR(MID($D43,1,1)="1",MID($E43,1,1)="1",MID($F43,1,1)="1",MID($G43,1,1)="1",MID($H43,1,1)="1",MID($I43,1,1)="1",MID($J43,1,1)="1",MID($K43,1,1)="1",MID($L43,1,1)="1",MID($M43,1,1)="1",MID($N43,1,1)=1),$Y43/$CZ43,0)</f>
        <v>0</v>
      </c>
      <c r="BM43" s="12">
        <f>IF(OR(MID($D43,1,1)="2",MID($E43,1,1)="2",MID($F43,1,1)="2",MID($G43,1,1)="2",MID($H43,1,1)="2",MID($I43,1,1)="2",MID($J43,1,1)="2",MID($K43,1,1)="2",MID($L43,1,1)="2",MID($M43,1,1)="2",MID($N43,1,1)=1),$Y43/$CZ43,0)</f>
        <v>0</v>
      </c>
      <c r="BN43" s="12">
        <f>IF(OR(MID($D43,1,1)="3",MID($E43,1,1)="3",MID($F43,1,1)="3",MID($G43,1,1)="3",MID($H43,1,1)="3",MID($I43,1,1)="3",MID($J43,1,1)="3",MID($K43,1,1)="3",MID($L43,1,1)="3",MID($M43,1,1)="3",MID($N43,1,1)=1),$Y43/$CZ43,0)</f>
        <v>0</v>
      </c>
      <c r="BO43" s="12">
        <f>IF(OR(MID($D43,1,1)="4",MID($E43,1,1)="4",MID($F43,1,1)="4",MID($G43,1,1)="4",MID($H43,1,1)="4",MID($I43,1,1)="4",MID($J43,1,1)="4",MID($K43,1,1)="4",MID($L43,1,1)="4",MID($M43,1,1)="4",MID($N43,1,1)=1),$Y43/$CZ43,0)</f>
        <v>0</v>
      </c>
      <c r="BP43" s="12">
        <f>IF(OR(MID($D43,1,1)="5",MID($E43,1,1)="5",MID($F43,1,1)="5",MID($G43,1,1)="5",MID($H43,1,1)="5",MID($I43,1,1)="5",MID($J43,1,1)="5",MID($K43,1,1)="5",MID($L43,1,1)="5",MID($M43,1,1)="5",MID($N43,1,1)=1),$Y43/$CZ43,0)</f>
        <v>0</v>
      </c>
      <c r="BQ43" s="12">
        <f>IF(OR(MID($D43,1,1)="6",MID($E43,1,1)="6",MID($F43,1,1)="6",MID($G43,1,1)="6",MID($H43,1,1)="6",MID($I43,1,1)="6",MID($J43,1,1)="6",MID($K43,1,1)="6",MID($L43,1,1)="6",MID($M43,1,1)="6",MID($N43,1,1)=1),$Y43/$CZ43,0)</f>
        <v>0</v>
      </c>
      <c r="BR43" s="12">
        <f>IF(OR(MID($D43,1,1)="7",MID($E43,1,1)="7",MID($F43,1,1)="7",MID($G43,1,1)="7",MID($H43,1,1)="7",MID($I43,1,1)="7",MID($J43,1,1)="7",MID($K43,1,1)="7",MID($L43,1,1)="7",MID($M43,1,1)="7",MID($N43,1,1)=1),$Y43/$CZ43,0)</f>
        <v>0</v>
      </c>
      <c r="BS43" s="12">
        <f>IF(OR(MID($D43,1,1)="8",MID($E43,1,1)="8",MID($F43,1,1)="8",MID($G43,1,1)="8",MID($H43,1,1)="8",MID($I43,1,1)="8",MID($J43,1,1)="8",MID($K43,1,1)="8",MID($L43,1,1)="8",MID($M43,1,1)="8",MID($N43,1,1)=1),$Y43/$CZ43,0)</f>
        <v>0</v>
      </c>
      <c r="BT43" s="71">
        <f>SUM(BL43:BS43)</f>
        <v>0</v>
      </c>
      <c r="BW43"/>
      <c r="BX43" s="308" t="s">
        <v>230</v>
      </c>
      <c r="BY43"/>
      <c r="BZ43"/>
      <c r="CA43"/>
      <c r="CB43"/>
      <c r="CC43"/>
      <c r="CD43"/>
      <c r="CE43" s="150"/>
      <c r="CF43" s="159">
        <f>MAX(BW43:CD43)</f>
        <v>0</v>
      </c>
      <c r="CH43"/>
      <c r="CI43"/>
      <c r="CJ43"/>
      <c r="CK43"/>
      <c r="CL43"/>
      <c r="CM43"/>
      <c r="CN43"/>
      <c r="CO43"/>
      <c r="CP43"/>
      <c r="CQ43" s="60">
        <f>IF(MID(H43,1,1)="1",1,0)+IF(MID(I43,1,1)="1",1,0)+IF(MID(J43,1,1)="1",1,0)+IF(MID(K43,1,1)="1",1,0)+IF(MID(L43,1,1)="1",1,0)+IF(MID(M43,1,1)="1",1,0)+IF(MID(N43,1,1)="1",1,0)</f>
        <v>0</v>
      </c>
      <c r="CR43" s="60">
        <f>IF(MID(H43,1,1)="2",1,0)+IF(MID(I43,1,1)="2",1,0)+IF(MID(J43,1,1)="2",1,0)+IF(MID(K43,1,1)="2",1,0)+IF(MID(L43,1,1)="2",1,0)+IF(MID(M43,1,1)="2",1,0)+IF(MID(N43,1,1)="2",1,0)</f>
        <v>0</v>
      </c>
      <c r="CS43" s="61">
        <f>IF(MID(H43,1,1)="3",1,0)+IF(MID(I43,1,1)="3",1,0)+IF(MID(J43,1,1)="3",1,0)+IF(MID(K43,1,1)="3",1,0)+IF(MID(L43,1,1)="3",1,0)+IF(MID(M43,1,1)="3",1,0)+IF(MID(N43,1,1)="3",1,0)</f>
        <v>0</v>
      </c>
      <c r="CT43" s="60">
        <f>IF(MID(H43,1,1)="4",1,0)+IF(MID(I43,1,1)="4",1,0)+IF(MID(J43,1,1)="4",1,0)+IF(MID(K43,1,1)="4",1,0)+IF(MID(L43,1,1)="4",1,0)+IF(MID(M43,1,1)="4",1,0)+IF(MID(N43,1,1)="4",1,0)</f>
        <v>0</v>
      </c>
      <c r="CU43" s="60">
        <f>IF(MID(H43,1,1)="5",1,0)+IF(MID(I43,1,1)="5",1,0)+IF(MID(J43,1,1)="5",1,0)+IF(MID(K43,1,1)="5",1,0)+IF(MID(L43,1,1)="5",1,0)+IF(MID(M43,1,1)="5",1,0)+IF(MID(N43,1,1)="5",1,0)</f>
        <v>0</v>
      </c>
      <c r="CV43" s="60">
        <f>IF(MID(H43,1,1)="6",1,0)+IF(MID(I43,1,1)="6",1,0)+IF(MID(J43,1,1)="6",1,0)+IF(MID(K43,1,1)="6",1,0)+IF(MID(L43,1,1)="6",1,0)+IF(MID(M43,1,1)="6",1,0)+IF(MID(N43,1,1)="6",1,0)</f>
        <v>0</v>
      </c>
      <c r="CW43" s="60">
        <f>IF(MID(H43,1,1)="7",1,0)+IF(MID(I43,1,1)="7",1,0)+IF(MID(J43,1,1)="7",1,0)+IF(MID(K43,1,1)="7",1,0)+IF(MID(L43,1,1)="7",1,0)+IF(MID(M43,1,1)="7",1,0)+IF(MID(N43,1,1)="7",1,0)</f>
        <v>0</v>
      </c>
      <c r="CX43" s="60">
        <f>IF(MID(H43,1,1)="8",1,0)+IF(MID(I43,1,1)="8",1,0)+IF(MID(J43,1,1)="8",1,0)+IF(MID(K43,1,1)="8",1,0)+IF(MID(L43,1,1)="8",1,0)+IF(MID(M43,1,1)="8",1,0)+IF(MID(N43,1,1)="8",1,0)</f>
        <v>0</v>
      </c>
      <c r="CY43" s="66">
        <f>SUM(CQ43:CX43)</f>
        <v>0</v>
      </c>
      <c r="CZ43" s="2">
        <f>CP43+CY43</f>
        <v>0</v>
      </c>
      <c r="DC43"/>
      <c r="DD43"/>
      <c r="DE43"/>
      <c r="DF43"/>
      <c r="DG43"/>
      <c r="DH43"/>
      <c r="DI43"/>
      <c r="DJ43"/>
      <c r="DK43"/>
      <c r="DL43"/>
      <c r="DM43"/>
      <c r="DN43"/>
      <c r="DO43"/>
      <c r="DP43"/>
      <c r="DQ43"/>
      <c r="DR43"/>
      <c r="DS43"/>
      <c r="DT43"/>
      <c r="DU43"/>
    </row>
    <row r="44" spans="1:125" s="2" customFormat="1" hidden="1" x14ac:dyDescent="0.25">
      <c r="A44" s="181" t="str">
        <f t="shared" si="359"/>
        <v>1.2.05</v>
      </c>
      <c r="B44" s="309"/>
      <c r="C44" s="105"/>
      <c r="D44" s="178"/>
      <c r="E44" s="122"/>
      <c r="F44" s="122"/>
      <c r="G44" s="179"/>
      <c r="H44" s="99"/>
      <c r="I44" s="100"/>
      <c r="J44" s="100"/>
      <c r="K44" s="100"/>
      <c r="L44" s="100"/>
      <c r="M44" s="100"/>
      <c r="N44" s="10"/>
      <c r="O44" s="109"/>
      <c r="P44" s="109"/>
      <c r="Q44" s="99"/>
      <c r="R44" s="100"/>
      <c r="S44" s="100"/>
      <c r="T44" s="100"/>
      <c r="U44" s="100"/>
      <c r="V44" s="100"/>
      <c r="W44" s="10"/>
      <c r="X44" s="8"/>
      <c r="Y44" s="109">
        <f t="shared" si="360"/>
        <v>0</v>
      </c>
      <c r="Z44" s="9">
        <f t="shared" si="355"/>
        <v>0</v>
      </c>
      <c r="AA44" s="9">
        <f t="shared" si="355"/>
        <v>0</v>
      </c>
      <c r="AB44" s="9">
        <f t="shared" si="355"/>
        <v>0</v>
      </c>
      <c r="AC44" s="9">
        <f t="shared" si="356"/>
        <v>0</v>
      </c>
      <c r="AD44" s="109">
        <v>0</v>
      </c>
      <c r="AE44" s="109">
        <v>0</v>
      </c>
      <c r="AF44" s="109">
        <v>0</v>
      </c>
      <c r="AG44" s="56">
        <f>BL44</f>
        <v>0</v>
      </c>
      <c r="AH44" s="109">
        <v>0</v>
      </c>
      <c r="AI44" s="109">
        <v>0</v>
      </c>
      <c r="AJ44" s="109">
        <v>0</v>
      </c>
      <c r="AK44" s="56">
        <f>BM44</f>
        <v>0</v>
      </c>
      <c r="AL44" s="109">
        <v>0</v>
      </c>
      <c r="AM44" s="109">
        <v>0</v>
      </c>
      <c r="AN44" s="109">
        <v>0</v>
      </c>
      <c r="AO44" s="56">
        <f>BN44</f>
        <v>0</v>
      </c>
      <c r="AP44" s="109">
        <v>0</v>
      </c>
      <c r="AQ44" s="109">
        <v>0</v>
      </c>
      <c r="AR44" s="109">
        <v>0</v>
      </c>
      <c r="AS44" s="56">
        <f>BO44</f>
        <v>0</v>
      </c>
      <c r="AT44" s="109">
        <v>0</v>
      </c>
      <c r="AU44" s="109">
        <v>0</v>
      </c>
      <c r="AV44" s="109">
        <v>0</v>
      </c>
      <c r="AW44" s="56">
        <f>BP44</f>
        <v>0</v>
      </c>
      <c r="AX44" s="109">
        <v>0</v>
      </c>
      <c r="AY44" s="109">
        <v>0</v>
      </c>
      <c r="AZ44" s="109">
        <v>0</v>
      </c>
      <c r="BA44" s="56">
        <f>BQ44</f>
        <v>0</v>
      </c>
      <c r="BB44" s="109">
        <v>0</v>
      </c>
      <c r="BC44" s="109">
        <v>0</v>
      </c>
      <c r="BD44" s="109">
        <v>0</v>
      </c>
      <c r="BE44" s="56">
        <f>BR44</f>
        <v>0</v>
      </c>
      <c r="BF44" s="109">
        <v>0</v>
      </c>
      <c r="BG44" s="109">
        <v>0</v>
      </c>
      <c r="BH44" s="109">
        <v>0</v>
      </c>
      <c r="BI44" s="56">
        <f>BS44</f>
        <v>0</v>
      </c>
      <c r="BJ44" s="50">
        <f t="shared" si="357"/>
        <v>0</v>
      </c>
      <c r="BK44" s="16"/>
      <c r="BL44" s="12">
        <f>IF(OR(MID($D44,1,1)="1",MID($E44,1,1)="1",MID($F44,1,1)="1",MID($G44,1,1)="1",MID($H44,1,1)="1",MID($I44,1,1)="1",MID($J44,1,1)="1",MID($K44,1,1)="1",MID($L44,1,1)="1",MID($M44,1,1)="1",MID($N44,1,1)=1),$Y44/$CZ44,0)</f>
        <v>0</v>
      </c>
      <c r="BM44" s="12">
        <f>IF(OR(MID($D44,1,1)="2",MID($E44,1,1)="2",MID($F44,1,1)="2",MID($G44,1,1)="2",MID($H44,1,1)="2",MID($I44,1,1)="2",MID($J44,1,1)="2",MID($K44,1,1)="2",MID($L44,1,1)="2",MID($M44,1,1)="2",MID($N44,1,1)=1),$Y44/$CZ44,0)</f>
        <v>0</v>
      </c>
      <c r="BN44" s="12">
        <f>IF(OR(MID($D44,1,1)="3",MID($E44,1,1)="3",MID($F44,1,1)="3",MID($G44,1,1)="3",MID($H44,1,1)="3",MID($I44,1,1)="3",MID($J44,1,1)="3",MID($K44,1,1)="3",MID($L44,1,1)="3",MID($M44,1,1)="3",MID($N44,1,1)=1),$Y44/$CZ44,0)</f>
        <v>0</v>
      </c>
      <c r="BO44" s="12">
        <f>IF(OR(MID($D44,1,1)="4",MID($E44,1,1)="4",MID($F44,1,1)="4",MID($G44,1,1)="4",MID($H44,1,1)="4",MID($I44,1,1)="4",MID($J44,1,1)="4",MID($K44,1,1)="4",MID($L44,1,1)="4",MID($M44,1,1)="4",MID($N44,1,1)=1),$Y44/$CZ44,0)</f>
        <v>0</v>
      </c>
      <c r="BP44" s="12">
        <f>IF(OR(MID($D44,1,1)="5",MID($E44,1,1)="5",MID($F44,1,1)="5",MID($G44,1,1)="5",MID($H44,1,1)="5",MID($I44,1,1)="5",MID($J44,1,1)="5",MID($K44,1,1)="5",MID($L44,1,1)="5",MID($M44,1,1)="5",MID($N44,1,1)=1),$Y44/$CZ44,0)</f>
        <v>0</v>
      </c>
      <c r="BQ44" s="12">
        <f>IF(OR(MID($D44,1,1)="6",MID($E44,1,1)="6",MID($F44,1,1)="6",MID($G44,1,1)="6",MID($H44,1,1)="6",MID($I44,1,1)="6",MID($J44,1,1)="6",MID($K44,1,1)="6",MID($L44,1,1)="6",MID($M44,1,1)="6",MID($N44,1,1)=1),$Y44/$CZ44,0)</f>
        <v>0</v>
      </c>
      <c r="BR44" s="12">
        <f>IF(OR(MID($D44,1,1)="7",MID($E44,1,1)="7",MID($F44,1,1)="7",MID($G44,1,1)="7",MID($H44,1,1)="7",MID($I44,1,1)="7",MID($J44,1,1)="7",MID($K44,1,1)="7",MID($L44,1,1)="7",MID($M44,1,1)="7",MID($N44,1,1)=1),$Y44/$CZ44,0)</f>
        <v>0</v>
      </c>
      <c r="BS44" s="12">
        <f>IF(OR(MID($D44,1,1)="8",MID($E44,1,1)="8",MID($F44,1,1)="8",MID($G44,1,1)="8",MID($H44,1,1)="8",MID($I44,1,1)="8",MID($J44,1,1)="8",MID($K44,1,1)="8",MID($L44,1,1)="8",MID($M44,1,1)="8",MID($N44,1,1)=1),$Y44/$CZ44,0)</f>
        <v>0</v>
      </c>
      <c r="BT44" s="71">
        <f>SUM(BL44:BS44)</f>
        <v>0</v>
      </c>
      <c r="BW44"/>
      <c r="BX44" s="308" t="s">
        <v>231</v>
      </c>
      <c r="BY44"/>
      <c r="BZ44"/>
      <c r="CA44"/>
      <c r="CB44"/>
      <c r="CC44"/>
      <c r="CD44"/>
      <c r="CE44" s="150"/>
      <c r="CF44" s="159">
        <f>MAX(BW44:CD44)</f>
        <v>0</v>
      </c>
      <c r="CH44"/>
      <c r="CI44"/>
      <c r="CJ44"/>
      <c r="CK44"/>
      <c r="CL44"/>
      <c r="CM44"/>
      <c r="CN44"/>
      <c r="CO44"/>
      <c r="CP44"/>
      <c r="CQ44" s="60">
        <f>IF(MID(H44,1,1)="1",1,0)+IF(MID(I44,1,1)="1",1,0)+IF(MID(J44,1,1)="1",1,0)+IF(MID(K44,1,1)="1",1,0)+IF(MID(L44,1,1)="1",1,0)+IF(MID(M44,1,1)="1",1,0)+IF(MID(N44,1,1)="1",1,0)</f>
        <v>0</v>
      </c>
      <c r="CR44" s="60">
        <f>IF(MID(H44,1,1)="2",1,0)+IF(MID(I44,1,1)="2",1,0)+IF(MID(J44,1,1)="2",1,0)+IF(MID(K44,1,1)="2",1,0)+IF(MID(L44,1,1)="2",1,0)+IF(MID(M44,1,1)="2",1,0)+IF(MID(N44,1,1)="2",1,0)</f>
        <v>0</v>
      </c>
      <c r="CS44" s="61">
        <f>IF(MID(H44,1,1)="3",1,0)+IF(MID(I44,1,1)="3",1,0)+IF(MID(J44,1,1)="3",1,0)+IF(MID(K44,1,1)="3",1,0)+IF(MID(L44,1,1)="3",1,0)+IF(MID(M44,1,1)="3",1,0)+IF(MID(N44,1,1)="3",1,0)</f>
        <v>0</v>
      </c>
      <c r="CT44" s="60">
        <f>IF(MID(H44,1,1)="4",1,0)+IF(MID(I44,1,1)="4",1,0)+IF(MID(J44,1,1)="4",1,0)+IF(MID(K44,1,1)="4",1,0)+IF(MID(L44,1,1)="4",1,0)+IF(MID(M44,1,1)="4",1,0)+IF(MID(N44,1,1)="4",1,0)</f>
        <v>0</v>
      </c>
      <c r="CU44" s="60">
        <f>IF(MID(H44,1,1)="5",1,0)+IF(MID(I44,1,1)="5",1,0)+IF(MID(J44,1,1)="5",1,0)+IF(MID(K44,1,1)="5",1,0)+IF(MID(L44,1,1)="5",1,0)+IF(MID(M44,1,1)="5",1,0)+IF(MID(N44,1,1)="5",1,0)</f>
        <v>0</v>
      </c>
      <c r="CV44" s="60">
        <f>IF(MID(H44,1,1)="6",1,0)+IF(MID(I44,1,1)="6",1,0)+IF(MID(J44,1,1)="6",1,0)+IF(MID(K44,1,1)="6",1,0)+IF(MID(L44,1,1)="6",1,0)+IF(MID(M44,1,1)="6",1,0)+IF(MID(N44,1,1)="6",1,0)</f>
        <v>0</v>
      </c>
      <c r="CW44" s="60">
        <f>IF(MID(H44,1,1)="7",1,0)+IF(MID(I44,1,1)="7",1,0)+IF(MID(J44,1,1)="7",1,0)+IF(MID(K44,1,1)="7",1,0)+IF(MID(L44,1,1)="7",1,0)+IF(MID(M44,1,1)="7",1,0)+IF(MID(N44,1,1)="7",1,0)</f>
        <v>0</v>
      </c>
      <c r="CX44" s="60">
        <f>IF(MID(H44,1,1)="8",1,0)+IF(MID(I44,1,1)="8",1,0)+IF(MID(J44,1,1)="8",1,0)+IF(MID(K44,1,1)="8",1,0)+IF(MID(L44,1,1)="8",1,0)+IF(MID(M44,1,1)="8",1,0)+IF(MID(N44,1,1)="8",1,0)</f>
        <v>0</v>
      </c>
      <c r="CY44" s="66">
        <f>SUM(CQ44:CX44)</f>
        <v>0</v>
      </c>
      <c r="CZ44" s="2">
        <f>CP44+CY44</f>
        <v>0</v>
      </c>
      <c r="DC44"/>
      <c r="DD44"/>
      <c r="DE44"/>
      <c r="DF44"/>
      <c r="DG44"/>
      <c r="DH44"/>
      <c r="DI44"/>
      <c r="DJ44"/>
      <c r="DK44"/>
      <c r="DL44"/>
      <c r="DM44"/>
      <c r="DN44"/>
      <c r="DO44"/>
      <c r="DP44"/>
      <c r="DQ44"/>
      <c r="DR44"/>
      <c r="DS44"/>
      <c r="DT44"/>
      <c r="DU44"/>
    </row>
    <row r="45" spans="1:125" s="2" customFormat="1" x14ac:dyDescent="0.25">
      <c r="A45" s="138" t="s">
        <v>21</v>
      </c>
      <c r="B45" s="310" t="s">
        <v>232</v>
      </c>
      <c r="C45" s="134"/>
      <c r="D45" s="134"/>
      <c r="E45" s="134"/>
      <c r="F45" s="134"/>
      <c r="G45" s="134"/>
      <c r="H45" s="134"/>
      <c r="I45" s="134"/>
      <c r="J45" s="134"/>
      <c r="K45" s="134"/>
      <c r="L45" s="134"/>
      <c r="M45" s="134"/>
      <c r="N45" s="134"/>
      <c r="O45" s="131"/>
      <c r="P45" s="131"/>
      <c r="Q45" s="134"/>
      <c r="R45" s="134"/>
      <c r="S45" s="134"/>
      <c r="T45" s="134"/>
      <c r="U45" s="134"/>
      <c r="V45" s="134"/>
      <c r="W45" s="137"/>
      <c r="X45" s="30">
        <f>Y45*$BR$7</f>
        <v>60</v>
      </c>
      <c r="Y45" s="109">
        <f t="shared" ref="Y45:BI45" si="361">SUM(Y40:Y44)</f>
        <v>2</v>
      </c>
      <c r="Z45" s="30">
        <f t="shared" si="361"/>
        <v>0</v>
      </c>
      <c r="AA45" s="30">
        <f t="shared" si="361"/>
        <v>0</v>
      </c>
      <c r="AB45" s="30">
        <f t="shared" si="361"/>
        <v>0</v>
      </c>
      <c r="AC45" s="30">
        <f t="shared" si="361"/>
        <v>60</v>
      </c>
      <c r="AD45" s="164">
        <f t="shared" si="361"/>
        <v>0</v>
      </c>
      <c r="AE45" s="164">
        <f t="shared" si="361"/>
        <v>0</v>
      </c>
      <c r="AF45" s="164">
        <f t="shared" si="361"/>
        <v>0</v>
      </c>
      <c r="AG45" s="56">
        <f t="shared" si="361"/>
        <v>0</v>
      </c>
      <c r="AH45" s="164">
        <f t="shared" si="361"/>
        <v>0</v>
      </c>
      <c r="AI45" s="164">
        <f t="shared" si="361"/>
        <v>0</v>
      </c>
      <c r="AJ45" s="164">
        <f t="shared" si="361"/>
        <v>0</v>
      </c>
      <c r="AK45" s="56">
        <f t="shared" si="361"/>
        <v>0</v>
      </c>
      <c r="AL45" s="164">
        <f t="shared" si="361"/>
        <v>0</v>
      </c>
      <c r="AM45" s="164">
        <f t="shared" si="361"/>
        <v>0</v>
      </c>
      <c r="AN45" s="164">
        <f t="shared" si="361"/>
        <v>0</v>
      </c>
      <c r="AO45" s="56">
        <f t="shared" si="361"/>
        <v>0</v>
      </c>
      <c r="AP45" s="164">
        <f t="shared" si="361"/>
        <v>0</v>
      </c>
      <c r="AQ45" s="164">
        <f t="shared" si="361"/>
        <v>0</v>
      </c>
      <c r="AR45" s="164">
        <f t="shared" si="361"/>
        <v>0</v>
      </c>
      <c r="AS45" s="56">
        <f t="shared" si="361"/>
        <v>2</v>
      </c>
      <c r="AT45" s="164">
        <f t="shared" si="361"/>
        <v>0</v>
      </c>
      <c r="AU45" s="164">
        <f t="shared" si="361"/>
        <v>0</v>
      </c>
      <c r="AV45" s="164">
        <f t="shared" si="361"/>
        <v>0</v>
      </c>
      <c r="AW45" s="56">
        <f t="shared" si="361"/>
        <v>0</v>
      </c>
      <c r="AX45" s="164">
        <f t="shared" si="361"/>
        <v>0</v>
      </c>
      <c r="AY45" s="164">
        <f t="shared" si="361"/>
        <v>0</v>
      </c>
      <c r="AZ45" s="164">
        <f t="shared" si="361"/>
        <v>0</v>
      </c>
      <c r="BA45" s="56">
        <f t="shared" si="361"/>
        <v>0</v>
      </c>
      <c r="BB45" s="164">
        <f t="shared" si="361"/>
        <v>0</v>
      </c>
      <c r="BC45" s="164">
        <f t="shared" si="361"/>
        <v>0</v>
      </c>
      <c r="BD45" s="164">
        <f t="shared" si="361"/>
        <v>0</v>
      </c>
      <c r="BE45" s="56">
        <f t="shared" si="361"/>
        <v>0</v>
      </c>
      <c r="BF45" s="164">
        <f t="shared" si="361"/>
        <v>0</v>
      </c>
      <c r="BG45" s="164">
        <f t="shared" si="361"/>
        <v>0</v>
      </c>
      <c r="BH45" s="164">
        <f t="shared" si="361"/>
        <v>0</v>
      </c>
      <c r="BI45" s="56">
        <f t="shared" si="361"/>
        <v>0</v>
      </c>
      <c r="BJ45" s="50">
        <f t="shared" si="357"/>
        <v>1</v>
      </c>
      <c r="BK45" s="16"/>
      <c r="BL45" s="64">
        <f>SUM(BL40:BL44)</f>
        <v>0</v>
      </c>
      <c r="BM45" s="64">
        <f t="shared" ref="BM45:BT45" si="362">SUM(BM40:BM44)</f>
        <v>0</v>
      </c>
      <c r="BN45" s="64">
        <f t="shared" si="362"/>
        <v>0</v>
      </c>
      <c r="BO45" s="64">
        <f t="shared" si="362"/>
        <v>2</v>
      </c>
      <c r="BP45" s="64">
        <f t="shared" si="362"/>
        <v>0</v>
      </c>
      <c r="BQ45" s="64">
        <f t="shared" si="362"/>
        <v>0</v>
      </c>
      <c r="BR45" s="64">
        <f t="shared" si="362"/>
        <v>0</v>
      </c>
      <c r="BS45" s="64">
        <f t="shared" si="362"/>
        <v>0</v>
      </c>
      <c r="BT45" s="64">
        <f t="shared" si="362"/>
        <v>2</v>
      </c>
      <c r="BU45" s="41"/>
      <c r="BV45" s="41"/>
      <c r="BW45"/>
      <c r="BX45"/>
      <c r="BY45"/>
      <c r="BZ45"/>
      <c r="CA45"/>
      <c r="CB45"/>
      <c r="CC45"/>
      <c r="CD45"/>
      <c r="CE45" s="150"/>
      <c r="CF45" s="159">
        <f t="shared" si="358"/>
        <v>0</v>
      </c>
      <c r="CH45"/>
      <c r="CI45"/>
      <c r="CJ45"/>
      <c r="CK45"/>
      <c r="CL45"/>
      <c r="CM45"/>
      <c r="CN45"/>
      <c r="CO45"/>
      <c r="CP45"/>
      <c r="CQ45" s="2">
        <f t="shared" ref="CQ45:CX45" si="363">SUM(CQ40:CQ44)</f>
        <v>0</v>
      </c>
      <c r="CR45" s="2">
        <f t="shared" si="363"/>
        <v>0</v>
      </c>
      <c r="CS45" s="2">
        <f t="shared" si="363"/>
        <v>0</v>
      </c>
      <c r="CT45" s="2">
        <f t="shared" si="363"/>
        <v>1</v>
      </c>
      <c r="CU45" s="2">
        <f t="shared" si="363"/>
        <v>0</v>
      </c>
      <c r="CV45" s="2">
        <f t="shared" si="363"/>
        <v>0</v>
      </c>
      <c r="CW45" s="2">
        <f t="shared" si="363"/>
        <v>0</v>
      </c>
      <c r="CX45" s="2">
        <f t="shared" si="363"/>
        <v>0</v>
      </c>
      <c r="CY45" s="70">
        <f>SUM(CY40:CY44)</f>
        <v>1</v>
      </c>
      <c r="DC45"/>
      <c r="DD45"/>
      <c r="DE45"/>
      <c r="DF45"/>
      <c r="DG45"/>
      <c r="DH45"/>
      <c r="DI45"/>
      <c r="DJ45"/>
      <c r="DK45"/>
      <c r="DL45"/>
      <c r="DM45"/>
      <c r="DN45"/>
      <c r="DO45"/>
      <c r="DP45"/>
      <c r="DQ45"/>
      <c r="DR45"/>
      <c r="DS45"/>
      <c r="DT45"/>
      <c r="DU45"/>
    </row>
    <row r="46" spans="1:125" s="2" customFormat="1" x14ac:dyDescent="0.25">
      <c r="A46" s="311"/>
      <c r="B46" s="312"/>
      <c r="C46" s="134"/>
      <c r="D46" s="134"/>
      <c r="E46" s="134"/>
      <c r="F46" s="134"/>
      <c r="G46" s="134"/>
      <c r="H46" s="134"/>
      <c r="I46" s="134"/>
      <c r="J46" s="134"/>
      <c r="K46" s="134"/>
      <c r="L46" s="134"/>
      <c r="M46" s="134"/>
      <c r="N46" s="134"/>
      <c r="O46" s="131"/>
      <c r="P46" s="131"/>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50"/>
      <c r="BK46" s="16"/>
      <c r="BL46" s="313"/>
      <c r="BM46" s="313"/>
      <c r="BN46" s="313"/>
      <c r="BO46" s="313"/>
      <c r="BP46" s="313"/>
      <c r="BQ46" s="313"/>
      <c r="BR46" s="313"/>
      <c r="BS46" s="313"/>
      <c r="BT46" s="313"/>
      <c r="BU46" s="41"/>
      <c r="BV46" s="41"/>
      <c r="BW46"/>
      <c r="BX46"/>
      <c r="BY46"/>
      <c r="BZ46"/>
      <c r="CA46"/>
      <c r="CB46"/>
      <c r="CC46"/>
      <c r="CD46"/>
      <c r="CE46" s="150"/>
      <c r="CF46" s="159"/>
      <c r="CH46"/>
      <c r="CI46"/>
      <c r="CJ46"/>
      <c r="CK46"/>
      <c r="CL46"/>
      <c r="CM46"/>
      <c r="CN46"/>
      <c r="CO46"/>
      <c r="CP46"/>
      <c r="CY46" s="70"/>
      <c r="DC46"/>
      <c r="DD46"/>
      <c r="DE46"/>
      <c r="DF46"/>
      <c r="DG46"/>
      <c r="DH46"/>
      <c r="DI46"/>
      <c r="DJ46"/>
      <c r="DK46"/>
      <c r="DL46"/>
      <c r="DM46"/>
      <c r="DN46"/>
      <c r="DO46"/>
      <c r="DP46"/>
      <c r="DQ46"/>
      <c r="DR46"/>
      <c r="DS46"/>
      <c r="DT46"/>
      <c r="DU46"/>
    </row>
    <row r="47" spans="1:125" s="2" customFormat="1" x14ac:dyDescent="0.25">
      <c r="A47" s="138" t="s">
        <v>21</v>
      </c>
      <c r="B47" s="180" t="s">
        <v>160</v>
      </c>
      <c r="C47" s="134"/>
      <c r="D47" s="134"/>
      <c r="E47" s="134"/>
      <c r="F47" s="134"/>
      <c r="G47" s="134"/>
      <c r="H47" s="134"/>
      <c r="I47" s="134"/>
      <c r="J47" s="134"/>
      <c r="K47" s="134"/>
      <c r="L47" s="134"/>
      <c r="M47" s="134"/>
      <c r="N47" s="134"/>
      <c r="O47" s="131"/>
      <c r="P47" s="131"/>
      <c r="Q47" s="134"/>
      <c r="R47" s="134"/>
      <c r="S47" s="134"/>
      <c r="T47" s="134"/>
      <c r="U47" s="134"/>
      <c r="V47" s="134"/>
      <c r="W47" s="137"/>
      <c r="X47" s="315">
        <f>X37+X45</f>
        <v>1200</v>
      </c>
      <c r="Y47" s="315">
        <f>Y37+Y45</f>
        <v>40</v>
      </c>
      <c r="Z47" s="169">
        <f>Z37+Z45</f>
        <v>96</v>
      </c>
      <c r="AA47" s="169">
        <f t="shared" ref="AA47:AR47" si="364">AA37+AA45</f>
        <v>0</v>
      </c>
      <c r="AB47" s="169">
        <f t="shared" si="364"/>
        <v>66</v>
      </c>
      <c r="AC47" s="169">
        <f t="shared" si="364"/>
        <v>1038</v>
      </c>
      <c r="AD47" s="169">
        <f t="shared" si="364"/>
        <v>36</v>
      </c>
      <c r="AE47" s="169">
        <f t="shared" si="364"/>
        <v>0</v>
      </c>
      <c r="AF47" s="169">
        <f t="shared" si="364"/>
        <v>36</v>
      </c>
      <c r="AG47" s="56">
        <f>AG37+AG45</f>
        <v>16</v>
      </c>
      <c r="AH47" s="169">
        <f t="shared" si="364"/>
        <v>24</v>
      </c>
      <c r="AI47" s="169">
        <f t="shared" si="364"/>
        <v>0</v>
      </c>
      <c r="AJ47" s="169">
        <f t="shared" si="364"/>
        <v>12</v>
      </c>
      <c r="AK47" s="56">
        <f>AK37+AK45</f>
        <v>10</v>
      </c>
      <c r="AL47" s="169">
        <f t="shared" si="364"/>
        <v>36</v>
      </c>
      <c r="AM47" s="169">
        <f t="shared" si="364"/>
        <v>0</v>
      </c>
      <c r="AN47" s="169">
        <f t="shared" si="364"/>
        <v>18</v>
      </c>
      <c r="AO47" s="56">
        <f>AO37+AO45</f>
        <v>12</v>
      </c>
      <c r="AP47" s="169">
        <f t="shared" si="364"/>
        <v>0</v>
      </c>
      <c r="AQ47" s="169">
        <f t="shared" si="364"/>
        <v>0</v>
      </c>
      <c r="AR47" s="169">
        <f t="shared" si="364"/>
        <v>0</v>
      </c>
      <c r="AS47" s="56">
        <f>AS37+AS45</f>
        <v>2</v>
      </c>
      <c r="AT47" s="164">
        <f t="shared" ref="AT47:BI47" si="365">SUM(AT39:AT46)</f>
        <v>0</v>
      </c>
      <c r="AU47" s="164">
        <f t="shared" si="365"/>
        <v>0</v>
      </c>
      <c r="AV47" s="164">
        <f t="shared" si="365"/>
        <v>0</v>
      </c>
      <c r="AW47" s="56">
        <f t="shared" si="365"/>
        <v>0</v>
      </c>
      <c r="AX47" s="164">
        <f t="shared" si="365"/>
        <v>0</v>
      </c>
      <c r="AY47" s="164">
        <f t="shared" si="365"/>
        <v>0</v>
      </c>
      <c r="AZ47" s="164">
        <f t="shared" si="365"/>
        <v>0</v>
      </c>
      <c r="BA47" s="56">
        <f t="shared" si="365"/>
        <v>0</v>
      </c>
      <c r="BB47" s="164">
        <f t="shared" si="365"/>
        <v>0</v>
      </c>
      <c r="BC47" s="164">
        <f t="shared" si="365"/>
        <v>0</v>
      </c>
      <c r="BD47" s="164">
        <f t="shared" si="365"/>
        <v>0</v>
      </c>
      <c r="BE47" s="56">
        <f t="shared" si="365"/>
        <v>0</v>
      </c>
      <c r="BF47" s="164">
        <f t="shared" si="365"/>
        <v>0</v>
      </c>
      <c r="BG47" s="164">
        <f t="shared" si="365"/>
        <v>0</v>
      </c>
      <c r="BH47" s="164">
        <f t="shared" si="365"/>
        <v>0</v>
      </c>
      <c r="BI47" s="56">
        <f t="shared" si="365"/>
        <v>0</v>
      </c>
      <c r="BJ47" s="50">
        <f t="shared" ref="BJ47" si="366">IF(ISERROR(AC47/X47),0,AC47/X47)</f>
        <v>0.86499999999999999</v>
      </c>
      <c r="BK47" s="16"/>
      <c r="BL47" s="64">
        <f t="shared" ref="BL47:BT47" si="367">SUM(BL39:BL46)</f>
        <v>0</v>
      </c>
      <c r="BM47" s="64">
        <f t="shared" si="367"/>
        <v>0</v>
      </c>
      <c r="BN47" s="64">
        <f t="shared" si="367"/>
        <v>0</v>
      </c>
      <c r="BO47" s="64">
        <f t="shared" si="367"/>
        <v>4</v>
      </c>
      <c r="BP47" s="64">
        <f t="shared" si="367"/>
        <v>0</v>
      </c>
      <c r="BQ47" s="64">
        <f t="shared" si="367"/>
        <v>0</v>
      </c>
      <c r="BR47" s="64">
        <f t="shared" si="367"/>
        <v>0</v>
      </c>
      <c r="BS47" s="64">
        <f t="shared" si="367"/>
        <v>0</v>
      </c>
      <c r="BT47" s="64">
        <f t="shared" si="367"/>
        <v>4</v>
      </c>
      <c r="BU47" s="41"/>
      <c r="BV47" s="41"/>
      <c r="BW47"/>
      <c r="BX47"/>
      <c r="BY47"/>
      <c r="BZ47"/>
      <c r="CA47"/>
      <c r="CB47"/>
      <c r="CC47"/>
      <c r="CD47"/>
      <c r="CE47" s="150"/>
      <c r="CF47" s="159">
        <f t="shared" ref="CF47" si="368">MAX(BW47:CD47)</f>
        <v>0</v>
      </c>
      <c r="CH47"/>
      <c r="CI47"/>
      <c r="CJ47"/>
      <c r="CK47"/>
      <c r="CL47"/>
      <c r="CM47"/>
      <c r="CN47"/>
      <c r="CO47"/>
      <c r="CP47"/>
      <c r="CQ47" s="2">
        <f t="shared" ref="CQ47:CY47" si="369">SUM(CQ39:CQ46)</f>
        <v>0</v>
      </c>
      <c r="CR47" s="2">
        <f t="shared" si="369"/>
        <v>0</v>
      </c>
      <c r="CS47" s="2">
        <f t="shared" si="369"/>
        <v>0</v>
      </c>
      <c r="CT47" s="2">
        <f t="shared" si="369"/>
        <v>2</v>
      </c>
      <c r="CU47" s="2">
        <f t="shared" si="369"/>
        <v>0</v>
      </c>
      <c r="CV47" s="2">
        <f t="shared" si="369"/>
        <v>0</v>
      </c>
      <c r="CW47" s="2">
        <f t="shared" si="369"/>
        <v>0</v>
      </c>
      <c r="CX47" s="2">
        <f t="shared" si="369"/>
        <v>0</v>
      </c>
      <c r="CY47" s="70">
        <f t="shared" si="369"/>
        <v>2</v>
      </c>
      <c r="DC47"/>
      <c r="DD47"/>
      <c r="DE47"/>
      <c r="DF47"/>
      <c r="DG47"/>
      <c r="DH47"/>
      <c r="DI47"/>
      <c r="DJ47"/>
      <c r="DK47"/>
      <c r="DL47"/>
      <c r="DM47"/>
      <c r="DN47"/>
      <c r="DO47"/>
      <c r="DP47"/>
      <c r="DQ47"/>
      <c r="DR47"/>
      <c r="DS47"/>
      <c r="DT47"/>
      <c r="DU47"/>
    </row>
    <row r="48" spans="1:125" s="16" customFormat="1" ht="13.5" customHeight="1" x14ac:dyDescent="0.25">
      <c r="A48" s="134"/>
      <c r="B48" s="301"/>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1"/>
      <c r="AH48" s="134"/>
      <c r="AI48" s="134"/>
      <c r="AJ48" s="134"/>
      <c r="AK48" s="131"/>
      <c r="AL48" s="134"/>
      <c r="AM48" s="134"/>
      <c r="AN48" s="134"/>
      <c r="AO48" s="131"/>
      <c r="AP48" s="134"/>
      <c r="AQ48" s="134"/>
      <c r="AR48" s="134"/>
      <c r="AS48" s="131"/>
      <c r="AT48" s="134"/>
      <c r="AU48" s="134"/>
      <c r="AV48" s="134"/>
      <c r="AW48" s="131"/>
      <c r="AX48" s="134"/>
      <c r="AY48" s="134"/>
      <c r="AZ48" s="134"/>
      <c r="BA48" s="131"/>
      <c r="BB48" s="134"/>
      <c r="BC48" s="134"/>
      <c r="BD48" s="134"/>
      <c r="BE48" s="131"/>
      <c r="BF48" s="134"/>
      <c r="BG48" s="134"/>
      <c r="BH48" s="134"/>
      <c r="BI48" s="131"/>
      <c r="BJ48" s="114"/>
      <c r="BK48" s="19"/>
      <c r="BL48" s="43"/>
      <c r="BM48" s="43"/>
      <c r="BN48" s="43"/>
      <c r="BO48" s="43"/>
      <c r="BP48" s="43"/>
      <c r="BQ48" s="43"/>
      <c r="BR48" s="43"/>
      <c r="BS48" s="43"/>
      <c r="BT48" s="43"/>
      <c r="CE48" s="148"/>
      <c r="CF48" s="160"/>
    </row>
    <row r="49" spans="1:125" s="16" customFormat="1" ht="20.25" customHeight="1" x14ac:dyDescent="0.25">
      <c r="A49" s="107" t="s">
        <v>110</v>
      </c>
      <c r="B49" s="167" t="s">
        <v>134</v>
      </c>
      <c r="C49" s="135"/>
      <c r="D49" s="129"/>
      <c r="E49" s="129"/>
      <c r="F49" s="129"/>
      <c r="G49" s="129"/>
      <c r="H49" s="129"/>
      <c r="I49" s="129"/>
      <c r="J49" s="129"/>
      <c r="K49" s="129"/>
      <c r="L49" s="129"/>
      <c r="M49" s="129"/>
      <c r="N49" s="129"/>
      <c r="O49" s="132"/>
      <c r="P49" s="132"/>
      <c r="Q49" s="129"/>
      <c r="R49" s="129"/>
      <c r="S49" s="129"/>
      <c r="T49" s="129"/>
      <c r="U49" s="129"/>
      <c r="V49" s="129"/>
      <c r="W49" s="129"/>
      <c r="X49" s="122"/>
      <c r="Y49" s="171"/>
      <c r="Z49" s="171"/>
      <c r="AA49" s="171"/>
      <c r="AB49" s="171"/>
      <c r="AC49" s="171"/>
      <c r="AD49" s="163"/>
      <c r="AE49" s="163"/>
      <c r="AF49" s="163"/>
      <c r="AG49" s="163"/>
      <c r="AH49" s="163"/>
      <c r="AI49" s="163"/>
      <c r="AJ49" s="163"/>
      <c r="AK49" s="163"/>
      <c r="AL49" s="163"/>
      <c r="AM49" s="163"/>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57"/>
      <c r="BK49" s="17"/>
      <c r="BL49" s="43"/>
      <c r="BM49" s="43"/>
      <c r="BN49" s="43"/>
      <c r="BO49" s="43"/>
      <c r="BP49" s="43"/>
      <c r="BQ49" s="43"/>
      <c r="BR49" s="43"/>
      <c r="BS49" s="43"/>
      <c r="BT49" s="72"/>
      <c r="CE49" s="148"/>
      <c r="CF49" s="160"/>
    </row>
    <row r="50" spans="1:125" s="2" customFormat="1" ht="12" customHeight="1" x14ac:dyDescent="0.25">
      <c r="A50" s="15" t="s">
        <v>124</v>
      </c>
      <c r="B50" s="287" t="s">
        <v>135</v>
      </c>
      <c r="C50" s="106"/>
      <c r="D50" s="220"/>
      <c r="E50" s="122"/>
      <c r="F50" s="122"/>
      <c r="G50" s="179"/>
      <c r="H50" s="99">
        <v>2</v>
      </c>
      <c r="I50" s="100"/>
      <c r="J50" s="100"/>
      <c r="K50" s="100"/>
      <c r="L50" s="100"/>
      <c r="M50" s="100"/>
      <c r="N50" s="10"/>
      <c r="O50" s="109"/>
      <c r="P50" s="109"/>
      <c r="Q50" s="178"/>
      <c r="R50" s="122"/>
      <c r="S50" s="122"/>
      <c r="T50" s="122"/>
      <c r="U50" s="122"/>
      <c r="V50" s="122"/>
      <c r="W50" s="179"/>
      <c r="X50" s="297">
        <f>IF(H50&gt;0,150,0)</f>
        <v>150</v>
      </c>
      <c r="Y50" s="109">
        <f>CEILING(X50/$BR$7,0.25)</f>
        <v>5</v>
      </c>
      <c r="Z50" s="9"/>
      <c r="AA50" s="9"/>
      <c r="AB50" s="9"/>
      <c r="AC50" s="9"/>
      <c r="AD50" s="166"/>
      <c r="AE50" s="166"/>
      <c r="AF50" s="166"/>
      <c r="AG50" s="277">
        <f>IF($H50&lt;&gt;AD$7,0,$Y50)</f>
        <v>0</v>
      </c>
      <c r="AH50" s="166"/>
      <c r="AI50" s="166"/>
      <c r="AJ50" s="166"/>
      <c r="AK50" s="277">
        <f t="shared" ref="AK50" si="370">IF($H50&lt;&gt;AH$7,0,$Y50)</f>
        <v>5</v>
      </c>
      <c r="AL50" s="166">
        <v>12</v>
      </c>
      <c r="AM50" s="166"/>
      <c r="AN50" s="166">
        <v>6</v>
      </c>
      <c r="AO50" s="277">
        <f t="shared" ref="AO50" si="371">IF($H50&lt;&gt;AL$7,0,$Y50)</f>
        <v>0</v>
      </c>
      <c r="AP50" s="166"/>
      <c r="AQ50" s="166"/>
      <c r="AR50" s="166"/>
      <c r="AS50" s="277">
        <f t="shared" ref="AS50" si="372">IF($H50&lt;&gt;AP$7,0,$Y50)</f>
        <v>0</v>
      </c>
      <c r="AT50" s="166"/>
      <c r="AU50" s="166"/>
      <c r="AV50" s="166"/>
      <c r="AW50" s="277">
        <f t="shared" ref="AW50" si="373">IF($H50&lt;&gt;AT$7,0,$Y50)</f>
        <v>0</v>
      </c>
      <c r="AX50" s="166"/>
      <c r="AY50" s="166"/>
      <c r="AZ50" s="166"/>
      <c r="BA50" s="277">
        <f t="shared" ref="BA50" si="374">IF($H50&lt;&gt;AX$7,0,$Y50)</f>
        <v>0</v>
      </c>
      <c r="BB50" s="166"/>
      <c r="BC50" s="166"/>
      <c r="BD50" s="166"/>
      <c r="BE50" s="277">
        <f t="shared" ref="BE50" si="375">IF($H50&lt;&gt;BB$7,0,$Y50)</f>
        <v>0</v>
      </c>
      <c r="BF50" s="166"/>
      <c r="BG50" s="166"/>
      <c r="BH50" s="166"/>
      <c r="BI50" s="277">
        <f t="shared" ref="BI50" si="376">IF($H50&lt;&gt;BF$7,0,$Y50)</f>
        <v>0</v>
      </c>
      <c r="BJ50" s="50">
        <f>IF(ISERROR(AC50/X50),0,AC50/X50)</f>
        <v>0</v>
      </c>
      <c r="BK50" s="98" t="str">
        <f>IF(ISERROR(SEARCH("в",A50)),"",1)</f>
        <v/>
      </c>
      <c r="BL50" s="68">
        <f>IF(AG50&lt;&gt;0,$Y50,0)</f>
        <v>0</v>
      </c>
      <c r="BM50" s="68">
        <f>IF(AK50&lt;&gt;0,$Y50,0)</f>
        <v>5</v>
      </c>
      <c r="BN50" s="68">
        <f>IF(AO50&lt;&gt;0,$Y50,0)</f>
        <v>0</v>
      </c>
      <c r="BO50" s="68">
        <f>IF(AS50&lt;&gt;0,$Y50,0)</f>
        <v>0</v>
      </c>
      <c r="BP50" s="68">
        <f>IF(AW50&lt;&gt;0,$Y50,0)</f>
        <v>0</v>
      </c>
      <c r="BQ50" s="68">
        <f>IF(BA50&lt;&gt;0,$Y50,0)</f>
        <v>0</v>
      </c>
      <c r="BR50" s="68">
        <f>IF(BE50&lt;&gt;0,$Y50,0)</f>
        <v>0</v>
      </c>
      <c r="BS50" s="68">
        <f>IF(BI50&lt;&gt;0,$Y50,0)</f>
        <v>0</v>
      </c>
      <c r="BT50" s="71">
        <f>SUM(BL50:BS50)</f>
        <v>5</v>
      </c>
      <c r="BW50" s="12">
        <f>IF($DC50=0,0,ROUND(4*$Y50*SUM(AD50:AF50)/$DC50,0)/4)</f>
        <v>0</v>
      </c>
      <c r="BX50" s="12">
        <f>IF($DC50=0,0,ROUND(4*$Y50*SUM(AH50:AJ50)/$DC50,0)/4)</f>
        <v>0</v>
      </c>
      <c r="BY50" s="12">
        <f>IF($DC50=0,0,ROUND(4*$Y50*SUM(AL50:AN50)/$DC50,0)/4)</f>
        <v>5</v>
      </c>
      <c r="BZ50" s="12">
        <f>IF($DC50=0,0,ROUND(4*$Y50*SUM(AP50:AR50)/$DC50,0)/4)</f>
        <v>0</v>
      </c>
      <c r="CA50" s="12">
        <f>IF($DC50=0,0,ROUND(4*$Y50*SUM(AT50:AV50)/$DC50,0)/4)</f>
        <v>0</v>
      </c>
      <c r="CB50" s="12">
        <f>IF($DC50=0,0,ROUND(4*$Y50*(SUM(AX50:AZ50))/$DC50,0)/4)</f>
        <v>0</v>
      </c>
      <c r="CC50" s="12">
        <f>IF($DC50=0,0,ROUND(4*$Y50*(SUM(BB50:BD50))/$DC50,0)/4)</f>
        <v>0</v>
      </c>
      <c r="CD50" s="12">
        <f>IF($DC50=0,0,ROUND(4*$Y50*(SUM(BF50:BH50))/$DC50,0)/4)</f>
        <v>0</v>
      </c>
      <c r="CE50" s="147">
        <f>SUM(BW50:CD50)</f>
        <v>5</v>
      </c>
      <c r="CF50" s="159">
        <f>MAX(BW50:CD50)</f>
        <v>5</v>
      </c>
      <c r="CH50" s="60">
        <f>IF(VALUE($D50)=1,1,0)+IF(VALUE($E50)=1,1,0)+IF(VALUE($F50)=1,1,0)+IF(VALUE($G50)=1,1,0)</f>
        <v>0</v>
      </c>
      <c r="CI50" s="60">
        <f>IF(VALUE($D50)=2,1,0)+IF(VALUE($E50)=2,1,0)+IF(VALUE($F50)=2,1,0)+IF(VALUE($G50)=2,1,0)</f>
        <v>0</v>
      </c>
      <c r="CJ50" s="60">
        <f>IF(VALUE($D50)=3,1,0)+IF(VALUE($E50)=3,1,0)+IF(VALUE($F50)=3,1,0)+IF(VALUE($G50)=3,1,0)</f>
        <v>0</v>
      </c>
      <c r="CK50" s="60">
        <f>IF(VALUE($D50)=4,1,0)+IF(VALUE($E50)=4,1,0)+IF(VALUE($F50)=4,1,0)+IF(VALUE($G50)=4,1,0)</f>
        <v>0</v>
      </c>
      <c r="CL50" s="60">
        <f>IF(VALUE($D50)=5,1,0)+IF(VALUE($E50)=5,1,0)+IF(VALUE($F50)=5,1,0)+IF(VALUE($G50)=5,1,0)</f>
        <v>0</v>
      </c>
      <c r="CM50" s="60">
        <f>IF(VALUE($D50)=6,1,0)+IF(VALUE($E50)=6,1,0)+IF(VALUE($F50)=6,1,0)+IF(VALUE($G50)=6,1,0)</f>
        <v>0</v>
      </c>
      <c r="CN50" s="60">
        <f>IF(VALUE($D50)=7,1,0)+IF(VALUE($E50)=7,1,0)+IF(VALUE($F50)=7,1,0)+IF(VALUE($G50)=7,1,0)</f>
        <v>0</v>
      </c>
      <c r="CO50" s="60">
        <f>IF(VALUE($D50)=8,1,0)+IF(VALUE($E50)=8,1,0)+IF(VALUE($F50)=8,1,0)+IF(VALUE($G50)=8,1,0)</f>
        <v>0</v>
      </c>
      <c r="CP50" s="67">
        <f>SUM(CH50:CO50)</f>
        <v>0</v>
      </c>
      <c r="CQ50" s="60">
        <f>IF(MID(H50,1,1)="1",1,0)+IF(MID(I50,1,1)="1",1,0)+IF(MID(J50,1,1)="1",1,0)+IF(MID(K50,1,1)="1",1,0)+IF(MID(L50,1,1)="1",1,0)+IF(MID(M50,1,1)="1",1,0)+IF(MID(N50,1,1)="1",1,0)</f>
        <v>0</v>
      </c>
      <c r="CR50" s="60">
        <f>IF(MID(H50,1,1)="2",1,0)+IF(MID(I50,1,1)="2",1,0)+IF(MID(J50,1,1)="2",1,0)+IF(MID(K50,1,1)="2",1,0)+IF(MID(L50,1,1)="2",1,0)+IF(MID(M50,1,1)="2",1,0)+IF(MID(N50,1,1)="2",1,0)</f>
        <v>1</v>
      </c>
      <c r="CS50" s="61">
        <f>IF(MID(H50,1,1)="3",1,0)+IF(MID(I50,1,1)="3",1,0)+IF(MID(J50,1,1)="3",1,0)+IF(MID(K50,1,1)="3",1,0)+IF(MID(L50,1,1)="3",1,0)+IF(MID(M50,1,1)="3",1,0)+IF(MID(N50,1,1)="3",1,0)</f>
        <v>0</v>
      </c>
      <c r="CT50" s="60">
        <f>IF(MID(H50,1,1)="4",1,0)+IF(MID(I50,1,1)="4",1,0)+IF(MID(J50,1,1)="4",1,0)+IF(MID(K50,1,1)="4",1,0)+IF(MID(L50,1,1)="4",1,0)+IF(MID(M50,1,1)="4",1,0)+IF(MID(N50,1,1)="4",1,0)</f>
        <v>0</v>
      </c>
      <c r="CU50" s="60">
        <f>IF(MID(H50,1,1)="5",1,0)+IF(MID(I50,1,1)="5",1,0)+IF(MID(J50,1,1)="5",1,0)+IF(MID(K50,1,1)="5",1,0)+IF(MID(L50,1,1)="5",1,0)+IF(MID(M50,1,1)="5",1,0)+IF(MID(N50,1,1)="5",1,0)</f>
        <v>0</v>
      </c>
      <c r="CV50" s="60">
        <f>IF(MID(H50,1,1)="6",1,0)+IF(MID(I50,1,1)="6",1,0)+IF(MID(J50,1,1)="6",1,0)+IF(MID(K50,1,1)="6",1,0)+IF(MID(L50,1,1)="6",1,0)+IF(MID(M50,1,1)="6",1,0)+IF(MID(N50,1,1)="6",1,0)</f>
        <v>0</v>
      </c>
      <c r="CW50" s="60">
        <f>IF(MID(H50,1,1)="7",1,0)+IF(MID(I50,1,1)="7",1,0)+IF(MID(J50,1,1)="7",1,0)+IF(MID(K50,1,1)="7",1,0)+IF(MID(L50,1,1)="7",1,0)+IF(MID(M50,1,1)="7",1,0)+IF(MID(N50,1,1)="7",1,0)</f>
        <v>0</v>
      </c>
      <c r="CX50" s="60">
        <f>IF(MID(H50,1,1)="8",1,0)+IF(MID(I50,1,1)="8",1,0)+IF(MID(J50,1,1)="8",1,0)+IF(MID(K50,1,1)="8",1,0)+IF(MID(L50,1,1)="8",1,0)+IF(MID(M50,1,1)="8",1,0)+IF(MID(N50,1,1)="8",1,0)</f>
        <v>0</v>
      </c>
      <c r="CY50" s="66">
        <f>SUM(CQ50:CX50)</f>
        <v>1</v>
      </c>
      <c r="DC50" s="53">
        <f>SUM($AD50:$AF50)+SUM($AH50:$AJ50)+SUM($AL50:AN50)+SUM($AP50:AR50)+SUM($AT50:AV50)+SUM($AX50:AZ50)+SUM($BB50:BD50)+SUM($BF50:BH50)</f>
        <v>18</v>
      </c>
      <c r="DD50"/>
      <c r="DE50"/>
      <c r="DF50"/>
      <c r="DG50"/>
      <c r="DH50"/>
      <c r="DI50"/>
      <c r="DJ50"/>
      <c r="DK50"/>
      <c r="DL50"/>
      <c r="DM50"/>
      <c r="DN50"/>
      <c r="DO50"/>
      <c r="DP50"/>
      <c r="DQ50"/>
      <c r="DR50"/>
      <c r="DS50"/>
      <c r="DT50"/>
      <c r="DU50"/>
    </row>
    <row r="51" spans="1:125" s="2" customFormat="1" x14ac:dyDescent="0.25">
      <c r="A51" s="15" t="s">
        <v>125</v>
      </c>
      <c r="B51" s="287" t="s">
        <v>136</v>
      </c>
      <c r="C51" s="106"/>
      <c r="D51" s="220"/>
      <c r="E51" s="122"/>
      <c r="F51" s="122"/>
      <c r="G51" s="179"/>
      <c r="H51" s="99">
        <v>2</v>
      </c>
      <c r="I51" s="100"/>
      <c r="J51" s="100"/>
      <c r="K51" s="100"/>
      <c r="L51" s="100"/>
      <c r="M51" s="100"/>
      <c r="N51" s="10"/>
      <c r="O51" s="109"/>
      <c r="P51" s="109"/>
      <c r="Q51" s="178"/>
      <c r="R51" s="122"/>
      <c r="S51" s="122"/>
      <c r="T51" s="122"/>
      <c r="U51" s="122"/>
      <c r="V51" s="122"/>
      <c r="W51" s="179"/>
      <c r="X51" s="297">
        <f t="shared" ref="X51:X69" si="377">IF(H51&gt;0,150,0)</f>
        <v>150</v>
      </c>
      <c r="Y51" s="109">
        <f t="shared" ref="Y51:Y69" si="378">CEILING(X51/$BR$7,0.25)</f>
        <v>5</v>
      </c>
      <c r="Z51" s="9"/>
      <c r="AA51" s="9"/>
      <c r="AB51" s="9"/>
      <c r="AC51" s="9"/>
      <c r="AD51" s="166"/>
      <c r="AE51" s="166"/>
      <c r="AF51" s="166"/>
      <c r="AG51" s="277">
        <f t="shared" ref="AG51:AG69" si="379">IF($H51&lt;&gt;AD$7,0,$Y51)</f>
        <v>0</v>
      </c>
      <c r="AH51" s="166"/>
      <c r="AI51" s="166"/>
      <c r="AJ51" s="166"/>
      <c r="AK51" s="277">
        <f t="shared" ref="AK51:AK69" si="380">IF($H51&lt;&gt;AH$7,0,$Y51)</f>
        <v>5</v>
      </c>
      <c r="AL51" s="166">
        <v>12</v>
      </c>
      <c r="AM51" s="166"/>
      <c r="AN51" s="166">
        <v>6</v>
      </c>
      <c r="AO51" s="277">
        <f t="shared" ref="AO51:AO69" si="381">IF($H51&lt;&gt;AL$7,0,$Y51)</f>
        <v>0</v>
      </c>
      <c r="AP51" s="166"/>
      <c r="AQ51" s="166"/>
      <c r="AR51" s="166"/>
      <c r="AS51" s="277">
        <f t="shared" ref="AS51:AS69" si="382">IF($H51&lt;&gt;AP$7,0,$Y51)</f>
        <v>0</v>
      </c>
      <c r="AT51" s="166"/>
      <c r="AU51" s="166"/>
      <c r="AV51" s="166"/>
      <c r="AW51" s="277">
        <f t="shared" ref="AW51:AW69" si="383">IF($H51&lt;&gt;AT$7,0,$Y51)</f>
        <v>0</v>
      </c>
      <c r="AX51" s="166"/>
      <c r="AY51" s="166"/>
      <c r="AZ51" s="166"/>
      <c r="BA51" s="277">
        <f t="shared" ref="BA51:BA69" si="384">IF($H51&lt;&gt;AX$7,0,$Y51)</f>
        <v>0</v>
      </c>
      <c r="BB51" s="166"/>
      <c r="BC51" s="166"/>
      <c r="BD51" s="166"/>
      <c r="BE51" s="277">
        <f t="shared" ref="BE51:BE69" si="385">IF($H51&lt;&gt;BB$7,0,$Y51)</f>
        <v>0</v>
      </c>
      <c r="BF51" s="166"/>
      <c r="BG51" s="166"/>
      <c r="BH51" s="166"/>
      <c r="BI51" s="277">
        <f t="shared" ref="BI51:BI69" si="386">IF($H51&lt;&gt;BF$7,0,$Y51)</f>
        <v>0</v>
      </c>
      <c r="BJ51" s="50">
        <f t="shared" ref="BJ51:BJ69" si="387">IF(ISERROR(AC51/X51),0,AC51/X51)</f>
        <v>0</v>
      </c>
      <c r="BK51" s="98" t="str">
        <f t="shared" ref="BK51:BK69" si="388">IF(ISERROR(SEARCH("в",A51)),"",1)</f>
        <v/>
      </c>
      <c r="BL51" s="68">
        <f t="shared" ref="BL51:BL61" si="389">IF(AG51&lt;&gt;0,$Y51,0)</f>
        <v>0</v>
      </c>
      <c r="BM51" s="68">
        <f t="shared" ref="BM51:BM69" si="390">IF(AK51&lt;&gt;0,$Y51,0)</f>
        <v>5</v>
      </c>
      <c r="BN51" s="68">
        <f t="shared" ref="BN51:BN61" si="391">IF(AO51&lt;&gt;0,$Y51,0)</f>
        <v>0</v>
      </c>
      <c r="BO51" s="68">
        <f t="shared" ref="BO51:BO61" si="392">IF(AS51&lt;&gt;0,$Y51,0)</f>
        <v>0</v>
      </c>
      <c r="BP51" s="68">
        <f t="shared" ref="BP51:BP61" si="393">IF(AW51&lt;&gt;0,$Y51,0)</f>
        <v>0</v>
      </c>
      <c r="BQ51" s="68">
        <f t="shared" ref="BQ51:BQ61" si="394">IF(BA51&lt;&gt;0,$Y51,0)</f>
        <v>0</v>
      </c>
      <c r="BR51" s="68">
        <f t="shared" ref="BR51:BR61" si="395">IF(BE51&lt;&gt;0,$Y51,0)</f>
        <v>0</v>
      </c>
      <c r="BS51" s="68">
        <f t="shared" ref="BS51:BS61" si="396">IF(BI51&lt;&gt;0,$Y51,0)</f>
        <v>0</v>
      </c>
      <c r="BT51" s="71">
        <f t="shared" ref="BT51:BT69" si="397">SUM(BL51:BS51)</f>
        <v>5</v>
      </c>
      <c r="BW51" s="12">
        <f t="shared" ref="BW51:BW69" si="398">IF($DC51=0,0,ROUND(4*$Y51*SUM(AD51:AF51)/$DC51,0)/4)</f>
        <v>0</v>
      </c>
      <c r="BX51" s="12">
        <f t="shared" ref="BX51:BX61" si="399">IF($DC51=0,0,ROUND(4*$Y51*SUM(AH51:AJ51)/$DC51,0)/4)</f>
        <v>0</v>
      </c>
      <c r="BY51" s="12">
        <f t="shared" ref="BY51:BY61" si="400">IF($DC51=0,0,ROUND(4*$Y51*SUM(AL51:AN51)/$DC51,0)/4)</f>
        <v>5</v>
      </c>
      <c r="BZ51" s="12">
        <f t="shared" ref="BZ51:BZ61" si="401">IF($DC51=0,0,ROUND(4*$Y51*SUM(AP51:AR51)/$DC51,0)/4)</f>
        <v>0</v>
      </c>
      <c r="CA51" s="12">
        <f t="shared" ref="CA51:CA61" si="402">IF($DC51=0,0,ROUND(4*$Y51*SUM(AT51:AV51)/$DC51,0)/4)</f>
        <v>0</v>
      </c>
      <c r="CB51" s="12">
        <f t="shared" ref="CB51:CB61" si="403">IF($DC51=0,0,ROUND(4*$Y51*(SUM(AX51:AZ51))/$DC51,0)/4)</f>
        <v>0</v>
      </c>
      <c r="CC51" s="12">
        <f t="shared" ref="CC51:CC61" si="404">IF($DC51=0,0,ROUND(4*$Y51*(SUM(BB51:BD51))/$DC51,0)/4)</f>
        <v>0</v>
      </c>
      <c r="CD51" s="12">
        <f t="shared" ref="CD51:CD61" si="405">IF($DC51=0,0,ROUND(4*$Y51*(SUM(BF51:BH51))/$DC51,0)/4)</f>
        <v>0</v>
      </c>
      <c r="CE51" s="147">
        <f t="shared" ref="CE51:CE69" si="406">SUM(BW51:CD51)</f>
        <v>5</v>
      </c>
      <c r="CF51" s="159">
        <f t="shared" ref="CF51:CF69" si="407">MAX(BW51:CD51)</f>
        <v>5</v>
      </c>
      <c r="CH51" s="60">
        <f t="shared" ref="CH51:CH69" si="408">IF(VALUE($D51)=1,1,0)+IF(VALUE($E51)=1,1,0)+IF(VALUE($F51)=1,1,0)+IF(VALUE($G51)=1,1,0)</f>
        <v>0</v>
      </c>
      <c r="CI51" s="60">
        <f t="shared" ref="CI51:CI69" si="409">IF(VALUE($D51)=2,1,0)+IF(VALUE($E51)=2,1,0)+IF(VALUE($F51)=2,1,0)+IF(VALUE($G51)=2,1,0)</f>
        <v>0</v>
      </c>
      <c r="CJ51" s="60">
        <f t="shared" ref="CJ51:CJ69" si="410">IF(VALUE($D51)=3,1,0)+IF(VALUE($E51)=3,1,0)+IF(VALUE($F51)=3,1,0)+IF(VALUE($G51)=3,1,0)</f>
        <v>0</v>
      </c>
      <c r="CK51" s="60">
        <f t="shared" ref="CK51:CK69" si="411">IF(VALUE($D51)=4,1,0)+IF(VALUE($E51)=4,1,0)+IF(VALUE($F51)=4,1,0)+IF(VALUE($G51)=4,1,0)</f>
        <v>0</v>
      </c>
      <c r="CL51" s="60">
        <f t="shared" ref="CL51:CL69" si="412">IF(VALUE($D51)=5,1,0)+IF(VALUE($E51)=5,1,0)+IF(VALUE($F51)=5,1,0)+IF(VALUE($G51)=5,1,0)</f>
        <v>0</v>
      </c>
      <c r="CM51" s="60">
        <f t="shared" ref="CM51:CM69" si="413">IF(VALUE($D51)=6,1,0)+IF(VALUE($E51)=6,1,0)+IF(VALUE($F51)=6,1,0)+IF(VALUE($G51)=6,1,0)</f>
        <v>0</v>
      </c>
      <c r="CN51" s="60">
        <f t="shared" ref="CN51:CN69" si="414">IF(VALUE($D51)=7,1,0)+IF(VALUE($E51)=7,1,0)+IF(VALUE($F51)=7,1,0)+IF(VALUE($G51)=7,1,0)</f>
        <v>0</v>
      </c>
      <c r="CO51" s="60">
        <f t="shared" ref="CO51:CO69" si="415">IF(VALUE($D51)=8,1,0)+IF(VALUE($E51)=8,1,0)+IF(VALUE($F51)=8,1,0)+IF(VALUE($G51)=8,1,0)</f>
        <v>0</v>
      </c>
      <c r="CP51" s="67">
        <f t="shared" ref="CP51:CP69" si="416">SUM(CH51:CO51)</f>
        <v>0</v>
      </c>
      <c r="CQ51" s="60">
        <f t="shared" ref="CQ51:CQ69" si="417">IF(MID(H51,1,1)="1",1,0)+IF(MID(I51,1,1)="1",1,0)+IF(MID(J51,1,1)="1",1,0)+IF(MID(K51,1,1)="1",1,0)+IF(MID(L51,1,1)="1",1,0)+IF(MID(M51,1,1)="1",1,0)+IF(MID(N51,1,1)="1",1,0)</f>
        <v>0</v>
      </c>
      <c r="CR51" s="60">
        <f t="shared" ref="CR51:CR69" si="418">IF(MID(H51,1,1)="2",1,0)+IF(MID(I51,1,1)="2",1,0)+IF(MID(J51,1,1)="2",1,0)+IF(MID(K51,1,1)="2",1,0)+IF(MID(L51,1,1)="2",1,0)+IF(MID(M51,1,1)="2",1,0)+IF(MID(N51,1,1)="2",1,0)</f>
        <v>1</v>
      </c>
      <c r="CS51" s="61">
        <f t="shared" ref="CS51:CS69" si="419">IF(MID(H51,1,1)="3",1,0)+IF(MID(I51,1,1)="3",1,0)+IF(MID(J51,1,1)="3",1,0)+IF(MID(K51,1,1)="3",1,0)+IF(MID(L51,1,1)="3",1,0)+IF(MID(M51,1,1)="3",1,0)+IF(MID(N51,1,1)="3",1,0)</f>
        <v>0</v>
      </c>
      <c r="CT51" s="60">
        <f t="shared" ref="CT51:CT69" si="420">IF(MID(H51,1,1)="4",1,0)+IF(MID(I51,1,1)="4",1,0)+IF(MID(J51,1,1)="4",1,0)+IF(MID(K51,1,1)="4",1,0)+IF(MID(L51,1,1)="4",1,0)+IF(MID(M51,1,1)="4",1,0)+IF(MID(N51,1,1)="4",1,0)</f>
        <v>0</v>
      </c>
      <c r="CU51" s="60">
        <f t="shared" ref="CU51:CU69" si="421">IF(MID(H51,1,1)="5",1,0)+IF(MID(I51,1,1)="5",1,0)+IF(MID(J51,1,1)="5",1,0)+IF(MID(K51,1,1)="5",1,0)+IF(MID(L51,1,1)="5",1,0)+IF(MID(M51,1,1)="5",1,0)+IF(MID(N51,1,1)="5",1,0)</f>
        <v>0</v>
      </c>
      <c r="CV51" s="60">
        <f t="shared" ref="CV51:CV69" si="422">IF(MID(H51,1,1)="6",1,0)+IF(MID(I51,1,1)="6",1,0)+IF(MID(J51,1,1)="6",1,0)+IF(MID(K51,1,1)="6",1,0)+IF(MID(L51,1,1)="6",1,0)+IF(MID(M51,1,1)="6",1,0)+IF(MID(N51,1,1)="6",1,0)</f>
        <v>0</v>
      </c>
      <c r="CW51" s="60">
        <f t="shared" ref="CW51:CW69" si="423">IF(MID(H51,1,1)="7",1,0)+IF(MID(I51,1,1)="7",1,0)+IF(MID(J51,1,1)="7",1,0)+IF(MID(K51,1,1)="7",1,0)+IF(MID(L51,1,1)="7",1,0)+IF(MID(M51,1,1)="7",1,0)+IF(MID(N51,1,1)="7",1,0)</f>
        <v>0</v>
      </c>
      <c r="CX51" s="60">
        <f t="shared" ref="CX51:CX69" si="424">IF(MID(H51,1,1)="8",1,0)+IF(MID(I51,1,1)="8",1,0)+IF(MID(J51,1,1)="8",1,0)+IF(MID(K51,1,1)="8",1,0)+IF(MID(L51,1,1)="8",1,0)+IF(MID(M51,1,1)="8",1,0)+IF(MID(N51,1,1)="8",1,0)</f>
        <v>0</v>
      </c>
      <c r="CY51" s="66">
        <f t="shared" ref="CY51:CY69" si="425">SUM(CQ51:CX51)</f>
        <v>1</v>
      </c>
      <c r="DC51" s="53">
        <f>SUM($AD51:$AF51)+SUM($AH51:$AJ51)+SUM($AL51:AN51)+SUM($AP51:AR51)+SUM($AT51:AV51)+SUM($AX51:AZ51)+SUM($BB51:BD51)+SUM($BF51:BH51)</f>
        <v>18</v>
      </c>
      <c r="DD51"/>
      <c r="DE51"/>
      <c r="DF51"/>
      <c r="DG51"/>
      <c r="DH51"/>
      <c r="DI51"/>
      <c r="DJ51"/>
      <c r="DK51"/>
      <c r="DL51"/>
      <c r="DM51"/>
      <c r="DN51"/>
      <c r="DO51"/>
      <c r="DP51"/>
      <c r="DQ51"/>
      <c r="DR51"/>
      <c r="DS51"/>
      <c r="DT51"/>
      <c r="DU51"/>
    </row>
    <row r="52" spans="1:125" s="2" customFormat="1" x14ac:dyDescent="0.25">
      <c r="A52" s="15" t="s">
        <v>126</v>
      </c>
      <c r="B52" s="287" t="s">
        <v>137</v>
      </c>
      <c r="C52" s="105"/>
      <c r="D52" s="178"/>
      <c r="E52" s="122"/>
      <c r="F52" s="122"/>
      <c r="G52" s="179"/>
      <c r="H52" s="99">
        <v>3</v>
      </c>
      <c r="I52" s="100"/>
      <c r="J52" s="100"/>
      <c r="K52" s="100"/>
      <c r="L52" s="100"/>
      <c r="M52" s="100"/>
      <c r="N52" s="10"/>
      <c r="O52" s="109"/>
      <c r="P52" s="109"/>
      <c r="Q52" s="178"/>
      <c r="R52" s="122"/>
      <c r="S52" s="122"/>
      <c r="T52" s="122"/>
      <c r="U52" s="122"/>
      <c r="V52" s="122"/>
      <c r="W52" s="179"/>
      <c r="X52" s="297">
        <f t="shared" si="377"/>
        <v>150</v>
      </c>
      <c r="Y52" s="109">
        <f t="shared" si="378"/>
        <v>5</v>
      </c>
      <c r="Z52" s="9"/>
      <c r="AA52" s="9"/>
      <c r="AB52" s="9"/>
      <c r="AC52" s="9"/>
      <c r="AD52" s="166"/>
      <c r="AE52" s="166"/>
      <c r="AF52" s="166"/>
      <c r="AG52" s="277">
        <f t="shared" si="379"/>
        <v>0</v>
      </c>
      <c r="AH52" s="166"/>
      <c r="AI52" s="166"/>
      <c r="AJ52" s="166"/>
      <c r="AK52" s="277">
        <f t="shared" si="380"/>
        <v>0</v>
      </c>
      <c r="AL52" s="166"/>
      <c r="AM52" s="166"/>
      <c r="AN52" s="166"/>
      <c r="AO52" s="277">
        <f t="shared" si="381"/>
        <v>5</v>
      </c>
      <c r="AP52" s="166">
        <v>12</v>
      </c>
      <c r="AQ52" s="166"/>
      <c r="AR52" s="166">
        <v>6</v>
      </c>
      <c r="AS52" s="277">
        <f t="shared" si="382"/>
        <v>0</v>
      </c>
      <c r="AT52" s="166"/>
      <c r="AU52" s="166"/>
      <c r="AV52" s="166"/>
      <c r="AW52" s="277">
        <f t="shared" si="383"/>
        <v>0</v>
      </c>
      <c r="AX52" s="166"/>
      <c r="AY52" s="166"/>
      <c r="AZ52" s="166"/>
      <c r="BA52" s="277">
        <f t="shared" si="384"/>
        <v>0</v>
      </c>
      <c r="BB52" s="166"/>
      <c r="BC52" s="166"/>
      <c r="BD52" s="166"/>
      <c r="BE52" s="277">
        <f t="shared" si="385"/>
        <v>0</v>
      </c>
      <c r="BF52" s="166"/>
      <c r="BG52" s="166"/>
      <c r="BH52" s="166"/>
      <c r="BI52" s="277">
        <f t="shared" si="386"/>
        <v>0</v>
      </c>
      <c r="BJ52" s="50">
        <f t="shared" si="387"/>
        <v>0</v>
      </c>
      <c r="BK52" s="98" t="str">
        <f t="shared" si="388"/>
        <v/>
      </c>
      <c r="BL52" s="68">
        <f t="shared" si="389"/>
        <v>0</v>
      </c>
      <c r="BM52" s="68">
        <f t="shared" si="390"/>
        <v>0</v>
      </c>
      <c r="BN52" s="68">
        <f t="shared" si="391"/>
        <v>5</v>
      </c>
      <c r="BO52" s="68">
        <f t="shared" si="392"/>
        <v>0</v>
      </c>
      <c r="BP52" s="68">
        <f t="shared" si="393"/>
        <v>0</v>
      </c>
      <c r="BQ52" s="68">
        <f t="shared" si="394"/>
        <v>0</v>
      </c>
      <c r="BR52" s="68">
        <f t="shared" si="395"/>
        <v>0</v>
      </c>
      <c r="BS52" s="68">
        <f t="shared" si="396"/>
        <v>0</v>
      </c>
      <c r="BT52" s="71">
        <f t="shared" si="397"/>
        <v>5</v>
      </c>
      <c r="BW52" s="12">
        <f t="shared" si="398"/>
        <v>0</v>
      </c>
      <c r="BX52" s="12">
        <f t="shared" si="399"/>
        <v>0</v>
      </c>
      <c r="BY52" s="12">
        <f t="shared" si="400"/>
        <v>0</v>
      </c>
      <c r="BZ52" s="12">
        <f t="shared" si="401"/>
        <v>5</v>
      </c>
      <c r="CA52" s="12">
        <f t="shared" si="402"/>
        <v>0</v>
      </c>
      <c r="CB52" s="12">
        <f t="shared" si="403"/>
        <v>0</v>
      </c>
      <c r="CC52" s="12">
        <f t="shared" si="404"/>
        <v>0</v>
      </c>
      <c r="CD52" s="12">
        <f t="shared" si="405"/>
        <v>0</v>
      </c>
      <c r="CE52" s="147">
        <f t="shared" si="406"/>
        <v>5</v>
      </c>
      <c r="CF52" s="159">
        <f t="shared" si="407"/>
        <v>5</v>
      </c>
      <c r="CH52" s="60">
        <f t="shared" si="408"/>
        <v>0</v>
      </c>
      <c r="CI52" s="60">
        <f t="shared" si="409"/>
        <v>0</v>
      </c>
      <c r="CJ52" s="60">
        <f t="shared" si="410"/>
        <v>0</v>
      </c>
      <c r="CK52" s="60">
        <f t="shared" si="411"/>
        <v>0</v>
      </c>
      <c r="CL52" s="60">
        <f t="shared" si="412"/>
        <v>0</v>
      </c>
      <c r="CM52" s="60">
        <f t="shared" si="413"/>
        <v>0</v>
      </c>
      <c r="CN52" s="60">
        <f t="shared" si="414"/>
        <v>0</v>
      </c>
      <c r="CO52" s="60">
        <f t="shared" si="415"/>
        <v>0</v>
      </c>
      <c r="CP52" s="67">
        <f t="shared" si="416"/>
        <v>0</v>
      </c>
      <c r="CQ52" s="60">
        <f t="shared" si="417"/>
        <v>0</v>
      </c>
      <c r="CR52" s="60">
        <f t="shared" si="418"/>
        <v>0</v>
      </c>
      <c r="CS52" s="61">
        <f t="shared" si="419"/>
        <v>1</v>
      </c>
      <c r="CT52" s="60">
        <f t="shared" si="420"/>
        <v>0</v>
      </c>
      <c r="CU52" s="60">
        <f t="shared" si="421"/>
        <v>0</v>
      </c>
      <c r="CV52" s="60">
        <f t="shared" si="422"/>
        <v>0</v>
      </c>
      <c r="CW52" s="60">
        <f t="shared" si="423"/>
        <v>0</v>
      </c>
      <c r="CX52" s="60">
        <f t="shared" si="424"/>
        <v>0</v>
      </c>
      <c r="CY52" s="66">
        <f t="shared" si="425"/>
        <v>1</v>
      </c>
      <c r="DC52" s="53">
        <f>SUM($AD52:$AF52)+SUM($AH52:$AJ52)+SUM($AL52:AN52)+SUM($AP52:AR52)+SUM($AT52:AV52)+SUM($AX52:AZ52)+SUM($BB52:BD52)+SUM($BF52:BH52)</f>
        <v>18</v>
      </c>
      <c r="DD52"/>
      <c r="DE52"/>
      <c r="DF52"/>
      <c r="DG52"/>
      <c r="DH52"/>
      <c r="DI52"/>
      <c r="DJ52"/>
      <c r="DK52"/>
      <c r="DL52"/>
      <c r="DM52"/>
      <c r="DN52"/>
      <c r="DO52"/>
      <c r="DP52"/>
      <c r="DQ52"/>
      <c r="DR52"/>
      <c r="DS52"/>
      <c r="DT52"/>
      <c r="DU52"/>
    </row>
    <row r="53" spans="1:125" s="2" customFormat="1" x14ac:dyDescent="0.25">
      <c r="A53" s="15" t="s">
        <v>127</v>
      </c>
      <c r="B53" s="287" t="s">
        <v>138</v>
      </c>
      <c r="C53" s="105"/>
      <c r="D53" s="178"/>
      <c r="E53" s="122"/>
      <c r="F53" s="122"/>
      <c r="G53" s="179"/>
      <c r="H53" s="99">
        <v>3</v>
      </c>
      <c r="I53" s="100"/>
      <c r="J53" s="100"/>
      <c r="K53" s="100"/>
      <c r="L53" s="100"/>
      <c r="M53" s="100"/>
      <c r="N53" s="10"/>
      <c r="O53" s="109"/>
      <c r="P53" s="109"/>
      <c r="Q53" s="178"/>
      <c r="R53" s="122"/>
      <c r="S53" s="122"/>
      <c r="T53" s="122"/>
      <c r="U53" s="122"/>
      <c r="V53" s="122"/>
      <c r="W53" s="179"/>
      <c r="X53" s="297">
        <f t="shared" si="377"/>
        <v>150</v>
      </c>
      <c r="Y53" s="109">
        <f t="shared" si="378"/>
        <v>5</v>
      </c>
      <c r="Z53" s="9"/>
      <c r="AA53" s="9"/>
      <c r="AB53" s="9"/>
      <c r="AC53" s="9"/>
      <c r="AD53" s="166"/>
      <c r="AE53" s="166"/>
      <c r="AF53" s="166"/>
      <c r="AG53" s="277">
        <f t="shared" si="379"/>
        <v>0</v>
      </c>
      <c r="AH53" s="166"/>
      <c r="AI53" s="166"/>
      <c r="AJ53" s="166"/>
      <c r="AK53" s="277">
        <f t="shared" si="380"/>
        <v>0</v>
      </c>
      <c r="AL53" s="166"/>
      <c r="AM53" s="166"/>
      <c r="AN53" s="166"/>
      <c r="AO53" s="277">
        <f t="shared" si="381"/>
        <v>5</v>
      </c>
      <c r="AP53" s="166">
        <v>12</v>
      </c>
      <c r="AQ53" s="166"/>
      <c r="AR53" s="166">
        <v>6</v>
      </c>
      <c r="AS53" s="277">
        <f t="shared" si="382"/>
        <v>0</v>
      </c>
      <c r="AT53" s="166"/>
      <c r="AU53" s="166"/>
      <c r="AV53" s="166"/>
      <c r="AW53" s="277">
        <f t="shared" si="383"/>
        <v>0</v>
      </c>
      <c r="AX53" s="166"/>
      <c r="AY53" s="166"/>
      <c r="AZ53" s="166"/>
      <c r="BA53" s="277">
        <f t="shared" si="384"/>
        <v>0</v>
      </c>
      <c r="BB53" s="166"/>
      <c r="BC53" s="166"/>
      <c r="BD53" s="166"/>
      <c r="BE53" s="277">
        <f t="shared" si="385"/>
        <v>0</v>
      </c>
      <c r="BF53" s="166"/>
      <c r="BG53" s="166"/>
      <c r="BH53" s="166"/>
      <c r="BI53" s="277">
        <f t="shared" si="386"/>
        <v>0</v>
      </c>
      <c r="BJ53" s="50">
        <f t="shared" si="387"/>
        <v>0</v>
      </c>
      <c r="BK53" s="98" t="str">
        <f t="shared" si="388"/>
        <v/>
      </c>
      <c r="BL53" s="68">
        <f t="shared" si="389"/>
        <v>0</v>
      </c>
      <c r="BM53" s="68">
        <f t="shared" si="390"/>
        <v>0</v>
      </c>
      <c r="BN53" s="68">
        <f t="shared" si="391"/>
        <v>5</v>
      </c>
      <c r="BO53" s="68">
        <f t="shared" si="392"/>
        <v>0</v>
      </c>
      <c r="BP53" s="68">
        <f t="shared" si="393"/>
        <v>0</v>
      </c>
      <c r="BQ53" s="68">
        <f t="shared" si="394"/>
        <v>0</v>
      </c>
      <c r="BR53" s="68">
        <f t="shared" si="395"/>
        <v>0</v>
      </c>
      <c r="BS53" s="68">
        <f t="shared" si="396"/>
        <v>0</v>
      </c>
      <c r="BT53" s="71">
        <f t="shared" si="397"/>
        <v>5</v>
      </c>
      <c r="BW53" s="12">
        <f t="shared" si="398"/>
        <v>0</v>
      </c>
      <c r="BX53" s="12">
        <f t="shared" si="399"/>
        <v>0</v>
      </c>
      <c r="BY53" s="12">
        <f t="shared" si="400"/>
        <v>0</v>
      </c>
      <c r="BZ53" s="12">
        <f t="shared" si="401"/>
        <v>5</v>
      </c>
      <c r="CA53" s="12">
        <f t="shared" si="402"/>
        <v>0</v>
      </c>
      <c r="CB53" s="12">
        <f t="shared" si="403"/>
        <v>0</v>
      </c>
      <c r="CC53" s="12">
        <f t="shared" si="404"/>
        <v>0</v>
      </c>
      <c r="CD53" s="12">
        <f t="shared" si="405"/>
        <v>0</v>
      </c>
      <c r="CE53" s="147">
        <f t="shared" si="406"/>
        <v>5</v>
      </c>
      <c r="CF53" s="159">
        <f t="shared" si="407"/>
        <v>5</v>
      </c>
      <c r="CH53" s="60">
        <f t="shared" si="408"/>
        <v>0</v>
      </c>
      <c r="CI53" s="60">
        <f t="shared" si="409"/>
        <v>0</v>
      </c>
      <c r="CJ53" s="60">
        <f t="shared" si="410"/>
        <v>0</v>
      </c>
      <c r="CK53" s="60">
        <f t="shared" si="411"/>
        <v>0</v>
      </c>
      <c r="CL53" s="60">
        <f t="shared" si="412"/>
        <v>0</v>
      </c>
      <c r="CM53" s="60">
        <f t="shared" si="413"/>
        <v>0</v>
      </c>
      <c r="CN53" s="60">
        <f t="shared" si="414"/>
        <v>0</v>
      </c>
      <c r="CO53" s="60">
        <f t="shared" si="415"/>
        <v>0</v>
      </c>
      <c r="CP53" s="67">
        <f t="shared" si="416"/>
        <v>0</v>
      </c>
      <c r="CQ53" s="60">
        <f t="shared" si="417"/>
        <v>0</v>
      </c>
      <c r="CR53" s="60">
        <f t="shared" si="418"/>
        <v>0</v>
      </c>
      <c r="CS53" s="61">
        <f t="shared" si="419"/>
        <v>1</v>
      </c>
      <c r="CT53" s="60">
        <f t="shared" si="420"/>
        <v>0</v>
      </c>
      <c r="CU53" s="60">
        <f t="shared" si="421"/>
        <v>0</v>
      </c>
      <c r="CV53" s="60">
        <f t="shared" si="422"/>
        <v>0</v>
      </c>
      <c r="CW53" s="60">
        <f t="shared" si="423"/>
        <v>0</v>
      </c>
      <c r="CX53" s="60">
        <f t="shared" si="424"/>
        <v>0</v>
      </c>
      <c r="CY53" s="66">
        <f t="shared" si="425"/>
        <v>1</v>
      </c>
      <c r="DC53" s="53">
        <f>SUM($AD53:$AF53)+SUM($AH53:$AJ53)+SUM($AL53:AN53)+SUM($AP53:AR53)+SUM($AT53:AV53)+SUM($AX53:AZ53)+SUM($BB53:BD53)+SUM($BF53:BH53)</f>
        <v>18</v>
      </c>
      <c r="DD53"/>
      <c r="DE53"/>
      <c r="DF53"/>
      <c r="DG53"/>
      <c r="DH53"/>
      <c r="DI53"/>
      <c r="DJ53"/>
      <c r="DK53"/>
      <c r="DL53"/>
      <c r="DM53"/>
      <c r="DN53"/>
      <c r="DO53"/>
      <c r="DP53"/>
      <c r="DQ53"/>
      <c r="DR53"/>
      <c r="DS53"/>
      <c r="DT53"/>
      <c r="DU53"/>
    </row>
    <row r="54" spans="1:125" s="1" customFormat="1" hidden="1" x14ac:dyDescent="0.25">
      <c r="A54" s="15" t="s">
        <v>128</v>
      </c>
      <c r="B54" s="287" t="s">
        <v>139</v>
      </c>
      <c r="C54" s="105"/>
      <c r="D54" s="178"/>
      <c r="E54" s="122"/>
      <c r="F54" s="122"/>
      <c r="G54" s="179"/>
      <c r="H54" s="99"/>
      <c r="I54" s="100"/>
      <c r="J54" s="100"/>
      <c r="K54" s="100"/>
      <c r="L54" s="100"/>
      <c r="M54" s="100"/>
      <c r="N54" s="10"/>
      <c r="O54" s="109"/>
      <c r="P54" s="109"/>
      <c r="Q54" s="178"/>
      <c r="R54" s="122"/>
      <c r="S54" s="122"/>
      <c r="T54" s="122"/>
      <c r="U54" s="122"/>
      <c r="V54" s="122"/>
      <c r="W54" s="179"/>
      <c r="X54" s="297">
        <f t="shared" si="377"/>
        <v>0</v>
      </c>
      <c r="Y54" s="109">
        <f t="shared" si="378"/>
        <v>0</v>
      </c>
      <c r="Z54" s="9"/>
      <c r="AA54" s="9"/>
      <c r="AB54" s="9"/>
      <c r="AC54" s="9"/>
      <c r="AD54" s="166"/>
      <c r="AE54" s="166"/>
      <c r="AF54" s="166"/>
      <c r="AG54" s="277">
        <f t="shared" si="379"/>
        <v>0</v>
      </c>
      <c r="AH54" s="166"/>
      <c r="AI54" s="166"/>
      <c r="AJ54" s="166"/>
      <c r="AK54" s="277">
        <f t="shared" si="380"/>
        <v>0</v>
      </c>
      <c r="AL54" s="166"/>
      <c r="AM54" s="166"/>
      <c r="AN54" s="166"/>
      <c r="AO54" s="277">
        <f t="shared" si="381"/>
        <v>0</v>
      </c>
      <c r="AP54" s="166"/>
      <c r="AQ54" s="166"/>
      <c r="AR54" s="166"/>
      <c r="AS54" s="277">
        <f t="shared" si="382"/>
        <v>0</v>
      </c>
      <c r="AT54" s="166"/>
      <c r="AU54" s="166"/>
      <c r="AV54" s="166"/>
      <c r="AW54" s="277">
        <f t="shared" si="383"/>
        <v>0</v>
      </c>
      <c r="AX54" s="166"/>
      <c r="AY54" s="166"/>
      <c r="AZ54" s="166"/>
      <c r="BA54" s="277">
        <f t="shared" si="384"/>
        <v>0</v>
      </c>
      <c r="BB54" s="166"/>
      <c r="BC54" s="166"/>
      <c r="BD54" s="166"/>
      <c r="BE54" s="277">
        <f t="shared" si="385"/>
        <v>0</v>
      </c>
      <c r="BF54" s="166"/>
      <c r="BG54" s="166"/>
      <c r="BH54" s="166"/>
      <c r="BI54" s="277">
        <f t="shared" si="386"/>
        <v>0</v>
      </c>
      <c r="BJ54" s="50">
        <f t="shared" si="387"/>
        <v>0</v>
      </c>
      <c r="BK54" s="98" t="str">
        <f t="shared" si="388"/>
        <v/>
      </c>
      <c r="BL54" s="68">
        <f t="shared" si="389"/>
        <v>0</v>
      </c>
      <c r="BM54" s="68">
        <f t="shared" si="390"/>
        <v>0</v>
      </c>
      <c r="BN54" s="68">
        <f t="shared" si="391"/>
        <v>0</v>
      </c>
      <c r="BO54" s="68">
        <f t="shared" si="392"/>
        <v>0</v>
      </c>
      <c r="BP54" s="68">
        <f t="shared" si="393"/>
        <v>0</v>
      </c>
      <c r="BQ54" s="68">
        <f t="shared" si="394"/>
        <v>0</v>
      </c>
      <c r="BR54" s="68">
        <f t="shared" si="395"/>
        <v>0</v>
      </c>
      <c r="BS54" s="68">
        <f t="shared" si="396"/>
        <v>0</v>
      </c>
      <c r="BT54" s="71">
        <f t="shared" si="397"/>
        <v>0</v>
      </c>
      <c r="BU54" s="2"/>
      <c r="BV54" s="2"/>
      <c r="BW54" s="12">
        <f t="shared" si="398"/>
        <v>0</v>
      </c>
      <c r="BX54" s="12">
        <f t="shared" si="399"/>
        <v>0</v>
      </c>
      <c r="BY54" s="12">
        <f t="shared" si="400"/>
        <v>0</v>
      </c>
      <c r="BZ54" s="12">
        <f t="shared" si="401"/>
        <v>0</v>
      </c>
      <c r="CA54" s="12">
        <f t="shared" si="402"/>
        <v>0</v>
      </c>
      <c r="CB54" s="12">
        <f t="shared" si="403"/>
        <v>0</v>
      </c>
      <c r="CC54" s="12">
        <f t="shared" si="404"/>
        <v>0</v>
      </c>
      <c r="CD54" s="12">
        <f t="shared" si="405"/>
        <v>0</v>
      </c>
      <c r="CE54" s="147">
        <f t="shared" si="406"/>
        <v>0</v>
      </c>
      <c r="CF54" s="159">
        <f t="shared" si="407"/>
        <v>0</v>
      </c>
      <c r="CH54" s="60">
        <f t="shared" si="408"/>
        <v>0</v>
      </c>
      <c r="CI54" s="60">
        <f t="shared" si="409"/>
        <v>0</v>
      </c>
      <c r="CJ54" s="60">
        <f t="shared" si="410"/>
        <v>0</v>
      </c>
      <c r="CK54" s="60">
        <f t="shared" si="411"/>
        <v>0</v>
      </c>
      <c r="CL54" s="60">
        <f t="shared" si="412"/>
        <v>0</v>
      </c>
      <c r="CM54" s="60">
        <f t="shared" si="413"/>
        <v>0</v>
      </c>
      <c r="CN54" s="60">
        <f t="shared" si="414"/>
        <v>0</v>
      </c>
      <c r="CO54" s="60">
        <f t="shared" si="415"/>
        <v>0</v>
      </c>
      <c r="CP54" s="67">
        <f t="shared" si="416"/>
        <v>0</v>
      </c>
      <c r="CQ54" s="60">
        <f t="shared" si="417"/>
        <v>0</v>
      </c>
      <c r="CR54" s="60">
        <f t="shared" si="418"/>
        <v>0</v>
      </c>
      <c r="CS54" s="61">
        <f t="shared" si="419"/>
        <v>0</v>
      </c>
      <c r="CT54" s="60">
        <f t="shared" si="420"/>
        <v>0</v>
      </c>
      <c r="CU54" s="60">
        <f t="shared" si="421"/>
        <v>0</v>
      </c>
      <c r="CV54" s="60">
        <f t="shared" si="422"/>
        <v>0</v>
      </c>
      <c r="CW54" s="60">
        <f t="shared" si="423"/>
        <v>0</v>
      </c>
      <c r="CX54" s="60">
        <f t="shared" si="424"/>
        <v>0</v>
      </c>
      <c r="CY54" s="66">
        <f t="shared" si="425"/>
        <v>0</v>
      </c>
      <c r="DC54" s="53">
        <f>SUM($AD54:$AF54)+SUM($AH54:$AJ54)+SUM($AL54:AN54)+SUM($AP54:AR54)+SUM($AT54:AV54)+SUM($AX54:AZ54)+SUM($BB54:BD54)+SUM($BF54:BH54)</f>
        <v>0</v>
      </c>
      <c r="DD54"/>
      <c r="DE54"/>
      <c r="DF54"/>
      <c r="DG54"/>
      <c r="DH54"/>
      <c r="DI54"/>
      <c r="DJ54"/>
      <c r="DK54"/>
      <c r="DL54"/>
      <c r="DM54"/>
      <c r="DN54"/>
      <c r="DO54"/>
      <c r="DP54"/>
      <c r="DQ54"/>
      <c r="DR54"/>
      <c r="DS54"/>
      <c r="DT54"/>
      <c r="DU54"/>
    </row>
    <row r="55" spans="1:125" s="2" customFormat="1" ht="11.25" hidden="1" customHeight="1" x14ac:dyDescent="0.25">
      <c r="A55" s="15" t="s">
        <v>129</v>
      </c>
      <c r="B55" s="287" t="s">
        <v>140</v>
      </c>
      <c r="C55" s="105"/>
      <c r="D55" s="178"/>
      <c r="E55" s="122"/>
      <c r="F55" s="122"/>
      <c r="G55" s="179"/>
      <c r="H55" s="99"/>
      <c r="I55" s="100"/>
      <c r="J55" s="100"/>
      <c r="K55" s="100"/>
      <c r="L55" s="100"/>
      <c r="M55" s="100"/>
      <c r="N55" s="10"/>
      <c r="O55" s="109"/>
      <c r="P55" s="109"/>
      <c r="Q55" s="178"/>
      <c r="R55" s="122"/>
      <c r="S55" s="122"/>
      <c r="T55" s="122"/>
      <c r="U55" s="122"/>
      <c r="V55" s="122"/>
      <c r="W55" s="179"/>
      <c r="X55" s="297">
        <f t="shared" si="377"/>
        <v>0</v>
      </c>
      <c r="Y55" s="109">
        <f t="shared" si="378"/>
        <v>0</v>
      </c>
      <c r="Z55" s="9"/>
      <c r="AA55" s="9"/>
      <c r="AB55" s="9"/>
      <c r="AC55" s="9"/>
      <c r="AD55" s="166"/>
      <c r="AE55" s="166"/>
      <c r="AF55" s="166"/>
      <c r="AG55" s="277">
        <f t="shared" si="379"/>
        <v>0</v>
      </c>
      <c r="AH55" s="166"/>
      <c r="AI55" s="166"/>
      <c r="AJ55" s="166"/>
      <c r="AK55" s="277">
        <f t="shared" si="380"/>
        <v>0</v>
      </c>
      <c r="AL55" s="166"/>
      <c r="AM55" s="166"/>
      <c r="AN55" s="166"/>
      <c r="AO55" s="277">
        <f t="shared" si="381"/>
        <v>0</v>
      </c>
      <c r="AP55" s="166"/>
      <c r="AQ55" s="166"/>
      <c r="AR55" s="166"/>
      <c r="AS55" s="277">
        <f t="shared" si="382"/>
        <v>0</v>
      </c>
      <c r="AT55" s="166"/>
      <c r="AU55" s="166"/>
      <c r="AV55" s="166"/>
      <c r="AW55" s="277">
        <f t="shared" si="383"/>
        <v>0</v>
      </c>
      <c r="AX55" s="166"/>
      <c r="AY55" s="166"/>
      <c r="AZ55" s="166"/>
      <c r="BA55" s="277">
        <f t="shared" si="384"/>
        <v>0</v>
      </c>
      <c r="BB55" s="166"/>
      <c r="BC55" s="166"/>
      <c r="BD55" s="166"/>
      <c r="BE55" s="277">
        <f t="shared" si="385"/>
        <v>0</v>
      </c>
      <c r="BF55" s="166"/>
      <c r="BG55" s="166"/>
      <c r="BH55" s="166"/>
      <c r="BI55" s="277">
        <f t="shared" si="386"/>
        <v>0</v>
      </c>
      <c r="BJ55" s="50">
        <f t="shared" si="387"/>
        <v>0</v>
      </c>
      <c r="BK55" s="98" t="str">
        <f t="shared" si="388"/>
        <v/>
      </c>
      <c r="BL55" s="68">
        <f t="shared" si="389"/>
        <v>0</v>
      </c>
      <c r="BM55" s="68">
        <f t="shared" si="390"/>
        <v>0</v>
      </c>
      <c r="BN55" s="68">
        <f t="shared" si="391"/>
        <v>0</v>
      </c>
      <c r="BO55" s="68">
        <f t="shared" si="392"/>
        <v>0</v>
      </c>
      <c r="BP55" s="68">
        <f t="shared" si="393"/>
        <v>0</v>
      </c>
      <c r="BQ55" s="68">
        <f t="shared" si="394"/>
        <v>0</v>
      </c>
      <c r="BR55" s="68">
        <f t="shared" si="395"/>
        <v>0</v>
      </c>
      <c r="BS55" s="68">
        <f t="shared" si="396"/>
        <v>0</v>
      </c>
      <c r="BT55" s="71">
        <f t="shared" si="397"/>
        <v>0</v>
      </c>
      <c r="BW55" s="12">
        <f t="shared" si="398"/>
        <v>0</v>
      </c>
      <c r="BX55" s="12">
        <f t="shared" si="399"/>
        <v>0</v>
      </c>
      <c r="BY55" s="12">
        <f t="shared" si="400"/>
        <v>0</v>
      </c>
      <c r="BZ55" s="12">
        <f t="shared" si="401"/>
        <v>0</v>
      </c>
      <c r="CA55" s="12">
        <f t="shared" si="402"/>
        <v>0</v>
      </c>
      <c r="CB55" s="12">
        <f t="shared" si="403"/>
        <v>0</v>
      </c>
      <c r="CC55" s="12">
        <f t="shared" si="404"/>
        <v>0</v>
      </c>
      <c r="CD55" s="12">
        <f t="shared" si="405"/>
        <v>0</v>
      </c>
      <c r="CE55" s="147">
        <f t="shared" si="406"/>
        <v>0</v>
      </c>
      <c r="CF55" s="159">
        <f t="shared" si="407"/>
        <v>0</v>
      </c>
      <c r="CH55" s="60">
        <f t="shared" si="408"/>
        <v>0</v>
      </c>
      <c r="CI55" s="60">
        <f t="shared" si="409"/>
        <v>0</v>
      </c>
      <c r="CJ55" s="60">
        <f t="shared" si="410"/>
        <v>0</v>
      </c>
      <c r="CK55" s="60">
        <f t="shared" si="411"/>
        <v>0</v>
      </c>
      <c r="CL55" s="60">
        <f t="shared" si="412"/>
        <v>0</v>
      </c>
      <c r="CM55" s="60">
        <f t="shared" si="413"/>
        <v>0</v>
      </c>
      <c r="CN55" s="60">
        <f t="shared" si="414"/>
        <v>0</v>
      </c>
      <c r="CO55" s="60">
        <f t="shared" si="415"/>
        <v>0</v>
      </c>
      <c r="CP55" s="67">
        <f t="shared" si="416"/>
        <v>0</v>
      </c>
      <c r="CQ55" s="60">
        <f t="shared" si="417"/>
        <v>0</v>
      </c>
      <c r="CR55" s="60">
        <f t="shared" si="418"/>
        <v>0</v>
      </c>
      <c r="CS55" s="61">
        <f t="shared" si="419"/>
        <v>0</v>
      </c>
      <c r="CT55" s="60">
        <f t="shared" si="420"/>
        <v>0</v>
      </c>
      <c r="CU55" s="60">
        <f t="shared" si="421"/>
        <v>0</v>
      </c>
      <c r="CV55" s="60">
        <f t="shared" si="422"/>
        <v>0</v>
      </c>
      <c r="CW55" s="60">
        <f t="shared" si="423"/>
        <v>0</v>
      </c>
      <c r="CX55" s="60">
        <f t="shared" si="424"/>
        <v>0</v>
      </c>
      <c r="CY55" s="66">
        <f t="shared" si="425"/>
        <v>0</v>
      </c>
      <c r="DC55" s="53">
        <f>SUM($AD55:$AF55)+SUM($AH55:$AJ55)+SUM($AL55:AN55)+SUM($AP55:AR55)+SUM($AT55:AV55)+SUM($AX55:AZ55)+SUM($BB55:BD55)+SUM($BF55:BH55)</f>
        <v>0</v>
      </c>
      <c r="DD55"/>
      <c r="DE55"/>
      <c r="DF55"/>
      <c r="DG55"/>
      <c r="DH55"/>
      <c r="DI55"/>
      <c r="DJ55"/>
      <c r="DK55"/>
      <c r="DL55"/>
      <c r="DM55"/>
      <c r="DN55"/>
      <c r="DO55"/>
      <c r="DP55"/>
      <c r="DQ55"/>
      <c r="DR55"/>
      <c r="DS55"/>
      <c r="DT55"/>
      <c r="DU55"/>
    </row>
    <row r="56" spans="1:125" s="2" customFormat="1" hidden="1" x14ac:dyDescent="0.25">
      <c r="A56" s="15" t="s">
        <v>130</v>
      </c>
      <c r="B56" s="287" t="s">
        <v>141</v>
      </c>
      <c r="C56" s="105"/>
      <c r="D56" s="178"/>
      <c r="E56" s="122"/>
      <c r="F56" s="122"/>
      <c r="G56" s="179"/>
      <c r="H56" s="99"/>
      <c r="I56" s="100"/>
      <c r="J56" s="100"/>
      <c r="K56" s="100"/>
      <c r="L56" s="100"/>
      <c r="M56" s="100"/>
      <c r="N56" s="10"/>
      <c r="O56" s="109"/>
      <c r="P56" s="109"/>
      <c r="Q56" s="178"/>
      <c r="R56" s="122"/>
      <c r="S56" s="122"/>
      <c r="T56" s="122"/>
      <c r="U56" s="122"/>
      <c r="V56" s="122"/>
      <c r="W56" s="179"/>
      <c r="X56" s="297">
        <f t="shared" si="377"/>
        <v>0</v>
      </c>
      <c r="Y56" s="109">
        <f t="shared" si="378"/>
        <v>0</v>
      </c>
      <c r="Z56" s="9"/>
      <c r="AA56" s="9"/>
      <c r="AB56" s="9"/>
      <c r="AC56" s="9"/>
      <c r="AD56" s="166"/>
      <c r="AE56" s="166"/>
      <c r="AF56" s="166"/>
      <c r="AG56" s="277">
        <f t="shared" si="379"/>
        <v>0</v>
      </c>
      <c r="AH56" s="166"/>
      <c r="AI56" s="166"/>
      <c r="AJ56" s="166"/>
      <c r="AK56" s="277">
        <f t="shared" si="380"/>
        <v>0</v>
      </c>
      <c r="AL56" s="166"/>
      <c r="AM56" s="166"/>
      <c r="AN56" s="166"/>
      <c r="AO56" s="277">
        <f t="shared" si="381"/>
        <v>0</v>
      </c>
      <c r="AP56" s="166"/>
      <c r="AQ56" s="166"/>
      <c r="AR56" s="166"/>
      <c r="AS56" s="277">
        <f t="shared" si="382"/>
        <v>0</v>
      </c>
      <c r="AT56" s="166"/>
      <c r="AU56" s="166"/>
      <c r="AV56" s="166"/>
      <c r="AW56" s="277">
        <f t="shared" si="383"/>
        <v>0</v>
      </c>
      <c r="AX56" s="166"/>
      <c r="AY56" s="166"/>
      <c r="AZ56" s="166"/>
      <c r="BA56" s="277">
        <f t="shared" si="384"/>
        <v>0</v>
      </c>
      <c r="BB56" s="166"/>
      <c r="BC56" s="166"/>
      <c r="BD56" s="166"/>
      <c r="BE56" s="277">
        <f t="shared" si="385"/>
        <v>0</v>
      </c>
      <c r="BF56" s="166"/>
      <c r="BG56" s="166"/>
      <c r="BH56" s="166"/>
      <c r="BI56" s="277">
        <f t="shared" si="386"/>
        <v>0</v>
      </c>
      <c r="BJ56" s="50">
        <f t="shared" si="387"/>
        <v>0</v>
      </c>
      <c r="BK56" s="98" t="str">
        <f t="shared" si="388"/>
        <v/>
      </c>
      <c r="BL56" s="68">
        <f t="shared" si="389"/>
        <v>0</v>
      </c>
      <c r="BM56" s="68">
        <f t="shared" si="390"/>
        <v>0</v>
      </c>
      <c r="BN56" s="68">
        <f t="shared" si="391"/>
        <v>0</v>
      </c>
      <c r="BO56" s="68">
        <f t="shared" si="392"/>
        <v>0</v>
      </c>
      <c r="BP56" s="68">
        <f t="shared" si="393"/>
        <v>0</v>
      </c>
      <c r="BQ56" s="68">
        <f t="shared" si="394"/>
        <v>0</v>
      </c>
      <c r="BR56" s="68">
        <f t="shared" si="395"/>
        <v>0</v>
      </c>
      <c r="BS56" s="68">
        <f t="shared" si="396"/>
        <v>0</v>
      </c>
      <c r="BT56" s="71">
        <f t="shared" si="397"/>
        <v>0</v>
      </c>
      <c r="BW56" s="12">
        <f t="shared" si="398"/>
        <v>0</v>
      </c>
      <c r="BX56" s="12">
        <f t="shared" si="399"/>
        <v>0</v>
      </c>
      <c r="BY56" s="12">
        <f t="shared" si="400"/>
        <v>0</v>
      </c>
      <c r="BZ56" s="12">
        <f t="shared" si="401"/>
        <v>0</v>
      </c>
      <c r="CA56" s="12">
        <f t="shared" si="402"/>
        <v>0</v>
      </c>
      <c r="CB56" s="12">
        <f t="shared" si="403"/>
        <v>0</v>
      </c>
      <c r="CC56" s="12">
        <f t="shared" si="404"/>
        <v>0</v>
      </c>
      <c r="CD56" s="12">
        <f t="shared" si="405"/>
        <v>0</v>
      </c>
      <c r="CE56" s="147">
        <f t="shared" si="406"/>
        <v>0</v>
      </c>
      <c r="CF56" s="159">
        <f t="shared" si="407"/>
        <v>0</v>
      </c>
      <c r="CH56" s="60">
        <f t="shared" si="408"/>
        <v>0</v>
      </c>
      <c r="CI56" s="60">
        <f t="shared" si="409"/>
        <v>0</v>
      </c>
      <c r="CJ56" s="60">
        <f t="shared" si="410"/>
        <v>0</v>
      </c>
      <c r="CK56" s="60">
        <f t="shared" si="411"/>
        <v>0</v>
      </c>
      <c r="CL56" s="60">
        <f t="shared" si="412"/>
        <v>0</v>
      </c>
      <c r="CM56" s="60">
        <f t="shared" si="413"/>
        <v>0</v>
      </c>
      <c r="CN56" s="60">
        <f t="shared" si="414"/>
        <v>0</v>
      </c>
      <c r="CO56" s="60">
        <f t="shared" si="415"/>
        <v>0</v>
      </c>
      <c r="CP56" s="67">
        <f t="shared" si="416"/>
        <v>0</v>
      </c>
      <c r="CQ56" s="60">
        <f t="shared" si="417"/>
        <v>0</v>
      </c>
      <c r="CR56" s="60">
        <f t="shared" si="418"/>
        <v>0</v>
      </c>
      <c r="CS56" s="61">
        <f t="shared" si="419"/>
        <v>0</v>
      </c>
      <c r="CT56" s="60">
        <f t="shared" si="420"/>
        <v>0</v>
      </c>
      <c r="CU56" s="60">
        <f t="shared" si="421"/>
        <v>0</v>
      </c>
      <c r="CV56" s="60">
        <f t="shared" si="422"/>
        <v>0</v>
      </c>
      <c r="CW56" s="60">
        <f t="shared" si="423"/>
        <v>0</v>
      </c>
      <c r="CX56" s="60">
        <f t="shared" si="424"/>
        <v>0</v>
      </c>
      <c r="CY56" s="66">
        <f t="shared" si="425"/>
        <v>0</v>
      </c>
      <c r="DC56" s="53">
        <f>SUM($AD56:$AF56)+SUM($AH56:$AJ56)+SUM($AL56:AN56)+SUM($AP56:AR56)+SUM($AT56:AV56)+SUM($AX56:AZ56)+SUM($BB56:BD56)+SUM($BF56:BH56)</f>
        <v>0</v>
      </c>
      <c r="DD56"/>
      <c r="DE56"/>
      <c r="DF56"/>
      <c r="DG56"/>
      <c r="DH56"/>
      <c r="DI56"/>
      <c r="DJ56"/>
      <c r="DK56"/>
      <c r="DL56"/>
      <c r="DM56"/>
      <c r="DN56"/>
      <c r="DO56"/>
      <c r="DP56"/>
      <c r="DQ56"/>
      <c r="DR56"/>
      <c r="DS56"/>
      <c r="DT56"/>
      <c r="DU56"/>
    </row>
    <row r="57" spans="1:125" s="2" customFormat="1" hidden="1" x14ac:dyDescent="0.25">
      <c r="A57" s="15" t="s">
        <v>131</v>
      </c>
      <c r="B57" s="287" t="s">
        <v>142</v>
      </c>
      <c r="C57" s="105"/>
      <c r="D57" s="178"/>
      <c r="E57" s="122"/>
      <c r="F57" s="122"/>
      <c r="G57" s="179"/>
      <c r="H57" s="99"/>
      <c r="I57" s="100"/>
      <c r="J57" s="100"/>
      <c r="K57" s="100"/>
      <c r="L57" s="100"/>
      <c r="M57" s="100"/>
      <c r="N57" s="10"/>
      <c r="O57" s="109"/>
      <c r="P57" s="109"/>
      <c r="Q57" s="178"/>
      <c r="R57" s="122"/>
      <c r="S57" s="122"/>
      <c r="T57" s="122"/>
      <c r="U57" s="122"/>
      <c r="V57" s="122"/>
      <c r="W57" s="179"/>
      <c r="X57" s="297">
        <f t="shared" si="377"/>
        <v>0</v>
      </c>
      <c r="Y57" s="109">
        <f t="shared" si="378"/>
        <v>0</v>
      </c>
      <c r="Z57" s="9"/>
      <c r="AA57" s="9"/>
      <c r="AB57" s="9"/>
      <c r="AC57" s="9"/>
      <c r="AD57" s="166"/>
      <c r="AE57" s="166"/>
      <c r="AF57" s="166"/>
      <c r="AG57" s="277">
        <f t="shared" si="379"/>
        <v>0</v>
      </c>
      <c r="AH57" s="166"/>
      <c r="AI57" s="166"/>
      <c r="AJ57" s="166"/>
      <c r="AK57" s="277">
        <f t="shared" si="380"/>
        <v>0</v>
      </c>
      <c r="AL57" s="166"/>
      <c r="AM57" s="166"/>
      <c r="AN57" s="166"/>
      <c r="AO57" s="277">
        <f t="shared" si="381"/>
        <v>0</v>
      </c>
      <c r="AP57" s="166"/>
      <c r="AQ57" s="166"/>
      <c r="AR57" s="166"/>
      <c r="AS57" s="277">
        <f t="shared" si="382"/>
        <v>0</v>
      </c>
      <c r="AT57" s="166"/>
      <c r="AU57" s="166"/>
      <c r="AV57" s="166"/>
      <c r="AW57" s="277">
        <f t="shared" si="383"/>
        <v>0</v>
      </c>
      <c r="AX57" s="166"/>
      <c r="AY57" s="166"/>
      <c r="AZ57" s="166"/>
      <c r="BA57" s="277">
        <f t="shared" si="384"/>
        <v>0</v>
      </c>
      <c r="BB57" s="166"/>
      <c r="BC57" s="166"/>
      <c r="BD57" s="166"/>
      <c r="BE57" s="277">
        <f t="shared" si="385"/>
        <v>0</v>
      </c>
      <c r="BF57" s="166"/>
      <c r="BG57" s="166"/>
      <c r="BH57" s="166"/>
      <c r="BI57" s="277">
        <f t="shared" si="386"/>
        <v>0</v>
      </c>
      <c r="BJ57" s="50">
        <f t="shared" si="387"/>
        <v>0</v>
      </c>
      <c r="BK57" s="98" t="str">
        <f t="shared" si="388"/>
        <v/>
      </c>
      <c r="BL57" s="68">
        <f t="shared" si="389"/>
        <v>0</v>
      </c>
      <c r="BM57" s="68">
        <f t="shared" si="390"/>
        <v>0</v>
      </c>
      <c r="BN57" s="68">
        <f t="shared" si="391"/>
        <v>0</v>
      </c>
      <c r="BO57" s="68">
        <f t="shared" si="392"/>
        <v>0</v>
      </c>
      <c r="BP57" s="68">
        <f t="shared" si="393"/>
        <v>0</v>
      </c>
      <c r="BQ57" s="68">
        <f t="shared" si="394"/>
        <v>0</v>
      </c>
      <c r="BR57" s="68">
        <f t="shared" si="395"/>
        <v>0</v>
      </c>
      <c r="BS57" s="68">
        <f t="shared" si="396"/>
        <v>0</v>
      </c>
      <c r="BT57" s="71">
        <f t="shared" si="397"/>
        <v>0</v>
      </c>
      <c r="BW57" s="12">
        <f t="shared" si="398"/>
        <v>0</v>
      </c>
      <c r="BX57" s="12">
        <f t="shared" si="399"/>
        <v>0</v>
      </c>
      <c r="BY57" s="12">
        <f t="shared" si="400"/>
        <v>0</v>
      </c>
      <c r="BZ57" s="12">
        <f t="shared" si="401"/>
        <v>0</v>
      </c>
      <c r="CA57" s="12">
        <f t="shared" si="402"/>
        <v>0</v>
      </c>
      <c r="CB57" s="12">
        <f t="shared" si="403"/>
        <v>0</v>
      </c>
      <c r="CC57" s="12">
        <f t="shared" si="404"/>
        <v>0</v>
      </c>
      <c r="CD57" s="12">
        <f t="shared" si="405"/>
        <v>0</v>
      </c>
      <c r="CE57" s="147">
        <f t="shared" si="406"/>
        <v>0</v>
      </c>
      <c r="CF57" s="159">
        <f t="shared" si="407"/>
        <v>0</v>
      </c>
      <c r="CH57" s="60">
        <f t="shared" si="408"/>
        <v>0</v>
      </c>
      <c r="CI57" s="60">
        <f t="shared" si="409"/>
        <v>0</v>
      </c>
      <c r="CJ57" s="60">
        <f t="shared" si="410"/>
        <v>0</v>
      </c>
      <c r="CK57" s="60">
        <f t="shared" si="411"/>
        <v>0</v>
      </c>
      <c r="CL57" s="60">
        <f t="shared" si="412"/>
        <v>0</v>
      </c>
      <c r="CM57" s="60">
        <f t="shared" si="413"/>
        <v>0</v>
      </c>
      <c r="CN57" s="60">
        <f t="shared" si="414"/>
        <v>0</v>
      </c>
      <c r="CO57" s="60">
        <f t="shared" si="415"/>
        <v>0</v>
      </c>
      <c r="CP57" s="67">
        <f t="shared" si="416"/>
        <v>0</v>
      </c>
      <c r="CQ57" s="60">
        <f t="shared" si="417"/>
        <v>0</v>
      </c>
      <c r="CR57" s="60">
        <f t="shared" si="418"/>
        <v>0</v>
      </c>
      <c r="CS57" s="61">
        <f t="shared" si="419"/>
        <v>0</v>
      </c>
      <c r="CT57" s="60">
        <f t="shared" si="420"/>
        <v>0</v>
      </c>
      <c r="CU57" s="60">
        <f t="shared" si="421"/>
        <v>0</v>
      </c>
      <c r="CV57" s="60">
        <f t="shared" si="422"/>
        <v>0</v>
      </c>
      <c r="CW57" s="60">
        <f t="shared" si="423"/>
        <v>0</v>
      </c>
      <c r="CX57" s="60">
        <f t="shared" si="424"/>
        <v>0</v>
      </c>
      <c r="CY57" s="66">
        <f t="shared" si="425"/>
        <v>0</v>
      </c>
      <c r="DC57" s="53">
        <f>SUM($AD57:$AF57)+SUM($AH57:$AJ57)+SUM($AL57:AN57)+SUM($AP57:AR57)+SUM($AT57:AV57)+SUM($AX57:AZ57)+SUM($BB57:BD57)+SUM($BF57:BH57)</f>
        <v>0</v>
      </c>
      <c r="DD57"/>
      <c r="DE57"/>
      <c r="DF57"/>
      <c r="DG57"/>
      <c r="DH57"/>
      <c r="DI57"/>
      <c r="DJ57"/>
      <c r="DK57"/>
      <c r="DL57"/>
      <c r="DM57"/>
      <c r="DN57"/>
      <c r="DO57"/>
      <c r="DP57"/>
      <c r="DQ57"/>
      <c r="DR57"/>
      <c r="DS57"/>
      <c r="DT57"/>
      <c r="DU57"/>
    </row>
    <row r="58" spans="1:125" s="2" customFormat="1" hidden="1" x14ac:dyDescent="0.25">
      <c r="A58" s="15" t="s">
        <v>132</v>
      </c>
      <c r="B58" s="287" t="s">
        <v>143</v>
      </c>
      <c r="C58" s="105"/>
      <c r="D58" s="178"/>
      <c r="E58" s="122"/>
      <c r="F58" s="122"/>
      <c r="G58" s="179"/>
      <c r="H58" s="99"/>
      <c r="I58" s="100"/>
      <c r="J58" s="100"/>
      <c r="K58" s="100"/>
      <c r="L58" s="100"/>
      <c r="M58" s="100"/>
      <c r="N58" s="10"/>
      <c r="O58" s="109"/>
      <c r="P58" s="109"/>
      <c r="Q58" s="178"/>
      <c r="R58" s="122"/>
      <c r="S58" s="122"/>
      <c r="T58" s="122"/>
      <c r="U58" s="122"/>
      <c r="V58" s="122"/>
      <c r="W58" s="179"/>
      <c r="X58" s="297">
        <f t="shared" si="377"/>
        <v>0</v>
      </c>
      <c r="Y58" s="109">
        <f t="shared" si="378"/>
        <v>0</v>
      </c>
      <c r="Z58" s="9"/>
      <c r="AA58" s="9"/>
      <c r="AB58" s="9"/>
      <c r="AC58" s="9"/>
      <c r="AD58" s="166"/>
      <c r="AE58" s="166"/>
      <c r="AF58" s="166"/>
      <c r="AG58" s="277">
        <f t="shared" si="379"/>
        <v>0</v>
      </c>
      <c r="AH58" s="166"/>
      <c r="AI58" s="166"/>
      <c r="AJ58" s="166"/>
      <c r="AK58" s="277">
        <f t="shared" si="380"/>
        <v>0</v>
      </c>
      <c r="AL58" s="166"/>
      <c r="AM58" s="166"/>
      <c r="AN58" s="166"/>
      <c r="AO58" s="277">
        <f t="shared" si="381"/>
        <v>0</v>
      </c>
      <c r="AP58" s="166"/>
      <c r="AQ58" s="166"/>
      <c r="AR58" s="166"/>
      <c r="AS58" s="277">
        <f t="shared" si="382"/>
        <v>0</v>
      </c>
      <c r="AT58" s="166"/>
      <c r="AU58" s="166"/>
      <c r="AV58" s="166"/>
      <c r="AW58" s="277">
        <f t="shared" si="383"/>
        <v>0</v>
      </c>
      <c r="AX58" s="166"/>
      <c r="AY58" s="166"/>
      <c r="AZ58" s="166"/>
      <c r="BA58" s="277">
        <f t="shared" si="384"/>
        <v>0</v>
      </c>
      <c r="BB58" s="166"/>
      <c r="BC58" s="166"/>
      <c r="BD58" s="166"/>
      <c r="BE58" s="277">
        <f t="shared" si="385"/>
        <v>0</v>
      </c>
      <c r="BF58" s="166"/>
      <c r="BG58" s="166"/>
      <c r="BH58" s="166"/>
      <c r="BI58" s="277">
        <f t="shared" si="386"/>
        <v>0</v>
      </c>
      <c r="BJ58" s="50">
        <f t="shared" si="387"/>
        <v>0</v>
      </c>
      <c r="BK58" s="98" t="str">
        <f t="shared" si="388"/>
        <v/>
      </c>
      <c r="BL58" s="68">
        <f t="shared" si="389"/>
        <v>0</v>
      </c>
      <c r="BM58" s="68">
        <f t="shared" si="390"/>
        <v>0</v>
      </c>
      <c r="BN58" s="68">
        <f t="shared" si="391"/>
        <v>0</v>
      </c>
      <c r="BO58" s="68">
        <f t="shared" si="392"/>
        <v>0</v>
      </c>
      <c r="BP58" s="68">
        <f t="shared" si="393"/>
        <v>0</v>
      </c>
      <c r="BQ58" s="68">
        <f t="shared" si="394"/>
        <v>0</v>
      </c>
      <c r="BR58" s="68">
        <f t="shared" si="395"/>
        <v>0</v>
      </c>
      <c r="BS58" s="68">
        <f t="shared" si="396"/>
        <v>0</v>
      </c>
      <c r="BT58" s="71">
        <f t="shared" si="397"/>
        <v>0</v>
      </c>
      <c r="BW58" s="12">
        <f t="shared" si="398"/>
        <v>0</v>
      </c>
      <c r="BX58" s="12">
        <f t="shared" si="399"/>
        <v>0</v>
      </c>
      <c r="BY58" s="12">
        <f t="shared" si="400"/>
        <v>0</v>
      </c>
      <c r="BZ58" s="12">
        <f t="shared" si="401"/>
        <v>0</v>
      </c>
      <c r="CA58" s="12">
        <f t="shared" si="402"/>
        <v>0</v>
      </c>
      <c r="CB58" s="12">
        <f t="shared" si="403"/>
        <v>0</v>
      </c>
      <c r="CC58" s="12">
        <f t="shared" si="404"/>
        <v>0</v>
      </c>
      <c r="CD58" s="12">
        <f t="shared" si="405"/>
        <v>0</v>
      </c>
      <c r="CE58" s="147">
        <f t="shared" si="406"/>
        <v>0</v>
      </c>
      <c r="CF58" s="159">
        <f t="shared" si="407"/>
        <v>0</v>
      </c>
      <c r="CH58" s="60">
        <f t="shared" si="408"/>
        <v>0</v>
      </c>
      <c r="CI58" s="60">
        <f t="shared" si="409"/>
        <v>0</v>
      </c>
      <c r="CJ58" s="60">
        <f t="shared" si="410"/>
        <v>0</v>
      </c>
      <c r="CK58" s="60">
        <f t="shared" si="411"/>
        <v>0</v>
      </c>
      <c r="CL58" s="60">
        <f t="shared" si="412"/>
        <v>0</v>
      </c>
      <c r="CM58" s="60">
        <f t="shared" si="413"/>
        <v>0</v>
      </c>
      <c r="CN58" s="60">
        <f t="shared" si="414"/>
        <v>0</v>
      </c>
      <c r="CO58" s="60">
        <f t="shared" si="415"/>
        <v>0</v>
      </c>
      <c r="CP58" s="67">
        <f t="shared" si="416"/>
        <v>0</v>
      </c>
      <c r="CQ58" s="60">
        <f t="shared" si="417"/>
        <v>0</v>
      </c>
      <c r="CR58" s="60">
        <f t="shared" si="418"/>
        <v>0</v>
      </c>
      <c r="CS58" s="61">
        <f t="shared" si="419"/>
        <v>0</v>
      </c>
      <c r="CT58" s="60">
        <f t="shared" si="420"/>
        <v>0</v>
      </c>
      <c r="CU58" s="60">
        <f t="shared" si="421"/>
        <v>0</v>
      </c>
      <c r="CV58" s="60">
        <f t="shared" si="422"/>
        <v>0</v>
      </c>
      <c r="CW58" s="60">
        <f t="shared" si="423"/>
        <v>0</v>
      </c>
      <c r="CX58" s="60">
        <f t="shared" si="424"/>
        <v>0</v>
      </c>
      <c r="CY58" s="66">
        <f t="shared" si="425"/>
        <v>0</v>
      </c>
      <c r="DC58" s="53">
        <f>SUM($AD58:$AF58)+SUM($AH58:$AJ58)+SUM($AL58:AN58)+SUM($AP58:AR58)+SUM($AT58:AV58)+SUM($AX58:AZ58)+SUM($BB58:BD58)+SUM($BF58:BH58)</f>
        <v>0</v>
      </c>
      <c r="DD58"/>
      <c r="DE58"/>
      <c r="DF58"/>
      <c r="DG58"/>
      <c r="DH58"/>
      <c r="DI58"/>
      <c r="DJ58"/>
      <c r="DK58"/>
      <c r="DL58"/>
      <c r="DM58"/>
      <c r="DN58"/>
      <c r="DO58"/>
      <c r="DP58"/>
      <c r="DQ58"/>
      <c r="DR58"/>
      <c r="DS58"/>
      <c r="DT58"/>
      <c r="DU58"/>
    </row>
    <row r="59" spans="1:125" s="2" customFormat="1" hidden="1" x14ac:dyDescent="0.25">
      <c r="A59" s="15" t="s">
        <v>108</v>
      </c>
      <c r="B59" s="287" t="s">
        <v>144</v>
      </c>
      <c r="C59" s="105"/>
      <c r="D59" s="178"/>
      <c r="E59" s="122"/>
      <c r="F59" s="122"/>
      <c r="G59" s="179"/>
      <c r="H59" s="99"/>
      <c r="I59" s="100"/>
      <c r="J59" s="100"/>
      <c r="K59" s="100"/>
      <c r="L59" s="100"/>
      <c r="M59" s="100"/>
      <c r="N59" s="10"/>
      <c r="O59" s="109"/>
      <c r="P59" s="109"/>
      <c r="Q59" s="178"/>
      <c r="R59" s="122"/>
      <c r="S59" s="122"/>
      <c r="T59" s="122"/>
      <c r="U59" s="122"/>
      <c r="V59" s="122"/>
      <c r="W59" s="179"/>
      <c r="X59" s="297">
        <f t="shared" si="377"/>
        <v>0</v>
      </c>
      <c r="Y59" s="109">
        <f t="shared" si="378"/>
        <v>0</v>
      </c>
      <c r="Z59" s="9"/>
      <c r="AA59" s="9"/>
      <c r="AB59" s="9"/>
      <c r="AC59" s="9"/>
      <c r="AD59" s="166"/>
      <c r="AE59" s="166"/>
      <c r="AF59" s="166"/>
      <c r="AG59" s="277">
        <f t="shared" si="379"/>
        <v>0</v>
      </c>
      <c r="AH59" s="166"/>
      <c r="AI59" s="166"/>
      <c r="AJ59" s="166"/>
      <c r="AK59" s="277">
        <f t="shared" si="380"/>
        <v>0</v>
      </c>
      <c r="AL59" s="166"/>
      <c r="AM59" s="166"/>
      <c r="AN59" s="166"/>
      <c r="AO59" s="277">
        <f t="shared" si="381"/>
        <v>0</v>
      </c>
      <c r="AP59" s="166"/>
      <c r="AQ59" s="166"/>
      <c r="AR59" s="166"/>
      <c r="AS59" s="277">
        <f t="shared" si="382"/>
        <v>0</v>
      </c>
      <c r="AT59" s="166"/>
      <c r="AU59" s="166"/>
      <c r="AV59" s="166"/>
      <c r="AW59" s="277">
        <f t="shared" si="383"/>
        <v>0</v>
      </c>
      <c r="AX59" s="166"/>
      <c r="AY59" s="166"/>
      <c r="AZ59" s="166"/>
      <c r="BA59" s="277">
        <f t="shared" si="384"/>
        <v>0</v>
      </c>
      <c r="BB59" s="166"/>
      <c r="BC59" s="166"/>
      <c r="BD59" s="166"/>
      <c r="BE59" s="277">
        <f t="shared" si="385"/>
        <v>0</v>
      </c>
      <c r="BF59" s="166"/>
      <c r="BG59" s="166"/>
      <c r="BH59" s="166"/>
      <c r="BI59" s="277">
        <f t="shared" si="386"/>
        <v>0</v>
      </c>
      <c r="BJ59" s="50">
        <f t="shared" si="387"/>
        <v>0</v>
      </c>
      <c r="BK59" s="98" t="str">
        <f t="shared" si="388"/>
        <v/>
      </c>
      <c r="BL59" s="68">
        <f t="shared" si="389"/>
        <v>0</v>
      </c>
      <c r="BM59" s="68">
        <f t="shared" si="390"/>
        <v>0</v>
      </c>
      <c r="BN59" s="68">
        <f t="shared" si="391"/>
        <v>0</v>
      </c>
      <c r="BO59" s="68">
        <f t="shared" si="392"/>
        <v>0</v>
      </c>
      <c r="BP59" s="68">
        <f t="shared" si="393"/>
        <v>0</v>
      </c>
      <c r="BQ59" s="68">
        <f t="shared" si="394"/>
        <v>0</v>
      </c>
      <c r="BR59" s="68">
        <f t="shared" si="395"/>
        <v>0</v>
      </c>
      <c r="BS59" s="68">
        <f t="shared" si="396"/>
        <v>0</v>
      </c>
      <c r="BT59" s="71">
        <f t="shared" si="397"/>
        <v>0</v>
      </c>
      <c r="BW59" s="12">
        <f t="shared" si="398"/>
        <v>0</v>
      </c>
      <c r="BX59" s="12">
        <f t="shared" si="399"/>
        <v>0</v>
      </c>
      <c r="BY59" s="12">
        <f t="shared" si="400"/>
        <v>0</v>
      </c>
      <c r="BZ59" s="12">
        <f t="shared" si="401"/>
        <v>0</v>
      </c>
      <c r="CA59" s="12">
        <f t="shared" si="402"/>
        <v>0</v>
      </c>
      <c r="CB59" s="12">
        <f t="shared" si="403"/>
        <v>0</v>
      </c>
      <c r="CC59" s="12">
        <f t="shared" si="404"/>
        <v>0</v>
      </c>
      <c r="CD59" s="12">
        <f t="shared" si="405"/>
        <v>0</v>
      </c>
      <c r="CE59" s="147">
        <f t="shared" si="406"/>
        <v>0</v>
      </c>
      <c r="CF59" s="159">
        <f t="shared" si="407"/>
        <v>0</v>
      </c>
      <c r="CH59" s="60">
        <f t="shared" si="408"/>
        <v>0</v>
      </c>
      <c r="CI59" s="60">
        <f t="shared" si="409"/>
        <v>0</v>
      </c>
      <c r="CJ59" s="60">
        <f t="shared" si="410"/>
        <v>0</v>
      </c>
      <c r="CK59" s="60">
        <f t="shared" si="411"/>
        <v>0</v>
      </c>
      <c r="CL59" s="60">
        <f t="shared" si="412"/>
        <v>0</v>
      </c>
      <c r="CM59" s="60">
        <f t="shared" si="413"/>
        <v>0</v>
      </c>
      <c r="CN59" s="60">
        <f t="shared" si="414"/>
        <v>0</v>
      </c>
      <c r="CO59" s="60">
        <f t="shared" si="415"/>
        <v>0</v>
      </c>
      <c r="CP59" s="67">
        <f t="shared" si="416"/>
        <v>0</v>
      </c>
      <c r="CQ59" s="60">
        <f t="shared" si="417"/>
        <v>0</v>
      </c>
      <c r="CR59" s="60">
        <f t="shared" si="418"/>
        <v>0</v>
      </c>
      <c r="CS59" s="61">
        <f t="shared" si="419"/>
        <v>0</v>
      </c>
      <c r="CT59" s="60">
        <f t="shared" si="420"/>
        <v>0</v>
      </c>
      <c r="CU59" s="60">
        <f t="shared" si="421"/>
        <v>0</v>
      </c>
      <c r="CV59" s="60">
        <f t="shared" si="422"/>
        <v>0</v>
      </c>
      <c r="CW59" s="60">
        <f t="shared" si="423"/>
        <v>0</v>
      </c>
      <c r="CX59" s="60">
        <f t="shared" si="424"/>
        <v>0</v>
      </c>
      <c r="CY59" s="66">
        <f t="shared" si="425"/>
        <v>0</v>
      </c>
      <c r="DC59" s="53">
        <f>SUM($AD59:$AF59)+SUM($AH59:$AJ59)+SUM($AL59:AN59)+SUM($AP59:AR59)+SUM($AT59:AV59)+SUM($AX59:AZ59)+SUM($BB59:BD59)+SUM($BF59:BH59)</f>
        <v>0</v>
      </c>
      <c r="DD59"/>
      <c r="DE59"/>
      <c r="DF59"/>
      <c r="DG59"/>
      <c r="DH59"/>
      <c r="DI59"/>
      <c r="DJ59"/>
      <c r="DK59"/>
      <c r="DL59"/>
      <c r="DM59"/>
      <c r="DN59"/>
      <c r="DO59"/>
      <c r="DP59"/>
      <c r="DQ59"/>
      <c r="DR59"/>
      <c r="DS59"/>
      <c r="DT59"/>
      <c r="DU59"/>
    </row>
    <row r="60" spans="1:125" s="2" customFormat="1" hidden="1" x14ac:dyDescent="0.25">
      <c r="A60" s="15" t="s">
        <v>111</v>
      </c>
      <c r="B60" s="287" t="s">
        <v>145</v>
      </c>
      <c r="C60" s="105"/>
      <c r="D60" s="178"/>
      <c r="E60" s="122"/>
      <c r="F60" s="122"/>
      <c r="G60" s="179"/>
      <c r="H60" s="99"/>
      <c r="I60" s="100"/>
      <c r="J60" s="100"/>
      <c r="K60" s="100"/>
      <c r="L60" s="100"/>
      <c r="M60" s="100"/>
      <c r="N60" s="10"/>
      <c r="O60" s="109"/>
      <c r="P60" s="109"/>
      <c r="Q60" s="178"/>
      <c r="R60" s="122"/>
      <c r="S60" s="122"/>
      <c r="T60" s="122"/>
      <c r="U60" s="122"/>
      <c r="V60" s="122"/>
      <c r="W60" s="179"/>
      <c r="X60" s="297">
        <f t="shared" si="377"/>
        <v>0</v>
      </c>
      <c r="Y60" s="109">
        <f t="shared" si="378"/>
        <v>0</v>
      </c>
      <c r="Z60" s="9"/>
      <c r="AA60" s="9"/>
      <c r="AB60" s="9"/>
      <c r="AC60" s="9"/>
      <c r="AD60" s="166"/>
      <c r="AE60" s="166"/>
      <c r="AF60" s="166"/>
      <c r="AG60" s="277">
        <f t="shared" si="379"/>
        <v>0</v>
      </c>
      <c r="AH60" s="166"/>
      <c r="AI60" s="166"/>
      <c r="AJ60" s="166"/>
      <c r="AK60" s="277">
        <f t="shared" si="380"/>
        <v>0</v>
      </c>
      <c r="AL60" s="166"/>
      <c r="AM60" s="166"/>
      <c r="AN60" s="166"/>
      <c r="AO60" s="277">
        <f t="shared" si="381"/>
        <v>0</v>
      </c>
      <c r="AP60" s="166"/>
      <c r="AQ60" s="166"/>
      <c r="AR60" s="166"/>
      <c r="AS60" s="277">
        <f t="shared" si="382"/>
        <v>0</v>
      </c>
      <c r="AT60" s="166"/>
      <c r="AU60" s="166"/>
      <c r="AV60" s="166"/>
      <c r="AW60" s="277">
        <f t="shared" si="383"/>
        <v>0</v>
      </c>
      <c r="AX60" s="166"/>
      <c r="AY60" s="166"/>
      <c r="AZ60" s="166"/>
      <c r="BA60" s="277">
        <f t="shared" si="384"/>
        <v>0</v>
      </c>
      <c r="BB60" s="166"/>
      <c r="BC60" s="166"/>
      <c r="BD60" s="166"/>
      <c r="BE60" s="277">
        <f t="shared" si="385"/>
        <v>0</v>
      </c>
      <c r="BF60" s="166"/>
      <c r="BG60" s="166"/>
      <c r="BH60" s="166"/>
      <c r="BI60" s="277">
        <f t="shared" si="386"/>
        <v>0</v>
      </c>
      <c r="BJ60" s="50">
        <f t="shared" si="387"/>
        <v>0</v>
      </c>
      <c r="BK60" s="98" t="str">
        <f t="shared" si="388"/>
        <v/>
      </c>
      <c r="BL60" s="68">
        <f t="shared" si="389"/>
        <v>0</v>
      </c>
      <c r="BM60" s="68">
        <f t="shared" si="390"/>
        <v>0</v>
      </c>
      <c r="BN60" s="68">
        <f t="shared" si="391"/>
        <v>0</v>
      </c>
      <c r="BO60" s="68">
        <f t="shared" si="392"/>
        <v>0</v>
      </c>
      <c r="BP60" s="68">
        <f t="shared" si="393"/>
        <v>0</v>
      </c>
      <c r="BQ60" s="68">
        <f t="shared" si="394"/>
        <v>0</v>
      </c>
      <c r="BR60" s="68">
        <f t="shared" si="395"/>
        <v>0</v>
      </c>
      <c r="BS60" s="68">
        <f t="shared" si="396"/>
        <v>0</v>
      </c>
      <c r="BT60" s="71">
        <f t="shared" si="397"/>
        <v>0</v>
      </c>
      <c r="BW60" s="12">
        <f t="shared" si="398"/>
        <v>0</v>
      </c>
      <c r="BX60" s="12">
        <f t="shared" si="399"/>
        <v>0</v>
      </c>
      <c r="BY60" s="12">
        <f t="shared" si="400"/>
        <v>0</v>
      </c>
      <c r="BZ60" s="12">
        <f t="shared" si="401"/>
        <v>0</v>
      </c>
      <c r="CA60" s="12">
        <f t="shared" si="402"/>
        <v>0</v>
      </c>
      <c r="CB60" s="12">
        <f t="shared" si="403"/>
        <v>0</v>
      </c>
      <c r="CC60" s="12">
        <f t="shared" si="404"/>
        <v>0</v>
      </c>
      <c r="CD60" s="12">
        <f t="shared" si="405"/>
        <v>0</v>
      </c>
      <c r="CE60" s="147">
        <f t="shared" si="406"/>
        <v>0</v>
      </c>
      <c r="CF60" s="159">
        <f t="shared" si="407"/>
        <v>0</v>
      </c>
      <c r="CH60" s="60">
        <f t="shared" si="408"/>
        <v>0</v>
      </c>
      <c r="CI60" s="60">
        <f t="shared" si="409"/>
        <v>0</v>
      </c>
      <c r="CJ60" s="60">
        <f t="shared" si="410"/>
        <v>0</v>
      </c>
      <c r="CK60" s="60">
        <f t="shared" si="411"/>
        <v>0</v>
      </c>
      <c r="CL60" s="60">
        <f t="shared" si="412"/>
        <v>0</v>
      </c>
      <c r="CM60" s="60">
        <f t="shared" si="413"/>
        <v>0</v>
      </c>
      <c r="CN60" s="60">
        <f t="shared" si="414"/>
        <v>0</v>
      </c>
      <c r="CO60" s="60">
        <f t="shared" si="415"/>
        <v>0</v>
      </c>
      <c r="CP60" s="67">
        <f t="shared" si="416"/>
        <v>0</v>
      </c>
      <c r="CQ60" s="60">
        <f t="shared" si="417"/>
        <v>0</v>
      </c>
      <c r="CR60" s="60">
        <f t="shared" si="418"/>
        <v>0</v>
      </c>
      <c r="CS60" s="61">
        <f t="shared" si="419"/>
        <v>0</v>
      </c>
      <c r="CT60" s="60">
        <f t="shared" si="420"/>
        <v>0</v>
      </c>
      <c r="CU60" s="60">
        <f t="shared" si="421"/>
        <v>0</v>
      </c>
      <c r="CV60" s="60">
        <f t="shared" si="422"/>
        <v>0</v>
      </c>
      <c r="CW60" s="60">
        <f t="shared" si="423"/>
        <v>0</v>
      </c>
      <c r="CX60" s="60">
        <f t="shared" si="424"/>
        <v>0</v>
      </c>
      <c r="CY60" s="66">
        <f t="shared" si="425"/>
        <v>0</v>
      </c>
      <c r="DC60" s="53">
        <f>SUM($AD60:$AF60)+SUM($AH60:$AJ60)+SUM($AL60:AN60)+SUM($AP60:AR60)+SUM($AT60:AV60)+SUM($AX60:AZ60)+SUM($BB60:BD60)+SUM($BF60:BH60)</f>
        <v>0</v>
      </c>
      <c r="DD60"/>
      <c r="DE60"/>
      <c r="DF60"/>
      <c r="DG60"/>
      <c r="DH60"/>
      <c r="DI60"/>
      <c r="DJ60"/>
      <c r="DK60"/>
      <c r="DL60"/>
      <c r="DM60"/>
      <c r="DN60"/>
      <c r="DO60"/>
      <c r="DP60"/>
      <c r="DQ60"/>
      <c r="DR60"/>
      <c r="DS60"/>
      <c r="DT60"/>
      <c r="DU60"/>
    </row>
    <row r="61" spans="1:125" s="2" customFormat="1" hidden="1" x14ac:dyDescent="0.25">
      <c r="A61" s="15" t="s">
        <v>112</v>
      </c>
      <c r="B61" s="287" t="s">
        <v>146</v>
      </c>
      <c r="C61" s="105"/>
      <c r="D61" s="178"/>
      <c r="E61" s="122"/>
      <c r="F61" s="122"/>
      <c r="G61" s="179"/>
      <c r="H61" s="99"/>
      <c r="I61" s="100"/>
      <c r="J61" s="100"/>
      <c r="K61" s="100"/>
      <c r="L61" s="100"/>
      <c r="M61" s="100"/>
      <c r="N61" s="10"/>
      <c r="O61" s="109"/>
      <c r="P61" s="109"/>
      <c r="Q61" s="178"/>
      <c r="R61" s="122"/>
      <c r="S61" s="122"/>
      <c r="T61" s="122"/>
      <c r="U61" s="122"/>
      <c r="V61" s="122"/>
      <c r="W61" s="179"/>
      <c r="X61" s="297">
        <f t="shared" si="377"/>
        <v>0</v>
      </c>
      <c r="Y61" s="109">
        <f t="shared" si="378"/>
        <v>0</v>
      </c>
      <c r="Z61" s="9"/>
      <c r="AA61" s="9"/>
      <c r="AB61" s="9"/>
      <c r="AC61" s="9"/>
      <c r="AD61" s="166"/>
      <c r="AE61" s="166"/>
      <c r="AF61" s="166"/>
      <c r="AG61" s="277">
        <f t="shared" si="379"/>
        <v>0</v>
      </c>
      <c r="AH61" s="166"/>
      <c r="AI61" s="166"/>
      <c r="AJ61" s="166"/>
      <c r="AK61" s="277">
        <f t="shared" si="380"/>
        <v>0</v>
      </c>
      <c r="AL61" s="166"/>
      <c r="AM61" s="166"/>
      <c r="AN61" s="166"/>
      <c r="AO61" s="277">
        <f t="shared" si="381"/>
        <v>0</v>
      </c>
      <c r="AP61" s="166"/>
      <c r="AQ61" s="166"/>
      <c r="AR61" s="166"/>
      <c r="AS61" s="277">
        <f t="shared" si="382"/>
        <v>0</v>
      </c>
      <c r="AT61" s="166"/>
      <c r="AU61" s="166"/>
      <c r="AV61" s="166"/>
      <c r="AW61" s="277">
        <f t="shared" si="383"/>
        <v>0</v>
      </c>
      <c r="AX61" s="166"/>
      <c r="AY61" s="166"/>
      <c r="AZ61" s="166"/>
      <c r="BA61" s="277">
        <f t="shared" si="384"/>
        <v>0</v>
      </c>
      <c r="BB61" s="166"/>
      <c r="BC61" s="166"/>
      <c r="BD61" s="166"/>
      <c r="BE61" s="277">
        <f t="shared" si="385"/>
        <v>0</v>
      </c>
      <c r="BF61" s="166"/>
      <c r="BG61" s="166"/>
      <c r="BH61" s="166"/>
      <c r="BI61" s="277">
        <f t="shared" si="386"/>
        <v>0</v>
      </c>
      <c r="BJ61" s="50">
        <f t="shared" si="387"/>
        <v>0</v>
      </c>
      <c r="BK61" s="98" t="str">
        <f t="shared" si="388"/>
        <v/>
      </c>
      <c r="BL61" s="68">
        <f t="shared" si="389"/>
        <v>0</v>
      </c>
      <c r="BM61" s="68">
        <f t="shared" si="390"/>
        <v>0</v>
      </c>
      <c r="BN61" s="68">
        <f t="shared" si="391"/>
        <v>0</v>
      </c>
      <c r="BO61" s="68">
        <f t="shared" si="392"/>
        <v>0</v>
      </c>
      <c r="BP61" s="68">
        <f t="shared" si="393"/>
        <v>0</v>
      </c>
      <c r="BQ61" s="68">
        <f t="shared" si="394"/>
        <v>0</v>
      </c>
      <c r="BR61" s="68">
        <f t="shared" si="395"/>
        <v>0</v>
      </c>
      <c r="BS61" s="68">
        <f t="shared" si="396"/>
        <v>0</v>
      </c>
      <c r="BT61" s="71">
        <f t="shared" si="397"/>
        <v>0</v>
      </c>
      <c r="BW61" s="12">
        <f t="shared" si="398"/>
        <v>0</v>
      </c>
      <c r="BX61" s="12">
        <f t="shared" si="399"/>
        <v>0</v>
      </c>
      <c r="BY61" s="12">
        <f t="shared" si="400"/>
        <v>0</v>
      </c>
      <c r="BZ61" s="12">
        <f t="shared" si="401"/>
        <v>0</v>
      </c>
      <c r="CA61" s="12">
        <f t="shared" si="402"/>
        <v>0</v>
      </c>
      <c r="CB61" s="12">
        <f t="shared" si="403"/>
        <v>0</v>
      </c>
      <c r="CC61" s="12">
        <f t="shared" si="404"/>
        <v>0</v>
      </c>
      <c r="CD61" s="12">
        <f t="shared" si="405"/>
        <v>0</v>
      </c>
      <c r="CE61" s="147">
        <f t="shared" si="406"/>
        <v>0</v>
      </c>
      <c r="CF61" s="159">
        <f t="shared" si="407"/>
        <v>0</v>
      </c>
      <c r="CH61" s="60">
        <f t="shared" si="408"/>
        <v>0</v>
      </c>
      <c r="CI61" s="60">
        <f t="shared" si="409"/>
        <v>0</v>
      </c>
      <c r="CJ61" s="60">
        <f t="shared" si="410"/>
        <v>0</v>
      </c>
      <c r="CK61" s="60">
        <f t="shared" si="411"/>
        <v>0</v>
      </c>
      <c r="CL61" s="60">
        <f t="shared" si="412"/>
        <v>0</v>
      </c>
      <c r="CM61" s="60">
        <f t="shared" si="413"/>
        <v>0</v>
      </c>
      <c r="CN61" s="60">
        <f t="shared" si="414"/>
        <v>0</v>
      </c>
      <c r="CO61" s="60">
        <f t="shared" si="415"/>
        <v>0</v>
      </c>
      <c r="CP61" s="67">
        <f t="shared" si="416"/>
        <v>0</v>
      </c>
      <c r="CQ61" s="60">
        <f t="shared" si="417"/>
        <v>0</v>
      </c>
      <c r="CR61" s="60">
        <f t="shared" si="418"/>
        <v>0</v>
      </c>
      <c r="CS61" s="61">
        <f t="shared" si="419"/>
        <v>0</v>
      </c>
      <c r="CT61" s="60">
        <f t="shared" si="420"/>
        <v>0</v>
      </c>
      <c r="CU61" s="60">
        <f t="shared" si="421"/>
        <v>0</v>
      </c>
      <c r="CV61" s="60">
        <f t="shared" si="422"/>
        <v>0</v>
      </c>
      <c r="CW61" s="60">
        <f t="shared" si="423"/>
        <v>0</v>
      </c>
      <c r="CX61" s="60">
        <f t="shared" si="424"/>
        <v>0</v>
      </c>
      <c r="CY61" s="66">
        <f t="shared" si="425"/>
        <v>0</v>
      </c>
      <c r="DC61" s="53">
        <f>SUM($AD61:$AF61)+SUM($AH61:$AJ61)+SUM($AL61:AN61)+SUM($AP61:AR61)+SUM($AT61:AV61)+SUM($AX61:AZ61)+SUM($BB61:BD61)+SUM($BF61:BH61)</f>
        <v>0</v>
      </c>
      <c r="DD61"/>
      <c r="DE61"/>
      <c r="DF61"/>
      <c r="DG61"/>
      <c r="DH61"/>
      <c r="DI61"/>
      <c r="DJ61"/>
      <c r="DK61"/>
      <c r="DL61"/>
      <c r="DM61"/>
      <c r="DN61"/>
      <c r="DO61"/>
      <c r="DP61"/>
      <c r="DQ61"/>
      <c r="DR61"/>
      <c r="DS61"/>
      <c r="DT61"/>
      <c r="DU61"/>
    </row>
    <row r="62" spans="1:125" s="2" customFormat="1" ht="12.75" hidden="1" customHeight="1" x14ac:dyDescent="0.25">
      <c r="A62" s="15" t="s">
        <v>113</v>
      </c>
      <c r="B62" s="287" t="s">
        <v>161</v>
      </c>
      <c r="C62" s="105"/>
      <c r="D62" s="99"/>
      <c r="E62" s="100"/>
      <c r="F62" s="100"/>
      <c r="G62" s="10"/>
      <c r="H62" s="99"/>
      <c r="I62" s="100"/>
      <c r="J62" s="100"/>
      <c r="K62" s="100"/>
      <c r="L62" s="100"/>
      <c r="M62" s="100"/>
      <c r="N62" s="10"/>
      <c r="O62" s="109"/>
      <c r="P62" s="109"/>
      <c r="Q62" s="99"/>
      <c r="R62" s="100"/>
      <c r="S62" s="100"/>
      <c r="T62" s="100"/>
      <c r="U62" s="100"/>
      <c r="V62" s="100"/>
      <c r="W62" s="10"/>
      <c r="X62" s="297">
        <f t="shared" si="377"/>
        <v>0</v>
      </c>
      <c r="Y62" s="109">
        <f t="shared" si="378"/>
        <v>0</v>
      </c>
      <c r="Z62" s="9"/>
      <c r="AA62" s="9"/>
      <c r="AB62" s="9"/>
      <c r="AC62" s="9"/>
      <c r="AD62" s="166"/>
      <c r="AE62" s="166"/>
      <c r="AF62" s="166"/>
      <c r="AG62" s="277">
        <f t="shared" si="379"/>
        <v>0</v>
      </c>
      <c r="AH62" s="166"/>
      <c r="AI62" s="166"/>
      <c r="AJ62" s="166"/>
      <c r="AK62" s="277">
        <f t="shared" si="380"/>
        <v>0</v>
      </c>
      <c r="AL62" s="166"/>
      <c r="AM62" s="166"/>
      <c r="AN62" s="166"/>
      <c r="AO62" s="277">
        <f t="shared" si="381"/>
        <v>0</v>
      </c>
      <c r="AP62" s="166"/>
      <c r="AQ62" s="166"/>
      <c r="AR62" s="166"/>
      <c r="AS62" s="277">
        <f t="shared" si="382"/>
        <v>0</v>
      </c>
      <c r="AT62" s="166"/>
      <c r="AU62" s="166"/>
      <c r="AV62" s="166"/>
      <c r="AW62" s="277">
        <f t="shared" si="383"/>
        <v>0</v>
      </c>
      <c r="AX62" s="166"/>
      <c r="AY62" s="166"/>
      <c r="AZ62" s="166"/>
      <c r="BA62" s="277">
        <f t="shared" si="384"/>
        <v>0</v>
      </c>
      <c r="BB62" s="166"/>
      <c r="BC62" s="166"/>
      <c r="BD62" s="166"/>
      <c r="BE62" s="277">
        <f t="shared" si="385"/>
        <v>0</v>
      </c>
      <c r="BF62" s="166"/>
      <c r="BG62" s="166"/>
      <c r="BH62" s="166"/>
      <c r="BI62" s="277">
        <f t="shared" si="386"/>
        <v>0</v>
      </c>
      <c r="BJ62" s="50">
        <f t="shared" si="387"/>
        <v>0</v>
      </c>
      <c r="BK62" s="98" t="str">
        <f t="shared" si="388"/>
        <v/>
      </c>
      <c r="BL62" s="12">
        <f t="shared" ref="BL62:BL68" si="426">IF(AND($DC62=0,$DL62=0),0,IF(AND($CP62=0,$CY62=0,DD62&lt;&gt;0),DD62, IF(AND(BK62&lt;CF62,$CE62&lt;&gt;$Y62,BW62=$CF62),BW62+$Y62-$CE62,BW62)))</f>
        <v>0</v>
      </c>
      <c r="BM62" s="68">
        <f t="shared" si="390"/>
        <v>0</v>
      </c>
      <c r="BN62" s="12">
        <f t="shared" ref="BN62:BN68" si="427">IF(AND($DC62=0,$DL62=0),0,IF(AND($CP62=0,$CY62=0,DF62&lt;&gt;0),DF62, IF(AND(BM62&lt;CF62,$CE62&lt;&gt;$Y62,BY62=$CF62),BY62+$Y62-$CE62,BY62)))</f>
        <v>0</v>
      </c>
      <c r="BO62" s="12">
        <f t="shared" ref="BO62:BO68" si="428">IF(AND($DC62=0,$DL62=0),0,IF(AND($CP62=0,$CY62=0,DG62&lt;&gt;0),DG62, IF(AND(BN62&lt;CF62,$CE62&lt;&gt;$Y62,BZ62=$CF62),BZ62+$Y62-$CE62,BZ62)))</f>
        <v>0</v>
      </c>
      <c r="BP62" s="12">
        <f t="shared" ref="BP62:BP68" si="429">IF(AND($DC62=0,$DL62=0),0,IF(AND($CP62=0,$CY62=0,DH62&lt;&gt;0),DH62, IF(AND(BO62&lt;CF62,$CE62&lt;&gt;$Y62,CA62=$CF62),CA62+$Y62-$CE62,CA62)))</f>
        <v>0</v>
      </c>
      <c r="BQ62" s="12">
        <f t="shared" ref="BQ62:BQ68" si="430">IF(AND($DC62=0,$DL62=0),0,IF(AND($CP62=0,$CY62=0,DI62&lt;&gt;0),DI62, IF(AND(BP62&lt;CF62,$CE62&lt;&gt;$Y62,CB62=$CF62),CB62+$Y62-$CE62,CB62)))</f>
        <v>0</v>
      </c>
      <c r="BR62" s="12">
        <f t="shared" ref="BR62:BR68" si="431">IF(AND($DC62=0,$DL62=0),0,IF(AND($CP62=0,$CY62=0,DJ62&lt;&gt;0),DJ62, IF(AND(BQ62&lt;CF62,$CE62&lt;&gt;$Y62,CC62=$CF62),CC62+$Y62-$CE62,CC62)))</f>
        <v>0</v>
      </c>
      <c r="BS62" s="12">
        <f t="shared" ref="BS62:BS69" si="432">IF(AND($DC62=0,$DL62=0),0,IF(AND($CP62=0,$CY62=0,DK62&lt;&gt;0),DK62, IF(AND(BR62&lt;CF62,$CE62&lt;&gt;$Y62,CD62=$CF62),CD62+$Y62-$CE62,CD62)))</f>
        <v>0</v>
      </c>
      <c r="BT62" s="71">
        <f t="shared" si="397"/>
        <v>0</v>
      </c>
      <c r="BW62" s="12">
        <f t="shared" si="398"/>
        <v>0</v>
      </c>
      <c r="BX62" s="12">
        <f t="shared" ref="BX62:BX68" si="433">IF($DC62=0,0,ROUND(4*($Y62-$DL62)*SUM(AH62:AH62)/$DC62,0)/4)+DE62+DN62</f>
        <v>0</v>
      </c>
      <c r="BY62" s="12">
        <f t="shared" ref="BY62:BY68" si="434">IF($DC62=0,0,ROUND(4*($Y62-$DL62)*SUM(AL62:AL62)/$DC62,0)/4)+DF62+DO62</f>
        <v>0</v>
      </c>
      <c r="BZ62" s="12">
        <f t="shared" ref="BZ62:BZ68" si="435">IF($DC62=0,0,ROUND(4*($Y62-$DL62)*SUM(AP62:AP62)/$DC62,0)/4)+DG62++DP62</f>
        <v>0</v>
      </c>
      <c r="CA62" s="12">
        <f t="shared" ref="CA62:CA68" si="436">IF($DC62=0,0,ROUND(4*($Y62-$DL62)*SUM(AT62:AT62)/$DC62,0)/4)+DH62+DQ62</f>
        <v>0</v>
      </c>
      <c r="CB62" s="12">
        <f t="shared" ref="CB62:CB68" si="437">IF($DC62=0,0,ROUND(4*($Y62-$DL62)*(SUM(AX62:AX62))/$DC62,0)/4)+DI62+DR62</f>
        <v>0</v>
      </c>
      <c r="CC62" s="12">
        <f t="shared" ref="CC62:CC68" si="438">IF($DC62=0,0,ROUND(4*($Y62-$DL62)*(SUM(BB62:BB62))/$DC62,0)/4)+DJ62+DS62</f>
        <v>0</v>
      </c>
      <c r="CD62" s="12">
        <f t="shared" ref="CD62:CD69" si="439">IF($DC62=0,0,ROUND(4*($Y62-$DL62)*(SUM(BF62:BF62))/$DC62,0)/4)+DK62+DT62</f>
        <v>0</v>
      </c>
      <c r="CE62" s="147">
        <f t="shared" si="406"/>
        <v>0</v>
      </c>
      <c r="CF62" s="159">
        <f t="shared" si="407"/>
        <v>0</v>
      </c>
      <c r="CH62" s="60">
        <f t="shared" si="408"/>
        <v>0</v>
      </c>
      <c r="CI62" s="60">
        <f t="shared" si="409"/>
        <v>0</v>
      </c>
      <c r="CJ62" s="60">
        <f t="shared" si="410"/>
        <v>0</v>
      </c>
      <c r="CK62" s="60">
        <f t="shared" si="411"/>
        <v>0</v>
      </c>
      <c r="CL62" s="60">
        <f t="shared" si="412"/>
        <v>0</v>
      </c>
      <c r="CM62" s="60">
        <f t="shared" si="413"/>
        <v>0</v>
      </c>
      <c r="CN62" s="60">
        <f t="shared" si="414"/>
        <v>0</v>
      </c>
      <c r="CO62" s="60">
        <f t="shared" si="415"/>
        <v>0</v>
      </c>
      <c r="CP62" s="67">
        <f t="shared" si="416"/>
        <v>0</v>
      </c>
      <c r="CQ62" s="60">
        <f t="shared" si="417"/>
        <v>0</v>
      </c>
      <c r="CR62" s="60">
        <f t="shared" si="418"/>
        <v>0</v>
      </c>
      <c r="CS62" s="61">
        <f t="shared" si="419"/>
        <v>0</v>
      </c>
      <c r="CT62" s="60">
        <f t="shared" si="420"/>
        <v>0</v>
      </c>
      <c r="CU62" s="60">
        <f t="shared" si="421"/>
        <v>0</v>
      </c>
      <c r="CV62" s="60">
        <f t="shared" si="422"/>
        <v>0</v>
      </c>
      <c r="CW62" s="60">
        <f t="shared" si="423"/>
        <v>0</v>
      </c>
      <c r="CX62" s="60">
        <f t="shared" si="424"/>
        <v>0</v>
      </c>
      <c r="CY62" s="66">
        <f t="shared" si="425"/>
        <v>0</v>
      </c>
      <c r="DC62" s="53">
        <f t="shared" ref="DC62:DC69" si="440">SUM($AD62:$AD62)+SUM($AH62:$AH62)+SUM($AL62:$AL62)+SUM($AP62:$AP62)+SUM($AT62:$AT62)+SUM($AX62:$AX62)+SUM($BB62:$BB62)+SUM($BF62:$BF62)</f>
        <v>0</v>
      </c>
      <c r="DD62"/>
      <c r="DE62"/>
      <c r="DF62"/>
      <c r="DG62"/>
      <c r="DH62"/>
      <c r="DI62"/>
      <c r="DJ62"/>
      <c r="DK62"/>
      <c r="DL62"/>
      <c r="DM62"/>
      <c r="DN62"/>
      <c r="DO62"/>
      <c r="DP62"/>
      <c r="DQ62"/>
      <c r="DR62"/>
      <c r="DS62"/>
      <c r="DT62"/>
      <c r="DU62"/>
    </row>
    <row r="63" spans="1:125" s="2" customFormat="1" ht="12.75" hidden="1" customHeight="1" x14ac:dyDescent="0.25">
      <c r="A63" s="15" t="s">
        <v>114</v>
      </c>
      <c r="B63" s="287" t="s">
        <v>162</v>
      </c>
      <c r="C63" s="105"/>
      <c r="D63" s="99"/>
      <c r="E63" s="100"/>
      <c r="F63" s="100"/>
      <c r="G63" s="10"/>
      <c r="H63" s="99"/>
      <c r="I63" s="100"/>
      <c r="J63" s="100"/>
      <c r="K63" s="100"/>
      <c r="L63" s="100"/>
      <c r="M63" s="100"/>
      <c r="N63" s="10"/>
      <c r="O63" s="109"/>
      <c r="P63" s="109"/>
      <c r="Q63" s="99"/>
      <c r="R63" s="100"/>
      <c r="S63" s="100"/>
      <c r="T63" s="100"/>
      <c r="U63" s="100"/>
      <c r="V63" s="100"/>
      <c r="W63" s="10"/>
      <c r="X63" s="297">
        <f t="shared" si="377"/>
        <v>0</v>
      </c>
      <c r="Y63" s="109">
        <f t="shared" si="378"/>
        <v>0</v>
      </c>
      <c r="Z63" s="9"/>
      <c r="AA63" s="9"/>
      <c r="AB63" s="9"/>
      <c r="AC63" s="9"/>
      <c r="AD63" s="166"/>
      <c r="AE63" s="166"/>
      <c r="AF63" s="166"/>
      <c r="AG63" s="277">
        <f t="shared" si="379"/>
        <v>0</v>
      </c>
      <c r="AH63" s="166"/>
      <c r="AI63" s="166"/>
      <c r="AJ63" s="166"/>
      <c r="AK63" s="277">
        <f t="shared" si="380"/>
        <v>0</v>
      </c>
      <c r="AL63" s="166"/>
      <c r="AM63" s="166"/>
      <c r="AN63" s="166"/>
      <c r="AO63" s="277">
        <f t="shared" si="381"/>
        <v>0</v>
      </c>
      <c r="AP63" s="166"/>
      <c r="AQ63" s="166"/>
      <c r="AR63" s="166"/>
      <c r="AS63" s="277">
        <f t="shared" si="382"/>
        <v>0</v>
      </c>
      <c r="AT63" s="166"/>
      <c r="AU63" s="166"/>
      <c r="AV63" s="166"/>
      <c r="AW63" s="277">
        <f t="shared" si="383"/>
        <v>0</v>
      </c>
      <c r="AX63" s="166"/>
      <c r="AY63" s="166"/>
      <c r="AZ63" s="166"/>
      <c r="BA63" s="277">
        <f t="shared" si="384"/>
        <v>0</v>
      </c>
      <c r="BB63" s="166"/>
      <c r="BC63" s="166"/>
      <c r="BD63" s="166"/>
      <c r="BE63" s="277">
        <f t="shared" si="385"/>
        <v>0</v>
      </c>
      <c r="BF63" s="166"/>
      <c r="BG63" s="166"/>
      <c r="BH63" s="166"/>
      <c r="BI63" s="277">
        <f t="shared" si="386"/>
        <v>0</v>
      </c>
      <c r="BJ63" s="50">
        <f t="shared" si="387"/>
        <v>0</v>
      </c>
      <c r="BK63" s="98" t="str">
        <f t="shared" si="388"/>
        <v/>
      </c>
      <c r="BL63" s="12">
        <f t="shared" si="426"/>
        <v>0</v>
      </c>
      <c r="BM63" s="68">
        <f t="shared" si="390"/>
        <v>0</v>
      </c>
      <c r="BN63" s="12">
        <f t="shared" si="427"/>
        <v>0</v>
      </c>
      <c r="BO63" s="12">
        <f t="shared" si="428"/>
        <v>0</v>
      </c>
      <c r="BP63" s="12">
        <f t="shared" si="429"/>
        <v>0</v>
      </c>
      <c r="BQ63" s="12">
        <f t="shared" si="430"/>
        <v>0</v>
      </c>
      <c r="BR63" s="12">
        <f t="shared" si="431"/>
        <v>0</v>
      </c>
      <c r="BS63" s="12">
        <f t="shared" si="432"/>
        <v>0</v>
      </c>
      <c r="BT63" s="71">
        <f t="shared" si="397"/>
        <v>0</v>
      </c>
      <c r="BW63" s="12">
        <f t="shared" si="398"/>
        <v>0</v>
      </c>
      <c r="BX63" s="12">
        <f t="shared" si="433"/>
        <v>0</v>
      </c>
      <c r="BY63" s="12">
        <f t="shared" si="434"/>
        <v>0</v>
      </c>
      <c r="BZ63" s="12">
        <f t="shared" si="435"/>
        <v>0</v>
      </c>
      <c r="CA63" s="12">
        <f t="shared" si="436"/>
        <v>0</v>
      </c>
      <c r="CB63" s="12">
        <f t="shared" si="437"/>
        <v>0</v>
      </c>
      <c r="CC63" s="12">
        <f t="shared" si="438"/>
        <v>0</v>
      </c>
      <c r="CD63" s="12">
        <f t="shared" si="439"/>
        <v>0</v>
      </c>
      <c r="CE63" s="147">
        <f t="shared" si="406"/>
        <v>0</v>
      </c>
      <c r="CF63" s="159">
        <f t="shared" si="407"/>
        <v>0</v>
      </c>
      <c r="CH63" s="60">
        <f t="shared" si="408"/>
        <v>0</v>
      </c>
      <c r="CI63" s="60">
        <f t="shared" si="409"/>
        <v>0</v>
      </c>
      <c r="CJ63" s="60">
        <f t="shared" si="410"/>
        <v>0</v>
      </c>
      <c r="CK63" s="60">
        <f t="shared" si="411"/>
        <v>0</v>
      </c>
      <c r="CL63" s="60">
        <f t="shared" si="412"/>
        <v>0</v>
      </c>
      <c r="CM63" s="60">
        <f t="shared" si="413"/>
        <v>0</v>
      </c>
      <c r="CN63" s="60">
        <f t="shared" si="414"/>
        <v>0</v>
      </c>
      <c r="CO63" s="60">
        <f t="shared" si="415"/>
        <v>0</v>
      </c>
      <c r="CP63" s="67">
        <f t="shared" si="416"/>
        <v>0</v>
      </c>
      <c r="CQ63" s="60">
        <f t="shared" si="417"/>
        <v>0</v>
      </c>
      <c r="CR63" s="60">
        <f t="shared" si="418"/>
        <v>0</v>
      </c>
      <c r="CS63" s="61">
        <f t="shared" si="419"/>
        <v>0</v>
      </c>
      <c r="CT63" s="60">
        <f t="shared" si="420"/>
        <v>0</v>
      </c>
      <c r="CU63" s="60">
        <f t="shared" si="421"/>
        <v>0</v>
      </c>
      <c r="CV63" s="60">
        <f t="shared" si="422"/>
        <v>0</v>
      </c>
      <c r="CW63" s="60">
        <f t="shared" si="423"/>
        <v>0</v>
      </c>
      <c r="CX63" s="60">
        <f t="shared" si="424"/>
        <v>0</v>
      </c>
      <c r="CY63" s="66">
        <f t="shared" si="425"/>
        <v>0</v>
      </c>
      <c r="DC63" s="53">
        <f t="shared" si="440"/>
        <v>0</v>
      </c>
      <c r="DD63"/>
      <c r="DE63"/>
      <c r="DF63"/>
      <c r="DG63"/>
      <c r="DH63"/>
      <c r="DI63"/>
      <c r="DJ63"/>
      <c r="DK63"/>
      <c r="DL63"/>
      <c r="DM63"/>
      <c r="DN63"/>
      <c r="DO63"/>
      <c r="DP63"/>
      <c r="DQ63"/>
      <c r="DR63"/>
      <c r="DS63"/>
      <c r="DT63"/>
      <c r="DU63"/>
    </row>
    <row r="64" spans="1:125" s="2" customFormat="1" ht="12.75" hidden="1" customHeight="1" x14ac:dyDescent="0.25">
      <c r="A64" s="15" t="s">
        <v>115</v>
      </c>
      <c r="B64" s="287" t="s">
        <v>163</v>
      </c>
      <c r="C64" s="105"/>
      <c r="D64" s="99"/>
      <c r="E64" s="100"/>
      <c r="F64" s="100"/>
      <c r="G64" s="10"/>
      <c r="H64" s="99"/>
      <c r="I64" s="100"/>
      <c r="J64" s="100"/>
      <c r="K64" s="100"/>
      <c r="L64" s="100"/>
      <c r="M64" s="100"/>
      <c r="N64" s="10"/>
      <c r="O64" s="109"/>
      <c r="P64" s="109"/>
      <c r="Q64" s="99"/>
      <c r="R64" s="100"/>
      <c r="S64" s="100"/>
      <c r="T64" s="100"/>
      <c r="U64" s="100"/>
      <c r="V64" s="100"/>
      <c r="W64" s="10"/>
      <c r="X64" s="297">
        <f t="shared" si="377"/>
        <v>0</v>
      </c>
      <c r="Y64" s="109">
        <f t="shared" si="378"/>
        <v>0</v>
      </c>
      <c r="Z64" s="9"/>
      <c r="AA64" s="9"/>
      <c r="AB64" s="9"/>
      <c r="AC64" s="9"/>
      <c r="AD64" s="166"/>
      <c r="AE64" s="166"/>
      <c r="AF64" s="166"/>
      <c r="AG64" s="277">
        <f t="shared" si="379"/>
        <v>0</v>
      </c>
      <c r="AH64" s="166"/>
      <c r="AI64" s="166"/>
      <c r="AJ64" s="166"/>
      <c r="AK64" s="277">
        <f t="shared" si="380"/>
        <v>0</v>
      </c>
      <c r="AL64" s="166"/>
      <c r="AM64" s="166"/>
      <c r="AN64" s="166"/>
      <c r="AO64" s="277">
        <f t="shared" si="381"/>
        <v>0</v>
      </c>
      <c r="AP64" s="166"/>
      <c r="AQ64" s="166"/>
      <c r="AR64" s="166"/>
      <c r="AS64" s="277">
        <f t="shared" si="382"/>
        <v>0</v>
      </c>
      <c r="AT64" s="166"/>
      <c r="AU64" s="166"/>
      <c r="AV64" s="166"/>
      <c r="AW64" s="277">
        <f t="shared" si="383"/>
        <v>0</v>
      </c>
      <c r="AX64" s="166"/>
      <c r="AY64" s="166"/>
      <c r="AZ64" s="166"/>
      <c r="BA64" s="277">
        <f t="shared" si="384"/>
        <v>0</v>
      </c>
      <c r="BB64" s="166"/>
      <c r="BC64" s="166"/>
      <c r="BD64" s="166"/>
      <c r="BE64" s="277">
        <f t="shared" si="385"/>
        <v>0</v>
      </c>
      <c r="BF64" s="166"/>
      <c r="BG64" s="166"/>
      <c r="BH64" s="166"/>
      <c r="BI64" s="277">
        <f t="shared" si="386"/>
        <v>0</v>
      </c>
      <c r="BJ64" s="50">
        <f t="shared" si="387"/>
        <v>0</v>
      </c>
      <c r="BK64" s="98" t="str">
        <f t="shared" si="388"/>
        <v/>
      </c>
      <c r="BL64" s="12">
        <f t="shared" si="426"/>
        <v>0</v>
      </c>
      <c r="BM64" s="68">
        <f t="shared" si="390"/>
        <v>0</v>
      </c>
      <c r="BN64" s="12">
        <f t="shared" si="427"/>
        <v>0</v>
      </c>
      <c r="BO64" s="12">
        <f t="shared" si="428"/>
        <v>0</v>
      </c>
      <c r="BP64" s="12">
        <f t="shared" si="429"/>
        <v>0</v>
      </c>
      <c r="BQ64" s="12">
        <f t="shared" si="430"/>
        <v>0</v>
      </c>
      <c r="BR64" s="12">
        <f t="shared" si="431"/>
        <v>0</v>
      </c>
      <c r="BS64" s="12">
        <f t="shared" si="432"/>
        <v>0</v>
      </c>
      <c r="BT64" s="71">
        <f t="shared" si="397"/>
        <v>0</v>
      </c>
      <c r="BW64" s="12">
        <f t="shared" si="398"/>
        <v>0</v>
      </c>
      <c r="BX64" s="12">
        <f t="shared" si="433"/>
        <v>0</v>
      </c>
      <c r="BY64" s="12">
        <f t="shared" si="434"/>
        <v>0</v>
      </c>
      <c r="BZ64" s="12">
        <f t="shared" si="435"/>
        <v>0</v>
      </c>
      <c r="CA64" s="12">
        <f t="shared" si="436"/>
        <v>0</v>
      </c>
      <c r="CB64" s="12">
        <f t="shared" si="437"/>
        <v>0</v>
      </c>
      <c r="CC64" s="12">
        <f t="shared" si="438"/>
        <v>0</v>
      </c>
      <c r="CD64" s="12">
        <f t="shared" si="439"/>
        <v>0</v>
      </c>
      <c r="CE64" s="147">
        <f t="shared" si="406"/>
        <v>0</v>
      </c>
      <c r="CF64" s="159">
        <f t="shared" si="407"/>
        <v>0</v>
      </c>
      <c r="CH64" s="60">
        <f t="shared" si="408"/>
        <v>0</v>
      </c>
      <c r="CI64" s="60">
        <f t="shared" si="409"/>
        <v>0</v>
      </c>
      <c r="CJ64" s="60">
        <f t="shared" si="410"/>
        <v>0</v>
      </c>
      <c r="CK64" s="60">
        <f t="shared" si="411"/>
        <v>0</v>
      </c>
      <c r="CL64" s="60">
        <f t="shared" si="412"/>
        <v>0</v>
      </c>
      <c r="CM64" s="60">
        <f t="shared" si="413"/>
        <v>0</v>
      </c>
      <c r="CN64" s="60">
        <f t="shared" si="414"/>
        <v>0</v>
      </c>
      <c r="CO64" s="60">
        <f t="shared" si="415"/>
        <v>0</v>
      </c>
      <c r="CP64" s="67">
        <f t="shared" si="416"/>
        <v>0</v>
      </c>
      <c r="CQ64" s="60">
        <f t="shared" si="417"/>
        <v>0</v>
      </c>
      <c r="CR64" s="60">
        <f t="shared" si="418"/>
        <v>0</v>
      </c>
      <c r="CS64" s="61">
        <f t="shared" si="419"/>
        <v>0</v>
      </c>
      <c r="CT64" s="60">
        <f t="shared" si="420"/>
        <v>0</v>
      </c>
      <c r="CU64" s="60">
        <f t="shared" si="421"/>
        <v>0</v>
      </c>
      <c r="CV64" s="60">
        <f t="shared" si="422"/>
        <v>0</v>
      </c>
      <c r="CW64" s="60">
        <f t="shared" si="423"/>
        <v>0</v>
      </c>
      <c r="CX64" s="60">
        <f t="shared" si="424"/>
        <v>0</v>
      </c>
      <c r="CY64" s="66">
        <f t="shared" si="425"/>
        <v>0</v>
      </c>
      <c r="DC64" s="53">
        <f t="shared" si="440"/>
        <v>0</v>
      </c>
      <c r="DD64"/>
      <c r="DE64"/>
      <c r="DF64"/>
      <c r="DG64"/>
      <c r="DH64"/>
      <c r="DI64"/>
      <c r="DJ64"/>
      <c r="DK64"/>
      <c r="DL64"/>
      <c r="DM64"/>
      <c r="DN64"/>
      <c r="DO64"/>
      <c r="DP64"/>
      <c r="DQ64"/>
      <c r="DR64"/>
      <c r="DS64"/>
      <c r="DT64"/>
      <c r="DU64"/>
    </row>
    <row r="65" spans="1:255" s="2" customFormat="1" hidden="1" x14ac:dyDescent="0.25">
      <c r="A65" s="15" t="s">
        <v>116</v>
      </c>
      <c r="B65" s="287" t="s">
        <v>164</v>
      </c>
      <c r="C65" s="105"/>
      <c r="D65" s="99"/>
      <c r="E65" s="100"/>
      <c r="F65" s="100"/>
      <c r="G65" s="10"/>
      <c r="H65" s="99"/>
      <c r="I65" s="100"/>
      <c r="J65" s="100"/>
      <c r="K65" s="100"/>
      <c r="L65" s="100"/>
      <c r="M65" s="100"/>
      <c r="N65" s="10"/>
      <c r="O65" s="109"/>
      <c r="P65" s="109"/>
      <c r="Q65" s="99"/>
      <c r="R65" s="100"/>
      <c r="S65" s="100"/>
      <c r="T65" s="100"/>
      <c r="U65" s="100"/>
      <c r="V65" s="100"/>
      <c r="W65" s="10"/>
      <c r="X65" s="297">
        <f t="shared" si="377"/>
        <v>0</v>
      </c>
      <c r="Y65" s="109">
        <f t="shared" si="378"/>
        <v>0</v>
      </c>
      <c r="Z65" s="9"/>
      <c r="AA65" s="9"/>
      <c r="AB65" s="9"/>
      <c r="AC65" s="9"/>
      <c r="AD65" s="166"/>
      <c r="AE65" s="166"/>
      <c r="AF65" s="166"/>
      <c r="AG65" s="277">
        <f t="shared" si="379"/>
        <v>0</v>
      </c>
      <c r="AH65" s="166"/>
      <c r="AI65" s="166"/>
      <c r="AJ65" s="166"/>
      <c r="AK65" s="277">
        <f t="shared" si="380"/>
        <v>0</v>
      </c>
      <c r="AL65" s="166"/>
      <c r="AM65" s="166"/>
      <c r="AN65" s="166"/>
      <c r="AO65" s="277">
        <f t="shared" si="381"/>
        <v>0</v>
      </c>
      <c r="AP65" s="166"/>
      <c r="AQ65" s="166"/>
      <c r="AR65" s="166"/>
      <c r="AS65" s="277">
        <f t="shared" si="382"/>
        <v>0</v>
      </c>
      <c r="AT65" s="166"/>
      <c r="AU65" s="166"/>
      <c r="AV65" s="166"/>
      <c r="AW65" s="277">
        <f t="shared" si="383"/>
        <v>0</v>
      </c>
      <c r="AX65" s="166"/>
      <c r="AY65" s="166"/>
      <c r="AZ65" s="166"/>
      <c r="BA65" s="277">
        <f t="shared" si="384"/>
        <v>0</v>
      </c>
      <c r="BB65" s="166"/>
      <c r="BC65" s="166"/>
      <c r="BD65" s="166"/>
      <c r="BE65" s="277">
        <f t="shared" si="385"/>
        <v>0</v>
      </c>
      <c r="BF65" s="166"/>
      <c r="BG65" s="166"/>
      <c r="BH65" s="166"/>
      <c r="BI65" s="277">
        <f t="shared" si="386"/>
        <v>0</v>
      </c>
      <c r="BJ65" s="50">
        <f t="shared" si="387"/>
        <v>0</v>
      </c>
      <c r="BK65" s="98" t="str">
        <f t="shared" si="388"/>
        <v/>
      </c>
      <c r="BL65" s="12">
        <f t="shared" si="426"/>
        <v>0</v>
      </c>
      <c r="BM65" s="68">
        <f t="shared" si="390"/>
        <v>0</v>
      </c>
      <c r="BN65" s="12">
        <f t="shared" si="427"/>
        <v>0</v>
      </c>
      <c r="BO65" s="12">
        <f t="shared" si="428"/>
        <v>0</v>
      </c>
      <c r="BP65" s="12">
        <f t="shared" si="429"/>
        <v>0</v>
      </c>
      <c r="BQ65" s="12">
        <f t="shared" si="430"/>
        <v>0</v>
      </c>
      <c r="BR65" s="12">
        <f t="shared" si="431"/>
        <v>0</v>
      </c>
      <c r="BS65" s="12">
        <f t="shared" si="432"/>
        <v>0</v>
      </c>
      <c r="BT65" s="71">
        <f t="shared" si="397"/>
        <v>0</v>
      </c>
      <c r="BW65" s="12">
        <f t="shared" si="398"/>
        <v>0</v>
      </c>
      <c r="BX65" s="12">
        <f t="shared" si="433"/>
        <v>0</v>
      </c>
      <c r="BY65" s="12">
        <f t="shared" si="434"/>
        <v>0</v>
      </c>
      <c r="BZ65" s="12">
        <f t="shared" si="435"/>
        <v>0</v>
      </c>
      <c r="CA65" s="12">
        <f t="shared" si="436"/>
        <v>0</v>
      </c>
      <c r="CB65" s="12">
        <f t="shared" si="437"/>
        <v>0</v>
      </c>
      <c r="CC65" s="12">
        <f t="shared" si="438"/>
        <v>0</v>
      </c>
      <c r="CD65" s="12">
        <f t="shared" si="439"/>
        <v>0</v>
      </c>
      <c r="CE65" s="147">
        <f t="shared" si="406"/>
        <v>0</v>
      </c>
      <c r="CF65" s="159">
        <f t="shared" si="407"/>
        <v>0</v>
      </c>
      <c r="CH65" s="60">
        <f t="shared" si="408"/>
        <v>0</v>
      </c>
      <c r="CI65" s="60">
        <f t="shared" si="409"/>
        <v>0</v>
      </c>
      <c r="CJ65" s="60">
        <f t="shared" si="410"/>
        <v>0</v>
      </c>
      <c r="CK65" s="60">
        <f t="shared" si="411"/>
        <v>0</v>
      </c>
      <c r="CL65" s="60">
        <f t="shared" si="412"/>
        <v>0</v>
      </c>
      <c r="CM65" s="60">
        <f t="shared" si="413"/>
        <v>0</v>
      </c>
      <c r="CN65" s="60">
        <f t="shared" si="414"/>
        <v>0</v>
      </c>
      <c r="CO65" s="60">
        <f t="shared" si="415"/>
        <v>0</v>
      </c>
      <c r="CP65" s="67">
        <f t="shared" si="416"/>
        <v>0</v>
      </c>
      <c r="CQ65" s="60">
        <f t="shared" si="417"/>
        <v>0</v>
      </c>
      <c r="CR65" s="60">
        <f t="shared" si="418"/>
        <v>0</v>
      </c>
      <c r="CS65" s="61">
        <f t="shared" si="419"/>
        <v>0</v>
      </c>
      <c r="CT65" s="60">
        <f t="shared" si="420"/>
        <v>0</v>
      </c>
      <c r="CU65" s="60">
        <f t="shared" si="421"/>
        <v>0</v>
      </c>
      <c r="CV65" s="60">
        <f t="shared" si="422"/>
        <v>0</v>
      </c>
      <c r="CW65" s="60">
        <f t="shared" si="423"/>
        <v>0</v>
      </c>
      <c r="CX65" s="60">
        <f t="shared" si="424"/>
        <v>0</v>
      </c>
      <c r="CY65" s="66">
        <f t="shared" si="425"/>
        <v>0</v>
      </c>
      <c r="DC65" s="53">
        <f t="shared" si="440"/>
        <v>0</v>
      </c>
      <c r="DD65"/>
      <c r="DE65"/>
      <c r="DF65"/>
      <c r="DG65"/>
      <c r="DH65"/>
      <c r="DI65"/>
      <c r="DJ65"/>
      <c r="DK65"/>
      <c r="DL65"/>
      <c r="DM65"/>
      <c r="DN65"/>
      <c r="DO65"/>
      <c r="DP65"/>
      <c r="DQ65"/>
      <c r="DR65"/>
      <c r="DS65"/>
      <c r="DT65"/>
      <c r="DU65"/>
    </row>
    <row r="66" spans="1:255" s="2" customFormat="1" hidden="1" x14ac:dyDescent="0.25">
      <c r="A66" s="15" t="s">
        <v>117</v>
      </c>
      <c r="B66" s="287" t="s">
        <v>165</v>
      </c>
      <c r="C66" s="105"/>
      <c r="D66" s="99"/>
      <c r="E66" s="100"/>
      <c r="F66" s="100"/>
      <c r="G66" s="10"/>
      <c r="H66" s="99"/>
      <c r="I66" s="100"/>
      <c r="J66" s="100"/>
      <c r="K66" s="100"/>
      <c r="L66" s="100"/>
      <c r="M66" s="100"/>
      <c r="N66" s="10"/>
      <c r="O66" s="109"/>
      <c r="P66" s="109"/>
      <c r="Q66" s="99"/>
      <c r="R66" s="100"/>
      <c r="S66" s="100"/>
      <c r="T66" s="100"/>
      <c r="U66" s="100"/>
      <c r="V66" s="100"/>
      <c r="W66" s="10"/>
      <c r="X66" s="297">
        <f t="shared" si="377"/>
        <v>0</v>
      </c>
      <c r="Y66" s="109">
        <f t="shared" si="378"/>
        <v>0</v>
      </c>
      <c r="Z66" s="9"/>
      <c r="AA66" s="9"/>
      <c r="AB66" s="9"/>
      <c r="AC66" s="9"/>
      <c r="AD66" s="166"/>
      <c r="AE66" s="166"/>
      <c r="AF66" s="166"/>
      <c r="AG66" s="277">
        <f t="shared" si="379"/>
        <v>0</v>
      </c>
      <c r="AH66" s="166"/>
      <c r="AI66" s="166"/>
      <c r="AJ66" s="166"/>
      <c r="AK66" s="277">
        <f t="shared" si="380"/>
        <v>0</v>
      </c>
      <c r="AL66" s="166"/>
      <c r="AM66" s="166"/>
      <c r="AN66" s="166"/>
      <c r="AO66" s="277">
        <f t="shared" si="381"/>
        <v>0</v>
      </c>
      <c r="AP66" s="166"/>
      <c r="AQ66" s="166"/>
      <c r="AR66" s="166"/>
      <c r="AS66" s="277">
        <f t="shared" si="382"/>
        <v>0</v>
      </c>
      <c r="AT66" s="166"/>
      <c r="AU66" s="166"/>
      <c r="AV66" s="166"/>
      <c r="AW66" s="277">
        <f t="shared" si="383"/>
        <v>0</v>
      </c>
      <c r="AX66" s="166"/>
      <c r="AY66" s="166"/>
      <c r="AZ66" s="166"/>
      <c r="BA66" s="277">
        <f t="shared" si="384"/>
        <v>0</v>
      </c>
      <c r="BB66" s="166"/>
      <c r="BC66" s="166"/>
      <c r="BD66" s="166"/>
      <c r="BE66" s="277">
        <f t="shared" si="385"/>
        <v>0</v>
      </c>
      <c r="BF66" s="166"/>
      <c r="BG66" s="166"/>
      <c r="BH66" s="166"/>
      <c r="BI66" s="277">
        <f t="shared" si="386"/>
        <v>0</v>
      </c>
      <c r="BJ66" s="50">
        <f t="shared" si="387"/>
        <v>0</v>
      </c>
      <c r="BK66" s="98" t="str">
        <f t="shared" si="388"/>
        <v/>
      </c>
      <c r="BL66" s="12">
        <f t="shared" si="426"/>
        <v>0</v>
      </c>
      <c r="BM66" s="68">
        <f t="shared" si="390"/>
        <v>0</v>
      </c>
      <c r="BN66" s="12">
        <f t="shared" si="427"/>
        <v>0</v>
      </c>
      <c r="BO66" s="12">
        <f t="shared" si="428"/>
        <v>0</v>
      </c>
      <c r="BP66" s="12">
        <f t="shared" si="429"/>
        <v>0</v>
      </c>
      <c r="BQ66" s="12">
        <f t="shared" si="430"/>
        <v>0</v>
      </c>
      <c r="BR66" s="12">
        <f t="shared" si="431"/>
        <v>0</v>
      </c>
      <c r="BS66" s="12">
        <f t="shared" si="432"/>
        <v>0</v>
      </c>
      <c r="BT66" s="71">
        <f t="shared" si="397"/>
        <v>0</v>
      </c>
      <c r="BW66" s="12">
        <f t="shared" si="398"/>
        <v>0</v>
      </c>
      <c r="BX66" s="12">
        <f t="shared" si="433"/>
        <v>0</v>
      </c>
      <c r="BY66" s="12">
        <f t="shared" si="434"/>
        <v>0</v>
      </c>
      <c r="BZ66" s="12">
        <f t="shared" si="435"/>
        <v>0</v>
      </c>
      <c r="CA66" s="12">
        <f t="shared" si="436"/>
        <v>0</v>
      </c>
      <c r="CB66" s="12">
        <f t="shared" si="437"/>
        <v>0</v>
      </c>
      <c r="CC66" s="12">
        <f t="shared" si="438"/>
        <v>0</v>
      </c>
      <c r="CD66" s="12">
        <f t="shared" si="439"/>
        <v>0</v>
      </c>
      <c r="CE66" s="147">
        <f t="shared" si="406"/>
        <v>0</v>
      </c>
      <c r="CF66" s="159">
        <f t="shared" si="407"/>
        <v>0</v>
      </c>
      <c r="CH66" s="60">
        <f t="shared" si="408"/>
        <v>0</v>
      </c>
      <c r="CI66" s="60">
        <f t="shared" si="409"/>
        <v>0</v>
      </c>
      <c r="CJ66" s="60">
        <f t="shared" si="410"/>
        <v>0</v>
      </c>
      <c r="CK66" s="60">
        <f t="shared" si="411"/>
        <v>0</v>
      </c>
      <c r="CL66" s="60">
        <f t="shared" si="412"/>
        <v>0</v>
      </c>
      <c r="CM66" s="60">
        <f t="shared" si="413"/>
        <v>0</v>
      </c>
      <c r="CN66" s="60">
        <f t="shared" si="414"/>
        <v>0</v>
      </c>
      <c r="CO66" s="60">
        <f t="shared" si="415"/>
        <v>0</v>
      </c>
      <c r="CP66" s="67">
        <f t="shared" si="416"/>
        <v>0</v>
      </c>
      <c r="CQ66" s="60">
        <f t="shared" si="417"/>
        <v>0</v>
      </c>
      <c r="CR66" s="60">
        <f t="shared" si="418"/>
        <v>0</v>
      </c>
      <c r="CS66" s="61">
        <f t="shared" si="419"/>
        <v>0</v>
      </c>
      <c r="CT66" s="60">
        <f t="shared" si="420"/>
        <v>0</v>
      </c>
      <c r="CU66" s="60">
        <f t="shared" si="421"/>
        <v>0</v>
      </c>
      <c r="CV66" s="60">
        <f t="shared" si="422"/>
        <v>0</v>
      </c>
      <c r="CW66" s="60">
        <f t="shared" si="423"/>
        <v>0</v>
      </c>
      <c r="CX66" s="60">
        <f t="shared" si="424"/>
        <v>0</v>
      </c>
      <c r="CY66" s="66">
        <f t="shared" si="425"/>
        <v>0</v>
      </c>
      <c r="DC66" s="53">
        <f t="shared" si="440"/>
        <v>0</v>
      </c>
      <c r="DD66"/>
      <c r="DE66"/>
      <c r="DF66"/>
      <c r="DG66"/>
      <c r="DH66"/>
      <c r="DI66"/>
      <c r="DJ66"/>
      <c r="DK66"/>
      <c r="DL66"/>
      <c r="DM66"/>
      <c r="DN66"/>
      <c r="DO66"/>
      <c r="DP66"/>
      <c r="DQ66"/>
      <c r="DR66"/>
      <c r="DS66"/>
      <c r="DT66"/>
      <c r="DU66"/>
    </row>
    <row r="67" spans="1:255" s="2" customFormat="1" hidden="1" x14ac:dyDescent="0.25">
      <c r="A67" s="15" t="s">
        <v>118</v>
      </c>
      <c r="B67" s="287" t="s">
        <v>166</v>
      </c>
      <c r="C67" s="105"/>
      <c r="D67" s="99"/>
      <c r="E67" s="100"/>
      <c r="F67" s="100"/>
      <c r="G67" s="10"/>
      <c r="H67" s="99"/>
      <c r="I67" s="100"/>
      <c r="J67" s="100"/>
      <c r="K67" s="100"/>
      <c r="L67" s="100"/>
      <c r="M67" s="100"/>
      <c r="N67" s="10"/>
      <c r="O67" s="109"/>
      <c r="P67" s="109"/>
      <c r="Q67" s="99"/>
      <c r="R67" s="100"/>
      <c r="S67" s="100"/>
      <c r="T67" s="100"/>
      <c r="U67" s="100"/>
      <c r="V67" s="100"/>
      <c r="W67" s="10"/>
      <c r="X67" s="297">
        <f t="shared" si="377"/>
        <v>0</v>
      </c>
      <c r="Y67" s="109">
        <f t="shared" si="378"/>
        <v>0</v>
      </c>
      <c r="Z67" s="9"/>
      <c r="AA67" s="9"/>
      <c r="AB67" s="9"/>
      <c r="AC67" s="9"/>
      <c r="AD67" s="166"/>
      <c r="AE67" s="166"/>
      <c r="AF67" s="166"/>
      <c r="AG67" s="277">
        <f t="shared" si="379"/>
        <v>0</v>
      </c>
      <c r="AH67" s="166"/>
      <c r="AI67" s="166"/>
      <c r="AJ67" s="166"/>
      <c r="AK67" s="277">
        <f t="shared" si="380"/>
        <v>0</v>
      </c>
      <c r="AL67" s="166"/>
      <c r="AM67" s="166"/>
      <c r="AN67" s="166"/>
      <c r="AO67" s="277">
        <f t="shared" si="381"/>
        <v>0</v>
      </c>
      <c r="AP67" s="166"/>
      <c r="AQ67" s="166"/>
      <c r="AR67" s="166"/>
      <c r="AS67" s="277">
        <f t="shared" si="382"/>
        <v>0</v>
      </c>
      <c r="AT67" s="166"/>
      <c r="AU67" s="166"/>
      <c r="AV67" s="166"/>
      <c r="AW67" s="277">
        <f t="shared" si="383"/>
        <v>0</v>
      </c>
      <c r="AX67" s="166"/>
      <c r="AY67" s="166"/>
      <c r="AZ67" s="166"/>
      <c r="BA67" s="277">
        <f t="shared" si="384"/>
        <v>0</v>
      </c>
      <c r="BB67" s="166"/>
      <c r="BC67" s="166"/>
      <c r="BD67" s="166"/>
      <c r="BE67" s="277">
        <f t="shared" si="385"/>
        <v>0</v>
      </c>
      <c r="BF67" s="166"/>
      <c r="BG67" s="166"/>
      <c r="BH67" s="166"/>
      <c r="BI67" s="277">
        <f t="shared" si="386"/>
        <v>0</v>
      </c>
      <c r="BJ67" s="50">
        <f t="shared" si="387"/>
        <v>0</v>
      </c>
      <c r="BK67" s="98" t="str">
        <f t="shared" si="388"/>
        <v/>
      </c>
      <c r="BL67" s="12">
        <f t="shared" si="426"/>
        <v>0</v>
      </c>
      <c r="BM67" s="68">
        <f t="shared" si="390"/>
        <v>0</v>
      </c>
      <c r="BN67" s="12">
        <f t="shared" si="427"/>
        <v>0</v>
      </c>
      <c r="BO67" s="12">
        <f t="shared" si="428"/>
        <v>0</v>
      </c>
      <c r="BP67" s="12">
        <f t="shared" si="429"/>
        <v>0</v>
      </c>
      <c r="BQ67" s="12">
        <f t="shared" si="430"/>
        <v>0</v>
      </c>
      <c r="BR67" s="12">
        <f t="shared" si="431"/>
        <v>0</v>
      </c>
      <c r="BS67" s="12">
        <f t="shared" si="432"/>
        <v>0</v>
      </c>
      <c r="BT67" s="71">
        <f t="shared" si="397"/>
        <v>0</v>
      </c>
      <c r="BW67" s="12">
        <f t="shared" si="398"/>
        <v>0</v>
      </c>
      <c r="BX67" s="12">
        <f t="shared" si="433"/>
        <v>0</v>
      </c>
      <c r="BY67" s="12">
        <f t="shared" si="434"/>
        <v>0</v>
      </c>
      <c r="BZ67" s="12">
        <f t="shared" si="435"/>
        <v>0</v>
      </c>
      <c r="CA67" s="12">
        <f t="shared" si="436"/>
        <v>0</v>
      </c>
      <c r="CB67" s="12">
        <f t="shared" si="437"/>
        <v>0</v>
      </c>
      <c r="CC67" s="12">
        <f t="shared" si="438"/>
        <v>0</v>
      </c>
      <c r="CD67" s="12">
        <f t="shared" si="439"/>
        <v>0</v>
      </c>
      <c r="CE67" s="147">
        <f t="shared" si="406"/>
        <v>0</v>
      </c>
      <c r="CF67" s="159">
        <f t="shared" si="407"/>
        <v>0</v>
      </c>
      <c r="CH67" s="60">
        <f t="shared" si="408"/>
        <v>0</v>
      </c>
      <c r="CI67" s="60">
        <f t="shared" si="409"/>
        <v>0</v>
      </c>
      <c r="CJ67" s="60">
        <f t="shared" si="410"/>
        <v>0</v>
      </c>
      <c r="CK67" s="60">
        <f t="shared" si="411"/>
        <v>0</v>
      </c>
      <c r="CL67" s="60">
        <f t="shared" si="412"/>
        <v>0</v>
      </c>
      <c r="CM67" s="60">
        <f t="shared" si="413"/>
        <v>0</v>
      </c>
      <c r="CN67" s="60">
        <f t="shared" si="414"/>
        <v>0</v>
      </c>
      <c r="CO67" s="60">
        <f t="shared" si="415"/>
        <v>0</v>
      </c>
      <c r="CP67" s="67">
        <f t="shared" si="416"/>
        <v>0</v>
      </c>
      <c r="CQ67" s="60">
        <f t="shared" si="417"/>
        <v>0</v>
      </c>
      <c r="CR67" s="60">
        <f t="shared" si="418"/>
        <v>0</v>
      </c>
      <c r="CS67" s="61">
        <f t="shared" si="419"/>
        <v>0</v>
      </c>
      <c r="CT67" s="60">
        <f t="shared" si="420"/>
        <v>0</v>
      </c>
      <c r="CU67" s="60">
        <f t="shared" si="421"/>
        <v>0</v>
      </c>
      <c r="CV67" s="60">
        <f t="shared" si="422"/>
        <v>0</v>
      </c>
      <c r="CW67" s="60">
        <f t="shared" si="423"/>
        <v>0</v>
      </c>
      <c r="CX67" s="60">
        <f t="shared" si="424"/>
        <v>0</v>
      </c>
      <c r="CY67" s="66">
        <f t="shared" si="425"/>
        <v>0</v>
      </c>
      <c r="DC67" s="53">
        <f t="shared" si="440"/>
        <v>0</v>
      </c>
      <c r="DD67"/>
      <c r="DE67"/>
      <c r="DF67"/>
      <c r="DG67"/>
      <c r="DH67"/>
      <c r="DI67"/>
      <c r="DJ67"/>
      <c r="DK67"/>
      <c r="DL67"/>
      <c r="DM67"/>
      <c r="DN67"/>
      <c r="DO67"/>
      <c r="DP67"/>
      <c r="DQ67"/>
      <c r="DR67"/>
      <c r="DS67"/>
      <c r="DT67"/>
      <c r="DU67"/>
    </row>
    <row r="68" spans="1:255" s="2" customFormat="1" hidden="1" x14ac:dyDescent="0.25">
      <c r="A68" s="15" t="s">
        <v>122</v>
      </c>
      <c r="B68" s="287" t="s">
        <v>167</v>
      </c>
      <c r="C68" s="105"/>
      <c r="D68" s="99"/>
      <c r="E68" s="100"/>
      <c r="F68" s="100"/>
      <c r="G68" s="10"/>
      <c r="H68" s="99"/>
      <c r="I68" s="100"/>
      <c r="J68" s="100"/>
      <c r="K68" s="100"/>
      <c r="L68" s="100"/>
      <c r="M68" s="100"/>
      <c r="N68" s="10"/>
      <c r="O68" s="109"/>
      <c r="P68" s="109"/>
      <c r="Q68" s="99"/>
      <c r="R68" s="100"/>
      <c r="S68" s="100"/>
      <c r="T68" s="100"/>
      <c r="U68" s="100"/>
      <c r="V68" s="100"/>
      <c r="W68" s="10"/>
      <c r="X68" s="297">
        <f t="shared" si="377"/>
        <v>0</v>
      </c>
      <c r="Y68" s="109">
        <f t="shared" si="378"/>
        <v>0</v>
      </c>
      <c r="Z68" s="9"/>
      <c r="AA68" s="9"/>
      <c r="AB68" s="9"/>
      <c r="AC68" s="9"/>
      <c r="AD68" s="166"/>
      <c r="AE68" s="166"/>
      <c r="AF68" s="166"/>
      <c r="AG68" s="277">
        <f t="shared" si="379"/>
        <v>0</v>
      </c>
      <c r="AH68" s="166"/>
      <c r="AI68" s="166"/>
      <c r="AJ68" s="166"/>
      <c r="AK68" s="277">
        <f t="shared" si="380"/>
        <v>0</v>
      </c>
      <c r="AL68" s="166"/>
      <c r="AM68" s="166"/>
      <c r="AN68" s="166"/>
      <c r="AO68" s="277">
        <f t="shared" si="381"/>
        <v>0</v>
      </c>
      <c r="AP68" s="166"/>
      <c r="AQ68" s="166"/>
      <c r="AR68" s="166"/>
      <c r="AS68" s="277">
        <f t="shared" si="382"/>
        <v>0</v>
      </c>
      <c r="AT68" s="166"/>
      <c r="AU68" s="166"/>
      <c r="AV68" s="166"/>
      <c r="AW68" s="277">
        <f t="shared" si="383"/>
        <v>0</v>
      </c>
      <c r="AX68" s="166"/>
      <c r="AY68" s="166"/>
      <c r="AZ68" s="166"/>
      <c r="BA68" s="277">
        <f t="shared" si="384"/>
        <v>0</v>
      </c>
      <c r="BB68" s="166"/>
      <c r="BC68" s="166"/>
      <c r="BD68" s="166"/>
      <c r="BE68" s="277">
        <f t="shared" si="385"/>
        <v>0</v>
      </c>
      <c r="BF68" s="166"/>
      <c r="BG68" s="166"/>
      <c r="BH68" s="166"/>
      <c r="BI68" s="277">
        <f t="shared" si="386"/>
        <v>0</v>
      </c>
      <c r="BJ68" s="50">
        <f t="shared" si="387"/>
        <v>0</v>
      </c>
      <c r="BK68" s="98" t="str">
        <f t="shared" si="388"/>
        <v/>
      </c>
      <c r="BL68" s="12">
        <f t="shared" si="426"/>
        <v>0</v>
      </c>
      <c r="BM68" s="68">
        <f t="shared" si="390"/>
        <v>0</v>
      </c>
      <c r="BN68" s="12">
        <f t="shared" si="427"/>
        <v>0</v>
      </c>
      <c r="BO68" s="12">
        <f t="shared" si="428"/>
        <v>0</v>
      </c>
      <c r="BP68" s="12">
        <f t="shared" si="429"/>
        <v>0</v>
      </c>
      <c r="BQ68" s="12">
        <f t="shared" si="430"/>
        <v>0</v>
      </c>
      <c r="BR68" s="12">
        <f t="shared" si="431"/>
        <v>0</v>
      </c>
      <c r="BS68" s="12">
        <f t="shared" si="432"/>
        <v>0</v>
      </c>
      <c r="BT68" s="71">
        <f t="shared" si="397"/>
        <v>0</v>
      </c>
      <c r="BW68" s="12">
        <f t="shared" si="398"/>
        <v>0</v>
      </c>
      <c r="BX68" s="12">
        <f t="shared" si="433"/>
        <v>0</v>
      </c>
      <c r="BY68" s="12">
        <f t="shared" si="434"/>
        <v>0</v>
      </c>
      <c r="BZ68" s="12">
        <f t="shared" si="435"/>
        <v>0</v>
      </c>
      <c r="CA68" s="12">
        <f t="shared" si="436"/>
        <v>0</v>
      </c>
      <c r="CB68" s="12">
        <f t="shared" si="437"/>
        <v>0</v>
      </c>
      <c r="CC68" s="12">
        <f t="shared" si="438"/>
        <v>0</v>
      </c>
      <c r="CD68" s="12">
        <f t="shared" si="439"/>
        <v>0</v>
      </c>
      <c r="CE68" s="147">
        <f t="shared" si="406"/>
        <v>0</v>
      </c>
      <c r="CF68" s="159">
        <f t="shared" si="407"/>
        <v>0</v>
      </c>
      <c r="CH68" s="60">
        <f t="shared" si="408"/>
        <v>0</v>
      </c>
      <c r="CI68" s="60">
        <f t="shared" si="409"/>
        <v>0</v>
      </c>
      <c r="CJ68" s="60">
        <f t="shared" si="410"/>
        <v>0</v>
      </c>
      <c r="CK68" s="60">
        <f t="shared" si="411"/>
        <v>0</v>
      </c>
      <c r="CL68" s="60">
        <f t="shared" si="412"/>
        <v>0</v>
      </c>
      <c r="CM68" s="60">
        <f t="shared" si="413"/>
        <v>0</v>
      </c>
      <c r="CN68" s="60">
        <f t="shared" si="414"/>
        <v>0</v>
      </c>
      <c r="CO68" s="60">
        <f t="shared" si="415"/>
        <v>0</v>
      </c>
      <c r="CP68" s="67">
        <f t="shared" si="416"/>
        <v>0</v>
      </c>
      <c r="CQ68" s="60">
        <f t="shared" si="417"/>
        <v>0</v>
      </c>
      <c r="CR68" s="60">
        <f t="shared" si="418"/>
        <v>0</v>
      </c>
      <c r="CS68" s="61">
        <f t="shared" si="419"/>
        <v>0</v>
      </c>
      <c r="CT68" s="60">
        <f t="shared" si="420"/>
        <v>0</v>
      </c>
      <c r="CU68" s="60">
        <f t="shared" si="421"/>
        <v>0</v>
      </c>
      <c r="CV68" s="60">
        <f t="shared" si="422"/>
        <v>0</v>
      </c>
      <c r="CW68" s="60">
        <f t="shared" si="423"/>
        <v>0</v>
      </c>
      <c r="CX68" s="60">
        <f t="shared" si="424"/>
        <v>0</v>
      </c>
      <c r="CY68" s="66">
        <f t="shared" si="425"/>
        <v>0</v>
      </c>
      <c r="DC68" s="53">
        <f t="shared" si="440"/>
        <v>0</v>
      </c>
      <c r="DD68"/>
      <c r="DE68"/>
      <c r="DF68"/>
      <c r="DG68"/>
      <c r="DH68"/>
      <c r="DI68"/>
      <c r="DJ68"/>
      <c r="DK68"/>
      <c r="DL68"/>
      <c r="DM68"/>
      <c r="DN68"/>
      <c r="DO68"/>
      <c r="DP68"/>
      <c r="DQ68"/>
      <c r="DR68"/>
      <c r="DS68"/>
      <c r="DT68"/>
      <c r="DU68"/>
    </row>
    <row r="69" spans="1:255" s="2" customFormat="1" ht="15.75" hidden="1" customHeight="1" x14ac:dyDescent="0.25">
      <c r="A69" s="15" t="s">
        <v>123</v>
      </c>
      <c r="B69" s="287" t="s">
        <v>168</v>
      </c>
      <c r="C69" s="105"/>
      <c r="D69" s="99"/>
      <c r="E69" s="100"/>
      <c r="F69" s="100"/>
      <c r="G69" s="10"/>
      <c r="H69" s="99"/>
      <c r="I69" s="100"/>
      <c r="J69" s="100"/>
      <c r="K69" s="100"/>
      <c r="L69" s="100"/>
      <c r="M69" s="100"/>
      <c r="N69" s="10"/>
      <c r="O69" s="109"/>
      <c r="P69" s="109"/>
      <c r="Q69" s="99"/>
      <c r="R69" s="100"/>
      <c r="S69" s="100"/>
      <c r="T69" s="100"/>
      <c r="U69" s="100"/>
      <c r="V69" s="100"/>
      <c r="W69" s="10"/>
      <c r="X69" s="297">
        <f t="shared" si="377"/>
        <v>0</v>
      </c>
      <c r="Y69" s="109">
        <f t="shared" si="378"/>
        <v>0</v>
      </c>
      <c r="Z69" s="9"/>
      <c r="AA69" s="9"/>
      <c r="AB69" s="9"/>
      <c r="AC69" s="9"/>
      <c r="AD69" s="166"/>
      <c r="AE69" s="166"/>
      <c r="AF69" s="166"/>
      <c r="AG69" s="277">
        <f t="shared" si="379"/>
        <v>0</v>
      </c>
      <c r="AH69" s="166"/>
      <c r="AI69" s="166"/>
      <c r="AJ69" s="166"/>
      <c r="AK69" s="277">
        <f t="shared" si="380"/>
        <v>0</v>
      </c>
      <c r="AL69" s="166"/>
      <c r="AM69" s="166"/>
      <c r="AN69" s="166"/>
      <c r="AO69" s="277">
        <f t="shared" si="381"/>
        <v>0</v>
      </c>
      <c r="AP69" s="166"/>
      <c r="AQ69" s="166"/>
      <c r="AR69" s="166"/>
      <c r="AS69" s="277">
        <f t="shared" si="382"/>
        <v>0</v>
      </c>
      <c r="AT69" s="166"/>
      <c r="AU69" s="166"/>
      <c r="AV69" s="166"/>
      <c r="AW69" s="277">
        <f t="shared" si="383"/>
        <v>0</v>
      </c>
      <c r="AX69" s="166"/>
      <c r="AY69" s="166"/>
      <c r="AZ69" s="166"/>
      <c r="BA69" s="277">
        <f t="shared" si="384"/>
        <v>0</v>
      </c>
      <c r="BB69" s="166"/>
      <c r="BC69" s="166"/>
      <c r="BD69" s="166"/>
      <c r="BE69" s="277">
        <f t="shared" si="385"/>
        <v>0</v>
      </c>
      <c r="BF69" s="166"/>
      <c r="BG69" s="166"/>
      <c r="BH69" s="166"/>
      <c r="BI69" s="277">
        <f t="shared" si="386"/>
        <v>0</v>
      </c>
      <c r="BJ69" s="50">
        <f t="shared" si="387"/>
        <v>0</v>
      </c>
      <c r="BK69" s="98" t="str">
        <f t="shared" si="388"/>
        <v/>
      </c>
      <c r="BL69" s="12">
        <f>IF(AND($DC69=0,$DL69=0),0,IF(AND($CP69=0,$CY69=0,DE70&lt;&gt;0),DE70, IF(AND(BK69&lt;CF69,$CE69&lt;&gt;$Y69,BW69=$CF69),BW69+$Y69-$CE69,BW69)))</f>
        <v>0</v>
      </c>
      <c r="BM69" s="68">
        <f t="shared" si="390"/>
        <v>0</v>
      </c>
      <c r="BN69" s="12">
        <f>IF(AND($DC69=0,$DL69=0),0,IF(AND($CP69=0,$CY69=0,DG70&lt;&gt;0),DG70, IF(AND(BM69&lt;CF69,$CE69&lt;&gt;$Y69,BY69=$CF69),BY69+$Y69-$CE69,BY69)))</f>
        <v>0</v>
      </c>
      <c r="BO69" s="12">
        <f>IF(AND($DC69=0,$DL69=0),0,IF(AND($CP69=0,$CY69=0,DH70&lt;&gt;0),DH70, IF(AND(BN69&lt;CF69,$CE69&lt;&gt;$Y69,BZ69=$CF69),BZ69+$Y69-$CE69,BZ69)))</f>
        <v>0</v>
      </c>
      <c r="BP69" s="12">
        <f>IF(AND($DC69=0,$DL69=0),0,IF(AND($CP69=0,$CY69=0,DI70&lt;&gt;0),DI70, IF(AND(BO69&lt;CF69,$CE69&lt;&gt;$Y69,CA69=$CF69),CA69+$Y69-$CE69,CA69)))</f>
        <v>0</v>
      </c>
      <c r="BQ69" s="12">
        <f>IF(AND($DC69=0,$DL69=0),0,IF(AND($CP69=0,$CY69=0,DJ70&lt;&gt;0),DJ70, IF(AND(BP69&lt;CF69,$CE69&lt;&gt;$Y69,CB69=$CF69),CB69+$Y69-$CE69,CB69)))</f>
        <v>0</v>
      </c>
      <c r="BR69" s="12">
        <f>IF(AND($DC69=0,$DL69=0),0,IF(AND($CP69=0,$CY69=0,DK70&lt;&gt;0),DK70, IF(AND(BQ69&lt;CF69,$CE69&lt;&gt;$Y69,CC69=$CF69),CC69+$Y69-$CE69,CC69)))</f>
        <v>0</v>
      </c>
      <c r="BS69" s="12">
        <f t="shared" si="432"/>
        <v>0</v>
      </c>
      <c r="BT69" s="71">
        <f t="shared" si="397"/>
        <v>0</v>
      </c>
      <c r="BW69" s="12">
        <f t="shared" si="398"/>
        <v>0</v>
      </c>
      <c r="BX69" s="12">
        <f>IF($DC69=0,0,ROUND(4*($Y69-$DL69)*SUM(AH69:AH69)/$DC69,0)/4)+DF70+DN69</f>
        <v>0</v>
      </c>
      <c r="BY69" s="12">
        <f>IF($DC69=0,0,ROUND(4*($Y69-$DL69)*SUM(AL69:AL69)/$DC69,0)/4)+DG70+DO69</f>
        <v>0</v>
      </c>
      <c r="BZ69" s="12">
        <f>IF($DC69=0,0,ROUND(4*($Y69-$DL69)*SUM(AP69:AP69)/$DC69,0)/4)+DH70++DP69</f>
        <v>0</v>
      </c>
      <c r="CA69" s="12">
        <f>IF($DC69=0,0,ROUND(4*($Y69-$DL69)*SUM(AT69:AT69)/$DC69,0)/4)+DI70+DQ69</f>
        <v>0</v>
      </c>
      <c r="CB69" s="12">
        <f>IF($DC69=0,0,ROUND(4*($Y69-$DL69)*(SUM(AX69:AX69))/$DC69,0)/4)+DJ70+DR69</f>
        <v>0</v>
      </c>
      <c r="CC69" s="12">
        <f>IF($DC69=0,0,ROUND(4*($Y69-$DL69)*(SUM(BB69:BB69))/$DC69,0)/4)+DK70+DS69</f>
        <v>0</v>
      </c>
      <c r="CD69" s="12">
        <f t="shared" si="439"/>
        <v>0</v>
      </c>
      <c r="CE69" s="147">
        <f t="shared" si="406"/>
        <v>0</v>
      </c>
      <c r="CF69" s="159">
        <f t="shared" si="407"/>
        <v>0</v>
      </c>
      <c r="CH69" s="60">
        <f t="shared" si="408"/>
        <v>0</v>
      </c>
      <c r="CI69" s="60">
        <f t="shared" si="409"/>
        <v>0</v>
      </c>
      <c r="CJ69" s="60">
        <f t="shared" si="410"/>
        <v>0</v>
      </c>
      <c r="CK69" s="60">
        <f t="shared" si="411"/>
        <v>0</v>
      </c>
      <c r="CL69" s="60">
        <f t="shared" si="412"/>
        <v>0</v>
      </c>
      <c r="CM69" s="60">
        <f t="shared" si="413"/>
        <v>0</v>
      </c>
      <c r="CN69" s="60">
        <f t="shared" si="414"/>
        <v>0</v>
      </c>
      <c r="CO69" s="60">
        <f t="shared" si="415"/>
        <v>0</v>
      </c>
      <c r="CP69" s="67">
        <f t="shared" si="416"/>
        <v>0</v>
      </c>
      <c r="CQ69" s="60">
        <f t="shared" si="417"/>
        <v>0</v>
      </c>
      <c r="CR69" s="60">
        <f t="shared" si="418"/>
        <v>0</v>
      </c>
      <c r="CS69" s="61">
        <f t="shared" si="419"/>
        <v>0</v>
      </c>
      <c r="CT69" s="60">
        <f t="shared" si="420"/>
        <v>0</v>
      </c>
      <c r="CU69" s="60">
        <f t="shared" si="421"/>
        <v>0</v>
      </c>
      <c r="CV69" s="60">
        <f t="shared" si="422"/>
        <v>0</v>
      </c>
      <c r="CW69" s="60">
        <f t="shared" si="423"/>
        <v>0</v>
      </c>
      <c r="CX69" s="60">
        <f t="shared" si="424"/>
        <v>0</v>
      </c>
      <c r="CY69" s="66">
        <f t="shared" si="425"/>
        <v>0</v>
      </c>
      <c r="DC69" s="53">
        <f t="shared" si="440"/>
        <v>0</v>
      </c>
      <c r="DK69" s="4"/>
      <c r="DL69" s="4"/>
      <c r="DM69" s="4"/>
      <c r="DN69" s="4"/>
      <c r="DO69" s="4"/>
      <c r="DP69" s="4"/>
      <c r="DQ69" s="4"/>
      <c r="DR69" s="4"/>
      <c r="DS69" s="4"/>
      <c r="DT69" s="4"/>
      <c r="DU69" s="4"/>
    </row>
    <row r="70" spans="1:255" s="16" customFormat="1" ht="15" customHeight="1" x14ac:dyDescent="0.25">
      <c r="A70" s="138" t="s">
        <v>21</v>
      </c>
      <c r="B70" s="116" t="s">
        <v>169</v>
      </c>
      <c r="C70" s="133"/>
      <c r="D70" s="134"/>
      <c r="E70" s="134"/>
      <c r="F70" s="134"/>
      <c r="G70" s="134"/>
      <c r="H70" s="134"/>
      <c r="I70" s="134"/>
      <c r="J70" s="134"/>
      <c r="K70" s="134"/>
      <c r="L70" s="134"/>
      <c r="M70" s="134"/>
      <c r="N70" s="134"/>
      <c r="O70" s="134"/>
      <c r="P70" s="134"/>
      <c r="Q70" s="134"/>
      <c r="R70" s="134"/>
      <c r="S70" s="134"/>
      <c r="T70" s="134"/>
      <c r="U70" s="134"/>
      <c r="V70" s="134"/>
      <c r="W70" s="137"/>
      <c r="X70" s="169">
        <f t="shared" ref="X70:Y70" si="441">SUMIF($A50:$A69,"&gt;'#'",X50:X69)</f>
        <v>600</v>
      </c>
      <c r="Y70" s="169">
        <f t="shared" si="441"/>
        <v>20</v>
      </c>
      <c r="Z70" s="169"/>
      <c r="AA70" s="169"/>
      <c r="AB70" s="169"/>
      <c r="AC70" s="169"/>
      <c r="AD70" s="165"/>
      <c r="AE70" s="165"/>
      <c r="AF70" s="165"/>
      <c r="AG70" s="56">
        <f>SUM(AG50:AG69)</f>
        <v>0</v>
      </c>
      <c r="AH70" s="165"/>
      <c r="AI70" s="165"/>
      <c r="AJ70" s="165"/>
      <c r="AK70" s="56">
        <f t="shared" ref="AK70:BI70" si="442">SUM(AK50:AK69)</f>
        <v>10</v>
      </c>
      <c r="AL70" s="165"/>
      <c r="AM70" s="165"/>
      <c r="AN70" s="165"/>
      <c r="AO70" s="56">
        <f t="shared" si="442"/>
        <v>10</v>
      </c>
      <c r="AP70" s="165"/>
      <c r="AQ70" s="165"/>
      <c r="AR70" s="165"/>
      <c r="AS70" s="56">
        <f t="shared" si="442"/>
        <v>0</v>
      </c>
      <c r="AT70" s="165">
        <f t="shared" si="442"/>
        <v>0</v>
      </c>
      <c r="AU70" s="165">
        <f t="shared" si="442"/>
        <v>0</v>
      </c>
      <c r="AV70" s="165">
        <f t="shared" si="442"/>
        <v>0</v>
      </c>
      <c r="AW70" s="56">
        <f t="shared" si="442"/>
        <v>0</v>
      </c>
      <c r="AX70" s="165">
        <f t="shared" si="442"/>
        <v>0</v>
      </c>
      <c r="AY70" s="165">
        <f t="shared" si="442"/>
        <v>0</v>
      </c>
      <c r="AZ70" s="165">
        <f t="shared" si="442"/>
        <v>0</v>
      </c>
      <c r="BA70" s="56">
        <f t="shared" si="442"/>
        <v>0</v>
      </c>
      <c r="BB70" s="165">
        <f t="shared" si="442"/>
        <v>0</v>
      </c>
      <c r="BC70" s="165">
        <f t="shared" si="442"/>
        <v>0</v>
      </c>
      <c r="BD70" s="165">
        <f t="shared" si="442"/>
        <v>0</v>
      </c>
      <c r="BE70" s="56">
        <f t="shared" si="442"/>
        <v>0</v>
      </c>
      <c r="BF70" s="165">
        <f t="shared" si="442"/>
        <v>0</v>
      </c>
      <c r="BG70" s="165">
        <f t="shared" si="442"/>
        <v>0</v>
      </c>
      <c r="BH70" s="165">
        <f t="shared" si="442"/>
        <v>0</v>
      </c>
      <c r="BI70" s="56">
        <f t="shared" si="442"/>
        <v>0</v>
      </c>
      <c r="BJ70" s="51">
        <f>IF(ISERROR(AC70/X70),0,AC70/X70)</f>
        <v>0</v>
      </c>
      <c r="BK70" s="31"/>
      <c r="BL70" s="65">
        <f t="shared" ref="BL70:BS70" si="443">SUM(BL50:BL69)</f>
        <v>0</v>
      </c>
      <c r="BM70" s="65">
        <f t="shared" si="443"/>
        <v>10</v>
      </c>
      <c r="BN70" s="65">
        <f t="shared" si="443"/>
        <v>10</v>
      </c>
      <c r="BO70" s="65">
        <f t="shared" si="443"/>
        <v>0</v>
      </c>
      <c r="BP70" s="65">
        <f t="shared" si="443"/>
        <v>0</v>
      </c>
      <c r="BQ70" s="65">
        <f t="shared" si="443"/>
        <v>0</v>
      </c>
      <c r="BR70" s="65">
        <f t="shared" si="443"/>
        <v>0</v>
      </c>
      <c r="BS70" s="65">
        <f t="shared" si="443"/>
        <v>0</v>
      </c>
      <c r="BT70" s="65">
        <f>SUM(BT50:BT61)</f>
        <v>20</v>
      </c>
      <c r="BW70" s="32">
        <f t="shared" ref="BW70:CE70" si="444">SUM(BW50:BW69)</f>
        <v>0</v>
      </c>
      <c r="BX70" s="32">
        <f t="shared" si="444"/>
        <v>0</v>
      </c>
      <c r="BY70" s="32">
        <f t="shared" si="444"/>
        <v>10</v>
      </c>
      <c r="BZ70" s="32">
        <f t="shared" si="444"/>
        <v>10</v>
      </c>
      <c r="CA70" s="32">
        <f t="shared" si="444"/>
        <v>0</v>
      </c>
      <c r="CB70" s="32">
        <f t="shared" si="444"/>
        <v>0</v>
      </c>
      <c r="CC70" s="32">
        <f t="shared" si="444"/>
        <v>0</v>
      </c>
      <c r="CD70" s="32">
        <f t="shared" si="444"/>
        <v>0</v>
      </c>
      <c r="CE70" s="149">
        <f t="shared" si="444"/>
        <v>20</v>
      </c>
      <c r="CF70" s="160"/>
      <c r="CG70" s="18" t="s">
        <v>24</v>
      </c>
      <c r="CH70" s="62">
        <f t="shared" ref="CH70:CY70" si="445">SUM(CH50:CH69)</f>
        <v>0</v>
      </c>
      <c r="CI70" s="62">
        <f t="shared" si="445"/>
        <v>0</v>
      </c>
      <c r="CJ70" s="62">
        <f t="shared" si="445"/>
        <v>0</v>
      </c>
      <c r="CK70" s="62">
        <f t="shared" si="445"/>
        <v>0</v>
      </c>
      <c r="CL70" s="62">
        <f t="shared" si="445"/>
        <v>0</v>
      </c>
      <c r="CM70" s="62">
        <f t="shared" si="445"/>
        <v>0</v>
      </c>
      <c r="CN70" s="62">
        <f t="shared" si="445"/>
        <v>0</v>
      </c>
      <c r="CO70" s="62">
        <f t="shared" si="445"/>
        <v>0</v>
      </c>
      <c r="CP70" s="69">
        <f t="shared" si="445"/>
        <v>0</v>
      </c>
      <c r="CQ70" s="63">
        <f t="shared" si="445"/>
        <v>0</v>
      </c>
      <c r="CR70" s="63">
        <f t="shared" si="445"/>
        <v>2</v>
      </c>
      <c r="CS70" s="63">
        <f t="shared" si="445"/>
        <v>2</v>
      </c>
      <c r="CT70" s="63">
        <f t="shared" si="445"/>
        <v>0</v>
      </c>
      <c r="CU70" s="63">
        <f t="shared" si="445"/>
        <v>0</v>
      </c>
      <c r="CV70" s="63">
        <f t="shared" si="445"/>
        <v>0</v>
      </c>
      <c r="CW70" s="63">
        <f t="shared" si="445"/>
        <v>0</v>
      </c>
      <c r="CX70" s="63">
        <f t="shared" si="445"/>
        <v>0</v>
      </c>
      <c r="CY70" s="69">
        <f t="shared" si="445"/>
        <v>4</v>
      </c>
      <c r="DD70" s="4"/>
      <c r="DE70" s="4"/>
      <c r="DF70" s="4"/>
      <c r="DG70" s="4"/>
      <c r="DH70" s="4"/>
      <c r="DI70" s="4"/>
      <c r="DJ70" s="4"/>
      <c r="DK70" s="4"/>
      <c r="DL70" s="4"/>
      <c r="DM70" s="4"/>
      <c r="DN70" s="4"/>
      <c r="DO70" s="4"/>
      <c r="DP70" s="4"/>
      <c r="DQ70" s="4"/>
      <c r="DR70" s="4"/>
      <c r="DS70" s="4"/>
      <c r="DT70" s="4"/>
      <c r="DU70" s="4"/>
    </row>
    <row r="71" spans="1:255" s="16" customFormat="1" ht="13.5" customHeight="1" x14ac:dyDescent="0.25">
      <c r="A71" s="15"/>
      <c r="B71" s="15"/>
      <c r="C71" s="108"/>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1"/>
      <c r="AH71" s="134"/>
      <c r="AI71" s="134"/>
      <c r="AJ71" s="134"/>
      <c r="AK71" s="131"/>
      <c r="AL71" s="134"/>
      <c r="AM71" s="134"/>
      <c r="AN71" s="134"/>
      <c r="AO71" s="131"/>
      <c r="AP71" s="134"/>
      <c r="AQ71" s="134"/>
      <c r="AR71" s="134"/>
      <c r="AS71" s="131"/>
      <c r="AT71" s="134"/>
      <c r="AU71" s="134"/>
      <c r="AV71" s="134"/>
      <c r="AW71" s="131"/>
      <c r="AX71" s="134"/>
      <c r="AY71" s="134"/>
      <c r="AZ71" s="134"/>
      <c r="BA71" s="131"/>
      <c r="BB71" s="134"/>
      <c r="BC71" s="134"/>
      <c r="BD71" s="134"/>
      <c r="BE71" s="131"/>
      <c r="BF71" s="134"/>
      <c r="BG71" s="134"/>
      <c r="BH71" s="134"/>
      <c r="BI71" s="131"/>
      <c r="BJ71" s="113"/>
      <c r="BK71" s="19"/>
      <c r="BL71" s="43"/>
      <c r="BM71" s="43"/>
      <c r="BN71" s="43"/>
      <c r="BO71" s="43"/>
      <c r="BP71" s="43"/>
      <c r="BQ71" s="43"/>
      <c r="BR71" s="43"/>
      <c r="BS71" s="43"/>
      <c r="BT71" s="43"/>
      <c r="CE71" s="148"/>
      <c r="CF71" s="160"/>
    </row>
    <row r="72" spans="1:255" s="16" customFormat="1" ht="12" customHeight="1" x14ac:dyDescent="0.25">
      <c r="A72" s="15"/>
      <c r="B72" s="15"/>
      <c r="C72" s="108"/>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4"/>
      <c r="AD72" s="134"/>
      <c r="AE72" s="134"/>
      <c r="AF72" s="134"/>
      <c r="AG72" s="131"/>
      <c r="AH72" s="134"/>
      <c r="AI72" s="134"/>
      <c r="AJ72" s="134"/>
      <c r="AK72" s="131"/>
      <c r="AL72" s="134"/>
      <c r="AM72" s="134"/>
      <c r="AN72" s="134"/>
      <c r="AO72" s="131"/>
      <c r="AP72" s="134"/>
      <c r="AQ72" s="134"/>
      <c r="AR72" s="134"/>
      <c r="AS72" s="131"/>
      <c r="AT72" s="134"/>
      <c r="AU72" s="134"/>
      <c r="AV72" s="134"/>
      <c r="AW72" s="131"/>
      <c r="AX72" s="134"/>
      <c r="AY72" s="134"/>
      <c r="AZ72" s="134"/>
      <c r="BA72" s="131"/>
      <c r="BB72" s="134"/>
      <c r="BC72" s="134"/>
      <c r="BD72" s="134"/>
      <c r="BE72" s="131"/>
      <c r="BF72" s="134"/>
      <c r="BG72" s="134"/>
      <c r="BH72" s="134"/>
      <c r="BI72" s="131"/>
      <c r="BJ72" s="113"/>
      <c r="BK72" s="19"/>
      <c r="BL72" s="43"/>
      <c r="BM72" s="43"/>
      <c r="BN72" s="43"/>
      <c r="BO72" s="43"/>
      <c r="BP72" s="43"/>
      <c r="BQ72" s="43"/>
      <c r="BR72" s="43"/>
      <c r="BS72" s="43"/>
      <c r="BT72" s="43"/>
      <c r="CE72" s="148"/>
      <c r="CF72" s="160"/>
    </row>
    <row r="73" spans="1:255" s="16" customFormat="1" ht="21.75" customHeight="1" x14ac:dyDescent="0.2">
      <c r="A73" s="138" t="s">
        <v>21</v>
      </c>
      <c r="B73" s="622" t="s">
        <v>295</v>
      </c>
      <c r="C73" s="139"/>
      <c r="D73" s="100"/>
      <c r="E73" s="100"/>
      <c r="F73" s="100"/>
      <c r="G73" s="100"/>
      <c r="H73" s="100"/>
      <c r="I73" s="100"/>
      <c r="J73" s="100"/>
      <c r="K73" s="100"/>
      <c r="L73" s="100"/>
      <c r="M73" s="100"/>
      <c r="N73" s="100"/>
      <c r="O73" s="140"/>
      <c r="P73" s="141"/>
      <c r="Q73" s="100"/>
      <c r="R73" s="100"/>
      <c r="S73" s="100"/>
      <c r="T73" s="100"/>
      <c r="U73" s="100"/>
      <c r="V73" s="100"/>
      <c r="W73" s="100"/>
      <c r="X73" s="123">
        <f>X47+X70</f>
        <v>1800</v>
      </c>
      <c r="Y73" s="123">
        <f>Y47+Y70</f>
        <v>60</v>
      </c>
      <c r="Z73" s="170"/>
      <c r="AA73" s="170"/>
      <c r="AB73" s="170"/>
      <c r="AC73" s="170"/>
      <c r="AD73" s="170"/>
      <c r="AE73" s="170"/>
      <c r="AF73" s="170"/>
      <c r="AG73" s="124">
        <f>AG47+AG70</f>
        <v>16</v>
      </c>
      <c r="AH73" s="170"/>
      <c r="AI73" s="170"/>
      <c r="AJ73" s="170"/>
      <c r="AK73" s="124">
        <f>AK47+AK70</f>
        <v>20</v>
      </c>
      <c r="AL73" s="170"/>
      <c r="AM73" s="170"/>
      <c r="AN73" s="170"/>
      <c r="AO73" s="124">
        <f>AO47+AO70</f>
        <v>22</v>
      </c>
      <c r="AP73" s="170"/>
      <c r="AQ73" s="170"/>
      <c r="AR73" s="170"/>
      <c r="AS73" s="124">
        <f>AS47+AS70</f>
        <v>2</v>
      </c>
      <c r="AT73" s="170" t="e">
        <f>AT$70+#REF!</f>
        <v>#REF!</v>
      </c>
      <c r="AU73" s="170" t="e">
        <f>AU$70+#REF!</f>
        <v>#REF!</v>
      </c>
      <c r="AV73" s="170" t="e">
        <f>AV$70+#REF!</f>
        <v>#REF!</v>
      </c>
      <c r="AW73" s="124" t="e">
        <f>#REF!+AW$70</f>
        <v>#REF!</v>
      </c>
      <c r="AX73" s="170" t="e">
        <f>AX$70+#REF!</f>
        <v>#REF!</v>
      </c>
      <c r="AY73" s="170" t="e">
        <f>AY$70+#REF!</f>
        <v>#REF!</v>
      </c>
      <c r="AZ73" s="170" t="e">
        <f>AZ$70+#REF!</f>
        <v>#REF!</v>
      </c>
      <c r="BA73" s="124" t="e">
        <f>#REF!+BA$70</f>
        <v>#REF!</v>
      </c>
      <c r="BB73" s="170" t="e">
        <f>BB$70+#REF!</f>
        <v>#REF!</v>
      </c>
      <c r="BC73" s="170" t="e">
        <f>BC$70+#REF!</f>
        <v>#REF!</v>
      </c>
      <c r="BD73" s="170" t="e">
        <f>BD$70+#REF!</f>
        <v>#REF!</v>
      </c>
      <c r="BE73" s="124" t="e">
        <f>#REF!+BE$70</f>
        <v>#REF!</v>
      </c>
      <c r="BF73" s="170" t="e">
        <f>BF$70+#REF!</f>
        <v>#REF!</v>
      </c>
      <c r="BG73" s="170" t="e">
        <f>BG$70+#REF!</f>
        <v>#REF!</v>
      </c>
      <c r="BH73" s="170" t="e">
        <f>BH$70+#REF!</f>
        <v>#REF!</v>
      </c>
      <c r="BI73" s="124" t="e">
        <f>#REF!+BI$70</f>
        <v>#REF!</v>
      </c>
      <c r="BJ73" s="51">
        <f>IF(ISERROR(AC73/X73),0,AC73/X73)</f>
        <v>0</v>
      </c>
      <c r="BK73" s="33"/>
      <c r="BL73" s="29" t="e">
        <f>BL$70+#REF!</f>
        <v>#REF!</v>
      </c>
      <c r="BM73" s="29" t="e">
        <f>BM$70+#REF!</f>
        <v>#REF!</v>
      </c>
      <c r="BN73" s="29" t="e">
        <f>BN$70+#REF!</f>
        <v>#REF!</v>
      </c>
      <c r="BO73" s="29" t="e">
        <f>BO$70+#REF!</f>
        <v>#REF!</v>
      </c>
      <c r="BP73" s="29" t="e">
        <f>BP$70+#REF!</f>
        <v>#REF!</v>
      </c>
      <c r="BQ73" s="29" t="e">
        <f>BQ$70+#REF!</f>
        <v>#REF!</v>
      </c>
      <c r="BR73" s="29" t="e">
        <f>BR$70+#REF!</f>
        <v>#REF!</v>
      </c>
      <c r="BS73" s="29" t="e">
        <f>BS$70+#REF!</f>
        <v>#REF!</v>
      </c>
      <c r="BT73" s="172" t="e">
        <f>BT$70+#REF!</f>
        <v>#REF!</v>
      </c>
      <c r="BW73" s="34" t="e">
        <f>#REF!+BW70+#REF!</f>
        <v>#REF!</v>
      </c>
      <c r="BX73" s="34" t="e">
        <f>#REF!+BX70+#REF!</f>
        <v>#REF!</v>
      </c>
      <c r="BY73" s="34" t="e">
        <f>#REF!+BY70+#REF!</f>
        <v>#REF!</v>
      </c>
      <c r="BZ73" s="34" t="e">
        <f>#REF!+BZ70+#REF!</f>
        <v>#REF!</v>
      </c>
      <c r="CA73" s="34" t="e">
        <f>#REF!+CA70+#REF!</f>
        <v>#REF!</v>
      </c>
      <c r="CB73" s="34" t="e">
        <f>#REF!+CB70+#REF!</f>
        <v>#REF!</v>
      </c>
      <c r="CC73" s="34" t="e">
        <f>#REF!+CC70+#REF!</f>
        <v>#REF!</v>
      </c>
      <c r="CD73" s="34" t="e">
        <f>#REF!+CD70+#REF!</f>
        <v>#REF!</v>
      </c>
      <c r="CE73" s="151" t="e">
        <f>#REF!+CE70+#REF!</f>
        <v>#REF!</v>
      </c>
      <c r="CF73" s="160"/>
    </row>
    <row r="74" spans="1:255" s="2" customFormat="1" ht="21" customHeight="1" x14ac:dyDescent="0.25">
      <c r="A74"/>
      <c r="B74" s="118"/>
      <c r="C74"/>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6"/>
      <c r="AR74" s="126"/>
      <c r="AS74" s="126"/>
      <c r="AT74" s="126"/>
      <c r="AU74" s="126"/>
      <c r="AV74" s="126"/>
      <c r="AW74" s="126"/>
      <c r="AX74" s="126"/>
      <c r="AY74" s="126"/>
      <c r="AZ74" s="126"/>
      <c r="BA74" s="126"/>
      <c r="BB74" s="126"/>
      <c r="BC74" s="126"/>
      <c r="BD74" s="126"/>
      <c r="BE74" s="126"/>
      <c r="BF74" s="126"/>
      <c r="BG74" s="126"/>
      <c r="BH74" s="126"/>
      <c r="BI74" s="126"/>
      <c r="BJ74"/>
      <c r="BK74"/>
      <c r="BL74"/>
      <c r="BM74"/>
      <c r="BN74"/>
      <c r="BO74"/>
      <c r="BP74"/>
      <c r="BQ74"/>
      <c r="BR74"/>
      <c r="BS74"/>
      <c r="BT74"/>
      <c r="CE74" s="143"/>
      <c r="CF74" s="154"/>
    </row>
    <row r="75" spans="1:255" s="2" customFormat="1" x14ac:dyDescent="0.25">
      <c r="A75"/>
      <c r="B75" s="118"/>
      <c r="C75"/>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126"/>
      <c r="AQ75" s="126"/>
      <c r="AR75" s="126"/>
      <c r="AS75" s="126"/>
      <c r="AT75" s="126"/>
      <c r="AU75" s="126"/>
      <c r="AV75" s="126"/>
      <c r="AW75" s="126"/>
      <c r="AX75" s="126"/>
      <c r="AY75" s="126"/>
      <c r="AZ75" s="126"/>
      <c r="BA75" s="126"/>
      <c r="BB75" s="126"/>
      <c r="BC75" s="126"/>
      <c r="BD75" s="126"/>
      <c r="BE75" s="126"/>
      <c r="BF75" s="126"/>
      <c r="BG75" s="126"/>
      <c r="BH75" s="126"/>
      <c r="BI75" s="126"/>
      <c r="BJ75"/>
      <c r="BK75" s="16"/>
      <c r="BL75" s="12">
        <f>IF(AND($DC75=0,$DL75=0),0,IF(AND($CP75=0,$CY75=0,DD75&lt;&gt;0),DD75, IF(AND(BK75&lt;CF75,$CE75&lt;&gt;$Y75,BW75=$CF75),BW75+$Y75-$CE75,BW75)))</f>
        <v>0</v>
      </c>
      <c r="BM75" s="12">
        <f>IF(AND($DC75=0,$DL75=0),0,IF(AND($CP75=0,$CY75=0,DE75&lt;&gt;0),DE75, IF(AND(BL75&lt;CF75,$CE75&lt;&gt;$Y75,BX75=$CF75),BX75+$Y75-$CE75,BX75)))</f>
        <v>0</v>
      </c>
      <c r="BN75" s="12">
        <f>IF(AND($DC75=0,$DL75=0),0,IF(AND($CP75=0,$CY75=0,DF75&lt;&gt;0),DF75, IF(AND(BM75&lt;CF75,$CE75&lt;&gt;$Y75,BY75=$CF75),BY75+$Y75-$CE75,BY75)))</f>
        <v>0</v>
      </c>
      <c r="BO75" s="12">
        <f>IF(AND($DC75=0,$DL75=0),0,IF(AND($CP75=0,$CY75=0,DG75&lt;&gt;0),DG75, IF(AND(BN75&lt;CF75,$CE75&lt;&gt;$Y75,BZ75=$CF75),BZ75+$Y75-$CE75,BZ75)))</f>
        <v>0</v>
      </c>
      <c r="BP75" s="12">
        <f>IF(AND($DC75=0,$DL75=0),0,IF(AND($CP75=0,$CY75=0,DH75&lt;&gt;0),DH75, IF(AND(BO75&lt;CF75,$CE75&lt;&gt;$Y75,CA75=$CF75),CA75+$Y75-$CE75,CA75)))</f>
        <v>0</v>
      </c>
      <c r="BQ75" s="12">
        <f>IF(AND($DC75=0,$DL75=0),0,IF(AND($CP75=0,$CY75=0,DI75&lt;&gt;0),DI75, IF(AND(BP75&lt;CF75,$CE75&lt;&gt;$Y75,CB75=$CF75),CB75+$Y75-$CE75,CB75)))</f>
        <v>0</v>
      </c>
      <c r="BR75" s="12">
        <f>IF(AND($DC75=0,$DL75=0),0,IF(AND($CP75=0,$CY75=0,DJ75&lt;&gt;0),DJ75, IF(AND(BQ75&lt;CF75,$CE75&lt;&gt;$Y75,CC75=$CF75),CC75+$Y75-$CE75,CC75)))</f>
        <v>0</v>
      </c>
      <c r="BS75" s="12">
        <f>IF(AND($DC75=0,$DL75=0),0,IF(AND($CP75=0,$CY75=0,DK75&lt;&gt;0),DK75, IF(AND(BR75&lt;CF75,$CE75&lt;&gt;$Y75,CD75=$CF75),CD75+$Y75-$CE75,CD75)))</f>
        <v>0</v>
      </c>
      <c r="BT75" s="64">
        <f>SUM(BL75:BS75)</f>
        <v>0</v>
      </c>
      <c r="BW75" s="12">
        <f>IF($DC75=0,0,ROUND(4*($Y75-$DL75)*SUM(AD75:AD75)/$DC75,0)/4)+DD75+DM75</f>
        <v>0</v>
      </c>
      <c r="BX75" s="12">
        <f>IF($DC75=0,0,ROUND(4*($Y75-$DL75)*SUM(AH75:AH75)/$DC75,0)/4)+DE75+DN75</f>
        <v>0</v>
      </c>
      <c r="BY75" s="12">
        <f>IF($DC75=0,0,ROUND(4*($Y75-$DL75)*SUM(AL75:AL75)/$DC75,0)/4)+DF75+DO75</f>
        <v>0</v>
      </c>
      <c r="BZ75" s="12">
        <f>IF($DC75=0,0,ROUND(4*($Y75-$DL75)*SUM(AP75:AP75)/$DC75,0)/4)+DG75++DP75</f>
        <v>0</v>
      </c>
      <c r="CA75" s="12">
        <f>IF($DC75=0,0,ROUND(4*($Y75-$DL75)*SUM(AT75:AT75)/$DC75,0)/4)+DH75+DQ75</f>
        <v>0</v>
      </c>
      <c r="CB75" s="12">
        <f>IF($DC75=0,0,ROUND(4*($Y75-$DL75)*(SUM(AX75:AX75))/$DC75,0)/4)+DI75+DR75</f>
        <v>0</v>
      </c>
      <c r="CC75" s="12">
        <f>IF($DC75=0,0,ROUND(4*($Y75-$DL75)*(SUM(BB75:BB75))/$DC75,0)/4)+DJ75+DS75</f>
        <v>0</v>
      </c>
      <c r="CD75" s="12">
        <f>IF($DC75=0,0,ROUND(4*($Y75-$DL75)*(SUM(BF75:BF75))/$DC75,0)/4)+DK75+DT75</f>
        <v>0</v>
      </c>
      <c r="CE75" s="147">
        <f>SUM(BW75:CD75)</f>
        <v>0</v>
      </c>
      <c r="CF75" s="159">
        <f>MAX(BW75:CD75)</f>
        <v>0</v>
      </c>
      <c r="DC75" s="53">
        <f>SUM($AD75:$AD75)+SUM($AH75:$AH75)+SUM($AL75:$AL75)+SUM($AP75:$AP75)+SUM($AT75:$AT75)+SUM($AX75:$AX75)+SUM($BB75:$BB75)+SUM($BF75:$BF75)</f>
        <v>0</v>
      </c>
      <c r="DD75" s="73">
        <f>IF($O75=1,BP$6,0)+IF($P75=1,BL$6,0)</f>
        <v>0</v>
      </c>
      <c r="DE75" s="73">
        <f>IF(($O75)=2,BP$6,0)+IF(($P75)=2,BL$6,0)</f>
        <v>0</v>
      </c>
      <c r="DF75" s="73">
        <f>IF(($O75)=3,BP$6,0)+IF(($P75)=3,BL$6,0)</f>
        <v>0</v>
      </c>
      <c r="DG75" s="73">
        <f>IF(($O75)=4,BP$6,0)+IF(($P75)=4,BL$6,0)</f>
        <v>0</v>
      </c>
      <c r="DH75" s="73">
        <f>IF(($O75)=5,BP$6,0)+IF(($P75)=5,BL$6,0)</f>
        <v>0</v>
      </c>
      <c r="DI75" s="73">
        <f>IF(($O75)=6,BP$6,0)+IF(($P75)=6,BL$6,0)</f>
        <v>0</v>
      </c>
      <c r="DJ75" s="73">
        <f>IF(($O75)=7,BP$6,0)+IF(($P75)=7,BL$6,0)</f>
        <v>0</v>
      </c>
      <c r="DK75" s="73">
        <f>IF(($O75)=8,BP$6,0)+IF(($P75)=8,BL$6,0)</f>
        <v>0</v>
      </c>
      <c r="DL75" s="54">
        <f>SUM(DD75:DK75)</f>
        <v>0</v>
      </c>
    </row>
    <row r="76" spans="1:255" s="226" customFormat="1" ht="13.5" customHeight="1" x14ac:dyDescent="0.2">
      <c r="A76" s="221"/>
      <c r="B76" s="627" t="s">
        <v>154</v>
      </c>
      <c r="C76" s="628" t="s">
        <v>280</v>
      </c>
      <c r="D76" s="629"/>
      <c r="E76" s="629"/>
      <c r="F76" s="629"/>
      <c r="G76" s="629"/>
      <c r="H76" s="629"/>
      <c r="I76" s="629"/>
      <c r="J76" s="629"/>
      <c r="K76" s="629"/>
      <c r="L76" s="629"/>
      <c r="M76" s="629"/>
      <c r="N76" s="629"/>
      <c r="O76" s="629"/>
      <c r="P76" s="629"/>
      <c r="Q76" s="629"/>
      <c r="R76" s="629"/>
      <c r="S76" s="629"/>
      <c r="T76" s="629"/>
      <c r="U76" s="629"/>
      <c r="V76" s="629"/>
      <c r="W76" s="629"/>
      <c r="X76" s="629"/>
      <c r="Y76" s="629"/>
      <c r="Z76" s="629"/>
      <c r="AA76" s="629"/>
      <c r="AB76" s="629"/>
      <c r="AC76" s="629"/>
      <c r="AD76" s="629"/>
      <c r="AE76" s="629"/>
      <c r="AF76" s="629"/>
      <c r="AG76" s="629"/>
      <c r="AH76" s="629"/>
      <c r="AI76" s="629"/>
      <c r="AJ76" s="629"/>
      <c r="AK76" s="629"/>
      <c r="AL76" s="629"/>
      <c r="AM76" s="629"/>
      <c r="AN76" s="629"/>
      <c r="AO76" s="629"/>
      <c r="AP76" s="629"/>
      <c r="AQ76" s="629"/>
      <c r="AR76" s="629"/>
      <c r="AS76" s="629"/>
      <c r="AT76" s="256"/>
      <c r="AU76" s="256"/>
      <c r="AV76" s="256"/>
      <c r="AW76" s="256"/>
      <c r="AX76" s="256"/>
      <c r="AY76" s="256"/>
      <c r="AZ76" s="256"/>
      <c r="BA76" s="256"/>
      <c r="BB76" s="256"/>
      <c r="BC76" s="256"/>
      <c r="BD76" s="256"/>
      <c r="BE76" s="256"/>
      <c r="BF76" s="256"/>
      <c r="BG76" s="256"/>
      <c r="BH76" s="256"/>
      <c r="BI76" s="256"/>
      <c r="BJ76" s="223"/>
      <c r="BK76" s="236"/>
      <c r="BL76" s="125">
        <f>COUNTIF($S$15:$S$20,1)+COUNTIF($S$50:$S$69,1)</f>
        <v>0</v>
      </c>
      <c r="BM76" s="125">
        <f>COUNTIF($S$15:$S$20,2)+COUNTIF($S$50:$S$69,2)</f>
        <v>0</v>
      </c>
      <c r="BN76" s="125">
        <f>COUNTIF($S$15:$S$20,3)+COUNTIF($S$50:$S$69,3)</f>
        <v>0</v>
      </c>
      <c r="BO76" s="125">
        <f>COUNTIF($S$15:$S$20,4)+COUNTIF($S$50:$S$69,4)</f>
        <v>0</v>
      </c>
      <c r="BP76" s="125">
        <f>COUNTIF($S$15:$S$20,5)+COUNTIF($S$50:$S$69,5)</f>
        <v>0</v>
      </c>
      <c r="BQ76" s="125">
        <f>COUNTIF($S$15:$S$20,6)+COUNTIF($S$50:$S$69,6)</f>
        <v>0</v>
      </c>
      <c r="BR76" s="125">
        <f>COUNTIF($S$15:$S$20,7)+COUNTIF($S$50:$S$69,7)</f>
        <v>0</v>
      </c>
      <c r="BS76" s="125">
        <f>COUNTIF($S$15:$S$20,8)+COUNTIF($S$50:$S$69,8)</f>
        <v>0</v>
      </c>
      <c r="BT76" s="257"/>
      <c r="BW76" s="257"/>
      <c r="BX76" s="257"/>
      <c r="BY76" s="257"/>
      <c r="BZ76" s="257"/>
      <c r="CA76" s="257"/>
      <c r="CB76" s="257"/>
      <c r="CC76" s="257"/>
      <c r="CD76" s="257"/>
      <c r="CE76" s="227"/>
      <c r="CF76" s="228"/>
      <c r="CG76" s="257"/>
      <c r="CH76" s="257"/>
      <c r="CI76" s="257"/>
      <c r="CJ76" s="257"/>
      <c r="CK76" s="257"/>
      <c r="CL76" s="257"/>
      <c r="CM76" s="257"/>
      <c r="CN76" s="257"/>
      <c r="CO76" s="257"/>
      <c r="CP76" s="257"/>
      <c r="CQ76" s="257"/>
      <c r="CR76" s="257"/>
      <c r="CS76" s="257"/>
      <c r="CT76" s="257"/>
      <c r="DC76" s="257"/>
      <c r="DD76" s="257"/>
      <c r="DE76" s="257"/>
      <c r="DF76" s="257"/>
      <c r="DG76" s="257"/>
      <c r="DH76" s="257"/>
      <c r="DI76" s="257"/>
      <c r="DJ76" s="257"/>
      <c r="DK76" s="257"/>
      <c r="DL76" s="257"/>
      <c r="DM76" s="257"/>
      <c r="DN76" s="257"/>
      <c r="DO76" s="257"/>
      <c r="DP76" s="257"/>
      <c r="DQ76" s="257"/>
      <c r="DR76" s="257"/>
      <c r="DS76" s="257"/>
      <c r="DT76" s="257"/>
    </row>
    <row r="77" spans="1:255" s="226" customFormat="1" ht="13.5" customHeight="1" x14ac:dyDescent="0.25">
      <c r="A77" s="221"/>
      <c r="C77" s="529" t="s">
        <v>192</v>
      </c>
      <c r="D77" s="527"/>
      <c r="E77" s="527"/>
      <c r="F77" s="527"/>
      <c r="G77" s="527"/>
      <c r="H77" s="527"/>
      <c r="I77" s="527"/>
      <c r="J77" s="527"/>
      <c r="K77" s="527"/>
      <c r="L77" s="527"/>
      <c r="M77" s="527"/>
      <c r="N77" s="527"/>
      <c r="O77" s="527"/>
      <c r="P77" s="527"/>
      <c r="Q77" s="527"/>
      <c r="R77" s="527"/>
      <c r="S77" s="527"/>
      <c r="T77" s="527"/>
      <c r="U77" s="527"/>
      <c r="V77" s="527"/>
      <c r="W77" s="527"/>
      <c r="X77" s="527"/>
      <c r="Y77" s="527"/>
      <c r="Z77" s="527"/>
      <c r="AA77" s="527"/>
      <c r="AB77" s="527"/>
      <c r="AC77" s="527"/>
      <c r="AD77" s="527"/>
      <c r="AE77" s="527"/>
      <c r="AF77" s="527"/>
      <c r="AG77" s="527"/>
      <c r="AH77" s="527"/>
      <c r="AI77" s="527"/>
      <c r="AJ77" s="527"/>
      <c r="AK77" s="527"/>
      <c r="AL77" s="530"/>
      <c r="AM77" s="530"/>
      <c r="AN77" s="530"/>
      <c r="AO77" s="530"/>
      <c r="AP77" s="530"/>
      <c r="AQ77" s="530"/>
      <c r="AR77" s="530"/>
      <c r="AS77" s="530"/>
      <c r="AT77" s="222"/>
      <c r="AU77" s="222"/>
      <c r="AV77" s="222"/>
      <c r="AW77" s="222"/>
      <c r="AX77" s="222"/>
      <c r="AY77" s="222"/>
      <c r="AZ77" s="222"/>
      <c r="BA77" s="222"/>
      <c r="BB77" s="222"/>
      <c r="BC77" s="222"/>
      <c r="BD77" s="222"/>
      <c r="BE77" s="222"/>
      <c r="BF77" s="222"/>
      <c r="BG77" s="222"/>
      <c r="BH77" s="222"/>
      <c r="BI77" s="222"/>
      <c r="BJ77" s="223"/>
      <c r="BK77" s="224"/>
      <c r="BL77" s="125">
        <f>COUNTIF($T$15:$T$20,1)+COUNTIF($T$50:$T$69,1)</f>
        <v>0</v>
      </c>
      <c r="BM77" s="125">
        <f>COUNTIF($T$15:$T$20,2)+COUNTIF($T$50:$T$69,2)</f>
        <v>0</v>
      </c>
      <c r="BN77" s="125">
        <f>COUNTIF($T$15:$T$20,3)+COUNTIF($T$50:$T$69,3)</f>
        <v>0</v>
      </c>
      <c r="BO77" s="125">
        <f>COUNTIF($T$15:$T$20,4)+COUNTIF($T$50:$T$69,4)</f>
        <v>0</v>
      </c>
      <c r="BP77" s="125">
        <f>COUNTIF($T$15:$T$20,5)+COUNTIF($T$50:$T$69,5)</f>
        <v>0</v>
      </c>
      <c r="BQ77" s="125">
        <f>COUNTIF($T$15:$T$20,6)+COUNTIF($T$50:$T$69,6)</f>
        <v>0</v>
      </c>
      <c r="BR77" s="125">
        <f>COUNTIF($T$15:$T$20,7)+COUNTIF($T$50:$T$69,7)</f>
        <v>0</v>
      </c>
      <c r="BS77" s="125">
        <f>COUNTIF($T$15:$T$20,8)+COUNTIF($T$50:$T$69,8)</f>
        <v>0</v>
      </c>
      <c r="BT77" s="225"/>
      <c r="BW77" s="225"/>
      <c r="BX77" s="225"/>
      <c r="BY77" s="225"/>
      <c r="BZ77" s="225"/>
      <c r="CA77" s="225"/>
      <c r="CB77" s="225"/>
      <c r="CC77" s="225"/>
      <c r="CD77" s="225"/>
      <c r="CE77" s="227"/>
      <c r="CF77" s="228"/>
      <c r="CG77" s="225"/>
      <c r="CH77" s="225"/>
      <c r="CI77" s="225"/>
      <c r="CJ77" s="225"/>
      <c r="CK77" s="225"/>
      <c r="CL77" s="225"/>
      <c r="CM77" s="225"/>
      <c r="CN77" s="225"/>
      <c r="CO77" s="225"/>
      <c r="CP77" s="225"/>
      <c r="CQ77" s="225"/>
      <c r="CR77" s="225"/>
      <c r="CS77" s="225"/>
      <c r="CT77" s="225"/>
      <c r="DC77" s="225"/>
      <c r="DD77" s="225"/>
      <c r="DE77" s="225"/>
      <c r="DF77" s="225"/>
      <c r="DG77" s="225"/>
      <c r="DH77" s="225"/>
      <c r="DI77" s="225"/>
      <c r="DJ77" s="225"/>
      <c r="DK77" s="225"/>
      <c r="DL77" s="225"/>
      <c r="DM77" s="225"/>
      <c r="DN77" s="225"/>
      <c r="DO77" s="225"/>
      <c r="DP77" s="225"/>
      <c r="DQ77" s="225"/>
      <c r="DR77" s="225"/>
      <c r="DS77" s="225"/>
      <c r="DT77" s="225"/>
    </row>
    <row r="78" spans="1:255" s="226" customFormat="1" ht="13.5" customHeight="1" x14ac:dyDescent="0.2">
      <c r="A78" s="221"/>
      <c r="B78" s="626" t="s">
        <v>155</v>
      </c>
      <c r="C78" s="624" t="s">
        <v>297</v>
      </c>
      <c r="D78" s="625"/>
      <c r="E78" s="625"/>
      <c r="F78" s="625"/>
      <c r="G78" s="625"/>
      <c r="H78" s="625"/>
      <c r="I78" s="625"/>
      <c r="J78" s="625"/>
      <c r="K78" s="625"/>
      <c r="L78" s="625"/>
      <c r="M78" s="625"/>
      <c r="N78" s="625"/>
      <c r="O78" s="625"/>
      <c r="P78" s="625"/>
      <c r="Q78" s="625"/>
      <c r="R78" s="625"/>
      <c r="S78" s="625"/>
      <c r="T78" s="625"/>
      <c r="U78" s="625"/>
      <c r="V78" s="625"/>
      <c r="W78" s="625"/>
      <c r="X78" s="625"/>
      <c r="Y78" s="625"/>
      <c r="Z78" s="625"/>
      <c r="AA78" s="625"/>
      <c r="AB78" s="625"/>
      <c r="AC78" s="625"/>
      <c r="AD78" s="625"/>
      <c r="AE78" s="625"/>
      <c r="AF78" s="625"/>
      <c r="AG78" s="625"/>
      <c r="AH78" s="625"/>
      <c r="AI78" s="625"/>
      <c r="AJ78" s="625"/>
      <c r="AK78" s="625"/>
      <c r="AL78" s="625"/>
      <c r="AM78" s="625"/>
      <c r="AN78" s="625"/>
      <c r="AO78" s="625"/>
      <c r="AP78" s="625"/>
      <c r="AQ78" s="625"/>
      <c r="AR78" s="625"/>
      <c r="AS78" s="625"/>
      <c r="AT78" s="256"/>
      <c r="AU78" s="256"/>
      <c r="AV78" s="256"/>
      <c r="AW78" s="256"/>
      <c r="AX78" s="256"/>
      <c r="AY78" s="256"/>
      <c r="AZ78" s="256"/>
      <c r="BA78" s="256"/>
      <c r="BB78" s="256"/>
      <c r="BC78" s="256"/>
      <c r="BD78" s="256"/>
      <c r="BE78" s="256"/>
      <c r="BF78" s="256"/>
      <c r="BG78" s="256"/>
      <c r="BH78" s="256"/>
      <c r="BI78" s="256"/>
      <c r="BJ78" s="229"/>
      <c r="BK78" s="236"/>
      <c r="BL78" s="125">
        <f>COUNTIF($U$15:$U$20,1)+COUNTIF($U$50:$U$69,1)</f>
        <v>0</v>
      </c>
      <c r="BM78" s="125">
        <f>COUNTIF($U$15:$U$20,2)+COUNTIF($U$50:$U$69,2)</f>
        <v>0</v>
      </c>
      <c r="BN78" s="125">
        <f>COUNTIF($U$15:$U$20,3)+COUNTIF($U$50:$U$69,3)</f>
        <v>0</v>
      </c>
      <c r="BO78" s="125">
        <f>COUNTIF($U$15:$U$20,4)+COUNTIF($U$50:$U$69,4)</f>
        <v>0</v>
      </c>
      <c r="BP78" s="125">
        <f>COUNTIF($U$15:$U$20,5)+COUNTIF($U$50:$U$69,5)</f>
        <v>0</v>
      </c>
      <c r="BQ78" s="125">
        <f>COUNTIF($U$15:$U$20,6)+COUNTIF($U$50:$U$69,6)</f>
        <v>0</v>
      </c>
      <c r="BR78" s="125">
        <f>COUNTIF($U$15:$U$20,7)+COUNTIF($U$50:$U$69,7)</f>
        <v>0</v>
      </c>
      <c r="BS78" s="125">
        <f>COUNTIF($U$15:$U$20,8)+COUNTIF($U$50:$U$69,8)</f>
        <v>0</v>
      </c>
      <c r="BT78" s="236"/>
      <c r="BW78" s="257"/>
      <c r="BX78" s="257"/>
      <c r="BY78" s="257"/>
      <c r="BZ78" s="257"/>
      <c r="CA78" s="257"/>
      <c r="CB78" s="257"/>
      <c r="CC78" s="257"/>
      <c r="CD78" s="257"/>
      <c r="CE78" s="227"/>
      <c r="CF78" s="228"/>
      <c r="CH78" s="257"/>
      <c r="CI78" s="257"/>
      <c r="CJ78" s="257"/>
      <c r="CK78" s="257"/>
      <c r="CL78" s="257"/>
      <c r="CM78" s="257"/>
      <c r="CN78" s="257"/>
      <c r="CO78" s="257"/>
      <c r="CP78" s="257"/>
      <c r="CQ78" s="257"/>
      <c r="CR78" s="257"/>
      <c r="CS78" s="257"/>
      <c r="CT78" s="257"/>
      <c r="DC78" s="257"/>
      <c r="DD78" s="257"/>
      <c r="DE78" s="257"/>
      <c r="DF78" s="257"/>
      <c r="DG78" s="257"/>
      <c r="DH78" s="257"/>
      <c r="DI78" s="257"/>
      <c r="DJ78" s="257"/>
      <c r="DK78" s="257"/>
      <c r="DL78" s="257"/>
      <c r="DM78" s="257"/>
      <c r="DN78" s="257"/>
      <c r="DO78" s="257"/>
      <c r="DP78" s="257"/>
      <c r="DQ78" s="257"/>
      <c r="DR78" s="257"/>
      <c r="DS78" s="257"/>
      <c r="DT78" s="257"/>
      <c r="DU78" s="257"/>
      <c r="DV78" s="257"/>
      <c r="DW78" s="257"/>
      <c r="DX78" s="257"/>
      <c r="DY78" s="257"/>
      <c r="DZ78" s="257"/>
      <c r="EA78" s="257"/>
      <c r="EB78" s="257"/>
      <c r="EC78" s="257"/>
      <c r="ED78" s="257"/>
      <c r="EE78" s="257"/>
      <c r="EF78" s="257"/>
      <c r="EG78" s="257"/>
      <c r="EH78" s="257"/>
      <c r="EI78" s="257"/>
      <c r="EJ78" s="257"/>
      <c r="EK78" s="257"/>
      <c r="EL78" s="257"/>
      <c r="EM78" s="257"/>
      <c r="EN78" s="257"/>
      <c r="EO78" s="257"/>
      <c r="EP78" s="257"/>
      <c r="EQ78" s="257"/>
      <c r="ER78" s="257"/>
      <c r="ES78" s="257"/>
      <c r="ET78" s="257"/>
      <c r="EU78" s="257"/>
      <c r="EV78" s="257"/>
      <c r="EW78" s="257"/>
      <c r="EX78" s="257"/>
      <c r="EY78" s="257"/>
      <c r="EZ78" s="257"/>
      <c r="FA78" s="257"/>
      <c r="FB78" s="257"/>
      <c r="FC78" s="257"/>
      <c r="FD78" s="257"/>
      <c r="FE78" s="257"/>
      <c r="FF78" s="257"/>
      <c r="FG78" s="257"/>
      <c r="FH78" s="257"/>
      <c r="FI78" s="257"/>
      <c r="FJ78" s="257"/>
      <c r="FK78" s="257"/>
      <c r="FL78" s="257"/>
      <c r="FM78" s="257"/>
      <c r="FN78" s="257"/>
      <c r="FO78" s="257"/>
      <c r="FP78" s="257"/>
      <c r="FQ78" s="257"/>
      <c r="FR78" s="257"/>
      <c r="FS78" s="257"/>
      <c r="FT78" s="257"/>
      <c r="FU78" s="257"/>
      <c r="FV78" s="257"/>
      <c r="FW78" s="257"/>
      <c r="FX78" s="257"/>
      <c r="FY78" s="257"/>
      <c r="FZ78" s="257"/>
      <c r="GA78" s="257"/>
      <c r="GB78" s="257"/>
      <c r="GC78" s="257"/>
      <c r="GD78" s="257"/>
      <c r="GE78" s="257"/>
      <c r="GF78" s="257"/>
      <c r="GG78" s="257"/>
      <c r="GH78" s="257"/>
      <c r="GI78" s="257"/>
      <c r="GJ78" s="257"/>
      <c r="GK78" s="257"/>
      <c r="GL78" s="257"/>
      <c r="GM78" s="257"/>
      <c r="GN78" s="257"/>
      <c r="GO78" s="257"/>
      <c r="GP78" s="257"/>
      <c r="GQ78" s="257"/>
      <c r="GR78" s="257"/>
      <c r="GS78" s="257"/>
      <c r="GT78" s="257"/>
      <c r="GU78" s="257"/>
      <c r="GV78" s="257"/>
      <c r="GW78" s="257"/>
      <c r="GX78" s="257"/>
      <c r="GY78" s="257"/>
      <c r="GZ78" s="257"/>
      <c r="HA78" s="257"/>
      <c r="HB78" s="257"/>
      <c r="HC78" s="257"/>
      <c r="HD78" s="257"/>
      <c r="HE78" s="257"/>
      <c r="HF78" s="257"/>
      <c r="HG78" s="257"/>
      <c r="HH78" s="257"/>
      <c r="HI78" s="257"/>
      <c r="HJ78" s="257"/>
      <c r="HK78" s="257"/>
      <c r="HL78" s="257"/>
      <c r="HM78" s="257"/>
      <c r="HN78" s="257"/>
      <c r="HO78" s="257"/>
      <c r="HP78" s="257"/>
      <c r="HQ78" s="257"/>
      <c r="HR78" s="257"/>
      <c r="HS78" s="257"/>
      <c r="HT78" s="257"/>
      <c r="HU78" s="257"/>
      <c r="HV78" s="257"/>
      <c r="HW78" s="257"/>
      <c r="HX78" s="257"/>
      <c r="HY78" s="257"/>
      <c r="HZ78" s="257"/>
      <c r="IA78" s="257"/>
      <c r="IB78" s="257"/>
      <c r="IC78" s="257"/>
      <c r="ID78" s="257"/>
      <c r="IE78" s="257"/>
      <c r="IF78" s="257"/>
      <c r="IG78" s="257"/>
      <c r="IH78" s="257"/>
      <c r="II78" s="257"/>
      <c r="IJ78" s="257"/>
      <c r="IK78" s="257"/>
      <c r="IL78" s="257"/>
      <c r="IM78" s="257"/>
      <c r="IN78" s="257"/>
      <c r="IO78" s="257"/>
      <c r="IP78" s="257"/>
      <c r="IQ78" s="257"/>
      <c r="IR78" s="257"/>
      <c r="IS78" s="257"/>
      <c r="IT78" s="257"/>
      <c r="IU78" s="257"/>
    </row>
    <row r="79" spans="1:255" s="230" customFormat="1" ht="13.5" customHeight="1" x14ac:dyDescent="0.25">
      <c r="A79" s="221"/>
      <c r="B79" s="233"/>
      <c r="C79" s="529" t="s">
        <v>193</v>
      </c>
      <c r="D79" s="527"/>
      <c r="E79" s="527"/>
      <c r="F79" s="527"/>
      <c r="G79" s="527"/>
      <c r="H79" s="527"/>
      <c r="I79" s="527"/>
      <c r="J79" s="527"/>
      <c r="K79" s="527"/>
      <c r="L79" s="527"/>
      <c r="M79" s="527"/>
      <c r="N79" s="527"/>
      <c r="O79" s="527"/>
      <c r="P79" s="527"/>
      <c r="Q79" s="527"/>
      <c r="R79" s="527"/>
      <c r="S79" s="527"/>
      <c r="T79" s="527"/>
      <c r="U79" s="527"/>
      <c r="V79" s="527"/>
      <c r="W79" s="527"/>
      <c r="X79" s="527"/>
      <c r="Y79" s="527"/>
      <c r="Z79" s="527"/>
      <c r="AA79" s="527"/>
      <c r="AB79" s="527"/>
      <c r="AC79" s="527"/>
      <c r="AD79" s="527"/>
      <c r="AE79" s="527"/>
      <c r="AF79" s="527"/>
      <c r="AG79" s="527"/>
      <c r="AH79" s="527"/>
      <c r="AI79" s="527"/>
      <c r="AJ79" s="527"/>
      <c r="AK79" s="527"/>
      <c r="AL79" s="530"/>
      <c r="AM79" s="530"/>
      <c r="AN79" s="530"/>
      <c r="AO79" s="530"/>
      <c r="AP79" s="530"/>
      <c r="AQ79" s="530"/>
      <c r="AR79" s="530"/>
      <c r="AS79" s="530"/>
      <c r="AT79" s="222"/>
      <c r="AU79" s="222"/>
      <c r="AV79" s="222"/>
      <c r="AW79" s="222"/>
      <c r="AX79" s="222"/>
      <c r="AY79" s="222"/>
      <c r="AZ79" s="222"/>
      <c r="BA79" s="222"/>
      <c r="BB79" s="222"/>
      <c r="BC79" s="222"/>
      <c r="BD79" s="222"/>
      <c r="BE79" s="222"/>
      <c r="BF79" s="222"/>
      <c r="BG79" s="222"/>
      <c r="BH79" s="222"/>
      <c r="BI79" s="222"/>
      <c r="BJ79" s="229"/>
      <c r="BK79" s="225"/>
      <c r="BL79" s="125">
        <f>COUNTIF($V$15:$V$20,1)+COUNTIF($V$50:$V$69,1)</f>
        <v>0</v>
      </c>
      <c r="BM79" s="125">
        <f>COUNTIF($V$15:$V$20,2)+COUNTIF($V$50:$V$69,2)</f>
        <v>0</v>
      </c>
      <c r="BN79" s="125">
        <f>COUNTIF($V$15:$V$20,3)+COUNTIF($V$50:$V$69,3)</f>
        <v>0</v>
      </c>
      <c r="BO79" s="125">
        <f>COUNTIF($V$15:$V$20,4)+COUNTIF($V$50:$V$69,4)</f>
        <v>0</v>
      </c>
      <c r="BP79" s="125">
        <f>COUNTIF($V$15:$V$20,5)+COUNTIF($V$50:$V$69,5)</f>
        <v>0</v>
      </c>
      <c r="BQ79" s="125">
        <f>COUNTIF($V$15:$V$20,6)+COUNTIF($V$50:$V$69,6)</f>
        <v>0</v>
      </c>
      <c r="BR79" s="125">
        <f>COUNTIF($V$15:$V$20,7)+COUNTIF($V$50:$V$69,7)</f>
        <v>0</v>
      </c>
      <c r="BS79" s="125">
        <f>COUNTIF($V$15:$V$20,8)+COUNTIF($V$50:$V$69,8)</f>
        <v>0</v>
      </c>
      <c r="BT79" s="225"/>
      <c r="BW79" s="225"/>
      <c r="BX79" s="225"/>
      <c r="BY79" s="225"/>
      <c r="BZ79" s="225"/>
      <c r="CA79" s="225"/>
      <c r="CB79" s="225"/>
      <c r="CC79" s="225"/>
      <c r="CD79" s="225"/>
      <c r="CE79" s="231"/>
      <c r="CF79" s="232"/>
      <c r="CG79" s="225"/>
      <c r="CH79" s="225"/>
      <c r="CI79" s="225"/>
      <c r="CJ79" s="225"/>
      <c r="CK79" s="225"/>
      <c r="CL79" s="225"/>
      <c r="CM79" s="225"/>
      <c r="CN79" s="225"/>
      <c r="CO79" s="225"/>
      <c r="CP79" s="225"/>
      <c r="CQ79" s="225"/>
      <c r="CR79" s="225"/>
      <c r="CS79" s="225"/>
      <c r="CT79" s="225"/>
      <c r="DC79" s="225"/>
      <c r="DD79" s="225"/>
      <c r="DE79" s="225"/>
      <c r="DF79" s="225"/>
      <c r="DG79" s="225"/>
      <c r="DH79" s="225"/>
      <c r="DI79" s="225"/>
      <c r="DJ79" s="225"/>
      <c r="DK79" s="225"/>
      <c r="DL79" s="225"/>
      <c r="DM79" s="225"/>
      <c r="DN79" s="225"/>
      <c r="DO79" s="225"/>
      <c r="DP79" s="225"/>
      <c r="DQ79" s="225"/>
      <c r="DR79" s="225"/>
      <c r="DS79" s="225"/>
      <c r="DT79" s="225"/>
      <c r="DU79" s="225"/>
      <c r="DV79" s="225"/>
      <c r="DW79" s="225"/>
      <c r="DX79" s="225"/>
      <c r="DY79" s="225"/>
      <c r="DZ79" s="225"/>
      <c r="EA79" s="225"/>
      <c r="EB79" s="225"/>
      <c r="EC79" s="225"/>
      <c r="ED79" s="225"/>
      <c r="EE79" s="225"/>
      <c r="EF79" s="225"/>
      <c r="EG79" s="225"/>
      <c r="EH79" s="225"/>
      <c r="EI79" s="225"/>
      <c r="EJ79" s="225"/>
      <c r="EK79" s="225"/>
      <c r="EL79" s="225"/>
      <c r="EM79" s="225"/>
      <c r="EN79" s="225"/>
      <c r="EO79" s="225"/>
      <c r="EP79" s="225"/>
      <c r="EQ79" s="225"/>
      <c r="ER79" s="225"/>
      <c r="ES79" s="225"/>
      <c r="ET79" s="225"/>
      <c r="EU79" s="225"/>
      <c r="EV79" s="225"/>
      <c r="EW79" s="225"/>
      <c r="EX79" s="225"/>
      <c r="EY79" s="225"/>
      <c r="EZ79" s="225"/>
      <c r="FA79" s="225"/>
      <c r="FB79" s="225"/>
      <c r="FC79" s="225"/>
      <c r="FD79" s="225"/>
      <c r="FE79" s="225"/>
      <c r="FF79" s="225"/>
      <c r="FG79" s="225"/>
      <c r="FH79" s="225"/>
      <c r="FI79" s="225"/>
      <c r="FJ79" s="225"/>
      <c r="FK79" s="225"/>
      <c r="FL79" s="225"/>
      <c r="FM79" s="225"/>
      <c r="FN79" s="225"/>
      <c r="FO79" s="225"/>
      <c r="FP79" s="225"/>
      <c r="FQ79" s="225"/>
      <c r="FR79" s="225"/>
      <c r="FS79" s="225"/>
      <c r="FT79" s="225"/>
      <c r="FU79" s="225"/>
      <c r="FV79" s="225"/>
      <c r="FW79" s="225"/>
      <c r="FX79" s="225"/>
      <c r="FY79" s="225"/>
      <c r="FZ79" s="225"/>
      <c r="GA79" s="225"/>
      <c r="GB79" s="225"/>
      <c r="GC79" s="225"/>
      <c r="GD79" s="225"/>
      <c r="GE79" s="225"/>
      <c r="GF79" s="225"/>
      <c r="GG79" s="225"/>
      <c r="GH79" s="225"/>
      <c r="GI79" s="225"/>
      <c r="GJ79" s="225"/>
      <c r="GK79" s="225"/>
      <c r="GL79" s="225"/>
      <c r="GM79" s="225"/>
      <c r="GN79" s="225"/>
      <c r="GO79" s="225"/>
      <c r="GP79" s="225"/>
      <c r="GQ79" s="225"/>
      <c r="GR79" s="225"/>
      <c r="GS79" s="225"/>
      <c r="GT79" s="225"/>
      <c r="GU79" s="225"/>
      <c r="GV79" s="225"/>
      <c r="GW79" s="225"/>
      <c r="GX79" s="225"/>
      <c r="GY79" s="225"/>
      <c r="GZ79" s="225"/>
      <c r="HA79" s="225"/>
      <c r="HB79" s="225"/>
      <c r="HC79" s="225"/>
      <c r="HD79" s="225"/>
      <c r="HE79" s="225"/>
      <c r="HF79" s="225"/>
      <c r="HG79" s="225"/>
      <c r="HH79" s="225"/>
      <c r="HI79" s="225"/>
      <c r="HJ79" s="225"/>
      <c r="HK79" s="225"/>
      <c r="HL79" s="225"/>
      <c r="HM79" s="225"/>
      <c r="HN79" s="225"/>
      <c r="HO79" s="225"/>
      <c r="HP79" s="225"/>
      <c r="HQ79" s="225"/>
      <c r="HR79" s="225"/>
      <c r="HS79" s="225"/>
      <c r="HT79" s="225"/>
      <c r="HU79" s="225"/>
      <c r="HV79" s="225"/>
      <c r="HW79" s="225"/>
      <c r="HX79" s="225"/>
      <c r="HY79" s="225"/>
      <c r="HZ79" s="225"/>
      <c r="IA79" s="225"/>
      <c r="IB79" s="225"/>
      <c r="IC79" s="225"/>
      <c r="ID79" s="225"/>
      <c r="IE79" s="225"/>
      <c r="IF79" s="225"/>
      <c r="IG79" s="225"/>
      <c r="IH79" s="225"/>
      <c r="II79" s="225"/>
      <c r="IJ79" s="225"/>
      <c r="IK79" s="225"/>
      <c r="IL79" s="225"/>
      <c r="IM79" s="225"/>
      <c r="IN79" s="225"/>
      <c r="IO79" s="225"/>
      <c r="IP79" s="225"/>
      <c r="IQ79" s="225"/>
      <c r="IR79" s="225"/>
      <c r="IS79" s="225"/>
      <c r="IT79" s="225"/>
      <c r="IU79" s="225"/>
    </row>
    <row r="80" spans="1:255" s="226" customFormat="1" ht="13.5" customHeight="1" x14ac:dyDescent="0.2">
      <c r="A80" s="221"/>
      <c r="B80" s="251" t="s">
        <v>225</v>
      </c>
      <c r="C80" s="532"/>
      <c r="D80" s="532"/>
      <c r="E80" s="532"/>
      <c r="F80" s="532"/>
      <c r="G80" s="532"/>
      <c r="H80" s="532"/>
      <c r="I80" s="258"/>
      <c r="J80" s="526" t="s">
        <v>281</v>
      </c>
      <c r="K80" s="526"/>
      <c r="L80" s="526"/>
      <c r="M80" s="526"/>
      <c r="N80" s="526"/>
      <c r="O80" s="526"/>
      <c r="P80" s="526"/>
      <c r="Q80" s="526"/>
      <c r="R80" s="526"/>
      <c r="S80" s="526"/>
      <c r="T80" s="526"/>
      <c r="U80" s="526"/>
      <c r="V80" s="526"/>
      <c r="W80" s="526"/>
      <c r="X80" s="524"/>
      <c r="Y80" s="524"/>
      <c r="Z80" s="524"/>
      <c r="AA80" s="524"/>
      <c r="AB80" s="258"/>
      <c r="AC80" s="258"/>
      <c r="AD80" s="235" t="s">
        <v>156</v>
      </c>
      <c r="AE80" s="258"/>
      <c r="AF80" s="533" t="s">
        <v>283</v>
      </c>
      <c r="AG80" s="534"/>
      <c r="AH80" s="534"/>
      <c r="AI80" s="534"/>
      <c r="AJ80" s="534"/>
      <c r="AK80" s="534"/>
      <c r="AL80" s="534"/>
      <c r="AM80" s="534"/>
      <c r="AN80" s="534"/>
      <c r="AO80" s="534"/>
      <c r="AP80" s="534"/>
      <c r="AQ80" s="535"/>
      <c r="AR80" s="535"/>
      <c r="AS80" s="535"/>
      <c r="AT80" s="256"/>
      <c r="AU80" s="256"/>
      <c r="AV80" s="256"/>
      <c r="AW80" s="256"/>
      <c r="AX80" s="256"/>
      <c r="AY80" s="256"/>
      <c r="AZ80" s="256"/>
      <c r="BA80" s="256"/>
      <c r="BB80" s="256"/>
      <c r="BC80" s="256"/>
      <c r="BD80" s="256"/>
      <c r="BE80" s="256"/>
      <c r="BF80" s="256"/>
      <c r="BG80" s="256"/>
      <c r="BH80" s="256"/>
      <c r="BI80" s="256"/>
      <c r="BJ80" s="229"/>
      <c r="BK80" s="257"/>
      <c r="BL80" s="125">
        <f>COUNTIF($W$15:$W$20,1)+COUNTIF($W$50:$W$69,1)</f>
        <v>0</v>
      </c>
      <c r="BM80" s="125">
        <f>COUNTIF($W$15:$W$20,2)+COUNTIF($W$50:$W$69,2)</f>
        <v>0</v>
      </c>
      <c r="BN80" s="125">
        <f>COUNTIF($W$15:$W$20,3)+COUNTIF($W$50:$W$69,3)</f>
        <v>0</v>
      </c>
      <c r="BO80" s="125">
        <f>COUNTIF($W$15:$W$20,4)+COUNTIF($W$50:$W$69,4)</f>
        <v>0</v>
      </c>
      <c r="BP80" s="125">
        <f>COUNTIF($W$15:$W$20,5)+COUNTIF($W$50:$W$69,5)</f>
        <v>0</v>
      </c>
      <c r="BQ80" s="125">
        <f>COUNTIF($W$15:$W$20,6)+COUNTIF($W$50:$W$69,6)</f>
        <v>0</v>
      </c>
      <c r="BR80" s="125">
        <f>COUNTIF($W$15:$W$20,7)+COUNTIF($W$50:$W$69,7)</f>
        <v>0</v>
      </c>
      <c r="BS80" s="125">
        <f>COUNTIF($W$15:$W$20,8)+COUNTIF($W$50:$W$69,8)</f>
        <v>0</v>
      </c>
      <c r="BT80" s="236"/>
      <c r="BU80" s="236"/>
      <c r="BV80" s="236"/>
      <c r="BW80" s="257"/>
      <c r="BX80" s="257"/>
      <c r="BY80" s="257"/>
      <c r="BZ80" s="257"/>
      <c r="CA80" s="257"/>
      <c r="CB80" s="257"/>
      <c r="CC80" s="257"/>
      <c r="CD80" s="257"/>
      <c r="CE80" s="237"/>
      <c r="CF80" s="238"/>
      <c r="CH80" s="257"/>
      <c r="CI80" s="257"/>
      <c r="CJ80" s="257"/>
      <c r="CK80" s="257"/>
      <c r="CL80" s="257"/>
      <c r="CM80" s="257"/>
      <c r="CN80" s="257"/>
      <c r="CO80" s="257"/>
      <c r="CP80" s="257"/>
      <c r="CQ80" s="257"/>
      <c r="CR80" s="257"/>
      <c r="CS80" s="257"/>
      <c r="CT80" s="257"/>
      <c r="DC80" s="257"/>
      <c r="DD80" s="257"/>
      <c r="DE80" s="257"/>
      <c r="DF80" s="257"/>
      <c r="DG80" s="257"/>
      <c r="DH80" s="257"/>
      <c r="DI80" s="257"/>
      <c r="DJ80" s="257"/>
      <c r="DK80" s="257"/>
      <c r="DL80" s="257"/>
      <c r="DM80" s="257"/>
      <c r="DN80" s="257"/>
      <c r="DO80" s="257"/>
      <c r="DP80" s="257"/>
      <c r="DQ80" s="257"/>
      <c r="DR80" s="257"/>
      <c r="DS80" s="257"/>
      <c r="DT80" s="257"/>
      <c r="DU80" s="257"/>
      <c r="DV80" s="257"/>
      <c r="DW80" s="257"/>
      <c r="DX80" s="257"/>
      <c r="DY80" s="257"/>
      <c r="DZ80" s="257"/>
      <c r="EA80" s="257"/>
      <c r="EB80" s="257"/>
      <c r="EC80" s="257"/>
      <c r="ED80" s="257"/>
      <c r="EE80" s="257"/>
      <c r="EF80" s="257"/>
      <c r="EG80" s="257"/>
      <c r="EH80" s="257"/>
      <c r="EI80" s="257"/>
      <c r="EJ80" s="257"/>
      <c r="EK80" s="257"/>
      <c r="EL80" s="257"/>
      <c r="EM80" s="257"/>
      <c r="EN80" s="257"/>
      <c r="EO80" s="257"/>
      <c r="EP80" s="257"/>
      <c r="EQ80" s="257"/>
      <c r="ER80" s="257"/>
      <c r="ES80" s="257"/>
      <c r="ET80" s="257"/>
      <c r="EU80" s="257"/>
      <c r="EV80" s="257"/>
      <c r="EW80" s="257"/>
      <c r="EX80" s="257"/>
      <c r="EY80" s="257"/>
      <c r="EZ80" s="257"/>
      <c r="FA80" s="257"/>
      <c r="FB80" s="257"/>
      <c r="FC80" s="257"/>
      <c r="FD80" s="257"/>
      <c r="FE80" s="257"/>
      <c r="FF80" s="257"/>
      <c r="FG80" s="257"/>
      <c r="FH80" s="257"/>
      <c r="FI80" s="257"/>
      <c r="FJ80" s="257"/>
      <c r="FK80" s="257"/>
      <c r="FL80" s="257"/>
      <c r="FM80" s="257"/>
      <c r="FN80" s="257"/>
      <c r="FO80" s="257"/>
      <c r="FP80" s="257"/>
      <c r="FQ80" s="257"/>
      <c r="FR80" s="257"/>
      <c r="FS80" s="257"/>
      <c r="FT80" s="257"/>
      <c r="FU80" s="257"/>
      <c r="FV80" s="257"/>
      <c r="FW80" s="257"/>
      <c r="FX80" s="257"/>
      <c r="FY80" s="257"/>
      <c r="FZ80" s="257"/>
      <c r="GA80" s="257"/>
      <c r="GB80" s="257"/>
      <c r="GC80" s="257"/>
      <c r="GD80" s="257"/>
      <c r="GE80" s="257"/>
      <c r="GF80" s="257"/>
      <c r="GG80" s="257"/>
      <c r="GH80" s="257"/>
      <c r="GI80" s="257"/>
      <c r="GJ80" s="257"/>
      <c r="GK80" s="257"/>
      <c r="GL80" s="257"/>
      <c r="GM80" s="257"/>
      <c r="GN80" s="257"/>
      <c r="GO80" s="257"/>
      <c r="GP80" s="257"/>
      <c r="GQ80" s="257"/>
      <c r="GR80" s="257"/>
      <c r="GS80" s="257"/>
      <c r="GT80" s="257"/>
      <c r="GU80" s="257"/>
      <c r="GV80" s="257"/>
      <c r="GW80" s="257"/>
      <c r="GX80" s="257"/>
      <c r="GY80" s="257"/>
      <c r="GZ80" s="257"/>
      <c r="HA80" s="257"/>
      <c r="HB80" s="257"/>
      <c r="HC80" s="257"/>
      <c r="HD80" s="257"/>
      <c r="HE80" s="257"/>
      <c r="HF80" s="257"/>
      <c r="HG80" s="257"/>
      <c r="HH80" s="257"/>
      <c r="HI80" s="257"/>
      <c r="HJ80" s="257"/>
      <c r="HK80" s="257"/>
      <c r="HL80" s="257"/>
      <c r="HM80" s="257"/>
      <c r="HN80" s="257"/>
      <c r="HO80" s="257"/>
      <c r="HP80" s="257"/>
      <c r="HQ80" s="257"/>
      <c r="HR80" s="257"/>
      <c r="HS80" s="257"/>
      <c r="HT80" s="257"/>
      <c r="HU80" s="257"/>
      <c r="HV80" s="257"/>
      <c r="HW80" s="257"/>
      <c r="HX80" s="257"/>
      <c r="HY80" s="257"/>
      <c r="HZ80" s="257"/>
      <c r="IA80" s="257"/>
      <c r="IB80" s="257"/>
      <c r="IC80" s="257"/>
      <c r="ID80" s="257"/>
      <c r="IE80" s="257"/>
      <c r="IF80" s="257"/>
      <c r="IG80" s="257"/>
      <c r="IH80" s="257"/>
      <c r="II80" s="257"/>
      <c r="IJ80" s="257"/>
      <c r="IK80" s="257"/>
      <c r="IL80" s="257"/>
      <c r="IM80" s="257"/>
      <c r="IN80" s="257"/>
      <c r="IO80" s="257"/>
      <c r="IP80" s="257"/>
      <c r="IQ80" s="257"/>
      <c r="IR80" s="257"/>
      <c r="IS80" s="257"/>
      <c r="IT80" s="257"/>
      <c r="IU80" s="257"/>
    </row>
    <row r="81" spans="1:124" s="239" customFormat="1" ht="13.5" customHeight="1" x14ac:dyDescent="0.25">
      <c r="A81" s="221"/>
      <c r="B81" s="168"/>
      <c r="C81" s="527" t="s">
        <v>177</v>
      </c>
      <c r="D81" s="527"/>
      <c r="E81" s="527"/>
      <c r="F81" s="527"/>
      <c r="G81" s="527"/>
      <c r="H81" s="528"/>
      <c r="J81" s="527" t="s">
        <v>157</v>
      </c>
      <c r="K81" s="527"/>
      <c r="L81" s="527"/>
      <c r="M81" s="527"/>
      <c r="N81" s="527"/>
      <c r="O81" s="527"/>
      <c r="P81" s="527"/>
      <c r="Q81" s="527"/>
      <c r="R81" s="527"/>
      <c r="S81" s="527"/>
      <c r="T81" s="527"/>
      <c r="U81" s="527"/>
      <c r="V81" s="527"/>
      <c r="W81" s="527"/>
      <c r="X81" s="528"/>
      <c r="Y81" s="528"/>
      <c r="Z81" s="528"/>
      <c r="AA81" s="528"/>
      <c r="AL81" s="240"/>
      <c r="AM81" s="240"/>
      <c r="AN81" s="240"/>
      <c r="AO81" s="240"/>
      <c r="AP81" s="240"/>
      <c r="AQ81" s="240"/>
      <c r="AR81" s="240"/>
      <c r="AS81" s="240"/>
      <c r="AT81" s="240"/>
      <c r="AU81" s="240"/>
      <c r="AV81" s="240"/>
      <c r="AW81" s="240"/>
      <c r="AX81" s="240"/>
      <c r="AY81" s="240"/>
      <c r="AZ81" s="240"/>
      <c r="BA81" s="240"/>
      <c r="BB81" s="240"/>
      <c r="BC81" s="240"/>
      <c r="BD81" s="240"/>
      <c r="BE81" s="240"/>
      <c r="BF81" s="240"/>
      <c r="BG81" s="240"/>
      <c r="BH81" s="240"/>
      <c r="BI81" s="240"/>
      <c r="BJ81" s="241"/>
      <c r="BK81" s="242" t="s">
        <v>24</v>
      </c>
      <c r="BL81" s="243">
        <f t="shared" ref="BL81:BS81" ca="1" si="446">SUM(BL76:BL80)+BW$81</f>
        <v>0</v>
      </c>
      <c r="BM81" s="243">
        <f t="shared" ca="1" si="446"/>
        <v>0</v>
      </c>
      <c r="BN81" s="243">
        <f t="shared" ca="1" si="446"/>
        <v>0</v>
      </c>
      <c r="BO81" s="243">
        <f t="shared" ca="1" si="446"/>
        <v>0</v>
      </c>
      <c r="BP81" s="243">
        <f t="shared" ca="1" si="446"/>
        <v>0</v>
      </c>
      <c r="BQ81" s="243">
        <f t="shared" ca="1" si="446"/>
        <v>0</v>
      </c>
      <c r="BR81" s="243">
        <f t="shared" ca="1" si="446"/>
        <v>0</v>
      </c>
      <c r="BS81" s="243">
        <f t="shared" ca="1" si="446"/>
        <v>0</v>
      </c>
      <c r="BT81" s="236"/>
      <c r="BU81" s="226"/>
      <c r="BV81" s="226"/>
      <c r="BW81" s="244">
        <f t="shared" ref="BW81:CD81" ca="1" si="447">INDIRECT(ADDRESS(287+9*($BK$74-1),COLUMN(BW81),1,1))</f>
        <v>0</v>
      </c>
      <c r="BX81" s="244">
        <f t="shared" ca="1" si="447"/>
        <v>0</v>
      </c>
      <c r="BY81" s="244">
        <f t="shared" ca="1" si="447"/>
        <v>0</v>
      </c>
      <c r="BZ81" s="244">
        <f t="shared" ca="1" si="447"/>
        <v>0</v>
      </c>
      <c r="CA81" s="244">
        <f t="shared" ca="1" si="447"/>
        <v>0</v>
      </c>
      <c r="CB81" s="244">
        <f t="shared" ca="1" si="447"/>
        <v>0</v>
      </c>
      <c r="CC81" s="244">
        <f t="shared" ca="1" si="447"/>
        <v>0</v>
      </c>
      <c r="CD81" s="244">
        <f t="shared" ca="1" si="447"/>
        <v>0</v>
      </c>
      <c r="CE81" s="227"/>
      <c r="CF81" s="228"/>
      <c r="CG81" s="226"/>
      <c r="CH81" s="225"/>
      <c r="CI81" s="225"/>
      <c r="CJ81" s="225"/>
      <c r="CK81" s="225"/>
      <c r="CL81" s="225"/>
      <c r="CM81" s="225"/>
      <c r="CN81" s="225"/>
      <c r="CO81" s="225"/>
      <c r="CP81" s="225"/>
      <c r="CQ81" s="225"/>
      <c r="CR81" s="225"/>
      <c r="CS81" s="225"/>
      <c r="CT81" s="225"/>
      <c r="DC81" s="225"/>
      <c r="DD81" s="225"/>
      <c r="DE81" s="225"/>
      <c r="DF81" s="225"/>
      <c r="DG81" s="225"/>
      <c r="DH81" s="225"/>
      <c r="DI81" s="225"/>
      <c r="DJ81" s="225"/>
      <c r="DK81" s="225"/>
      <c r="DL81" s="225"/>
      <c r="DM81" s="225"/>
      <c r="DN81" s="225"/>
      <c r="DO81" s="225"/>
      <c r="DP81" s="225"/>
      <c r="DQ81" s="225"/>
      <c r="DR81" s="225"/>
      <c r="DS81" s="225"/>
      <c r="DT81" s="225"/>
    </row>
    <row r="82" spans="1:124" s="226" customFormat="1" ht="13.5" customHeight="1" x14ac:dyDescent="0.25">
      <c r="B82" s="251" t="s">
        <v>158</v>
      </c>
      <c r="C82" s="531"/>
      <c r="D82" s="532"/>
      <c r="E82" s="532"/>
      <c r="F82" s="532"/>
      <c r="G82" s="532"/>
      <c r="H82" s="532"/>
      <c r="I82" s="251"/>
      <c r="J82" s="526" t="s">
        <v>282</v>
      </c>
      <c r="K82" s="526"/>
      <c r="L82" s="526"/>
      <c r="M82" s="526"/>
      <c r="N82" s="526"/>
      <c r="O82" s="526"/>
      <c r="P82" s="526"/>
      <c r="Q82" s="526"/>
      <c r="R82" s="526"/>
      <c r="S82" s="526"/>
      <c r="T82" s="526"/>
      <c r="U82" s="526"/>
      <c r="V82" s="526"/>
      <c r="W82" s="526"/>
      <c r="X82" s="524"/>
      <c r="Y82" s="524"/>
      <c r="Z82" s="524"/>
      <c r="AA82" s="524"/>
      <c r="AB82" s="251"/>
      <c r="AC82" s="251"/>
      <c r="AD82" s="523" t="s">
        <v>211</v>
      </c>
      <c r="AE82" s="524"/>
      <c r="AF82" s="524"/>
      <c r="AG82" s="524"/>
      <c r="AH82" s="524"/>
      <c r="AI82" s="524"/>
      <c r="AJ82" s="524"/>
      <c r="AK82" s="524"/>
      <c r="AL82" s="524"/>
      <c r="AM82" s="524"/>
      <c r="AN82" s="524"/>
      <c r="AO82" s="524"/>
      <c r="AP82" s="524"/>
      <c r="AQ82" s="524"/>
      <c r="AR82" s="524"/>
      <c r="AS82" s="525"/>
      <c r="AT82" s="260"/>
      <c r="AU82" s="260"/>
      <c r="AV82" s="260"/>
      <c r="AW82" s="259"/>
      <c r="AX82" s="260"/>
      <c r="AY82" s="260"/>
      <c r="AZ82" s="260"/>
      <c r="BA82" s="259"/>
      <c r="BB82" s="260"/>
      <c r="BC82" s="260"/>
      <c r="BD82" s="260"/>
      <c r="BE82" s="259"/>
      <c r="BF82" s="260"/>
      <c r="BG82" s="260"/>
      <c r="BH82" s="260"/>
      <c r="BI82" s="259"/>
      <c r="BJ82" s="247"/>
      <c r="BK82" s="257"/>
      <c r="BL82" s="257"/>
      <c r="BM82" s="257"/>
      <c r="BN82" s="257"/>
      <c r="BO82" s="257"/>
      <c r="BP82" s="257"/>
      <c r="BQ82" s="257"/>
      <c r="BR82" s="257"/>
      <c r="BS82" s="257"/>
      <c r="BT82" s="236"/>
      <c r="BW82" s="257"/>
      <c r="BX82" s="257"/>
      <c r="BY82" s="257"/>
      <c r="BZ82" s="257"/>
      <c r="CA82" s="257"/>
      <c r="CB82" s="257"/>
      <c r="CC82" s="257"/>
      <c r="CD82" s="257"/>
      <c r="CE82" s="227"/>
      <c r="CF82" s="228"/>
      <c r="CH82" s="257"/>
      <c r="CI82" s="257"/>
      <c r="CJ82" s="257"/>
      <c r="CK82" s="257"/>
      <c r="CL82" s="257"/>
      <c r="CM82" s="257"/>
      <c r="CN82" s="257"/>
      <c r="CO82" s="257"/>
      <c r="CP82" s="257"/>
      <c r="CQ82" s="257"/>
      <c r="CR82" s="257"/>
      <c r="CS82" s="257"/>
      <c r="CT82" s="257"/>
      <c r="DC82" s="257"/>
      <c r="DL82" s="257"/>
      <c r="DM82" s="257"/>
      <c r="DN82" s="257"/>
      <c r="DO82" s="257"/>
      <c r="DP82" s="257"/>
      <c r="DQ82" s="257"/>
      <c r="DR82" s="257"/>
      <c r="DS82" s="257"/>
      <c r="DT82" s="257"/>
    </row>
    <row r="83" spans="1:124" s="230" customFormat="1" ht="13.5" customHeight="1" x14ac:dyDescent="0.25">
      <c r="A83" s="234"/>
      <c r="B83" s="168"/>
      <c r="C83" s="527" t="s">
        <v>177</v>
      </c>
      <c r="D83" s="527"/>
      <c r="E83" s="527"/>
      <c r="F83" s="527"/>
      <c r="G83" s="527"/>
      <c r="H83" s="528"/>
      <c r="I83" s="234"/>
      <c r="J83" s="527" t="s">
        <v>157</v>
      </c>
      <c r="K83" s="527"/>
      <c r="L83" s="527"/>
      <c r="M83" s="527"/>
      <c r="N83" s="527"/>
      <c r="O83" s="527"/>
      <c r="P83" s="527"/>
      <c r="Q83" s="527"/>
      <c r="R83" s="527"/>
      <c r="S83" s="527"/>
      <c r="T83" s="527"/>
      <c r="U83" s="527"/>
      <c r="V83" s="527"/>
      <c r="W83" s="527"/>
      <c r="X83" s="528"/>
      <c r="Y83" s="528"/>
      <c r="Z83" s="528"/>
      <c r="AA83" s="528"/>
      <c r="AB83" s="233"/>
      <c r="AC83" s="233"/>
      <c r="AD83" s="234"/>
      <c r="AE83" s="234"/>
      <c r="AF83" s="234"/>
      <c r="AG83" s="234"/>
      <c r="AH83" s="234"/>
      <c r="AI83" s="234"/>
      <c r="AJ83" s="234"/>
      <c r="AK83" s="234"/>
      <c r="AL83" s="234"/>
      <c r="AM83" s="234"/>
      <c r="AN83" s="234"/>
      <c r="AO83" s="234"/>
      <c r="AP83" s="246"/>
      <c r="AQ83" s="246"/>
      <c r="AR83" s="246"/>
      <c r="AS83" s="245"/>
      <c r="AT83" s="246"/>
      <c r="AU83" s="246"/>
      <c r="AV83" s="246"/>
      <c r="AW83" s="245"/>
      <c r="AX83" s="246"/>
      <c r="AY83" s="246"/>
      <c r="AZ83" s="246"/>
      <c r="BA83" s="245"/>
      <c r="BB83" s="246"/>
      <c r="BC83" s="246"/>
      <c r="BD83" s="246"/>
      <c r="BE83" s="245"/>
      <c r="BF83" s="246"/>
      <c r="BG83" s="246"/>
      <c r="BH83" s="246"/>
      <c r="BI83" s="245"/>
      <c r="BJ83" s="247"/>
      <c r="BK83" s="225"/>
      <c r="BL83" s="225"/>
      <c r="BM83" s="225"/>
      <c r="BN83" s="225"/>
      <c r="BO83" s="225"/>
      <c r="BP83" s="225"/>
      <c r="BQ83" s="225"/>
      <c r="BR83" s="225"/>
      <c r="BS83" s="225"/>
      <c r="BT83" s="224"/>
      <c r="BW83" s="225"/>
      <c r="BX83" s="225"/>
      <c r="BY83" s="225"/>
      <c r="BZ83" s="225"/>
      <c r="CA83" s="225"/>
      <c r="CB83" s="225"/>
      <c r="CC83" s="225"/>
      <c r="CD83" s="225"/>
      <c r="CE83" s="231"/>
      <c r="CF83" s="232"/>
      <c r="CH83" s="225"/>
      <c r="CI83" s="225"/>
      <c r="CJ83" s="225"/>
      <c r="CK83" s="225"/>
      <c r="CL83" s="225"/>
      <c r="CM83" s="225"/>
      <c r="CN83" s="225"/>
      <c r="CO83" s="225"/>
      <c r="CP83" s="225"/>
      <c r="CQ83" s="225"/>
      <c r="CR83" s="225"/>
      <c r="CS83" s="225"/>
      <c r="CT83" s="225"/>
      <c r="DC83" s="225"/>
      <c r="DL83" s="225"/>
      <c r="DM83" s="225"/>
      <c r="DN83" s="225"/>
      <c r="DO83" s="225"/>
      <c r="DP83" s="225"/>
      <c r="DQ83" s="225"/>
      <c r="DR83" s="225"/>
      <c r="DS83" s="225"/>
      <c r="DT83" s="225"/>
    </row>
    <row r="84" spans="1:124" s="226" customFormat="1" ht="13.5" customHeight="1" x14ac:dyDescent="0.2">
      <c r="A84" s="261"/>
      <c r="B84" s="168" t="s">
        <v>208</v>
      </c>
      <c r="C84" s="254"/>
      <c r="D84" s="234"/>
      <c r="E84" s="234"/>
      <c r="F84" s="234"/>
      <c r="G84" s="234"/>
      <c r="H84" s="234"/>
      <c r="I84" s="258"/>
      <c r="J84" s="234"/>
      <c r="K84" s="234"/>
      <c r="L84" s="234"/>
      <c r="M84" s="234"/>
      <c r="O84" s="262"/>
      <c r="P84" s="290"/>
      <c r="Q84" s="290"/>
      <c r="R84" s="290"/>
      <c r="S84" s="290"/>
      <c r="T84" s="290"/>
      <c r="U84" s="290"/>
      <c r="V84" s="290"/>
      <c r="X84" s="168" t="s">
        <v>175</v>
      </c>
      <c r="Y84" s="258"/>
      <c r="Z84" s="258"/>
      <c r="AA84" s="258"/>
      <c r="AB84" s="258"/>
      <c r="AC84" s="258"/>
      <c r="AD84" s="258"/>
      <c r="AE84" s="258"/>
      <c r="AF84" s="258"/>
      <c r="AG84" s="258"/>
      <c r="AH84" s="258"/>
      <c r="AL84" s="258"/>
      <c r="AN84" s="258"/>
      <c r="AO84" s="258"/>
      <c r="AP84" s="258"/>
      <c r="AQ84" s="258"/>
      <c r="AR84" s="259"/>
      <c r="AS84" s="259"/>
      <c r="AT84" s="259"/>
      <c r="AU84" s="259"/>
      <c r="AV84" s="259"/>
      <c r="AW84" s="259"/>
      <c r="AX84" s="259"/>
      <c r="AY84" s="259"/>
      <c r="AZ84" s="259"/>
      <c r="BA84" s="259"/>
      <c r="BB84" s="259"/>
      <c r="BC84" s="259"/>
      <c r="BD84" s="259"/>
      <c r="BE84" s="259"/>
      <c r="BF84" s="259"/>
      <c r="BG84" s="259"/>
      <c r="BH84" s="259"/>
      <c r="BI84" s="259"/>
      <c r="BJ84" s="247"/>
      <c r="BK84" s="257"/>
      <c r="BL84" s="257"/>
      <c r="BM84" s="257"/>
      <c r="BN84" s="257"/>
      <c r="BO84" s="257"/>
      <c r="BP84" s="257"/>
      <c r="BQ84" s="257"/>
      <c r="BR84" s="257"/>
      <c r="BS84" s="257"/>
      <c r="BT84" s="236"/>
      <c r="BU84" s="236"/>
      <c r="BV84" s="236"/>
      <c r="BW84" s="257"/>
      <c r="BX84" s="257"/>
      <c r="BY84" s="257"/>
      <c r="BZ84" s="257"/>
      <c r="CA84" s="257"/>
      <c r="CB84" s="257"/>
      <c r="CC84" s="257"/>
      <c r="CD84" s="257"/>
      <c r="CE84" s="237"/>
      <c r="CF84" s="238"/>
      <c r="CH84" s="257"/>
      <c r="CI84" s="257"/>
      <c r="CJ84" s="257"/>
      <c r="CK84" s="257"/>
      <c r="CL84" s="257"/>
      <c r="CM84" s="257"/>
      <c r="CN84" s="257"/>
      <c r="CO84" s="257"/>
      <c r="CP84" s="257"/>
      <c r="CQ84" s="257"/>
      <c r="CR84" s="257"/>
      <c r="CS84" s="257"/>
      <c r="CT84" s="257"/>
      <c r="DC84" s="257"/>
      <c r="DL84" s="257"/>
      <c r="DM84" s="257"/>
      <c r="DN84" s="257"/>
      <c r="DO84" s="257"/>
      <c r="DP84" s="257"/>
      <c r="DQ84" s="257"/>
      <c r="DR84" s="257"/>
      <c r="DS84" s="257"/>
      <c r="DT84" s="257"/>
    </row>
    <row r="85" spans="1:124" s="233" customFormat="1" ht="13.5" customHeight="1" x14ac:dyDescent="0.25">
      <c r="A85" s="119"/>
      <c r="B85" s="168"/>
      <c r="C85" s="254"/>
      <c r="D85" s="234"/>
      <c r="E85" s="234"/>
      <c r="F85" s="234"/>
      <c r="G85" s="234"/>
      <c r="H85" s="234"/>
      <c r="I85" s="234"/>
      <c r="J85" s="234"/>
      <c r="K85" s="234"/>
      <c r="L85" s="234"/>
      <c r="M85" s="234"/>
      <c r="O85" s="288"/>
      <c r="P85" s="289"/>
      <c r="Q85" s="289"/>
      <c r="R85" s="291" t="s">
        <v>177</v>
      </c>
      <c r="S85" s="292"/>
      <c r="T85" s="292"/>
      <c r="U85" s="292"/>
      <c r="V85" s="292"/>
      <c r="AL85" s="234"/>
      <c r="AM85" s="234"/>
      <c r="AN85" s="234"/>
      <c r="AO85" s="234"/>
      <c r="AP85" s="119"/>
      <c r="AQ85" s="119"/>
      <c r="AR85" s="119"/>
      <c r="AS85" s="119"/>
      <c r="AT85" s="119"/>
      <c r="AU85" s="119"/>
      <c r="AV85" s="119"/>
      <c r="AW85" s="119"/>
      <c r="AX85" s="119"/>
      <c r="AY85" s="119"/>
      <c r="AZ85" s="119"/>
      <c r="BA85" s="119"/>
      <c r="BB85" s="119"/>
      <c r="BC85" s="119"/>
      <c r="BD85" s="119"/>
      <c r="BE85" s="119"/>
      <c r="BF85" s="119"/>
      <c r="BG85" s="119"/>
      <c r="BH85" s="119"/>
      <c r="BI85" s="119"/>
      <c r="BJ85" s="248"/>
      <c r="BK85" s="249"/>
      <c r="BL85" s="249"/>
      <c r="BM85" s="249"/>
      <c r="BN85" s="249"/>
      <c r="BO85" s="249"/>
      <c r="BP85" s="249"/>
      <c r="BQ85" s="249"/>
      <c r="BR85" s="249"/>
      <c r="BS85" s="249"/>
      <c r="BT85" s="250"/>
      <c r="BU85" s="251"/>
      <c r="BV85" s="251"/>
      <c r="BW85" s="249"/>
      <c r="BX85" s="249"/>
      <c r="BY85" s="249"/>
      <c r="BZ85" s="249"/>
      <c r="CA85" s="249"/>
      <c r="CB85" s="249"/>
      <c r="CC85" s="249"/>
      <c r="CD85" s="249"/>
      <c r="CE85" s="252"/>
      <c r="CF85" s="253"/>
      <c r="CG85" s="251"/>
      <c r="CH85" s="249"/>
      <c r="CI85" s="249"/>
      <c r="CJ85" s="249"/>
      <c r="CK85" s="249"/>
      <c r="CL85" s="249"/>
      <c r="CM85" s="249"/>
      <c r="CN85" s="249"/>
      <c r="CO85" s="249"/>
      <c r="CP85" s="249"/>
      <c r="CQ85" s="249"/>
      <c r="CR85" s="249"/>
      <c r="CS85" s="249"/>
      <c r="CT85" s="249"/>
      <c r="DC85" s="249"/>
      <c r="DL85" s="249"/>
      <c r="DM85" s="249"/>
      <c r="DN85" s="249"/>
      <c r="DO85" s="249"/>
      <c r="DP85" s="249"/>
      <c r="DQ85" s="249"/>
      <c r="DR85" s="249"/>
      <c r="DS85" s="249"/>
      <c r="DT85" s="249"/>
    </row>
    <row r="86" spans="1:124" s="230" customFormat="1" ht="13.5" customHeight="1" x14ac:dyDescent="0.25">
      <c r="A86" s="234"/>
      <c r="B86" s="168"/>
      <c r="C86" s="254"/>
      <c r="D86" s="234"/>
      <c r="E86" s="234"/>
      <c r="F86" s="234"/>
      <c r="G86" s="234"/>
      <c r="H86" s="234"/>
      <c r="I86" s="234"/>
      <c r="J86" s="234"/>
      <c r="K86" s="234"/>
      <c r="L86" s="234"/>
      <c r="M86" s="234"/>
      <c r="N86" s="234"/>
      <c r="O86" s="234"/>
      <c r="P86" s="234"/>
      <c r="Q86" s="234"/>
      <c r="R86" s="234"/>
      <c r="S86" s="234"/>
      <c r="T86" s="234"/>
      <c r="U86" s="234"/>
      <c r="V86" s="234"/>
      <c r="W86" s="234"/>
      <c r="X86" s="234"/>
      <c r="Y86" s="234"/>
      <c r="Z86" s="234"/>
      <c r="AA86" s="234"/>
      <c r="AB86" s="234"/>
      <c r="AC86" s="234"/>
      <c r="AD86" s="234"/>
      <c r="AE86" s="234"/>
      <c r="AF86" s="234"/>
      <c r="AG86" s="234"/>
      <c r="AH86" s="234"/>
      <c r="AI86" s="234"/>
      <c r="AJ86" s="234"/>
      <c r="AK86" s="234"/>
      <c r="AL86" s="234"/>
      <c r="AM86" s="234"/>
      <c r="AN86" s="234"/>
      <c r="AO86" s="234"/>
      <c r="AP86" s="234"/>
      <c r="AQ86" s="234"/>
      <c r="AR86" s="234"/>
      <c r="AS86" s="234"/>
      <c r="AT86" s="234"/>
      <c r="AU86" s="234"/>
      <c r="AV86" s="234"/>
      <c r="AW86" s="234"/>
      <c r="AX86" s="234"/>
      <c r="AY86" s="234"/>
      <c r="AZ86" s="234"/>
      <c r="BA86" s="234"/>
      <c r="BB86" s="234"/>
      <c r="BC86" s="234"/>
      <c r="BD86" s="234"/>
      <c r="BE86" s="234"/>
      <c r="BF86" s="234"/>
      <c r="BG86" s="234"/>
      <c r="BH86" s="234"/>
      <c r="BI86" s="234"/>
      <c r="BJ86" s="247"/>
      <c r="BK86" s="225"/>
      <c r="BL86" s="225"/>
      <c r="BM86" s="225"/>
      <c r="BN86" s="225"/>
      <c r="BO86" s="225"/>
      <c r="BP86" s="225"/>
      <c r="BQ86" s="225"/>
      <c r="BR86" s="225"/>
      <c r="BS86" s="225"/>
      <c r="BT86" s="236"/>
      <c r="BU86" s="226"/>
      <c r="BV86" s="226"/>
      <c r="BW86" s="225"/>
      <c r="BX86" s="225"/>
      <c r="BY86" s="225"/>
      <c r="BZ86" s="225"/>
      <c r="CA86" s="225"/>
      <c r="CB86" s="225"/>
      <c r="CC86" s="225"/>
      <c r="CD86" s="225"/>
      <c r="CE86" s="227"/>
      <c r="CF86" s="228"/>
      <c r="CG86" s="226"/>
      <c r="CH86" s="225"/>
      <c r="CI86" s="225"/>
      <c r="CJ86" s="225"/>
      <c r="CK86" s="225"/>
      <c r="CL86" s="225"/>
      <c r="CM86" s="225"/>
      <c r="CN86" s="225"/>
      <c r="CO86" s="225"/>
      <c r="CP86" s="225"/>
      <c r="CQ86" s="225"/>
      <c r="CR86" s="225"/>
      <c r="CS86" s="225"/>
      <c r="CT86" s="225"/>
      <c r="DC86" s="225"/>
      <c r="DL86" s="225"/>
      <c r="DM86" s="225"/>
      <c r="DN86" s="225"/>
      <c r="DO86" s="225"/>
      <c r="DP86" s="225"/>
      <c r="DQ86" s="225"/>
      <c r="DR86" s="225"/>
      <c r="DS86" s="225"/>
      <c r="DT86" s="225"/>
    </row>
    <row r="87" spans="1:124" s="226" customFormat="1" ht="13.5" customHeight="1" x14ac:dyDescent="0.2">
      <c r="A87" s="258"/>
      <c r="B87" s="255" t="s">
        <v>152</v>
      </c>
      <c r="C87" s="263"/>
      <c r="D87" s="258"/>
      <c r="E87" s="258"/>
      <c r="F87" s="258"/>
      <c r="G87" s="258"/>
      <c r="H87" s="258"/>
      <c r="I87" s="258"/>
      <c r="J87" s="258"/>
      <c r="K87" s="258"/>
      <c r="L87" s="258"/>
      <c r="M87" s="258"/>
      <c r="N87" s="258"/>
      <c r="O87" s="258"/>
      <c r="P87" s="258"/>
      <c r="Q87" s="258"/>
      <c r="R87" s="258"/>
      <c r="S87" s="258"/>
      <c r="T87" s="258"/>
      <c r="U87" s="258"/>
      <c r="V87" s="258"/>
      <c r="W87" s="258"/>
      <c r="X87" s="258"/>
      <c r="Y87" s="258"/>
      <c r="Z87" s="258"/>
      <c r="AA87" s="258"/>
      <c r="AB87" s="258"/>
      <c r="AC87" s="258"/>
      <c r="AD87" s="258"/>
      <c r="AE87" s="258"/>
      <c r="AF87" s="258"/>
      <c r="AG87" s="258"/>
      <c r="AH87" s="258"/>
      <c r="AI87" s="258"/>
      <c r="AJ87" s="258"/>
      <c r="AK87" s="258"/>
      <c r="AL87" s="258"/>
      <c r="AM87" s="258"/>
      <c r="AN87" s="258"/>
      <c r="AO87" s="258"/>
      <c r="AP87" s="258"/>
      <c r="AQ87" s="258"/>
      <c r="AR87" s="258"/>
      <c r="AS87" s="258"/>
      <c r="AT87" s="258"/>
      <c r="AU87" s="258"/>
      <c r="AV87" s="258"/>
      <c r="AW87" s="258"/>
      <c r="AX87" s="258"/>
      <c r="AY87" s="258"/>
      <c r="AZ87" s="258"/>
      <c r="BA87" s="258"/>
      <c r="BB87" s="258"/>
      <c r="BC87" s="258"/>
      <c r="BD87" s="258"/>
      <c r="BE87" s="258"/>
      <c r="BF87" s="258"/>
      <c r="BG87" s="258"/>
      <c r="BH87" s="258"/>
      <c r="BI87" s="258"/>
      <c r="BJ87" s="247"/>
      <c r="BK87" s="236"/>
      <c r="BL87" s="236"/>
      <c r="BM87" s="236"/>
      <c r="BN87" s="236"/>
      <c r="BO87" s="236"/>
      <c r="BP87" s="236"/>
      <c r="BQ87" s="236"/>
      <c r="BR87" s="236"/>
      <c r="BS87" s="236"/>
      <c r="BT87" s="236"/>
      <c r="BU87" s="236"/>
      <c r="BV87" s="236"/>
      <c r="BW87" s="257"/>
      <c r="BX87" s="257"/>
      <c r="BY87" s="257"/>
      <c r="BZ87" s="257"/>
      <c r="CA87" s="257"/>
      <c r="CB87" s="257"/>
      <c r="CC87" s="257"/>
      <c r="CD87" s="257"/>
      <c r="CE87" s="237"/>
      <c r="CF87" s="238"/>
      <c r="CH87" s="257"/>
      <c r="CI87" s="257"/>
      <c r="CJ87" s="257"/>
      <c r="CK87" s="257"/>
      <c r="CL87" s="257"/>
      <c r="CM87" s="257"/>
      <c r="CN87" s="257"/>
      <c r="CO87" s="257"/>
      <c r="CP87" s="257"/>
      <c r="CQ87" s="257"/>
      <c r="CR87" s="257"/>
      <c r="CS87" s="257"/>
    </row>
    <row r="88" spans="1:124" s="226" customFormat="1" ht="13.5" customHeight="1" x14ac:dyDescent="0.2">
      <c r="A88" s="258"/>
      <c r="B88" s="623" t="str">
        <f>CONCATENATE(BL88,BM88,BN88)</f>
        <v xml:space="preserve"> Academic Council of Volodymyr Dahl East Ukrainian National University, protocol No. _____ from "___" _______ 2024</v>
      </c>
      <c r="C88" s="263"/>
      <c r="D88" s="258"/>
      <c r="E88" s="258"/>
      <c r="F88" s="258"/>
      <c r="G88" s="258"/>
      <c r="H88" s="258"/>
      <c r="I88" s="258"/>
      <c r="J88" s="258"/>
      <c r="K88" s="258"/>
      <c r="L88" s="258"/>
      <c r="M88" s="258"/>
      <c r="N88" s="258"/>
      <c r="O88" s="258"/>
      <c r="P88" s="258"/>
      <c r="Q88" s="258"/>
      <c r="R88" s="258"/>
      <c r="S88" s="258"/>
      <c r="T88" s="258"/>
      <c r="U88" s="258"/>
      <c r="V88" s="258"/>
      <c r="W88" s="258"/>
      <c r="X88" s="258"/>
      <c r="Y88" s="258"/>
      <c r="Z88" s="258"/>
      <c r="AA88" s="258"/>
      <c r="AB88" s="258"/>
      <c r="AC88" s="255" t="s">
        <v>176</v>
      </c>
      <c r="AD88" s="258"/>
      <c r="AE88" s="258"/>
      <c r="AF88" s="258"/>
      <c r="AG88" s="258"/>
      <c r="AH88" s="258"/>
      <c r="AI88" s="258"/>
      <c r="AJ88" s="258"/>
      <c r="AK88" s="258"/>
      <c r="AL88" s="258"/>
      <c r="AM88" s="258"/>
      <c r="AN88" s="258"/>
      <c r="AO88" s="258"/>
      <c r="AP88" s="258"/>
      <c r="AQ88" s="258"/>
      <c r="AR88" s="258"/>
      <c r="AS88" s="258"/>
      <c r="AT88" s="258"/>
      <c r="AU88" s="258"/>
      <c r="AV88" s="258"/>
      <c r="AW88" s="258"/>
      <c r="AX88" s="258"/>
      <c r="AY88" s="258"/>
      <c r="AZ88" s="258"/>
      <c r="BA88" s="258"/>
      <c r="BB88" s="258"/>
      <c r="BC88" s="258"/>
      <c r="BD88" s="258"/>
      <c r="BE88" s="258"/>
      <c r="BF88" s="258"/>
      <c r="BG88" s="258"/>
      <c r="BH88" s="258"/>
      <c r="BI88" s="258"/>
      <c r="BJ88" s="247"/>
      <c r="BK88" s="236"/>
      <c r="BL88" s="255" t="s">
        <v>296</v>
      </c>
      <c r="BM88" s="236">
        <f>'Day title (autumn)'!AI18</f>
        <v>2024</v>
      </c>
      <c r="BN88" s="255"/>
      <c r="BO88" s="236"/>
      <c r="BP88" s="236"/>
      <c r="BQ88" s="236"/>
      <c r="BR88" s="236"/>
      <c r="BS88" s="236"/>
      <c r="BT88" s="236"/>
      <c r="BW88" s="257"/>
      <c r="BX88" s="257"/>
      <c r="BY88" s="257"/>
      <c r="BZ88" s="257"/>
      <c r="CA88" s="257"/>
      <c r="CB88" s="257"/>
      <c r="CC88" s="257"/>
      <c r="CD88" s="257"/>
      <c r="CE88" s="227"/>
      <c r="CF88" s="228"/>
      <c r="CT88" s="236"/>
      <c r="DL88" s="236"/>
    </row>
    <row r="89" spans="1:124" ht="13.5" customHeight="1" x14ac:dyDescent="0.25">
      <c r="BW89"/>
      <c r="BX89"/>
      <c r="BY89"/>
      <c r="BZ89"/>
      <c r="CA89"/>
      <c r="CB89"/>
      <c r="CC89"/>
      <c r="CD89"/>
      <c r="CT89" s="16"/>
      <c r="DL89" s="16"/>
    </row>
    <row r="90" spans="1:124" ht="13.5" customHeight="1" x14ac:dyDescent="0.25">
      <c r="BW90"/>
      <c r="BX90"/>
      <c r="BY90"/>
      <c r="BZ90"/>
      <c r="CA90"/>
      <c r="CB90"/>
      <c r="CC90"/>
      <c r="CD90"/>
      <c r="CT90" s="16"/>
      <c r="DL90" s="16"/>
    </row>
    <row r="91" spans="1:124" ht="13.5" customHeight="1" x14ac:dyDescent="0.25">
      <c r="BW91"/>
      <c r="BX91"/>
      <c r="BY91"/>
      <c r="BZ91"/>
      <c r="CA91"/>
      <c r="CB91"/>
      <c r="CC91"/>
      <c r="CD91"/>
    </row>
    <row r="92" spans="1:124" ht="13.5" customHeight="1" x14ac:dyDescent="0.25">
      <c r="BW92"/>
      <c r="BX92"/>
      <c r="BY92"/>
      <c r="BZ92"/>
      <c r="CA92"/>
      <c r="CB92"/>
      <c r="CC92"/>
      <c r="CD92"/>
    </row>
    <row r="93" spans="1:124" ht="13.5" customHeight="1" x14ac:dyDescent="0.25">
      <c r="BW93"/>
      <c r="BX93"/>
      <c r="BY93"/>
      <c r="BZ93"/>
      <c r="CA93"/>
      <c r="CB93"/>
      <c r="CC93"/>
      <c r="CD93"/>
    </row>
    <row r="94" spans="1:124" x14ac:dyDescent="0.25">
      <c r="BW94"/>
      <c r="BX94"/>
      <c r="BY94"/>
      <c r="BZ94"/>
      <c r="CA94"/>
      <c r="CB94"/>
      <c r="CC94"/>
      <c r="CD94"/>
    </row>
    <row r="95" spans="1:124" x14ac:dyDescent="0.25">
      <c r="BW95"/>
      <c r="BX95"/>
      <c r="BY95"/>
      <c r="BZ95"/>
      <c r="CA95"/>
      <c r="CB95"/>
      <c r="CC95"/>
      <c r="CD95"/>
    </row>
    <row r="96" spans="1:124" x14ac:dyDescent="0.25">
      <c r="BW96"/>
      <c r="BX96"/>
      <c r="BY96"/>
      <c r="BZ96"/>
      <c r="CA96"/>
      <c r="CB96"/>
      <c r="CC96"/>
      <c r="CD96"/>
    </row>
    <row r="97" spans="1:116" x14ac:dyDescent="0.25">
      <c r="BW97"/>
      <c r="BX97"/>
      <c r="BY97"/>
      <c r="BZ97"/>
      <c r="CA97"/>
      <c r="CB97"/>
      <c r="CC97"/>
      <c r="CD97"/>
    </row>
    <row r="98" spans="1:116" x14ac:dyDescent="0.25">
      <c r="BW98"/>
      <c r="BX98"/>
      <c r="BY98"/>
      <c r="BZ98"/>
      <c r="CA98"/>
      <c r="CB98"/>
      <c r="CC98"/>
      <c r="CD98"/>
    </row>
    <row r="99" spans="1:116" x14ac:dyDescent="0.25">
      <c r="BW99"/>
      <c r="BX99"/>
      <c r="BY99"/>
      <c r="BZ99"/>
      <c r="CA99"/>
      <c r="CB99"/>
      <c r="CC99"/>
      <c r="CD99"/>
    </row>
    <row r="100" spans="1:116"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W100"/>
      <c r="BX100"/>
      <c r="BY100"/>
      <c r="BZ100"/>
      <c r="CA100"/>
      <c r="CB100"/>
      <c r="CC100"/>
      <c r="CD100"/>
    </row>
    <row r="101" spans="1:116"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W101"/>
      <c r="BX101"/>
      <c r="BY101"/>
      <c r="BZ101"/>
      <c r="CA101"/>
      <c r="CB101"/>
      <c r="CC101"/>
      <c r="CD101"/>
    </row>
    <row r="102" spans="1:116"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W102"/>
      <c r="BX102"/>
      <c r="BY102"/>
      <c r="BZ102"/>
      <c r="CA102"/>
      <c r="CB102"/>
      <c r="CC102"/>
      <c r="CD102"/>
    </row>
    <row r="103" spans="1:116"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W103"/>
      <c r="BX103"/>
      <c r="BY103"/>
      <c r="BZ103"/>
      <c r="CA103"/>
      <c r="CB103"/>
      <c r="CC103"/>
      <c r="CD103"/>
    </row>
    <row r="104" spans="1:116"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W104"/>
      <c r="BX104"/>
      <c r="BY104"/>
      <c r="BZ104"/>
      <c r="CA104"/>
      <c r="CB104"/>
      <c r="CC104"/>
      <c r="CD104"/>
    </row>
    <row r="105" spans="1:116"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W105"/>
      <c r="BX105"/>
      <c r="BY105"/>
      <c r="BZ105"/>
      <c r="CA105"/>
      <c r="CB105"/>
      <c r="CC105"/>
      <c r="CD105"/>
    </row>
    <row r="106" spans="1:116"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6"/>
      <c r="BU106" s="2"/>
      <c r="BV106" s="2"/>
      <c r="BW106"/>
      <c r="BX106"/>
      <c r="BY106"/>
      <c r="BZ106"/>
      <c r="CA106"/>
      <c r="CB106"/>
      <c r="CC106"/>
      <c r="CD106"/>
      <c r="CE106" s="143"/>
      <c r="CF106" s="154"/>
      <c r="CG106" s="2"/>
      <c r="CH106"/>
      <c r="CI106"/>
      <c r="CJ106"/>
      <c r="CK106"/>
      <c r="CL106"/>
      <c r="CM106"/>
      <c r="CN106"/>
      <c r="CO106"/>
      <c r="CP106"/>
      <c r="CQ106"/>
      <c r="CR106"/>
      <c r="CS106"/>
      <c r="CT106" s="16"/>
      <c r="DC106" s="2"/>
      <c r="DL106" s="16"/>
    </row>
    <row r="107" spans="1:116"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W107"/>
      <c r="BX107"/>
      <c r="BY107"/>
      <c r="BZ107"/>
      <c r="CA107"/>
      <c r="CB107"/>
      <c r="CC107"/>
      <c r="CD107"/>
    </row>
    <row r="108" spans="1:116"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W108"/>
      <c r="BX108"/>
      <c r="BY108"/>
      <c r="BZ108"/>
      <c r="CA108"/>
      <c r="CB108"/>
      <c r="CC108"/>
      <c r="CD108"/>
    </row>
    <row r="109" spans="1:116"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W109"/>
      <c r="BX109"/>
      <c r="BY109"/>
      <c r="BZ109"/>
      <c r="CA109"/>
      <c r="CB109"/>
      <c r="CC109"/>
      <c r="CD109"/>
    </row>
    <row r="110" spans="1:116"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W110"/>
      <c r="BX110"/>
      <c r="BY110"/>
      <c r="BZ110"/>
      <c r="CA110"/>
      <c r="CB110"/>
      <c r="CC110"/>
      <c r="CD110"/>
    </row>
    <row r="111" spans="1:116"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W111"/>
      <c r="BX111"/>
      <c r="BY111"/>
      <c r="BZ111"/>
      <c r="CA111"/>
      <c r="CB111"/>
      <c r="CC111"/>
      <c r="CD111"/>
    </row>
    <row r="112" spans="1:116"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W112"/>
      <c r="BX112"/>
      <c r="BY112"/>
      <c r="BZ112"/>
      <c r="CA112"/>
      <c r="CB112"/>
      <c r="CC112"/>
      <c r="CD112"/>
    </row>
    <row r="113" spans="1:84"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W113"/>
      <c r="BX113"/>
      <c r="BY113"/>
      <c r="BZ113"/>
      <c r="CA113"/>
      <c r="CB113"/>
      <c r="CC113"/>
      <c r="CD113"/>
    </row>
    <row r="114" spans="1:84"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W114"/>
      <c r="BX114"/>
      <c r="BY114"/>
      <c r="BZ114"/>
      <c r="CA114"/>
      <c r="CB114"/>
      <c r="CC114"/>
      <c r="CD114"/>
    </row>
    <row r="115" spans="1:84"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W115"/>
      <c r="BX115"/>
      <c r="BY115"/>
      <c r="BZ115"/>
      <c r="CA115"/>
      <c r="CB115"/>
      <c r="CC115"/>
      <c r="CD115"/>
    </row>
    <row r="116" spans="1:84"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W116"/>
      <c r="BX116"/>
      <c r="BY116"/>
      <c r="BZ116"/>
      <c r="CA116"/>
      <c r="CB116"/>
      <c r="CC116"/>
      <c r="CD116"/>
      <c r="CE116" s="11"/>
      <c r="CF116" s="11"/>
    </row>
    <row r="117" spans="1:84"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W117"/>
      <c r="BX117"/>
      <c r="BY117"/>
      <c r="BZ117"/>
      <c r="CA117"/>
      <c r="CB117"/>
      <c r="CC117"/>
      <c r="CD117"/>
      <c r="CE117" s="11"/>
      <c r="CF117" s="11"/>
    </row>
    <row r="118" spans="1:84"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W118"/>
      <c r="BX118"/>
      <c r="BY118"/>
      <c r="BZ118"/>
      <c r="CA118"/>
      <c r="CB118"/>
      <c r="CC118"/>
      <c r="CD118"/>
      <c r="CE118" s="11"/>
      <c r="CF118" s="11"/>
    </row>
    <row r="119" spans="1:84"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W119"/>
      <c r="BX119"/>
      <c r="BY119"/>
      <c r="BZ119"/>
      <c r="CA119"/>
      <c r="CB119"/>
      <c r="CC119"/>
      <c r="CD119"/>
      <c r="CE119" s="11"/>
      <c r="CF119" s="11"/>
    </row>
    <row r="120" spans="1:84"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W120"/>
      <c r="BX120"/>
      <c r="BY120"/>
      <c r="BZ120"/>
      <c r="CA120"/>
      <c r="CB120"/>
      <c r="CC120"/>
      <c r="CD120"/>
      <c r="CE120" s="11"/>
      <c r="CF120" s="11"/>
    </row>
    <row r="121" spans="1:84"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W121"/>
      <c r="BX121"/>
      <c r="BY121"/>
      <c r="BZ121"/>
      <c r="CA121"/>
      <c r="CB121"/>
      <c r="CC121"/>
      <c r="CD121"/>
      <c r="CE121" s="11"/>
      <c r="CF121" s="11"/>
    </row>
    <row r="122" spans="1:84"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W122"/>
      <c r="BX122"/>
      <c r="BY122"/>
      <c r="BZ122"/>
      <c r="CA122"/>
      <c r="CB122"/>
      <c r="CC122"/>
      <c r="CD122"/>
      <c r="CE122" s="11"/>
      <c r="CF122" s="11"/>
    </row>
    <row r="123" spans="1:84"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W123"/>
      <c r="BX123"/>
      <c r="BY123"/>
      <c r="BZ123"/>
      <c r="CA123"/>
      <c r="CB123"/>
      <c r="CC123"/>
      <c r="CD123"/>
      <c r="CE123" s="11"/>
      <c r="CF123" s="11"/>
    </row>
    <row r="124" spans="1:84"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W124"/>
      <c r="BX124"/>
      <c r="BY124"/>
      <c r="BZ124"/>
      <c r="CA124"/>
      <c r="CB124"/>
      <c r="CC124"/>
      <c r="CD124"/>
      <c r="CE124" s="11"/>
      <c r="CF124" s="11"/>
    </row>
    <row r="125" spans="1:84"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W125"/>
      <c r="BX125"/>
      <c r="BY125"/>
      <c r="BZ125"/>
      <c r="CA125"/>
      <c r="CB125"/>
      <c r="CC125"/>
      <c r="CD125"/>
      <c r="CE125" s="11"/>
      <c r="CF125" s="11"/>
    </row>
    <row r="126" spans="1:84"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W126"/>
      <c r="BX126"/>
      <c r="BY126"/>
      <c r="BZ126"/>
      <c r="CA126"/>
      <c r="CB126"/>
      <c r="CC126"/>
      <c r="CD126"/>
      <c r="CE126" s="11"/>
      <c r="CF126" s="11"/>
    </row>
    <row r="134" s="11" customFormat="1" ht="13.5" customHeight="1" x14ac:dyDescent="0.25"/>
  </sheetData>
  <mergeCells count="80">
    <mergeCell ref="CS3:CV3"/>
    <mergeCell ref="CW3:DA3"/>
    <mergeCell ref="BX3:CA3"/>
    <mergeCell ref="CB3:CF3"/>
    <mergeCell ref="CG3:CI3"/>
    <mergeCell ref="CJ3:CM3"/>
    <mergeCell ref="CN3:CR3"/>
    <mergeCell ref="J82:AA82"/>
    <mergeCell ref="J83:AA83"/>
    <mergeCell ref="C76:AS76"/>
    <mergeCell ref="C77:AS77"/>
    <mergeCell ref="C78:AS78"/>
    <mergeCell ref="C79:AS79"/>
    <mergeCell ref="C82:H82"/>
    <mergeCell ref="AF80:AS80"/>
    <mergeCell ref="J80:AA80"/>
    <mergeCell ref="J81:AA81"/>
    <mergeCell ref="C83:H83"/>
    <mergeCell ref="C80:H80"/>
    <mergeCell ref="C81:H81"/>
    <mergeCell ref="DM10:DT10"/>
    <mergeCell ref="BT10:BT11"/>
    <mergeCell ref="DD10:DK10"/>
    <mergeCell ref="BL10:BS10"/>
    <mergeCell ref="AD82:AS82"/>
    <mergeCell ref="B5:B10"/>
    <mergeCell ref="BB7:BE7"/>
    <mergeCell ref="BB9:BE9"/>
    <mergeCell ref="H11:N11"/>
    <mergeCell ref="AC6:AC10"/>
    <mergeCell ref="X6:Y6"/>
    <mergeCell ref="AH11:AJ11"/>
    <mergeCell ref="AD6:AK6"/>
    <mergeCell ref="AL9:AO9"/>
    <mergeCell ref="AD8:BI8"/>
    <mergeCell ref="AD9:AG9"/>
    <mergeCell ref="AL7:AO7"/>
    <mergeCell ref="X7:X10"/>
    <mergeCell ref="AA6:AA10"/>
    <mergeCell ref="AB6:AB10"/>
    <mergeCell ref="X5:AC5"/>
    <mergeCell ref="Q11:W11"/>
    <mergeCell ref="AX7:BA7"/>
    <mergeCell ref="AX9:BA9"/>
    <mergeCell ref="H6:N10"/>
    <mergeCell ref="AD7:AG7"/>
    <mergeCell ref="Z6:Z10"/>
    <mergeCell ref="AD10:BI10"/>
    <mergeCell ref="BL3:BS3"/>
    <mergeCell ref="D11:G11"/>
    <mergeCell ref="P6:P10"/>
    <mergeCell ref="AD5:BI5"/>
    <mergeCell ref="AP9:AS9"/>
    <mergeCell ref="BF9:BI9"/>
    <mergeCell ref="Q6:W10"/>
    <mergeCell ref="AT6:BA6"/>
    <mergeCell ref="AH7:AK7"/>
    <mergeCell ref="AP7:AS7"/>
    <mergeCell ref="AT7:AW7"/>
    <mergeCell ref="AH9:AK9"/>
    <mergeCell ref="D5:W5"/>
    <mergeCell ref="AL6:AS6"/>
    <mergeCell ref="BB6:BI6"/>
    <mergeCell ref="Y7:Y10"/>
    <mergeCell ref="A2:BI2"/>
    <mergeCell ref="A3:BI3"/>
    <mergeCell ref="A4:BI4"/>
    <mergeCell ref="AP11:AR11"/>
    <mergeCell ref="AT11:AV11"/>
    <mergeCell ref="AX11:AZ11"/>
    <mergeCell ref="BB11:BD11"/>
    <mergeCell ref="BF11:BH11"/>
    <mergeCell ref="AL11:AN11"/>
    <mergeCell ref="C5:C10"/>
    <mergeCell ref="A5:A10"/>
    <mergeCell ref="BF7:BI7"/>
    <mergeCell ref="O6:O10"/>
    <mergeCell ref="D6:G10"/>
    <mergeCell ref="AT9:AW9"/>
    <mergeCell ref="AD11:AF11"/>
  </mergeCells>
  <phoneticPr fontId="9" type="noConversion"/>
  <conditionalFormatting sqref="AX15:AZ16 AD15:AF16 AH15:AJ16 AL15:AN16 AP15:AR16 AT15:AV16 BB15:BD16 BF15:BH16 AX21:AZ24 AD24:AF24 AH24:AJ24 AL24:AN24 AP21:AR24 AT21:AV24 BB21:BD24 BF21:BH24">
    <cfRule type="expression" dxfId="138" priority="192">
      <formula>MOD(AD15,2)&lt;&gt;0</formula>
    </cfRule>
  </conditionalFormatting>
  <conditionalFormatting sqref="AD51:AF69 AH51:AJ69 AL52:AN69 AP51:AR51 AT51:AV69 AX51:AZ69 BB51:BD69 BF51:BH69 AP54:AR69">
    <cfRule type="expression" dxfId="137" priority="183">
      <formula>MOD(AD51,2)&lt;&gt;0</formula>
    </cfRule>
  </conditionalFormatting>
  <conditionalFormatting sqref="B27:B28 B36">
    <cfRule type="expression" dxfId="136" priority="151">
      <formula>AND($X27&gt;0,$AC27/$X27&lt;0.5)</formula>
    </cfRule>
  </conditionalFormatting>
  <conditionalFormatting sqref="AD50:AF50 AH50:AJ50 AL50:AN50 AP50:AR50 AT50:AV50 AX50:AZ50 BB50:BD50 BF50:BH50">
    <cfRule type="expression" dxfId="135" priority="150">
      <formula>MOD(AD50,2)&lt;&gt;0</formula>
    </cfRule>
  </conditionalFormatting>
  <conditionalFormatting sqref="AX27:AZ28">
    <cfRule type="expression" dxfId="134" priority="99">
      <formula>MOD(AX27,2)&lt;&gt;0</formula>
    </cfRule>
  </conditionalFormatting>
  <conditionalFormatting sqref="AD27:AF28">
    <cfRule type="expression" dxfId="133" priority="98">
      <formula>MOD(AD27,2)&lt;&gt;0</formula>
    </cfRule>
  </conditionalFormatting>
  <conditionalFormatting sqref="AH27:AJ28">
    <cfRule type="expression" dxfId="132" priority="97">
      <formula>MOD(AH27,2)&lt;&gt;0</formula>
    </cfRule>
  </conditionalFormatting>
  <conditionalFormatting sqref="AL27:AN28">
    <cfRule type="expression" dxfId="131" priority="96">
      <formula>MOD(AL27,2)&lt;&gt;0</formula>
    </cfRule>
  </conditionalFormatting>
  <conditionalFormatting sqref="AP27:AR28">
    <cfRule type="expression" dxfId="130" priority="95">
      <formula>MOD(AP27,2)&lt;&gt;0</formula>
    </cfRule>
  </conditionalFormatting>
  <conditionalFormatting sqref="AT27:AV28">
    <cfRule type="expression" dxfId="129" priority="94">
      <formula>MOD(AT27,2)&lt;&gt;0</formula>
    </cfRule>
  </conditionalFormatting>
  <conditionalFormatting sqref="BB27:BD28">
    <cfRule type="expression" dxfId="128" priority="93">
      <formula>MOD(BB27,2)&lt;&gt;0</formula>
    </cfRule>
  </conditionalFormatting>
  <conditionalFormatting sqref="BF27:BH28">
    <cfRule type="expression" dxfId="127" priority="92">
      <formula>MOD(BF27,2)&lt;&gt;0</formula>
    </cfRule>
  </conditionalFormatting>
  <conditionalFormatting sqref="B30:B31 B35">
    <cfRule type="expression" dxfId="126" priority="82">
      <formula>AND($X30&gt;0,$AC30/$X30&lt;0.5)</formula>
    </cfRule>
  </conditionalFormatting>
  <conditionalFormatting sqref="AX29:AZ31 AX35:AZ35">
    <cfRule type="expression" dxfId="125" priority="90">
      <formula>MOD(AX29,2)&lt;&gt;0</formula>
    </cfRule>
  </conditionalFormatting>
  <conditionalFormatting sqref="AD29:AF31 AD35:AF36">
    <cfRule type="expression" dxfId="124" priority="89">
      <formula>MOD(AD29,2)&lt;&gt;0</formula>
    </cfRule>
  </conditionalFormatting>
  <conditionalFormatting sqref="AH29:AJ31 AH35:AJ36">
    <cfRule type="expression" dxfId="123" priority="88">
      <formula>MOD(AH29,2)&lt;&gt;0</formula>
    </cfRule>
  </conditionalFormatting>
  <conditionalFormatting sqref="AL29:AN31 AL35:AN36">
    <cfRule type="expression" dxfId="122" priority="87">
      <formula>MOD(AL29,2)&lt;&gt;0</formula>
    </cfRule>
  </conditionalFormatting>
  <conditionalFormatting sqref="AP29:AR31 AP35:AR36">
    <cfRule type="expression" dxfId="121" priority="86">
      <formula>MOD(AP29,2)&lt;&gt;0</formula>
    </cfRule>
  </conditionalFormatting>
  <conditionalFormatting sqref="AT29:AV31 AT35:AV35">
    <cfRule type="expression" dxfId="120" priority="85">
      <formula>MOD(AT29,2)&lt;&gt;0</formula>
    </cfRule>
  </conditionalFormatting>
  <conditionalFormatting sqref="BB29:BD31 BB35:BD35">
    <cfRule type="expression" dxfId="119" priority="84">
      <formula>MOD(BB29,2)&lt;&gt;0</formula>
    </cfRule>
  </conditionalFormatting>
  <conditionalFormatting sqref="BF29:BH31 BF35:BH35">
    <cfRule type="expression" dxfId="118" priority="83">
      <formula>MOD(BF29,2)&lt;&gt;0</formula>
    </cfRule>
  </conditionalFormatting>
  <conditionalFormatting sqref="AX25:AZ26">
    <cfRule type="expression" dxfId="117" priority="81">
      <formula>MOD(AX25,2)&lt;&gt;0</formula>
    </cfRule>
  </conditionalFormatting>
  <conditionalFormatting sqref="AD25:AF26">
    <cfRule type="expression" dxfId="116" priority="80">
      <formula>MOD(AD25,2)&lt;&gt;0</formula>
    </cfRule>
  </conditionalFormatting>
  <conditionalFormatting sqref="AH25:AJ26">
    <cfRule type="expression" dxfId="115" priority="79">
      <formula>MOD(AH25,2)&lt;&gt;0</formula>
    </cfRule>
  </conditionalFormatting>
  <conditionalFormatting sqref="AL25:AN26">
    <cfRule type="expression" dxfId="114" priority="78">
      <formula>MOD(AL25,2)&lt;&gt;0</formula>
    </cfRule>
  </conditionalFormatting>
  <conditionalFormatting sqref="AP25:AR26">
    <cfRule type="expression" dxfId="113" priority="77">
      <formula>MOD(AP25,2)&lt;&gt;0</formula>
    </cfRule>
  </conditionalFormatting>
  <conditionalFormatting sqref="AT25:AV26">
    <cfRule type="expression" dxfId="112" priority="76">
      <formula>MOD(AT25,2)&lt;&gt;0</formula>
    </cfRule>
  </conditionalFormatting>
  <conditionalFormatting sqref="BB25:BD26">
    <cfRule type="expression" dxfId="111" priority="75">
      <formula>MOD(BB25,2)&lt;&gt;0</formula>
    </cfRule>
  </conditionalFormatting>
  <conditionalFormatting sqref="BF25:BH26">
    <cfRule type="expression" dxfId="110" priority="74">
      <formula>MOD(BF25,2)&lt;&gt;0</formula>
    </cfRule>
  </conditionalFormatting>
  <conditionalFormatting sqref="B25:B26">
    <cfRule type="expression" dxfId="109" priority="73">
      <formula>AND($X25&gt;0,$AC25/$X25&lt;0.5)</formula>
    </cfRule>
  </conditionalFormatting>
  <conditionalFormatting sqref="B15:B16">
    <cfRule type="expression" dxfId="108" priority="72">
      <formula>AND($X15&gt;0,$AC15/$X15&lt;0.5)</formula>
    </cfRule>
  </conditionalFormatting>
  <conditionalFormatting sqref="B29">
    <cfRule type="expression" dxfId="107" priority="70">
      <formula>AND($X29&gt;0,$AC29/$X29&lt;0.5)</formula>
    </cfRule>
  </conditionalFormatting>
  <conditionalFormatting sqref="Y70">
    <cfRule type="expression" dxfId="106" priority="66">
      <formula>$Y$70/$Y$73&lt;0.25</formula>
    </cfRule>
  </conditionalFormatting>
  <conditionalFormatting sqref="B33">
    <cfRule type="expression" dxfId="105" priority="57">
      <formula>AND($X33&gt;0,$AC33/$X33&lt;0.5)</formula>
    </cfRule>
  </conditionalFormatting>
  <conditionalFormatting sqref="AX33:AZ33">
    <cfRule type="expression" dxfId="104" priority="65">
      <formula>MOD(AX33,2)&lt;&gt;0</formula>
    </cfRule>
  </conditionalFormatting>
  <conditionalFormatting sqref="AD33:AF33">
    <cfRule type="expression" dxfId="103" priority="64">
      <formula>MOD(AD33,2)&lt;&gt;0</formula>
    </cfRule>
  </conditionalFormatting>
  <conditionalFormatting sqref="AH33:AJ33">
    <cfRule type="expression" dxfId="102" priority="63">
      <formula>MOD(AH33,2)&lt;&gt;0</formula>
    </cfRule>
  </conditionalFormatting>
  <conditionalFormatting sqref="AL33:AN33">
    <cfRule type="expression" dxfId="101" priority="62">
      <formula>MOD(AL33,2)&lt;&gt;0</formula>
    </cfRule>
  </conditionalFormatting>
  <conditionalFormatting sqref="AP33:AR33">
    <cfRule type="expression" dxfId="100" priority="61">
      <formula>MOD(AP33,2)&lt;&gt;0</formula>
    </cfRule>
  </conditionalFormatting>
  <conditionalFormatting sqref="AT33:AV33">
    <cfRule type="expression" dxfId="99" priority="60">
      <formula>MOD(AT33,2)&lt;&gt;0</formula>
    </cfRule>
  </conditionalFormatting>
  <conditionalFormatting sqref="BB33:BD33">
    <cfRule type="expression" dxfId="98" priority="59">
      <formula>MOD(BB33,2)&lt;&gt;0</formula>
    </cfRule>
  </conditionalFormatting>
  <conditionalFormatting sqref="BF33:BH33">
    <cfRule type="expression" dxfId="97" priority="58">
      <formula>MOD(BF33,2)&lt;&gt;0</formula>
    </cfRule>
  </conditionalFormatting>
  <conditionalFormatting sqref="B32">
    <cfRule type="expression" dxfId="96" priority="48">
      <formula>AND($X32&gt;0,$AC32/$X32&lt;0.5)</formula>
    </cfRule>
  </conditionalFormatting>
  <conditionalFormatting sqref="AX32:AZ32">
    <cfRule type="expression" dxfId="95" priority="56">
      <formula>MOD(AX32,2)&lt;&gt;0</formula>
    </cfRule>
  </conditionalFormatting>
  <conditionalFormatting sqref="AD32:AF32">
    <cfRule type="expression" dxfId="94" priority="55">
      <formula>MOD(AD32,2)&lt;&gt;0</formula>
    </cfRule>
  </conditionalFormatting>
  <conditionalFormatting sqref="AH32:AJ32">
    <cfRule type="expression" dxfId="93" priority="54">
      <formula>MOD(AH32,2)&lt;&gt;0</formula>
    </cfRule>
  </conditionalFormatting>
  <conditionalFormatting sqref="AL32:AN32">
    <cfRule type="expression" dxfId="92" priority="53">
      <formula>MOD(AL32,2)&lt;&gt;0</formula>
    </cfRule>
  </conditionalFormatting>
  <conditionalFormatting sqref="AP32:AR32">
    <cfRule type="expression" dxfId="91" priority="52">
      <formula>MOD(AP32,2)&lt;&gt;0</formula>
    </cfRule>
  </conditionalFormatting>
  <conditionalFormatting sqref="AT32:AV32">
    <cfRule type="expression" dxfId="90" priority="51">
      <formula>MOD(AT32,2)&lt;&gt;0</formula>
    </cfRule>
  </conditionalFormatting>
  <conditionalFormatting sqref="BB32:BD32">
    <cfRule type="expression" dxfId="89" priority="50">
      <formula>MOD(BB32,2)&lt;&gt;0</formula>
    </cfRule>
  </conditionalFormatting>
  <conditionalFormatting sqref="BF32:BH32">
    <cfRule type="expression" dxfId="88" priority="49">
      <formula>MOD(BF32,2)&lt;&gt;0</formula>
    </cfRule>
  </conditionalFormatting>
  <conditionalFormatting sqref="B34">
    <cfRule type="expression" dxfId="87" priority="39">
      <formula>AND($X34&gt;0,$AC34/$X34&lt;0.5)</formula>
    </cfRule>
  </conditionalFormatting>
  <conditionalFormatting sqref="AX34:AZ34">
    <cfRule type="expression" dxfId="86" priority="47">
      <formula>MOD(AX34,2)&lt;&gt;0</formula>
    </cfRule>
  </conditionalFormatting>
  <conditionalFormatting sqref="AD34:AF34">
    <cfRule type="expression" dxfId="85" priority="46">
      <formula>MOD(AD34,2)&lt;&gt;0</formula>
    </cfRule>
  </conditionalFormatting>
  <conditionalFormatting sqref="AH34:AJ34">
    <cfRule type="expression" dxfId="84" priority="45">
      <formula>MOD(AH34,2)&lt;&gt;0</formula>
    </cfRule>
  </conditionalFormatting>
  <conditionalFormatting sqref="AL34:AN34">
    <cfRule type="expression" dxfId="83" priority="44">
      <formula>MOD(AL34,2)&lt;&gt;0</formula>
    </cfRule>
  </conditionalFormatting>
  <conditionalFormatting sqref="AP34:AR34">
    <cfRule type="expression" dxfId="82" priority="43">
      <formula>MOD(AP34,2)&lt;&gt;0</formula>
    </cfRule>
  </conditionalFormatting>
  <conditionalFormatting sqref="AT34:AV34">
    <cfRule type="expression" dxfId="81" priority="42">
      <formula>MOD(AT34,2)&lt;&gt;0</formula>
    </cfRule>
  </conditionalFormatting>
  <conditionalFormatting sqref="BB34:BD34">
    <cfRule type="expression" dxfId="80" priority="41">
      <formula>MOD(BB34,2)&lt;&gt;0</formula>
    </cfRule>
  </conditionalFormatting>
  <conditionalFormatting sqref="BF34:BH34">
    <cfRule type="expression" dxfId="79" priority="40">
      <formula>MOD(BF34,2)&lt;&gt;0</formula>
    </cfRule>
  </conditionalFormatting>
  <conditionalFormatting sqref="AX17:AZ18">
    <cfRule type="expression" dxfId="78" priority="38">
      <formula>MOD(AX17,2)&lt;&gt;0</formula>
    </cfRule>
  </conditionalFormatting>
  <conditionalFormatting sqref="AD17:AF18">
    <cfRule type="expression" dxfId="77" priority="37">
      <formula>MOD(AD17,2)&lt;&gt;0</formula>
    </cfRule>
  </conditionalFormatting>
  <conditionalFormatting sqref="AH17:AJ18">
    <cfRule type="expression" dxfId="76" priority="36">
      <formula>MOD(AH17,2)&lt;&gt;0</formula>
    </cfRule>
  </conditionalFormatting>
  <conditionalFormatting sqref="AL17:AN18">
    <cfRule type="expression" dxfId="75" priority="35">
      <formula>MOD(AL17,2)&lt;&gt;0</formula>
    </cfRule>
  </conditionalFormatting>
  <conditionalFormatting sqref="AP17:AR18">
    <cfRule type="expression" dxfId="74" priority="34">
      <formula>MOD(AP17,2)&lt;&gt;0</formula>
    </cfRule>
  </conditionalFormatting>
  <conditionalFormatting sqref="AT17:AV18">
    <cfRule type="expression" dxfId="73" priority="33">
      <formula>MOD(AT17,2)&lt;&gt;0</formula>
    </cfRule>
  </conditionalFormatting>
  <conditionalFormatting sqref="BB17:BD18">
    <cfRule type="expression" dxfId="72" priority="32">
      <formula>MOD(BB17,2)&lt;&gt;0</formula>
    </cfRule>
  </conditionalFormatting>
  <conditionalFormatting sqref="BF17:BH18">
    <cfRule type="expression" dxfId="71" priority="31">
      <formula>MOD(BF17,2)&lt;&gt;0</formula>
    </cfRule>
  </conditionalFormatting>
  <conditionalFormatting sqref="B18">
    <cfRule type="expression" dxfId="70" priority="30">
      <formula>AND($X18&gt;0,$AC18/$X18&lt;0.5)</formula>
    </cfRule>
  </conditionalFormatting>
  <conditionalFormatting sqref="AX19:AZ20">
    <cfRule type="expression" dxfId="69" priority="29">
      <formula>MOD(AX19,2)&lt;&gt;0</formula>
    </cfRule>
  </conditionalFormatting>
  <conditionalFormatting sqref="AD19:AF20">
    <cfRule type="expression" dxfId="68" priority="28">
      <formula>MOD(AD19,2)&lt;&gt;0</formula>
    </cfRule>
  </conditionalFormatting>
  <conditionalFormatting sqref="AH19:AJ20">
    <cfRule type="expression" dxfId="67" priority="27">
      <formula>MOD(AH19,2)&lt;&gt;0</formula>
    </cfRule>
  </conditionalFormatting>
  <conditionalFormatting sqref="AL19:AN20">
    <cfRule type="expression" dxfId="66" priority="26">
      <formula>MOD(AL19,2)&lt;&gt;0</formula>
    </cfRule>
  </conditionalFormatting>
  <conditionalFormatting sqref="AP19:AR20">
    <cfRule type="expression" dxfId="65" priority="25">
      <formula>MOD(AP19,2)&lt;&gt;0</formula>
    </cfRule>
  </conditionalFormatting>
  <conditionalFormatting sqref="AT19:AV20">
    <cfRule type="expression" dxfId="64" priority="24">
      <formula>MOD(AT19,2)&lt;&gt;0</formula>
    </cfRule>
  </conditionalFormatting>
  <conditionalFormatting sqref="BB19:BD20">
    <cfRule type="expression" dxfId="63" priority="23">
      <formula>MOD(BB19,2)&lt;&gt;0</formula>
    </cfRule>
  </conditionalFormatting>
  <conditionalFormatting sqref="BF19:BH20">
    <cfRule type="expression" dxfId="62" priority="22">
      <formula>MOD(BF19,2)&lt;&gt;0</formula>
    </cfRule>
  </conditionalFormatting>
  <conditionalFormatting sqref="B19:B20">
    <cfRule type="expression" dxfId="61" priority="21">
      <formula>AND($X19&gt;0,$AC19/$X19&lt;0.5)</formula>
    </cfRule>
  </conditionalFormatting>
  <conditionalFormatting sqref="B40">
    <cfRule type="expression" dxfId="60" priority="19">
      <formula>AND($X40&gt;0,$AC40/$X40&lt;0.5)</formula>
    </cfRule>
  </conditionalFormatting>
  <conditionalFormatting sqref="B24">
    <cfRule type="expression" dxfId="59" priority="17">
      <formula>AND($X24&gt;0,$AC24/$X24&lt;0.5)</formula>
    </cfRule>
  </conditionalFormatting>
  <conditionalFormatting sqref="B23">
    <cfRule type="expression" dxfId="58" priority="16">
      <formula>AND($X23&gt;0,$AC23/$X23&lt;0.5)</formula>
    </cfRule>
  </conditionalFormatting>
  <conditionalFormatting sqref="B21">
    <cfRule type="expression" dxfId="57" priority="15">
      <formula>AND($X21&gt;0,$AC21/$X21&lt;0.5)</formula>
    </cfRule>
  </conditionalFormatting>
  <conditionalFormatting sqref="B22">
    <cfRule type="expression" dxfId="56" priority="14">
      <formula>AND($X22&gt;0,$AC22/$X22&lt;0.5)</formula>
    </cfRule>
  </conditionalFormatting>
  <conditionalFormatting sqref="AD21:AF21 AD23:AF23">
    <cfRule type="expression" dxfId="55" priority="13">
      <formula>MOD(AD21,2)&lt;&gt;0</formula>
    </cfRule>
  </conditionalFormatting>
  <conditionalFormatting sqref="AD22:AF22">
    <cfRule type="expression" dxfId="54" priority="12">
      <formula>MOD(AD22,2)&lt;&gt;0</formula>
    </cfRule>
  </conditionalFormatting>
  <conditionalFormatting sqref="AH21:AJ21 AH23:AJ23">
    <cfRule type="expression" dxfId="53" priority="11">
      <formula>MOD(AH21,2)&lt;&gt;0</formula>
    </cfRule>
  </conditionalFormatting>
  <conditionalFormatting sqref="AH22:AJ22">
    <cfRule type="expression" dxfId="52" priority="10">
      <formula>MOD(AH22,2)&lt;&gt;0</formula>
    </cfRule>
  </conditionalFormatting>
  <conditionalFormatting sqref="AL22:AN23">
    <cfRule type="expression" dxfId="51" priority="9">
      <formula>MOD(AL22,2)&lt;&gt;0</formula>
    </cfRule>
  </conditionalFormatting>
  <conditionalFormatting sqref="AL21:AN21">
    <cfRule type="expression" dxfId="50" priority="8">
      <formula>MOD(AL21,2)&lt;&gt;0</formula>
    </cfRule>
  </conditionalFormatting>
  <conditionalFormatting sqref="B17">
    <cfRule type="expression" dxfId="49" priority="4">
      <formula>AND($X17&gt;0,$AC17/$X17&lt;0.5)</formula>
    </cfRule>
  </conditionalFormatting>
  <conditionalFormatting sqref="AL51:AN51">
    <cfRule type="expression" dxfId="48" priority="3">
      <formula>MOD(AL51,2)&lt;&gt;0</formula>
    </cfRule>
  </conditionalFormatting>
  <conditionalFormatting sqref="AP52:AR52">
    <cfRule type="expression" dxfId="47" priority="2">
      <formula>MOD(AP52,2)&lt;&gt;0</formula>
    </cfRule>
  </conditionalFormatting>
  <conditionalFormatting sqref="AP53:AR53">
    <cfRule type="expression" dxfId="46" priority="1">
      <formula>MOD(AP53,2)&lt;&gt;0</formula>
    </cfRule>
  </conditionalFormatting>
  <dataValidations count="4">
    <dataValidation type="list" errorStyle="warning" allowBlank="1" showInputMessage="1" showErrorMessage="1" sqref="C49:C73 C15:C36 C40:C44" xr:uid="{00000000-0002-0000-0200-000000000000}">
      <formula1>$BX$2:$DA$2</formula1>
    </dataValidation>
    <dataValidation type="list" allowBlank="1" showInputMessage="1" showErrorMessage="1" sqref="B80" xr:uid="{00000000-0002-0000-0200-000001000000}">
      <formula1>"Гарант освітньо-наукової програми,Керівник проєктної групи"</formula1>
    </dataValidation>
    <dataValidation errorStyle="warning" allowBlank="1" showInputMessage="1" showErrorMessage="1" sqref="C39" xr:uid="{00000000-0002-0000-0200-000002000000}"/>
    <dataValidation type="list" allowBlank="1" showInputMessage="1" showErrorMessage="1" sqref="AD82:AS82" xr:uid="{00000000-0002-0000-0200-000003000000}">
      <formula1>$EA$6:$EA$13</formula1>
    </dataValidation>
  </dataValidations>
  <printOptions horizontalCentered="1"/>
  <pageMargins left="0.39370078740157483" right="0.39370078740157483" top="0.39370078740157483" bottom="0.39370078740157483" header="0" footer="0"/>
  <pageSetup paperSize="9" scale="74" fitToHeight="0" orientation="landscape" r:id="rId1"/>
  <headerFooter alignWithMargins="0">
    <oddFooter>&amp;C&amp;F&amp;RСторінка &amp;P</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H35"/>
  <sheetViews>
    <sheetView view="pageBreakPreview" topLeftCell="A7" zoomScaleNormal="40" zoomScaleSheetLayoutView="100" workbookViewId="0">
      <selection activeCell="BC18" sqref="BC18"/>
    </sheetView>
  </sheetViews>
  <sheetFormatPr defaultColWidth="7" defaultRowHeight="13.8" x14ac:dyDescent="0.3"/>
  <cols>
    <col min="1" max="1" width="2.88671875" style="35" customWidth="1"/>
    <col min="2" max="18" width="2.6640625" style="35" customWidth="1"/>
    <col min="19" max="19" width="3.33203125" style="35" customWidth="1"/>
    <col min="20" max="48" width="2.6640625" style="35" customWidth="1"/>
    <col min="49" max="49" width="3.6640625" style="35" customWidth="1"/>
    <col min="50" max="53" width="2.6640625" style="35" customWidth="1"/>
    <col min="54" max="58" width="6.33203125" style="35" customWidth="1"/>
    <col min="59" max="59" width="6.88671875" style="35" customWidth="1"/>
    <col min="60" max="60" width="6.33203125" style="35" customWidth="1"/>
    <col min="61" max="16384" width="7" style="35"/>
  </cols>
  <sheetData>
    <row r="1" spans="1:60" s="36" customFormat="1" ht="21" customHeight="1" x14ac:dyDescent="0.4">
      <c r="A1" s="35"/>
      <c r="B1" s="182"/>
      <c r="C1" s="182"/>
      <c r="D1" s="182"/>
      <c r="E1" s="182"/>
      <c r="F1" s="182"/>
      <c r="G1" s="182"/>
      <c r="H1" s="458" t="s">
        <v>29</v>
      </c>
      <c r="I1" s="458"/>
      <c r="J1" s="458"/>
      <c r="K1" s="458"/>
      <c r="L1" s="458"/>
      <c r="M1" s="458"/>
      <c r="N1" s="458"/>
      <c r="O1" s="458"/>
      <c r="P1" s="182"/>
      <c r="Q1" s="182"/>
      <c r="R1" s="182"/>
      <c r="S1" s="182"/>
      <c r="T1" s="182"/>
      <c r="U1" s="182"/>
      <c r="V1" s="182"/>
      <c r="W1" s="182"/>
      <c r="X1" s="182"/>
      <c r="AF1" s="183"/>
      <c r="AP1" s="279" t="s">
        <v>94</v>
      </c>
      <c r="AQ1" s="279"/>
      <c r="AR1" s="279"/>
      <c r="AS1" s="279"/>
      <c r="AT1" s="279"/>
      <c r="AU1" s="279"/>
      <c r="AV1" s="279"/>
      <c r="AW1" s="279"/>
      <c r="AX1" s="279"/>
      <c r="AY1" s="279"/>
      <c r="AZ1" s="279"/>
      <c r="BA1" s="279"/>
      <c r="BB1" s="550" t="s">
        <v>185</v>
      </c>
      <c r="BC1" s="471"/>
      <c r="BD1" s="471"/>
      <c r="BE1" s="471"/>
      <c r="BF1" s="184"/>
      <c r="BG1" s="184"/>
      <c r="BH1" s="184"/>
    </row>
    <row r="2" spans="1:60" s="36" customFormat="1" ht="20.25" customHeight="1" x14ac:dyDescent="0.4">
      <c r="A2" s="35"/>
      <c r="B2" s="458" t="s">
        <v>288</v>
      </c>
      <c r="C2" s="458"/>
      <c r="D2" s="458"/>
      <c r="E2" s="458"/>
      <c r="F2" s="458"/>
      <c r="G2" s="458"/>
      <c r="H2" s="458"/>
      <c r="I2" s="458"/>
      <c r="J2" s="458"/>
      <c r="K2" s="458"/>
      <c r="L2" s="458"/>
      <c r="M2" s="458"/>
      <c r="N2" s="458"/>
      <c r="O2" s="458"/>
      <c r="P2" s="458"/>
      <c r="Q2" s="458"/>
      <c r="R2" s="458"/>
      <c r="S2" s="458"/>
      <c r="T2" s="458"/>
      <c r="U2" s="458"/>
      <c r="V2" s="458"/>
      <c r="W2" s="458"/>
      <c r="X2" s="458"/>
      <c r="AP2" s="279" t="s">
        <v>186</v>
      </c>
      <c r="AQ2" s="279"/>
      <c r="AR2" s="279"/>
      <c r="AS2" s="281"/>
      <c r="AT2" s="281"/>
      <c r="AU2" s="281"/>
      <c r="AV2" s="281"/>
      <c r="AW2" s="281"/>
      <c r="AX2" s="281"/>
      <c r="AY2" s="279"/>
      <c r="AZ2" s="279"/>
      <c r="BA2" s="279"/>
      <c r="BB2" s="282">
        <f>'Day title (autumn)'!BB2</f>
        <v>60</v>
      </c>
      <c r="BC2" s="551" t="s">
        <v>187</v>
      </c>
      <c r="BD2" s="471"/>
      <c r="BE2" s="471"/>
    </row>
    <row r="3" spans="1:60" s="36" customFormat="1" ht="21.75" customHeight="1" x14ac:dyDescent="0.4">
      <c r="A3" s="35"/>
      <c r="B3" s="473" t="s">
        <v>67</v>
      </c>
      <c r="C3" s="473"/>
      <c r="D3" s="473"/>
      <c r="E3" s="473"/>
      <c r="F3" s="473"/>
      <c r="G3" s="473"/>
      <c r="H3" s="473"/>
      <c r="I3" s="473"/>
      <c r="J3" s="473"/>
      <c r="K3" s="473"/>
      <c r="L3" s="473"/>
      <c r="M3" s="473"/>
      <c r="N3" s="473"/>
      <c r="O3" s="473"/>
      <c r="P3" s="473"/>
      <c r="Q3" s="473"/>
      <c r="R3" s="473"/>
      <c r="S3" s="473"/>
      <c r="T3" s="473"/>
      <c r="U3" s="473"/>
      <c r="V3" s="162"/>
      <c r="W3" s="162"/>
      <c r="X3" s="162"/>
      <c r="AQ3" s="185"/>
      <c r="AR3" s="186"/>
      <c r="AS3" s="186"/>
      <c r="AT3" s="186"/>
      <c r="AU3" s="186"/>
      <c r="AV3" s="186"/>
      <c r="AW3" s="187"/>
      <c r="AX3" s="187"/>
    </row>
    <row r="4" spans="1:60" s="36" customFormat="1" ht="23.25" customHeight="1" x14ac:dyDescent="0.4">
      <c r="A4" s="188"/>
      <c r="B4" s="294"/>
      <c r="C4" s="294" t="s">
        <v>206</v>
      </c>
      <c r="D4" s="296"/>
      <c r="E4" s="296"/>
      <c r="F4" s="185" t="s">
        <v>206</v>
      </c>
      <c r="G4" s="296"/>
      <c r="H4" s="296"/>
      <c r="I4" s="296"/>
      <c r="J4" s="296"/>
      <c r="K4" s="296"/>
      <c r="L4" s="296"/>
      <c r="M4" s="296"/>
      <c r="N4" s="296"/>
      <c r="O4" s="296"/>
      <c r="P4" s="296"/>
      <c r="Q4" s="294"/>
      <c r="R4" s="473">
        <f>AI18</f>
        <v>2024</v>
      </c>
      <c r="S4" s="477"/>
      <c r="T4" s="294" t="s">
        <v>207</v>
      </c>
      <c r="U4" s="294"/>
      <c r="V4" s="182"/>
      <c r="W4" s="182"/>
      <c r="X4" s="182"/>
      <c r="AM4" s="189"/>
      <c r="AQ4" s="182"/>
      <c r="AR4" s="182"/>
      <c r="AS4" s="186"/>
      <c r="AT4" s="186"/>
      <c r="AU4" s="186"/>
      <c r="AV4" s="186"/>
      <c r="AW4" s="186"/>
      <c r="AX4" s="186"/>
    </row>
    <row r="5" spans="1:60" s="36" customFormat="1" ht="20.25" customHeight="1" x14ac:dyDescent="0.4">
      <c r="A5" s="35"/>
      <c r="AM5" s="189"/>
      <c r="AR5" s="185"/>
      <c r="AS5" s="185"/>
      <c r="AT5" s="185"/>
      <c r="AU5" s="185"/>
      <c r="AV5" s="185"/>
      <c r="AW5" s="185"/>
      <c r="AX5" s="185"/>
    </row>
    <row r="6" spans="1:60" s="36" customFormat="1" ht="20.25" customHeight="1" x14ac:dyDescent="0.4">
      <c r="A6" s="35"/>
      <c r="AR6" s="182"/>
      <c r="AS6" s="182"/>
      <c r="AT6" s="182"/>
      <c r="AU6" s="182"/>
      <c r="AV6" s="182"/>
      <c r="AW6" s="182"/>
      <c r="BH6" s="182"/>
    </row>
    <row r="7" spans="1:60" s="36" customFormat="1" ht="24" customHeight="1" x14ac:dyDescent="0.4">
      <c r="A7" s="35"/>
      <c r="B7" s="182"/>
      <c r="C7" s="182"/>
      <c r="D7" s="182"/>
      <c r="E7" s="182"/>
      <c r="F7" s="182"/>
      <c r="G7" s="182"/>
      <c r="H7" s="182"/>
      <c r="I7" s="182"/>
      <c r="J7" s="182"/>
      <c r="K7" s="182"/>
      <c r="L7" s="182"/>
      <c r="M7" s="182"/>
      <c r="N7" s="182"/>
      <c r="O7" s="182"/>
      <c r="P7" s="182"/>
      <c r="Q7" s="182"/>
      <c r="R7" s="182"/>
      <c r="S7" s="182"/>
      <c r="T7" s="182"/>
      <c r="U7" s="182"/>
      <c r="V7" s="182"/>
      <c r="W7" s="182"/>
      <c r="X7" s="182"/>
      <c r="AP7" s="190"/>
    </row>
    <row r="8" spans="1:60" s="36" customFormat="1" ht="23.4" x14ac:dyDescent="0.4">
      <c r="C8" s="191"/>
      <c r="F8" s="191"/>
      <c r="AP8" s="190"/>
    </row>
    <row r="9" spans="1:60" s="37" customFormat="1" ht="16.2" x14ac:dyDescent="0.3">
      <c r="C9" s="192"/>
      <c r="F9" s="192"/>
      <c r="AZ9" s="193"/>
    </row>
    <row r="10" spans="1:60" s="37" customFormat="1" ht="18" x14ac:dyDescent="0.35">
      <c r="C10" s="192"/>
      <c r="F10" s="192"/>
      <c r="M10" s="474" t="s">
        <v>30</v>
      </c>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c r="AK10" s="474"/>
      <c r="AL10" s="474"/>
      <c r="AM10" s="474"/>
      <c r="AN10" s="474"/>
      <c r="AO10" s="474"/>
      <c r="AP10" s="474"/>
      <c r="AQ10" s="474"/>
      <c r="AR10" s="474"/>
      <c r="AS10" s="474"/>
      <c r="AT10" s="474"/>
      <c r="AU10" s="474"/>
      <c r="AV10" s="474"/>
      <c r="AW10" s="474"/>
      <c r="AX10" s="474"/>
      <c r="AY10" s="474"/>
      <c r="AZ10" s="474"/>
      <c r="BA10" s="474"/>
      <c r="BB10" s="474"/>
    </row>
    <row r="11" spans="1:60" s="36" customFormat="1" ht="24.9" customHeight="1" x14ac:dyDescent="0.4">
      <c r="M11" s="475" t="s">
        <v>287</v>
      </c>
      <c r="N11" s="475"/>
      <c r="O11" s="475"/>
      <c r="P11" s="475"/>
      <c r="Q11" s="475"/>
      <c r="R11" s="475"/>
      <c r="S11" s="475"/>
      <c r="T11" s="475"/>
      <c r="U11" s="475"/>
      <c r="V11" s="475"/>
      <c r="W11" s="475"/>
      <c r="X11" s="475"/>
      <c r="Y11" s="475"/>
      <c r="Z11" s="475"/>
      <c r="AA11" s="475"/>
      <c r="AB11" s="475"/>
      <c r="AC11" s="475"/>
      <c r="AD11" s="475"/>
      <c r="AE11" s="475"/>
      <c r="AF11" s="475"/>
      <c r="AG11" s="475"/>
      <c r="AH11" s="475"/>
      <c r="AI11" s="475"/>
      <c r="AJ11" s="475"/>
      <c r="AK11" s="475"/>
      <c r="AL11" s="475"/>
      <c r="AM11" s="475"/>
      <c r="AN11" s="475"/>
      <c r="AO11" s="475"/>
      <c r="AP11" s="475"/>
      <c r="AQ11" s="475"/>
      <c r="AR11" s="475"/>
      <c r="AS11" s="475"/>
      <c r="AT11" s="475"/>
      <c r="AU11" s="475"/>
      <c r="AV11" s="475"/>
      <c r="AW11" s="475"/>
      <c r="AX11" s="475"/>
      <c r="AY11" s="475"/>
      <c r="AZ11" s="475"/>
      <c r="BA11" s="475"/>
      <c r="BB11" s="475"/>
    </row>
    <row r="12" spans="1:60" s="36" customFormat="1" ht="27" customHeight="1" x14ac:dyDescent="0.5">
      <c r="Y12" s="476" t="s">
        <v>150</v>
      </c>
      <c r="Z12" s="476"/>
      <c r="AA12" s="476"/>
      <c r="AB12" s="476"/>
      <c r="AC12" s="476"/>
      <c r="AD12" s="476"/>
      <c r="AE12" s="476"/>
      <c r="AF12" s="476"/>
      <c r="AG12" s="476"/>
      <c r="AH12" s="476"/>
      <c r="AI12" s="476"/>
      <c r="AJ12" s="476"/>
      <c r="AK12" s="476"/>
      <c r="AL12" s="476"/>
      <c r="AM12" s="476"/>
      <c r="AN12" s="476"/>
      <c r="AO12" s="476"/>
      <c r="AP12" s="476"/>
      <c r="AQ12" s="476"/>
      <c r="AR12" s="476"/>
      <c r="AS12" s="476"/>
      <c r="AT12" s="476"/>
    </row>
    <row r="13" spans="1:60" s="36" customFormat="1" ht="21" x14ac:dyDescent="0.4">
      <c r="M13" s="475" t="s">
        <v>98</v>
      </c>
      <c r="N13" s="475"/>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475"/>
      <c r="AL13" s="475"/>
      <c r="AM13" s="475"/>
      <c r="AN13" s="475"/>
      <c r="AO13" s="475"/>
      <c r="AP13" s="475"/>
      <c r="AQ13" s="475"/>
      <c r="AR13" s="475"/>
      <c r="AS13" s="475"/>
      <c r="AT13" s="475"/>
      <c r="AU13" s="475"/>
      <c r="AV13" s="475"/>
      <c r="AW13" s="475"/>
      <c r="AX13" s="475"/>
      <c r="AY13" s="475"/>
      <c r="AZ13" s="475"/>
      <c r="BA13" s="475"/>
      <c r="BB13" s="475"/>
    </row>
    <row r="14" spans="1:60" s="36" customFormat="1" ht="21" x14ac:dyDescent="0.4">
      <c r="G14" s="427" t="s">
        <v>289</v>
      </c>
      <c r="H14" s="194"/>
      <c r="I14" s="194"/>
      <c r="J14" s="194"/>
      <c r="K14" s="194"/>
      <c r="L14" s="194"/>
      <c r="M14" s="194"/>
      <c r="N14" s="194"/>
      <c r="O14" s="468" t="str">
        <f>'Day title (autumn)'!O14</f>
        <v>code</v>
      </c>
      <c r="P14" s="469"/>
      <c r="Q14" s="544" t="str">
        <f>'Day title (autumn)'!Q14</f>
        <v>07</v>
      </c>
      <c r="R14" s="545"/>
      <c r="S14" s="545"/>
      <c r="T14" s="545"/>
      <c r="U14" s="545"/>
      <c r="V14" s="545"/>
      <c r="W14" s="546"/>
      <c r="X14" s="194"/>
      <c r="AB14" s="195" t="s">
        <v>3</v>
      </c>
      <c r="AC14" s="195"/>
      <c r="AD14" s="547" t="str">
        <f>'Day title (autumn)'!AD14</f>
        <v>Management and administration</v>
      </c>
      <c r="AE14" s="548"/>
      <c r="AF14" s="548"/>
      <c r="AG14" s="548"/>
      <c r="AH14" s="548"/>
      <c r="AI14" s="548"/>
      <c r="AJ14" s="548"/>
      <c r="AK14" s="548"/>
      <c r="AL14" s="548"/>
      <c r="AM14" s="548"/>
      <c r="AN14" s="548"/>
      <c r="AO14" s="548"/>
      <c r="AP14" s="548"/>
      <c r="AQ14" s="548"/>
      <c r="AR14" s="548"/>
      <c r="AS14" s="548"/>
      <c r="AT14" s="548"/>
      <c r="AU14" s="548"/>
      <c r="AV14" s="548"/>
      <c r="AW14" s="548"/>
      <c r="AX14" s="548"/>
      <c r="AY14" s="548"/>
      <c r="AZ14" s="548"/>
      <c r="BA14" s="548"/>
      <c r="BB14" s="548"/>
      <c r="BC14" s="548"/>
      <c r="BD14" s="548"/>
      <c r="BE14" s="548"/>
      <c r="BF14" s="549"/>
    </row>
    <row r="15" spans="1:60" s="36" customFormat="1" ht="21" x14ac:dyDescent="0.4">
      <c r="G15" s="194" t="s">
        <v>70</v>
      </c>
      <c r="H15" s="194"/>
      <c r="I15" s="194"/>
      <c r="J15" s="194"/>
      <c r="K15" s="194"/>
      <c r="L15" s="194"/>
      <c r="M15" s="194"/>
      <c r="N15" s="194"/>
      <c r="O15" s="468" t="str">
        <f>'Day title (autumn)'!O15</f>
        <v>code</v>
      </c>
      <c r="P15" s="469"/>
      <c r="Q15" s="544" t="str">
        <f>'Day title (autumn)'!Q15</f>
        <v>073</v>
      </c>
      <c r="R15" s="545"/>
      <c r="S15" s="545"/>
      <c r="T15" s="545"/>
      <c r="U15" s="545"/>
      <c r="V15" s="545"/>
      <c r="W15" s="546"/>
      <c r="X15" s="196"/>
      <c r="Y15" s="197"/>
      <c r="Z15" s="197"/>
      <c r="AA15" s="197"/>
      <c r="AB15" s="195" t="s">
        <v>3</v>
      </c>
      <c r="AC15" s="195"/>
      <c r="AD15" s="547" t="str">
        <f>'Day title (autumn)'!AD15</f>
        <v>Management</v>
      </c>
      <c r="AE15" s="548"/>
      <c r="AF15" s="548"/>
      <c r="AG15" s="548"/>
      <c r="AH15" s="548"/>
      <c r="AI15" s="548"/>
      <c r="AJ15" s="548"/>
      <c r="AK15" s="548"/>
      <c r="AL15" s="548"/>
      <c r="AM15" s="548"/>
      <c r="AN15" s="548"/>
      <c r="AO15" s="548"/>
      <c r="AP15" s="548"/>
      <c r="AQ15" s="548"/>
      <c r="AR15" s="548"/>
      <c r="AS15" s="548"/>
      <c r="AT15" s="548"/>
      <c r="AU15" s="548"/>
      <c r="AV15" s="548"/>
      <c r="AW15" s="548"/>
      <c r="AX15" s="548"/>
      <c r="AY15" s="548"/>
      <c r="AZ15" s="548"/>
      <c r="BA15" s="548"/>
      <c r="BB15" s="548"/>
      <c r="BC15" s="548"/>
      <c r="BD15" s="548"/>
      <c r="BE15" s="548"/>
      <c r="BF15" s="549"/>
    </row>
    <row r="16" spans="1:60" s="36" customFormat="1" ht="21" x14ac:dyDescent="0.4">
      <c r="G16" s="96" t="s">
        <v>28</v>
      </c>
      <c r="H16" s="96"/>
      <c r="I16" s="96"/>
      <c r="J16" s="96"/>
      <c r="K16" s="96"/>
      <c r="L16" s="96"/>
      <c r="M16" s="96"/>
      <c r="N16" s="96"/>
      <c r="O16" s="468" t="str">
        <f>'Day title (autumn)'!O16</f>
        <v xml:space="preserve"> </v>
      </c>
      <c r="P16" s="469"/>
      <c r="Q16" s="544">
        <f>'Day title (autumn)'!Q16</f>
        <v>0</v>
      </c>
      <c r="R16" s="545"/>
      <c r="S16" s="545"/>
      <c r="T16" s="545"/>
      <c r="U16" s="545"/>
      <c r="V16" s="545"/>
      <c r="W16" s="546"/>
      <c r="X16" s="198"/>
      <c r="Y16" s="199"/>
      <c r="Z16" s="199"/>
      <c r="AA16" s="199"/>
      <c r="AB16" s="200" t="s">
        <v>3</v>
      </c>
      <c r="AC16" s="200"/>
      <c r="AD16" s="547">
        <f>'Day title (autumn)'!AD16</f>
        <v>0</v>
      </c>
      <c r="AE16" s="548"/>
      <c r="AF16" s="548"/>
      <c r="AG16" s="548"/>
      <c r="AH16" s="548"/>
      <c r="AI16" s="548"/>
      <c r="AJ16" s="548"/>
      <c r="AK16" s="548"/>
      <c r="AL16" s="548"/>
      <c r="AM16" s="548"/>
      <c r="AN16" s="548"/>
      <c r="AO16" s="548"/>
      <c r="AP16" s="548"/>
      <c r="AQ16" s="548"/>
      <c r="AR16" s="548"/>
      <c r="AS16" s="548"/>
      <c r="AT16" s="548"/>
      <c r="AU16" s="548"/>
      <c r="AV16" s="548"/>
      <c r="AW16" s="548"/>
      <c r="AX16" s="548"/>
      <c r="AY16" s="548"/>
      <c r="AZ16" s="548"/>
      <c r="BA16" s="548"/>
      <c r="BB16" s="548"/>
      <c r="BC16" s="548"/>
      <c r="BD16" s="548"/>
      <c r="BE16" s="548"/>
      <c r="BF16" s="549"/>
    </row>
    <row r="17" spans="1:60" s="36" customFormat="1" ht="21" x14ac:dyDescent="0.4">
      <c r="G17" s="428" t="s">
        <v>107</v>
      </c>
      <c r="H17" s="96"/>
      <c r="I17" s="96"/>
      <c r="J17" s="96"/>
      <c r="K17" s="96"/>
      <c r="L17" s="96"/>
      <c r="M17" s="96"/>
      <c r="N17" s="96"/>
      <c r="O17" s="468" t="str">
        <f>'Day title (autumn)'!O17</f>
        <v>ID</v>
      </c>
      <c r="P17" s="469"/>
      <c r="Q17" s="544" t="str">
        <f>'Day title (autumn)'!Q17</f>
        <v>37534</v>
      </c>
      <c r="R17" s="545"/>
      <c r="S17" s="545"/>
      <c r="T17" s="545"/>
      <c r="U17" s="545"/>
      <c r="V17" s="545"/>
      <c r="W17" s="546"/>
      <c r="X17" s="198"/>
      <c r="Y17" s="199"/>
      <c r="Z17" s="199"/>
      <c r="AA17" s="199"/>
      <c r="AB17" s="200" t="s">
        <v>3</v>
      </c>
      <c r="AC17" s="200"/>
      <c r="AD17" s="547" t="str">
        <f>'Day title (autumn)'!AD17</f>
        <v>Management</v>
      </c>
      <c r="AE17" s="548"/>
      <c r="AF17" s="548"/>
      <c r="AG17" s="548"/>
      <c r="AH17" s="548"/>
      <c r="AI17" s="548"/>
      <c r="AJ17" s="548"/>
      <c r="AK17" s="548"/>
      <c r="AL17" s="548"/>
      <c r="AM17" s="548"/>
      <c r="AN17" s="548"/>
      <c r="AO17" s="548"/>
      <c r="AP17" s="548"/>
      <c r="AQ17" s="548"/>
      <c r="AR17" s="548"/>
      <c r="AS17" s="548"/>
      <c r="AT17" s="548"/>
      <c r="AU17" s="548"/>
      <c r="AV17" s="548"/>
      <c r="AW17" s="548"/>
      <c r="AX17" s="548"/>
      <c r="AY17" s="548"/>
      <c r="AZ17" s="548"/>
      <c r="BA17" s="548"/>
      <c r="BB17" s="548"/>
      <c r="BC17" s="548"/>
      <c r="BD17" s="548"/>
      <c r="BE17" s="548"/>
      <c r="BF17" s="549"/>
    </row>
    <row r="18" spans="1:60" s="36" customFormat="1" ht="21" x14ac:dyDescent="0.4">
      <c r="G18" s="201" t="s">
        <v>92</v>
      </c>
      <c r="H18" s="201"/>
      <c r="I18" s="201"/>
      <c r="J18" s="201"/>
      <c r="K18" s="201"/>
      <c r="L18" s="201"/>
      <c r="M18" s="201"/>
      <c r="N18" s="201"/>
      <c r="O18" s="201"/>
      <c r="P18" s="202"/>
      <c r="Q18" s="544" t="str">
        <f>'Day title (autumn)'!Q18</f>
        <v>full-time</v>
      </c>
      <c r="R18" s="545"/>
      <c r="S18" s="545"/>
      <c r="T18" s="545"/>
      <c r="U18" s="545"/>
      <c r="V18" s="545"/>
      <c r="W18" s="545"/>
      <c r="X18" s="615"/>
      <c r="Y18" s="615"/>
      <c r="Z18" s="615"/>
      <c r="AA18" s="616"/>
      <c r="AB18" s="201" t="s">
        <v>68</v>
      </c>
      <c r="AC18" s="201"/>
      <c r="AD18" s="201"/>
      <c r="AE18" s="201"/>
      <c r="AF18" s="201"/>
      <c r="AG18" s="201"/>
      <c r="AH18" s="203"/>
      <c r="AI18" s="541">
        <f>'Day title (autumn)'!AI18</f>
        <v>2024</v>
      </c>
      <c r="AJ18" s="542"/>
      <c r="AK18" s="542"/>
      <c r="AL18" s="542"/>
      <c r="AM18" s="542"/>
      <c r="AN18" s="543"/>
      <c r="AO18" s="201"/>
      <c r="AP18" s="201"/>
      <c r="AQ18" s="201" t="s">
        <v>260</v>
      </c>
      <c r="AR18" s="201"/>
      <c r="AS18" s="201"/>
      <c r="AT18" s="201"/>
      <c r="AW18" s="442" t="s">
        <v>262</v>
      </c>
      <c r="AX18" s="443"/>
      <c r="AY18" s="443"/>
      <c r="AZ18" s="443"/>
      <c r="BA18" s="201"/>
      <c r="BF18" s="201"/>
    </row>
    <row r="19" spans="1:60" s="36" customFormat="1" ht="32.25" customHeight="1" x14ac:dyDescent="0.4">
      <c r="A19" s="204" t="s">
        <v>151</v>
      </c>
      <c r="BB19" s="450" t="s">
        <v>31</v>
      </c>
      <c r="BC19" s="450"/>
      <c r="BD19" s="450"/>
      <c r="BE19" s="450"/>
      <c r="BF19" s="450"/>
      <c r="BG19" s="450"/>
      <c r="BH19" s="450"/>
    </row>
    <row r="20" spans="1:60" s="162" customFormat="1" ht="42" customHeight="1" x14ac:dyDescent="0.3">
      <c r="A20" s="456" t="s">
        <v>32</v>
      </c>
      <c r="B20" s="438" t="s">
        <v>40</v>
      </c>
      <c r="C20" s="439"/>
      <c r="D20" s="439"/>
      <c r="E20" s="439"/>
      <c r="F20" s="319"/>
      <c r="G20" s="429" t="s">
        <v>41</v>
      </c>
      <c r="H20" s="430"/>
      <c r="I20" s="430"/>
      <c r="J20" s="431"/>
      <c r="K20" s="438" t="s">
        <v>42</v>
      </c>
      <c r="L20" s="439"/>
      <c r="M20" s="439"/>
      <c r="N20" s="439"/>
      <c r="O20" s="429" t="s">
        <v>43</v>
      </c>
      <c r="P20" s="440"/>
      <c r="Q20" s="440"/>
      <c r="R20" s="441"/>
      <c r="S20" s="318"/>
      <c r="T20" s="429" t="s">
        <v>44</v>
      </c>
      <c r="U20" s="430"/>
      <c r="V20" s="430"/>
      <c r="W20" s="462"/>
      <c r="X20" s="438" t="s">
        <v>33</v>
      </c>
      <c r="Y20" s="439"/>
      <c r="Z20" s="439"/>
      <c r="AA20" s="439"/>
      <c r="AB20" s="438" t="s">
        <v>34</v>
      </c>
      <c r="AC20" s="439"/>
      <c r="AD20" s="439"/>
      <c r="AE20" s="439"/>
      <c r="AF20" s="319"/>
      <c r="AG20" s="429" t="s">
        <v>35</v>
      </c>
      <c r="AH20" s="430"/>
      <c r="AI20" s="430"/>
      <c r="AJ20" s="431"/>
      <c r="AK20" s="438" t="s">
        <v>36</v>
      </c>
      <c r="AL20" s="439"/>
      <c r="AM20" s="439"/>
      <c r="AN20" s="439"/>
      <c r="AO20" s="429" t="s">
        <v>37</v>
      </c>
      <c r="AP20" s="440"/>
      <c r="AQ20" s="440"/>
      <c r="AR20" s="441"/>
      <c r="AS20" s="318"/>
      <c r="AT20" s="429" t="s">
        <v>38</v>
      </c>
      <c r="AU20" s="430"/>
      <c r="AV20" s="430"/>
      <c r="AW20" s="431"/>
      <c r="AX20" s="435" t="s">
        <v>39</v>
      </c>
      <c r="AY20" s="436"/>
      <c r="AZ20" s="436"/>
      <c r="BA20" s="437"/>
      <c r="BB20" s="448" t="s">
        <v>45</v>
      </c>
      <c r="BC20" s="448" t="s">
        <v>188</v>
      </c>
      <c r="BD20" s="448" t="s">
        <v>189</v>
      </c>
      <c r="BE20" s="448" t="s">
        <v>190</v>
      </c>
      <c r="BF20" s="448" t="s">
        <v>267</v>
      </c>
      <c r="BG20" s="448" t="s">
        <v>46</v>
      </c>
      <c r="BH20" s="448" t="s">
        <v>47</v>
      </c>
    </row>
    <row r="21" spans="1:60" s="284" customFormat="1" ht="24" customHeight="1" x14ac:dyDescent="0.3">
      <c r="A21" s="457"/>
      <c r="B21" s="283">
        <v>1</v>
      </c>
      <c r="C21" s="283">
        <v>2</v>
      </c>
      <c r="D21" s="283">
        <v>3</v>
      </c>
      <c r="E21" s="283">
        <v>4</v>
      </c>
      <c r="F21" s="283">
        <v>5</v>
      </c>
      <c r="G21" s="283">
        <v>6</v>
      </c>
      <c r="H21" s="283">
        <v>7</v>
      </c>
      <c r="I21" s="283">
        <v>8</v>
      </c>
      <c r="J21" s="283">
        <v>9</v>
      </c>
      <c r="K21" s="283">
        <v>10</v>
      </c>
      <c r="L21" s="283">
        <v>11</v>
      </c>
      <c r="M21" s="283">
        <v>12</v>
      </c>
      <c r="N21" s="283">
        <v>13</v>
      </c>
      <c r="O21" s="283">
        <v>14</v>
      </c>
      <c r="P21" s="283">
        <v>15</v>
      </c>
      <c r="Q21" s="283">
        <v>16</v>
      </c>
      <c r="R21" s="283">
        <v>17</v>
      </c>
      <c r="S21" s="283">
        <v>18</v>
      </c>
      <c r="T21" s="283">
        <v>19</v>
      </c>
      <c r="U21" s="283">
        <v>20</v>
      </c>
      <c r="V21" s="283">
        <v>21</v>
      </c>
      <c r="W21" s="283">
        <v>22</v>
      </c>
      <c r="X21" s="283">
        <v>23</v>
      </c>
      <c r="Y21" s="283">
        <v>24</v>
      </c>
      <c r="Z21" s="283">
        <v>25</v>
      </c>
      <c r="AA21" s="283">
        <v>26</v>
      </c>
      <c r="AB21" s="283">
        <v>27</v>
      </c>
      <c r="AC21" s="283">
        <v>28</v>
      </c>
      <c r="AD21" s="283">
        <v>29</v>
      </c>
      <c r="AE21" s="283">
        <v>30</v>
      </c>
      <c r="AF21" s="283">
        <v>31</v>
      </c>
      <c r="AG21" s="283">
        <v>32</v>
      </c>
      <c r="AH21" s="283">
        <v>33</v>
      </c>
      <c r="AI21" s="283">
        <v>34</v>
      </c>
      <c r="AJ21" s="283">
        <v>35</v>
      </c>
      <c r="AK21" s="283">
        <v>36</v>
      </c>
      <c r="AL21" s="283">
        <v>37</v>
      </c>
      <c r="AM21" s="283">
        <v>38</v>
      </c>
      <c r="AN21" s="283">
        <v>39</v>
      </c>
      <c r="AO21" s="283">
        <v>40</v>
      </c>
      <c r="AP21" s="283">
        <v>41</v>
      </c>
      <c r="AQ21" s="283">
        <v>42</v>
      </c>
      <c r="AR21" s="283">
        <v>43</v>
      </c>
      <c r="AS21" s="283">
        <v>44</v>
      </c>
      <c r="AT21" s="283">
        <v>45</v>
      </c>
      <c r="AU21" s="283">
        <v>46</v>
      </c>
      <c r="AV21" s="283">
        <v>47</v>
      </c>
      <c r="AW21" s="283">
        <v>48</v>
      </c>
      <c r="AX21" s="283">
        <v>49</v>
      </c>
      <c r="AY21" s="283">
        <v>50</v>
      </c>
      <c r="AZ21" s="283">
        <v>51</v>
      </c>
      <c r="BA21" s="283">
        <v>52</v>
      </c>
      <c r="BB21" s="449"/>
      <c r="BC21" s="449"/>
      <c r="BD21" s="449"/>
      <c r="BE21" s="449"/>
      <c r="BF21" s="449"/>
      <c r="BG21" s="449"/>
      <c r="BH21" s="449"/>
    </row>
    <row r="22" spans="1:60" s="38" customFormat="1" ht="21" x14ac:dyDescent="0.25">
      <c r="A22" s="205" t="s">
        <v>48</v>
      </c>
      <c r="B22" s="274" t="s">
        <v>56</v>
      </c>
      <c r="C22" s="274" t="s">
        <v>56</v>
      </c>
      <c r="D22" s="274" t="s">
        <v>56</v>
      </c>
      <c r="E22" s="274" t="s">
        <v>56</v>
      </c>
      <c r="F22" s="274" t="s">
        <v>56</v>
      </c>
      <c r="G22" s="274" t="s">
        <v>56</v>
      </c>
      <c r="H22" s="274" t="s">
        <v>56</v>
      </c>
      <c r="I22" s="274" t="s">
        <v>56</v>
      </c>
      <c r="J22" s="274" t="s">
        <v>56</v>
      </c>
      <c r="K22" s="274" t="s">
        <v>56</v>
      </c>
      <c r="L22" s="274" t="s">
        <v>56</v>
      </c>
      <c r="M22" s="274" t="s">
        <v>56</v>
      </c>
      <c r="N22" s="274" t="s">
        <v>56</v>
      </c>
      <c r="O22" s="75" t="s">
        <v>60</v>
      </c>
      <c r="P22" s="75" t="s">
        <v>60</v>
      </c>
      <c r="Q22" s="75" t="s">
        <v>60</v>
      </c>
      <c r="R22" s="75" t="s">
        <v>60</v>
      </c>
      <c r="S22" s="75" t="s">
        <v>60</v>
      </c>
      <c r="T22" s="75" t="s">
        <v>60</v>
      </c>
      <c r="U22" s="75" t="s">
        <v>60</v>
      </c>
      <c r="V22" s="75" t="s">
        <v>60</v>
      </c>
      <c r="W22" s="75" t="s">
        <v>60</v>
      </c>
      <c r="X22" s="274" t="s">
        <v>56</v>
      </c>
      <c r="Y22" s="274" t="s">
        <v>56</v>
      </c>
      <c r="Z22" s="274" t="s">
        <v>56</v>
      </c>
      <c r="AA22" s="274" t="s">
        <v>56</v>
      </c>
      <c r="AB22" s="93"/>
      <c r="AC22" s="93"/>
      <c r="AD22" s="94"/>
      <c r="AE22" s="93"/>
      <c r="AF22" s="93"/>
      <c r="AG22" s="93"/>
      <c r="AH22" s="93"/>
      <c r="AI22" s="93"/>
      <c r="AJ22" s="93"/>
      <c r="AK22" s="93"/>
      <c r="AL22" s="93"/>
      <c r="AM22" s="93"/>
      <c r="AN22" s="93"/>
      <c r="AO22" s="75" t="s">
        <v>60</v>
      </c>
      <c r="AP22" s="75" t="s">
        <v>60</v>
      </c>
      <c r="AQ22" s="75" t="s">
        <v>53</v>
      </c>
      <c r="AR22" s="75" t="s">
        <v>53</v>
      </c>
      <c r="AS22" s="75" t="s">
        <v>60</v>
      </c>
      <c r="AT22" s="75" t="s">
        <v>60</v>
      </c>
      <c r="AU22" s="75" t="s">
        <v>60</v>
      </c>
      <c r="AV22" s="75"/>
      <c r="AW22" s="75"/>
      <c r="AX22" s="75"/>
      <c r="AY22" s="75"/>
      <c r="AZ22" s="75"/>
      <c r="BA22" s="75"/>
      <c r="BB22" s="74">
        <v>19</v>
      </c>
      <c r="BC22" s="74">
        <v>2</v>
      </c>
      <c r="BD22" s="74"/>
      <c r="BE22" s="74">
        <v>17</v>
      </c>
      <c r="BF22" s="74"/>
      <c r="BG22" s="74">
        <v>14</v>
      </c>
      <c r="BH22" s="219">
        <f>SUM(BB22:BG22)</f>
        <v>52</v>
      </c>
    </row>
    <row r="23" spans="1:60" s="38" customFormat="1" ht="21" x14ac:dyDescent="0.25">
      <c r="A23" s="205" t="s">
        <v>49</v>
      </c>
      <c r="B23" s="93"/>
      <c r="C23" s="93"/>
      <c r="D23" s="93"/>
      <c r="E23" s="93"/>
      <c r="F23" s="93"/>
      <c r="G23" s="93"/>
      <c r="H23" s="93"/>
      <c r="I23" s="93"/>
      <c r="J23" s="93"/>
      <c r="K23" s="93"/>
      <c r="L23" s="93"/>
      <c r="M23" s="75" t="s">
        <v>53</v>
      </c>
      <c r="N23" s="75" t="s">
        <v>53</v>
      </c>
      <c r="O23" s="75" t="s">
        <v>60</v>
      </c>
      <c r="P23" s="75" t="s">
        <v>60</v>
      </c>
      <c r="Q23" s="75" t="s">
        <v>60</v>
      </c>
      <c r="R23" s="75" t="s">
        <v>60</v>
      </c>
      <c r="S23" s="75" t="s">
        <v>60</v>
      </c>
      <c r="T23" s="75" t="s">
        <v>60</v>
      </c>
      <c r="U23" s="75" t="s">
        <v>60</v>
      </c>
      <c r="V23" s="75" t="s">
        <v>60</v>
      </c>
      <c r="W23" s="75" t="s">
        <v>60</v>
      </c>
      <c r="X23" s="93" t="s">
        <v>264</v>
      </c>
      <c r="Y23" s="93" t="s">
        <v>264</v>
      </c>
      <c r="Z23" s="93" t="s">
        <v>264</v>
      </c>
      <c r="AA23" s="93" t="s">
        <v>264</v>
      </c>
      <c r="AB23" s="93" t="s">
        <v>264</v>
      </c>
      <c r="AC23" s="93" t="s">
        <v>264</v>
      </c>
      <c r="AD23" s="93" t="s">
        <v>264</v>
      </c>
      <c r="AE23" s="93" t="s">
        <v>264</v>
      </c>
      <c r="AF23" s="93" t="s">
        <v>264</v>
      </c>
      <c r="AG23" s="93" t="s">
        <v>264</v>
      </c>
      <c r="AH23" s="93" t="s">
        <v>264</v>
      </c>
      <c r="AI23" s="93" t="s">
        <v>264</v>
      </c>
      <c r="AJ23" s="93" t="s">
        <v>264</v>
      </c>
      <c r="AK23" s="93" t="s">
        <v>264</v>
      </c>
      <c r="AL23" s="93" t="s">
        <v>264</v>
      </c>
      <c r="AM23" s="93" t="s">
        <v>264</v>
      </c>
      <c r="AN23" s="93" t="s">
        <v>264</v>
      </c>
      <c r="AO23" s="75" t="s">
        <v>60</v>
      </c>
      <c r="AP23" s="75" t="s">
        <v>60</v>
      </c>
      <c r="AQ23" s="75" t="s">
        <v>53</v>
      </c>
      <c r="AR23" s="75" t="s">
        <v>53</v>
      </c>
      <c r="AS23" s="75" t="s">
        <v>60</v>
      </c>
      <c r="AT23" s="75" t="s">
        <v>60</v>
      </c>
      <c r="AU23" s="75" t="s">
        <v>60</v>
      </c>
      <c r="AV23" s="75" t="s">
        <v>60</v>
      </c>
      <c r="AW23" s="75" t="s">
        <v>60</v>
      </c>
      <c r="AX23" s="274" t="s">
        <v>56</v>
      </c>
      <c r="AY23" s="274" t="s">
        <v>56</v>
      </c>
      <c r="AZ23" s="274" t="s">
        <v>56</v>
      </c>
      <c r="BA23" s="274" t="s">
        <v>56</v>
      </c>
      <c r="BB23" s="74">
        <v>28</v>
      </c>
      <c r="BC23" s="74">
        <v>4</v>
      </c>
      <c r="BD23" s="74"/>
      <c r="BE23" s="74">
        <v>4</v>
      </c>
      <c r="BF23" s="74"/>
      <c r="BG23" s="74">
        <v>16</v>
      </c>
      <c r="BH23" s="219">
        <f>SUM(BB23:BG23)</f>
        <v>52</v>
      </c>
    </row>
    <row r="24" spans="1:60" s="38" customFormat="1" ht="21" x14ac:dyDescent="0.25">
      <c r="A24" s="205" t="s">
        <v>50</v>
      </c>
      <c r="B24" s="274" t="s">
        <v>56</v>
      </c>
      <c r="C24" s="274" t="s">
        <v>56</v>
      </c>
      <c r="D24" s="274" t="s">
        <v>56</v>
      </c>
      <c r="E24" s="274" t="s">
        <v>56</v>
      </c>
      <c r="F24" s="274" t="s">
        <v>56</v>
      </c>
      <c r="G24" s="274" t="s">
        <v>56</v>
      </c>
      <c r="H24" s="274" t="s">
        <v>56</v>
      </c>
      <c r="I24" s="274" t="s">
        <v>56</v>
      </c>
      <c r="J24" s="274" t="s">
        <v>56</v>
      </c>
      <c r="K24" s="274" t="s">
        <v>56</v>
      </c>
      <c r="L24" s="274" t="s">
        <v>56</v>
      </c>
      <c r="M24" s="274" t="s">
        <v>56</v>
      </c>
      <c r="N24" s="274" t="s">
        <v>56</v>
      </c>
      <c r="O24" s="274" t="s">
        <v>56</v>
      </c>
      <c r="P24" s="274" t="s">
        <v>56</v>
      </c>
      <c r="Q24" s="274" t="s">
        <v>56</v>
      </c>
      <c r="R24" s="274" t="s">
        <v>56</v>
      </c>
      <c r="S24" s="274" t="s">
        <v>56</v>
      </c>
      <c r="T24" s="274" t="s">
        <v>56</v>
      </c>
      <c r="U24" s="274" t="s">
        <v>56</v>
      </c>
      <c r="V24" s="274" t="s">
        <v>56</v>
      </c>
      <c r="W24" s="274" t="s">
        <v>56</v>
      </c>
      <c r="X24" s="274" t="s">
        <v>56</v>
      </c>
      <c r="Y24" s="274" t="s">
        <v>56</v>
      </c>
      <c r="Z24" s="274" t="s">
        <v>56</v>
      </c>
      <c r="AA24" s="274" t="s">
        <v>56</v>
      </c>
      <c r="AB24" s="274" t="s">
        <v>56</v>
      </c>
      <c r="AC24" s="274" t="s">
        <v>56</v>
      </c>
      <c r="AD24" s="274" t="s">
        <v>56</v>
      </c>
      <c r="AE24" s="274" t="s">
        <v>56</v>
      </c>
      <c r="AF24" s="274" t="s">
        <v>56</v>
      </c>
      <c r="AG24" s="274" t="s">
        <v>56</v>
      </c>
      <c r="AH24" s="274" t="s">
        <v>56</v>
      </c>
      <c r="AI24" s="274" t="s">
        <v>56</v>
      </c>
      <c r="AJ24" s="274" t="s">
        <v>56</v>
      </c>
      <c r="AK24" s="274" t="s">
        <v>56</v>
      </c>
      <c r="AL24" s="274" t="s">
        <v>56</v>
      </c>
      <c r="AM24" s="274" t="s">
        <v>56</v>
      </c>
      <c r="AN24" s="274" t="s">
        <v>56</v>
      </c>
      <c r="AO24" s="75" t="s">
        <v>60</v>
      </c>
      <c r="AP24" s="75" t="s">
        <v>60</v>
      </c>
      <c r="AQ24" s="75" t="s">
        <v>60</v>
      </c>
      <c r="AR24" s="75" t="s">
        <v>60</v>
      </c>
      <c r="AS24" s="75" t="s">
        <v>60</v>
      </c>
      <c r="AT24" s="75" t="s">
        <v>60</v>
      </c>
      <c r="AU24" s="75" t="s">
        <v>60</v>
      </c>
      <c r="AV24" s="75" t="s">
        <v>60</v>
      </c>
      <c r="AW24" s="75" t="s">
        <v>60</v>
      </c>
      <c r="AX24" s="274" t="s">
        <v>56</v>
      </c>
      <c r="AY24" s="274" t="s">
        <v>56</v>
      </c>
      <c r="AZ24" s="274" t="s">
        <v>56</v>
      </c>
      <c r="BA24" s="274" t="s">
        <v>56</v>
      </c>
      <c r="BB24" s="74"/>
      <c r="BC24" s="74"/>
      <c r="BD24" s="74"/>
      <c r="BE24" s="74">
        <v>43</v>
      </c>
      <c r="BF24" s="74"/>
      <c r="BG24" s="74">
        <v>9</v>
      </c>
      <c r="BH24" s="219">
        <f>SUM(BB24:BG24)</f>
        <v>52</v>
      </c>
    </row>
    <row r="25" spans="1:60" s="38" customFormat="1" ht="21" x14ac:dyDescent="0.25">
      <c r="A25" s="205" t="s">
        <v>51</v>
      </c>
      <c r="B25" s="274" t="s">
        <v>56</v>
      </c>
      <c r="C25" s="274" t="s">
        <v>56</v>
      </c>
      <c r="D25" s="274" t="s">
        <v>56</v>
      </c>
      <c r="E25" s="274" t="s">
        <v>56</v>
      </c>
      <c r="F25" s="274" t="s">
        <v>56</v>
      </c>
      <c r="G25" s="274" t="s">
        <v>56</v>
      </c>
      <c r="H25" s="274" t="s">
        <v>56</v>
      </c>
      <c r="I25" s="274" t="s">
        <v>56</v>
      </c>
      <c r="J25" s="274" t="s">
        <v>56</v>
      </c>
      <c r="K25" s="274" t="s">
        <v>56</v>
      </c>
      <c r="L25" s="274" t="s">
        <v>56</v>
      </c>
      <c r="M25" s="274" t="s">
        <v>56</v>
      </c>
      <c r="N25" s="274" t="s">
        <v>56</v>
      </c>
      <c r="O25" s="274" t="s">
        <v>56</v>
      </c>
      <c r="P25" s="274" t="s">
        <v>56</v>
      </c>
      <c r="Q25" s="274" t="s">
        <v>56</v>
      </c>
      <c r="R25" s="274" t="s">
        <v>56</v>
      </c>
      <c r="S25" s="274" t="s">
        <v>56</v>
      </c>
      <c r="T25" s="274" t="s">
        <v>56</v>
      </c>
      <c r="U25" s="274" t="s">
        <v>56</v>
      </c>
      <c r="V25" s="274" t="s">
        <v>56</v>
      </c>
      <c r="W25" s="274" t="s">
        <v>56</v>
      </c>
      <c r="X25" s="274" t="s">
        <v>56</v>
      </c>
      <c r="Y25" s="274" t="s">
        <v>56</v>
      </c>
      <c r="Z25" s="274" t="s">
        <v>56</v>
      </c>
      <c r="AA25" s="274" t="s">
        <v>56</v>
      </c>
      <c r="AB25" s="274" t="s">
        <v>56</v>
      </c>
      <c r="AC25" s="274" t="s">
        <v>56</v>
      </c>
      <c r="AD25" s="274" t="s">
        <v>56</v>
      </c>
      <c r="AE25" s="274" t="s">
        <v>56</v>
      </c>
      <c r="AF25" s="274" t="s">
        <v>56</v>
      </c>
      <c r="AG25" s="274" t="s">
        <v>56</v>
      </c>
      <c r="AH25" s="274" t="s">
        <v>56</v>
      </c>
      <c r="AI25" s="274" t="s">
        <v>56</v>
      </c>
      <c r="AJ25" s="274" t="s">
        <v>56</v>
      </c>
      <c r="AK25" s="274" t="s">
        <v>56</v>
      </c>
      <c r="AL25" s="274" t="s">
        <v>56</v>
      </c>
      <c r="AM25" s="274" t="s">
        <v>56</v>
      </c>
      <c r="AN25" s="274" t="s">
        <v>56</v>
      </c>
      <c r="AO25" s="75" t="s">
        <v>60</v>
      </c>
      <c r="AP25" s="75" t="s">
        <v>60</v>
      </c>
      <c r="AQ25" s="75" t="s">
        <v>60</v>
      </c>
      <c r="AR25" s="75" t="s">
        <v>60</v>
      </c>
      <c r="AS25" s="75" t="s">
        <v>60</v>
      </c>
      <c r="AT25" s="75" t="s">
        <v>60</v>
      </c>
      <c r="AU25" s="75" t="s">
        <v>60</v>
      </c>
      <c r="AV25" s="75" t="s">
        <v>60</v>
      </c>
      <c r="AW25" s="75" t="s">
        <v>60</v>
      </c>
      <c r="AX25" s="274" t="s">
        <v>56</v>
      </c>
      <c r="AY25" s="274" t="s">
        <v>56</v>
      </c>
      <c r="AZ25" s="274" t="s">
        <v>56</v>
      </c>
      <c r="BA25" s="274" t="s">
        <v>56</v>
      </c>
      <c r="BB25" s="74"/>
      <c r="BC25" s="74"/>
      <c r="BD25" s="74"/>
      <c r="BE25" s="74">
        <v>43</v>
      </c>
      <c r="BF25" s="74"/>
      <c r="BG25" s="74">
        <v>9</v>
      </c>
      <c r="BH25" s="219">
        <f>SUM(BB25:BG25)</f>
        <v>52</v>
      </c>
    </row>
    <row r="26" spans="1:60" s="38" customFormat="1" ht="21" x14ac:dyDescent="0.25">
      <c r="A26" s="206" t="s">
        <v>14</v>
      </c>
      <c r="B26" s="207"/>
      <c r="C26" s="207"/>
      <c r="D26" s="207"/>
      <c r="E26" s="207"/>
      <c r="F26" s="207"/>
      <c r="G26" s="207"/>
      <c r="H26" s="207"/>
      <c r="I26" s="207"/>
      <c r="J26" s="207"/>
      <c r="K26" s="207"/>
      <c r="L26" s="207"/>
      <c r="M26" s="207"/>
      <c r="N26" s="207"/>
      <c r="O26" s="207"/>
      <c r="P26" s="207"/>
      <c r="Q26" s="207"/>
      <c r="R26" s="207"/>
      <c r="S26" s="207"/>
      <c r="T26" s="207"/>
      <c r="U26" s="207"/>
      <c r="V26" s="207"/>
      <c r="W26" s="207"/>
      <c r="X26" s="207"/>
      <c r="Y26" s="208"/>
      <c r="Z26" s="209"/>
      <c r="AA26" s="209"/>
      <c r="AB26" s="209"/>
      <c r="AC26" s="209"/>
      <c r="AD26" s="209"/>
      <c r="AE26" s="209"/>
      <c r="AF26" s="208"/>
      <c r="AG26" s="208"/>
      <c r="AH26" s="208"/>
      <c r="AI26" s="208"/>
      <c r="AJ26" s="208"/>
      <c r="AK26" s="208"/>
      <c r="AL26" s="208"/>
      <c r="AM26" s="208"/>
      <c r="AN26" s="208"/>
      <c r="AO26" s="208"/>
      <c r="AP26" s="208"/>
      <c r="AQ26" s="208"/>
      <c r="AR26" s="207"/>
      <c r="AS26" s="207"/>
      <c r="AT26" s="207"/>
      <c r="AU26" s="207"/>
      <c r="AV26" s="207"/>
      <c r="AW26" s="207"/>
      <c r="AX26" s="207"/>
      <c r="AY26" s="207"/>
      <c r="AZ26" s="207"/>
      <c r="BA26" s="210"/>
      <c r="BB26" s="218">
        <f>SUM(BB22:BB25)</f>
        <v>47</v>
      </c>
      <c r="BC26" s="218">
        <f t="shared" ref="BC26:BG26" si="0">SUM(BC22:BC25)</f>
        <v>6</v>
      </c>
      <c r="BD26" s="218">
        <f t="shared" si="0"/>
        <v>0</v>
      </c>
      <c r="BE26" s="218">
        <f t="shared" si="0"/>
        <v>107</v>
      </c>
      <c r="BF26" s="218">
        <f t="shared" si="0"/>
        <v>0</v>
      </c>
      <c r="BG26" s="218">
        <f t="shared" si="0"/>
        <v>48</v>
      </c>
      <c r="BH26" s="219">
        <f>SUM(BB26:BG26)</f>
        <v>208</v>
      </c>
    </row>
    <row r="27" spans="1:60" x14ac:dyDescent="0.3">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row>
    <row r="28" spans="1:60" s="39" customFormat="1" ht="20.100000000000001" customHeight="1" x14ac:dyDescent="0.3">
      <c r="A28" s="76"/>
      <c r="B28" s="77"/>
      <c r="C28" s="78" t="s">
        <v>52</v>
      </c>
      <c r="D28" s="79"/>
      <c r="E28" s="79"/>
      <c r="F28" s="79"/>
      <c r="G28" s="79"/>
      <c r="H28" s="79"/>
      <c r="I28" s="79"/>
      <c r="J28" s="79"/>
      <c r="K28" s="79"/>
      <c r="L28" s="79"/>
      <c r="M28" s="79"/>
      <c r="N28" s="80" t="s">
        <v>53</v>
      </c>
      <c r="O28" s="79" t="s">
        <v>95</v>
      </c>
      <c r="P28" s="79"/>
      <c r="Q28" s="79"/>
      <c r="R28" s="79"/>
      <c r="S28" s="79"/>
      <c r="T28" s="79"/>
      <c r="U28" s="79"/>
      <c r="V28" s="79"/>
      <c r="W28" s="79"/>
      <c r="X28" s="79"/>
      <c r="Y28" s="79"/>
      <c r="Z28" s="79"/>
      <c r="AA28" s="79"/>
      <c r="AB28" s="81" t="s">
        <v>54</v>
      </c>
      <c r="AC28" s="79" t="s">
        <v>55</v>
      </c>
      <c r="AD28" s="82"/>
      <c r="AE28" s="83"/>
      <c r="AF28" s="84"/>
      <c r="AG28" s="85"/>
      <c r="AH28" s="85"/>
      <c r="AI28" s="85"/>
      <c r="AJ28" s="85"/>
      <c r="AK28" s="85"/>
      <c r="AL28" s="85"/>
      <c r="AM28" s="85"/>
      <c r="AN28" s="85"/>
      <c r="AO28" s="85"/>
      <c r="AP28" s="85"/>
      <c r="AQ28" s="85"/>
      <c r="AR28" s="85"/>
      <c r="AS28" s="85"/>
      <c r="AT28" s="86"/>
      <c r="AU28" s="86"/>
      <c r="AV28" s="86"/>
      <c r="AW28" s="86"/>
      <c r="AX28" s="87"/>
      <c r="AY28" s="87"/>
      <c r="AZ28" s="87"/>
      <c r="BA28" s="87"/>
      <c r="BB28" s="88"/>
      <c r="BC28" s="88"/>
      <c r="BD28" s="88"/>
      <c r="BE28" s="88"/>
      <c r="BF28" s="88"/>
      <c r="BG28" s="88"/>
      <c r="BH28" s="88"/>
    </row>
    <row r="29" spans="1:60" s="40" customFormat="1" ht="20.100000000000001" customHeight="1" x14ac:dyDescent="0.3">
      <c r="A29" s="79"/>
      <c r="B29" s="79"/>
      <c r="C29" s="79"/>
      <c r="D29" s="79"/>
      <c r="E29" s="79"/>
      <c r="F29" s="79"/>
      <c r="G29" s="79"/>
      <c r="H29" s="79"/>
      <c r="I29" s="79"/>
      <c r="J29" s="79"/>
      <c r="K29" s="79"/>
      <c r="L29" s="79"/>
      <c r="M29" s="79"/>
      <c r="N29" s="85"/>
      <c r="O29" s="85"/>
      <c r="P29" s="85"/>
      <c r="Q29" s="85"/>
      <c r="R29" s="85"/>
      <c r="S29" s="85"/>
      <c r="T29" s="85"/>
      <c r="U29" s="85"/>
      <c r="V29" s="85"/>
      <c r="W29" s="85"/>
      <c r="X29" s="79"/>
      <c r="Y29" s="79"/>
      <c r="Z29" s="79"/>
      <c r="AA29" s="79"/>
      <c r="AB29" s="81" t="s">
        <v>56</v>
      </c>
      <c r="AC29" s="278" t="s">
        <v>183</v>
      </c>
      <c r="AD29" s="82"/>
      <c r="AE29" s="83"/>
      <c r="AF29" s="84"/>
      <c r="AG29" s="84"/>
      <c r="AH29" s="83"/>
      <c r="AI29" s="83"/>
      <c r="AJ29" s="83"/>
      <c r="AK29" s="83"/>
      <c r="AL29" s="83"/>
      <c r="AM29" s="83"/>
      <c r="AN29" s="84"/>
      <c r="AO29" s="84"/>
      <c r="AP29" s="83"/>
      <c r="AQ29" s="83"/>
      <c r="AR29" s="83"/>
      <c r="AS29" s="83"/>
      <c r="AT29" s="90"/>
      <c r="AU29" s="91"/>
      <c r="AV29" s="84"/>
      <c r="AW29" s="87"/>
      <c r="AX29" s="87"/>
      <c r="AY29" s="87"/>
      <c r="AZ29" s="87"/>
      <c r="BA29" s="87"/>
      <c r="BB29" s="84"/>
      <c r="BC29" s="84"/>
      <c r="BD29" s="84"/>
      <c r="BE29" s="84"/>
      <c r="BF29" s="84"/>
      <c r="BG29" s="84"/>
      <c r="BH29" s="84"/>
    </row>
    <row r="30" spans="1:60" ht="14.4" x14ac:dyDescent="0.3">
      <c r="A30" s="59"/>
      <c r="B30" s="59"/>
      <c r="C30" s="59"/>
      <c r="D30" s="59"/>
      <c r="E30" s="79"/>
      <c r="F30" s="79"/>
      <c r="G30" s="79"/>
      <c r="H30" s="79"/>
      <c r="I30" s="79"/>
      <c r="J30" s="79"/>
      <c r="K30" s="82"/>
      <c r="L30" s="82"/>
      <c r="M30" s="79"/>
      <c r="N30" s="92"/>
      <c r="O30" s="92"/>
      <c r="P30" s="79"/>
      <c r="Q30" s="79"/>
      <c r="R30" s="79"/>
      <c r="S30" s="79"/>
      <c r="T30" s="79"/>
      <c r="U30" s="79"/>
      <c r="V30" s="79"/>
      <c r="W30" s="79"/>
      <c r="X30" s="82"/>
      <c r="Y30" s="82"/>
      <c r="Z30" s="79"/>
      <c r="AA30" s="79"/>
      <c r="AB30" s="59"/>
      <c r="AC30" s="59"/>
      <c r="AD30" s="79"/>
      <c r="AE30" s="83"/>
      <c r="AF30" s="83"/>
      <c r="AG30" s="83"/>
      <c r="AH30" s="83"/>
      <c r="AI30" s="83"/>
      <c r="AJ30" s="83"/>
      <c r="AK30" s="83"/>
      <c r="AL30" s="83"/>
      <c r="AM30" s="83"/>
      <c r="AN30" s="83"/>
      <c r="AO30" s="83"/>
      <c r="AP30" s="83"/>
      <c r="AQ30" s="83"/>
      <c r="AR30" s="83"/>
      <c r="AS30" s="83"/>
      <c r="AT30" s="90"/>
      <c r="AU30" s="90"/>
      <c r="AV30" s="83"/>
      <c r="AW30" s="83"/>
      <c r="AX30" s="83"/>
      <c r="AY30" s="83"/>
      <c r="AZ30" s="83"/>
      <c r="BA30" s="83"/>
      <c r="BB30" s="92"/>
      <c r="BC30" s="92"/>
      <c r="BD30" s="92"/>
      <c r="BE30" s="92"/>
      <c r="BF30" s="92"/>
      <c r="BG30" s="92"/>
      <c r="BH30" s="92"/>
    </row>
    <row r="31" spans="1:60" ht="15.6" x14ac:dyDescent="0.3">
      <c r="A31" s="540" t="e">
        <f>'[5]Титул денна (осінь)'!A31:BH31</f>
        <v>#REF!</v>
      </c>
      <c r="B31" s="525"/>
      <c r="C31" s="525"/>
      <c r="D31" s="525"/>
      <c r="E31" s="525"/>
      <c r="F31" s="525"/>
      <c r="G31" s="525"/>
      <c r="H31" s="525"/>
      <c r="I31" s="525"/>
      <c r="J31" s="525"/>
      <c r="K31" s="525"/>
      <c r="L31" s="525"/>
      <c r="M31" s="525"/>
      <c r="N31" s="525"/>
      <c r="O31" s="525"/>
      <c r="P31" s="525"/>
      <c r="Q31" s="525"/>
      <c r="R31" s="525"/>
      <c r="S31" s="525"/>
      <c r="T31" s="525"/>
      <c r="U31" s="525"/>
      <c r="V31" s="525"/>
      <c r="W31" s="525"/>
      <c r="X31" s="525"/>
      <c r="Y31" s="525"/>
      <c r="Z31" s="525"/>
      <c r="AA31" s="525"/>
      <c r="AB31" s="525"/>
      <c r="AC31" s="525"/>
      <c r="AD31" s="525"/>
      <c r="AE31" s="525"/>
      <c r="AF31" s="525"/>
      <c r="AG31" s="525"/>
      <c r="AH31" s="525"/>
      <c r="AI31" s="525"/>
      <c r="AJ31" s="525"/>
      <c r="AK31" s="525"/>
      <c r="AL31" s="525"/>
      <c r="AM31" s="525"/>
      <c r="AN31" s="525"/>
      <c r="AO31" s="525"/>
      <c r="AP31" s="525"/>
      <c r="AQ31" s="525"/>
      <c r="AR31" s="525"/>
      <c r="AS31" s="525"/>
      <c r="AT31" s="525"/>
      <c r="AU31" s="525"/>
      <c r="AV31" s="525"/>
      <c r="AW31" s="525"/>
      <c r="AX31" s="525"/>
      <c r="AY31" s="525"/>
      <c r="AZ31" s="525"/>
      <c r="BA31" s="525"/>
      <c r="BB31" s="525"/>
      <c r="BC31" s="525"/>
      <c r="BD31" s="525"/>
      <c r="BE31" s="525"/>
      <c r="BF31" s="525"/>
      <c r="BG31" s="525"/>
      <c r="BH31" s="525"/>
    </row>
    <row r="32" spans="1:60" ht="33" customHeight="1" x14ac:dyDescent="0.3">
      <c r="A32" s="214" t="s">
        <v>96</v>
      </c>
      <c r="AC32" s="444" t="s">
        <v>102</v>
      </c>
      <c r="AD32" s="444"/>
      <c r="AE32" s="444"/>
      <c r="AF32" s="444"/>
      <c r="AG32" s="444"/>
      <c r="AH32" s="444"/>
      <c r="AI32" s="444"/>
      <c r="AJ32" s="444"/>
      <c r="AK32" s="444"/>
      <c r="AL32" s="444"/>
      <c r="AM32" s="444"/>
      <c r="AN32" s="444"/>
      <c r="AO32" s="444"/>
      <c r="AP32" s="444"/>
      <c r="AQ32" s="444"/>
      <c r="AR32" s="444"/>
      <c r="AS32" s="444"/>
      <c r="AT32" s="444"/>
      <c r="AU32" s="444"/>
      <c r="AV32" s="444"/>
      <c r="AW32" s="444"/>
      <c r="AX32" s="444"/>
      <c r="AY32" s="444"/>
      <c r="AZ32" s="444"/>
      <c r="BA32" s="444"/>
      <c r="BB32" s="444"/>
      <c r="BC32" s="444"/>
      <c r="BD32" s="444"/>
      <c r="BE32" s="444"/>
      <c r="BF32" s="444"/>
      <c r="BG32" s="444"/>
      <c r="BH32" s="444"/>
    </row>
    <row r="33" spans="1:53" ht="15.6" x14ac:dyDescent="0.3">
      <c r="A33" s="215" t="s">
        <v>97</v>
      </c>
    </row>
    <row r="34" spans="1:53" ht="15.6" x14ac:dyDescent="0.3">
      <c r="A34" s="211" t="s">
        <v>58</v>
      </c>
      <c r="C34" s="216"/>
      <c r="D34" s="211"/>
      <c r="E34" s="211"/>
      <c r="F34" s="211" t="s">
        <v>59</v>
      </c>
      <c r="G34" s="211"/>
      <c r="H34" s="211"/>
      <c r="I34" s="211"/>
      <c r="J34" s="211"/>
      <c r="K34" s="216"/>
      <c r="L34" s="216"/>
      <c r="M34" s="211"/>
      <c r="N34" s="211"/>
      <c r="O34" s="211"/>
      <c r="P34" s="211"/>
      <c r="Q34" s="211"/>
      <c r="R34" s="211"/>
      <c r="S34" s="211"/>
      <c r="T34" s="211"/>
      <c r="U34" s="211"/>
      <c r="V34" s="211"/>
      <c r="W34" s="211"/>
      <c r="X34" s="216"/>
      <c r="Y34" s="216"/>
      <c r="Z34" s="211"/>
      <c r="AA34" s="211"/>
      <c r="AB34" s="211"/>
      <c r="AC34" s="211"/>
      <c r="AD34" s="211"/>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row>
    <row r="35" spans="1:53" x14ac:dyDescent="0.3">
      <c r="A35" s="217" t="s">
        <v>57</v>
      </c>
      <c r="B35" s="212" t="s">
        <v>93</v>
      </c>
    </row>
  </sheetData>
  <sheetProtection algorithmName="SHA-512" hashValue="eEGkIMvVrBnEnsWg5oyR3EwNRNm7ZtMbJxgHI1COh6ZPULaUDLmk66ARYozbwp8un/ZThXtponmZVACyUbTdbw==" saltValue="VEwvP9FALftBOPPDEltr1w==" spinCount="100000" sheet="1" objects="1" scenarios="1"/>
  <mergeCells count="48">
    <mergeCell ref="R4:S4"/>
    <mergeCell ref="H1:O1"/>
    <mergeCell ref="BB1:BE1"/>
    <mergeCell ref="B2:X2"/>
    <mergeCell ref="BC2:BE2"/>
    <mergeCell ref="B3:U3"/>
    <mergeCell ref="M10:BB10"/>
    <mergeCell ref="M11:BB11"/>
    <mergeCell ref="Y12:AT12"/>
    <mergeCell ref="M13:BB13"/>
    <mergeCell ref="O14:P14"/>
    <mergeCell ref="Q14:W14"/>
    <mergeCell ref="AD14:BF14"/>
    <mergeCell ref="O15:P15"/>
    <mergeCell ref="Q15:W15"/>
    <mergeCell ref="AD15:BF15"/>
    <mergeCell ref="O16:P16"/>
    <mergeCell ref="Q16:W16"/>
    <mergeCell ref="AD16:BF16"/>
    <mergeCell ref="BH20:BH21"/>
    <mergeCell ref="AW18:AZ18"/>
    <mergeCell ref="A20:A21"/>
    <mergeCell ref="B20:E20"/>
    <mergeCell ref="G20:J20"/>
    <mergeCell ref="K20:N20"/>
    <mergeCell ref="O20:R20"/>
    <mergeCell ref="O17:P17"/>
    <mergeCell ref="AD17:BF17"/>
    <mergeCell ref="Q18:AA18"/>
    <mergeCell ref="AI18:AN18"/>
    <mergeCell ref="BB19:BH19"/>
    <mergeCell ref="Q17:W17"/>
    <mergeCell ref="A31:BH31"/>
    <mergeCell ref="AC32:BH32"/>
    <mergeCell ref="AT20:AW20"/>
    <mergeCell ref="AX20:BA20"/>
    <mergeCell ref="BB20:BB21"/>
    <mergeCell ref="BC20:BC21"/>
    <mergeCell ref="BD20:BD21"/>
    <mergeCell ref="BE20:BE21"/>
    <mergeCell ref="T20:W20"/>
    <mergeCell ref="X20:AA20"/>
    <mergeCell ref="AB20:AE20"/>
    <mergeCell ref="AG20:AJ20"/>
    <mergeCell ref="AK20:AN20"/>
    <mergeCell ref="AO20:AR20"/>
    <mergeCell ref="BF20:BF21"/>
    <mergeCell ref="BG20:BG21"/>
  </mergeCells>
  <dataValidations count="2">
    <dataValidation type="list" allowBlank="1" showInputMessage="1" showErrorMessage="1" sqref="P18 AH18" xr:uid="{00000000-0002-0000-0300-000001000000}">
      <formula1>" , денна, заочна (дистанційна), вечірня"</formula1>
    </dataValidation>
    <dataValidation errorStyle="warning" allowBlank="1" showInputMessage="1" showErrorMessage="1" sqref="M13:BB13 BC2 BB1" xr:uid="{00000000-0002-0000-0300-000002000000}"/>
  </dataValidations>
  <pageMargins left="0.70866141732283472" right="0.70866141732283472" top="0.74803149606299213" bottom="0.74803149606299213" header="0.31496062992125984" footer="0.31496062992125984"/>
  <pageSetup paperSize="9" scale="71"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J134"/>
  <sheetViews>
    <sheetView view="pageBreakPreview" topLeftCell="A70" zoomScale="145" zoomScaleNormal="85" zoomScaleSheetLayoutView="145" workbookViewId="0">
      <selection activeCell="G91" sqref="G91"/>
    </sheetView>
  </sheetViews>
  <sheetFormatPr defaultRowHeight="13.2" x14ac:dyDescent="0.25"/>
  <cols>
    <col min="1" max="1" width="7.44140625" style="417" bestFit="1" customWidth="1"/>
    <col min="2" max="2" width="28" style="418" customWidth="1"/>
    <col min="3" max="3" width="5.44140625" style="419" customWidth="1"/>
    <col min="4" max="14" width="2.44140625" style="420" customWidth="1"/>
    <col min="15" max="16" width="2" style="420" customWidth="1"/>
    <col min="17" max="17" width="2.109375" style="420" customWidth="1"/>
    <col min="18" max="18" width="2" style="420" customWidth="1"/>
    <col min="19" max="19" width="1.88671875" style="420" customWidth="1"/>
    <col min="20" max="20" width="2.109375" style="420" customWidth="1"/>
    <col min="21" max="23" width="2.44140625" style="420" customWidth="1"/>
    <col min="24" max="24" width="6" style="420" customWidth="1"/>
    <col min="25" max="25" width="5.33203125" style="420" customWidth="1"/>
    <col min="26" max="28" width="4.5546875" style="420" customWidth="1"/>
    <col min="29" max="29" width="5.6640625" style="420" customWidth="1"/>
    <col min="30" max="45" width="4.5546875" style="420" customWidth="1"/>
    <col min="46" max="61" width="4.5546875" style="420" hidden="1" customWidth="1"/>
    <col min="62" max="62" width="5.6640625" style="421" bestFit="1" customWidth="1"/>
    <col min="63" max="16384" width="8.88671875" style="323"/>
  </cols>
  <sheetData>
    <row r="1" spans="1:62" x14ac:dyDescent="0.25">
      <c r="A1" s="320"/>
      <c r="B1" s="321"/>
      <c r="C1" s="320"/>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322"/>
      <c r="AP1" s="322"/>
      <c r="AQ1" s="322"/>
      <c r="AR1" s="322"/>
      <c r="AS1" s="322"/>
      <c r="AT1" s="322"/>
      <c r="AU1" s="322"/>
      <c r="AV1" s="322"/>
      <c r="AW1" s="322"/>
      <c r="AX1" s="322"/>
      <c r="AY1" s="322"/>
      <c r="AZ1" s="322"/>
      <c r="BA1" s="322"/>
      <c r="BB1" s="322"/>
      <c r="BC1" s="322"/>
      <c r="BD1" s="322"/>
      <c r="BE1" s="322"/>
      <c r="BF1" s="322"/>
      <c r="BG1" s="322"/>
      <c r="BH1" s="322"/>
      <c r="BI1" s="322"/>
      <c r="BJ1" s="320"/>
    </row>
    <row r="2" spans="1:62" ht="17.399999999999999" x14ac:dyDescent="0.25">
      <c r="A2" s="581" t="s">
        <v>4</v>
      </c>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c r="AW2" s="581"/>
      <c r="AX2" s="581"/>
      <c r="AY2" s="581"/>
      <c r="AZ2" s="581"/>
      <c r="BA2" s="581"/>
      <c r="BB2" s="581"/>
      <c r="BC2" s="581"/>
      <c r="BD2" s="581"/>
      <c r="BE2" s="581"/>
      <c r="BF2" s="581"/>
      <c r="BG2" s="581"/>
      <c r="BH2" s="581"/>
      <c r="BI2" s="581"/>
      <c r="BJ2" s="324"/>
    </row>
    <row r="3" spans="1:62" ht="13.8" x14ac:dyDescent="0.25">
      <c r="A3" s="582" t="str">
        <f>' NP DENNA entry autumn'!A3</f>
        <v>the third (educational and scientific) level of higher education</v>
      </c>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3"/>
      <c r="AJ3" s="583"/>
      <c r="AK3" s="583"/>
      <c r="AL3" s="583"/>
      <c r="AM3" s="583"/>
      <c r="AN3" s="583"/>
      <c r="AO3" s="583"/>
      <c r="AP3" s="583"/>
      <c r="AQ3" s="583"/>
      <c r="AR3" s="583"/>
      <c r="AS3" s="583"/>
      <c r="AT3" s="583"/>
      <c r="AU3" s="583"/>
      <c r="AV3" s="583"/>
      <c r="AW3" s="583"/>
      <c r="AX3" s="583"/>
      <c r="AY3" s="583"/>
      <c r="AZ3" s="583"/>
      <c r="BA3" s="583"/>
      <c r="BB3" s="583"/>
      <c r="BC3" s="583"/>
      <c r="BD3" s="583"/>
      <c r="BE3" s="583"/>
      <c r="BF3" s="583"/>
      <c r="BG3" s="583"/>
      <c r="BH3" s="583"/>
      <c r="BI3" s="584"/>
      <c r="BJ3" s="324"/>
    </row>
    <row r="4" spans="1:62" ht="13.8" x14ac:dyDescent="0.25">
      <c r="A4" s="585" t="str">
        <f>' NP DENNA entry autumn'!A4</f>
        <v>full-time higher education</v>
      </c>
      <c r="B4" s="586"/>
      <c r="C4" s="586"/>
      <c r="D4" s="586"/>
      <c r="E4" s="586"/>
      <c r="F4" s="586"/>
      <c r="G4" s="586"/>
      <c r="H4" s="586"/>
      <c r="I4" s="586"/>
      <c r="J4" s="586"/>
      <c r="K4" s="586"/>
      <c r="L4" s="586"/>
      <c r="M4" s="586"/>
      <c r="N4" s="586"/>
      <c r="O4" s="586"/>
      <c r="P4" s="586"/>
      <c r="Q4" s="586"/>
      <c r="R4" s="586"/>
      <c r="S4" s="586"/>
      <c r="T4" s="586"/>
      <c r="U4" s="586"/>
      <c r="V4" s="586"/>
      <c r="W4" s="586"/>
      <c r="X4" s="586"/>
      <c r="Y4" s="586"/>
      <c r="Z4" s="586"/>
      <c r="AA4" s="586"/>
      <c r="AB4" s="586"/>
      <c r="AC4" s="586"/>
      <c r="AD4" s="586"/>
      <c r="AE4" s="586"/>
      <c r="AF4" s="586"/>
      <c r="AG4" s="586"/>
      <c r="AH4" s="586"/>
      <c r="AI4" s="586"/>
      <c r="AJ4" s="586"/>
      <c r="AK4" s="586"/>
      <c r="AL4" s="586"/>
      <c r="AM4" s="586"/>
      <c r="AN4" s="586"/>
      <c r="AO4" s="586"/>
      <c r="AP4" s="586"/>
      <c r="AQ4" s="586"/>
      <c r="AR4" s="586"/>
      <c r="AS4" s="586"/>
      <c r="AT4" s="586"/>
      <c r="AU4" s="586"/>
      <c r="AV4" s="586"/>
      <c r="AW4" s="586"/>
      <c r="AX4" s="586"/>
      <c r="AY4" s="586"/>
      <c r="AZ4" s="586"/>
      <c r="BA4" s="586"/>
      <c r="BB4" s="586"/>
      <c r="BC4" s="586"/>
      <c r="BD4" s="586"/>
      <c r="BE4" s="586"/>
      <c r="BF4" s="586"/>
      <c r="BG4" s="586"/>
      <c r="BH4" s="586"/>
      <c r="BI4" s="587"/>
      <c r="BJ4" s="324"/>
    </row>
    <row r="5" spans="1:62" x14ac:dyDescent="0.25">
      <c r="A5" s="588" t="s">
        <v>109</v>
      </c>
      <c r="B5" s="591" t="s">
        <v>5</v>
      </c>
      <c r="C5" s="594" t="s">
        <v>6</v>
      </c>
      <c r="D5" s="578" t="s">
        <v>7</v>
      </c>
      <c r="E5" s="579"/>
      <c r="F5" s="579"/>
      <c r="G5" s="579"/>
      <c r="H5" s="579"/>
      <c r="I5" s="579"/>
      <c r="J5" s="579"/>
      <c r="K5" s="579"/>
      <c r="L5" s="579"/>
      <c r="M5" s="579"/>
      <c r="N5" s="579"/>
      <c r="O5" s="579"/>
      <c r="P5" s="579"/>
      <c r="Q5" s="579"/>
      <c r="R5" s="579"/>
      <c r="S5" s="579"/>
      <c r="T5" s="579"/>
      <c r="U5" s="579"/>
      <c r="V5" s="579"/>
      <c r="W5" s="580"/>
      <c r="X5" s="570" t="s">
        <v>1</v>
      </c>
      <c r="Y5" s="571"/>
      <c r="Z5" s="571"/>
      <c r="AA5" s="571"/>
      <c r="AB5" s="571"/>
      <c r="AC5" s="572"/>
      <c r="AD5" s="570" t="s">
        <v>8</v>
      </c>
      <c r="AE5" s="571"/>
      <c r="AF5" s="571"/>
      <c r="AG5" s="571"/>
      <c r="AH5" s="571"/>
      <c r="AI5" s="571"/>
      <c r="AJ5" s="571"/>
      <c r="AK5" s="571"/>
      <c r="AL5" s="571"/>
      <c r="AM5" s="571"/>
      <c r="AN5" s="571"/>
      <c r="AO5" s="571"/>
      <c r="AP5" s="571"/>
      <c r="AQ5" s="571"/>
      <c r="AR5" s="571"/>
      <c r="AS5" s="571"/>
      <c r="AT5" s="571"/>
      <c r="AU5" s="571"/>
      <c r="AV5" s="571"/>
      <c r="AW5" s="571"/>
      <c r="AX5" s="571"/>
      <c r="AY5" s="571"/>
      <c r="AZ5" s="571"/>
      <c r="BA5" s="571"/>
      <c r="BB5" s="571"/>
      <c r="BC5" s="571"/>
      <c r="BD5" s="571"/>
      <c r="BE5" s="571"/>
      <c r="BF5" s="571"/>
      <c r="BG5" s="571"/>
      <c r="BH5" s="571"/>
      <c r="BI5" s="572"/>
      <c r="BJ5" s="325"/>
    </row>
    <row r="6" spans="1:62" x14ac:dyDescent="0.25">
      <c r="A6" s="589"/>
      <c r="B6" s="592"/>
      <c r="C6" s="594"/>
      <c r="D6" s="595" t="s">
        <v>9</v>
      </c>
      <c r="E6" s="596"/>
      <c r="F6" s="596"/>
      <c r="G6" s="597"/>
      <c r="H6" s="577" t="s">
        <v>10</v>
      </c>
      <c r="I6" s="577"/>
      <c r="J6" s="577"/>
      <c r="K6" s="577"/>
      <c r="L6" s="577"/>
      <c r="M6" s="577"/>
      <c r="N6" s="577"/>
      <c r="O6" s="604" t="s">
        <v>11</v>
      </c>
      <c r="P6" s="604" t="s">
        <v>12</v>
      </c>
      <c r="Q6" s="577" t="s">
        <v>13</v>
      </c>
      <c r="R6" s="577"/>
      <c r="S6" s="577"/>
      <c r="T6" s="577"/>
      <c r="U6" s="577"/>
      <c r="V6" s="577"/>
      <c r="W6" s="577"/>
      <c r="X6" s="605" t="s">
        <v>14</v>
      </c>
      <c r="Y6" s="605"/>
      <c r="Z6" s="577" t="s">
        <v>147</v>
      </c>
      <c r="AA6" s="577" t="s">
        <v>148</v>
      </c>
      <c r="AB6" s="577" t="s">
        <v>149</v>
      </c>
      <c r="AC6" s="577" t="s">
        <v>0</v>
      </c>
      <c r="AD6" s="578" t="s">
        <v>15</v>
      </c>
      <c r="AE6" s="579"/>
      <c r="AF6" s="579"/>
      <c r="AG6" s="579"/>
      <c r="AH6" s="579"/>
      <c r="AI6" s="579"/>
      <c r="AJ6" s="579"/>
      <c r="AK6" s="580"/>
      <c r="AL6" s="578" t="s">
        <v>16</v>
      </c>
      <c r="AM6" s="579"/>
      <c r="AN6" s="579"/>
      <c r="AO6" s="579"/>
      <c r="AP6" s="579"/>
      <c r="AQ6" s="579"/>
      <c r="AR6" s="579"/>
      <c r="AS6" s="580"/>
      <c r="AT6" s="570" t="s">
        <v>17</v>
      </c>
      <c r="AU6" s="571"/>
      <c r="AV6" s="571"/>
      <c r="AW6" s="571"/>
      <c r="AX6" s="571"/>
      <c r="AY6" s="571"/>
      <c r="AZ6" s="571"/>
      <c r="BA6" s="572"/>
      <c r="BB6" s="570" t="s">
        <v>18</v>
      </c>
      <c r="BC6" s="571"/>
      <c r="BD6" s="571"/>
      <c r="BE6" s="571"/>
      <c r="BF6" s="571"/>
      <c r="BG6" s="571"/>
      <c r="BH6" s="571"/>
      <c r="BI6" s="572"/>
      <c r="BJ6" s="326"/>
    </row>
    <row r="7" spans="1:62" x14ac:dyDescent="0.25">
      <c r="A7" s="589"/>
      <c r="B7" s="592"/>
      <c r="C7" s="594"/>
      <c r="D7" s="598"/>
      <c r="E7" s="599"/>
      <c r="F7" s="599"/>
      <c r="G7" s="600"/>
      <c r="H7" s="577"/>
      <c r="I7" s="577"/>
      <c r="J7" s="577"/>
      <c r="K7" s="577"/>
      <c r="L7" s="577"/>
      <c r="M7" s="577"/>
      <c r="N7" s="577"/>
      <c r="O7" s="604"/>
      <c r="P7" s="604"/>
      <c r="Q7" s="577"/>
      <c r="R7" s="577"/>
      <c r="S7" s="577"/>
      <c r="T7" s="577"/>
      <c r="U7" s="577"/>
      <c r="V7" s="577"/>
      <c r="W7" s="577"/>
      <c r="X7" s="577" t="s">
        <v>19</v>
      </c>
      <c r="Y7" s="577" t="s">
        <v>20</v>
      </c>
      <c r="Z7" s="577"/>
      <c r="AA7" s="577"/>
      <c r="AB7" s="577"/>
      <c r="AC7" s="577"/>
      <c r="AD7" s="573">
        <v>1</v>
      </c>
      <c r="AE7" s="574"/>
      <c r="AF7" s="574"/>
      <c r="AG7" s="575"/>
      <c r="AH7" s="573">
        <v>2</v>
      </c>
      <c r="AI7" s="574"/>
      <c r="AJ7" s="574"/>
      <c r="AK7" s="575"/>
      <c r="AL7" s="573">
        <v>3</v>
      </c>
      <c r="AM7" s="574"/>
      <c r="AN7" s="574"/>
      <c r="AO7" s="575"/>
      <c r="AP7" s="573">
        <v>4</v>
      </c>
      <c r="AQ7" s="574"/>
      <c r="AR7" s="574"/>
      <c r="AS7" s="575"/>
      <c r="AT7" s="573">
        <v>5</v>
      </c>
      <c r="AU7" s="574"/>
      <c r="AV7" s="574"/>
      <c r="AW7" s="575"/>
      <c r="AX7" s="573">
        <v>6</v>
      </c>
      <c r="AY7" s="574"/>
      <c r="AZ7" s="574"/>
      <c r="BA7" s="575"/>
      <c r="BB7" s="573">
        <v>7</v>
      </c>
      <c r="BC7" s="574"/>
      <c r="BD7" s="574"/>
      <c r="BE7" s="575"/>
      <c r="BF7" s="573">
        <v>8</v>
      </c>
      <c r="BG7" s="574"/>
      <c r="BH7" s="574"/>
      <c r="BI7" s="575"/>
      <c r="BJ7" s="326"/>
    </row>
    <row r="8" spans="1:62" x14ac:dyDescent="0.25">
      <c r="A8" s="589"/>
      <c r="B8" s="592"/>
      <c r="C8" s="594"/>
      <c r="D8" s="598"/>
      <c r="E8" s="599"/>
      <c r="F8" s="599"/>
      <c r="G8" s="600"/>
      <c r="H8" s="577"/>
      <c r="I8" s="577"/>
      <c r="J8" s="577"/>
      <c r="K8" s="577"/>
      <c r="L8" s="577"/>
      <c r="M8" s="577"/>
      <c r="N8" s="577"/>
      <c r="O8" s="604"/>
      <c r="P8" s="604"/>
      <c r="Q8" s="577"/>
      <c r="R8" s="577"/>
      <c r="S8" s="577"/>
      <c r="T8" s="577"/>
      <c r="U8" s="577"/>
      <c r="V8" s="577"/>
      <c r="W8" s="577"/>
      <c r="X8" s="577"/>
      <c r="Y8" s="577"/>
      <c r="Z8" s="577"/>
      <c r="AA8" s="577"/>
      <c r="AB8" s="577"/>
      <c r="AC8" s="577"/>
      <c r="AD8" s="570" t="s">
        <v>204</v>
      </c>
      <c r="AE8" s="571"/>
      <c r="AF8" s="571"/>
      <c r="AG8" s="571"/>
      <c r="AH8" s="571"/>
      <c r="AI8" s="571"/>
      <c r="AJ8" s="571"/>
      <c r="AK8" s="571"/>
      <c r="AL8" s="571"/>
      <c r="AM8" s="571"/>
      <c r="AN8" s="571"/>
      <c r="AO8" s="571"/>
      <c r="AP8" s="571"/>
      <c r="AQ8" s="571"/>
      <c r="AR8" s="571"/>
      <c r="AS8" s="571"/>
      <c r="AT8" s="571"/>
      <c r="AU8" s="571"/>
      <c r="AV8" s="571"/>
      <c r="AW8" s="571"/>
      <c r="AX8" s="571"/>
      <c r="AY8" s="571"/>
      <c r="AZ8" s="571"/>
      <c r="BA8" s="571"/>
      <c r="BB8" s="571"/>
      <c r="BC8" s="571"/>
      <c r="BD8" s="571"/>
      <c r="BE8" s="571"/>
      <c r="BF8" s="571"/>
      <c r="BG8" s="571"/>
      <c r="BH8" s="571"/>
      <c r="BI8" s="572"/>
      <c r="BJ8" s="326"/>
    </row>
    <row r="9" spans="1:62" x14ac:dyDescent="0.25">
      <c r="A9" s="589"/>
      <c r="B9" s="592"/>
      <c r="C9" s="594"/>
      <c r="D9" s="598"/>
      <c r="E9" s="599"/>
      <c r="F9" s="599"/>
      <c r="G9" s="600"/>
      <c r="H9" s="577"/>
      <c r="I9" s="577"/>
      <c r="J9" s="577"/>
      <c r="K9" s="577"/>
      <c r="L9" s="577"/>
      <c r="M9" s="577"/>
      <c r="N9" s="577"/>
      <c r="O9" s="604"/>
      <c r="P9" s="604"/>
      <c r="Q9" s="577"/>
      <c r="R9" s="577"/>
      <c r="S9" s="577"/>
      <c r="T9" s="577"/>
      <c r="U9" s="577"/>
      <c r="V9" s="577"/>
      <c r="W9" s="577"/>
      <c r="X9" s="577"/>
      <c r="Y9" s="577"/>
      <c r="Z9" s="577"/>
      <c r="AA9" s="577"/>
      <c r="AB9" s="577"/>
      <c r="AC9" s="577"/>
      <c r="AD9" s="557" t="s">
        <v>265</v>
      </c>
      <c r="AE9" s="553"/>
      <c r="AF9" s="553"/>
      <c r="AG9" s="576"/>
      <c r="AH9" s="557">
        <f>' NP DENNA entry autumn'!AD9</f>
        <v>13</v>
      </c>
      <c r="AI9" s="553"/>
      <c r="AJ9" s="553"/>
      <c r="AK9" s="576"/>
      <c r="AL9" s="557">
        <f>' NP DENNA entry autumn'!AH9</f>
        <v>17</v>
      </c>
      <c r="AM9" s="553"/>
      <c r="AN9" s="553"/>
      <c r="AO9" s="576"/>
      <c r="AP9" s="557">
        <f>' NP DENNA entry autumn'!AL9</f>
        <v>17</v>
      </c>
      <c r="AQ9" s="553"/>
      <c r="AR9" s="553"/>
      <c r="AS9" s="576"/>
      <c r="AT9" s="557">
        <v>17</v>
      </c>
      <c r="AU9" s="553"/>
      <c r="AV9" s="553"/>
      <c r="AW9" s="576"/>
      <c r="AX9" s="557">
        <v>17</v>
      </c>
      <c r="AY9" s="553"/>
      <c r="AZ9" s="553"/>
      <c r="BA9" s="576"/>
      <c r="BB9" s="557">
        <v>17</v>
      </c>
      <c r="BC9" s="553"/>
      <c r="BD9" s="553"/>
      <c r="BE9" s="576"/>
      <c r="BF9" s="557">
        <v>17</v>
      </c>
      <c r="BG9" s="553"/>
      <c r="BH9" s="553"/>
      <c r="BI9" s="576"/>
      <c r="BJ9" s="327"/>
    </row>
    <row r="10" spans="1:62" x14ac:dyDescent="0.25">
      <c r="A10" s="590"/>
      <c r="B10" s="593"/>
      <c r="C10" s="594"/>
      <c r="D10" s="601"/>
      <c r="E10" s="602"/>
      <c r="F10" s="602"/>
      <c r="G10" s="603"/>
      <c r="H10" s="577"/>
      <c r="I10" s="577"/>
      <c r="J10" s="577"/>
      <c r="K10" s="577"/>
      <c r="L10" s="577"/>
      <c r="M10" s="577"/>
      <c r="N10" s="577"/>
      <c r="O10" s="604"/>
      <c r="P10" s="604"/>
      <c r="Q10" s="577"/>
      <c r="R10" s="577"/>
      <c r="S10" s="577"/>
      <c r="T10" s="577"/>
      <c r="U10" s="577"/>
      <c r="V10" s="577"/>
      <c r="W10" s="577"/>
      <c r="X10" s="577"/>
      <c r="Y10" s="577"/>
      <c r="Z10" s="577"/>
      <c r="AA10" s="577"/>
      <c r="AB10" s="577"/>
      <c r="AC10" s="577"/>
      <c r="AD10" s="570" t="s">
        <v>153</v>
      </c>
      <c r="AE10" s="571"/>
      <c r="AF10" s="571"/>
      <c r="AG10" s="571"/>
      <c r="AH10" s="571"/>
      <c r="AI10" s="571"/>
      <c r="AJ10" s="571"/>
      <c r="AK10" s="571"/>
      <c r="AL10" s="571"/>
      <c r="AM10" s="571"/>
      <c r="AN10" s="571"/>
      <c r="AO10" s="571"/>
      <c r="AP10" s="571"/>
      <c r="AQ10" s="571"/>
      <c r="AR10" s="571"/>
      <c r="AS10" s="571"/>
      <c r="AT10" s="571"/>
      <c r="AU10" s="571"/>
      <c r="AV10" s="571"/>
      <c r="AW10" s="571"/>
      <c r="AX10" s="571"/>
      <c r="AY10" s="571"/>
      <c r="AZ10" s="571"/>
      <c r="BA10" s="571"/>
      <c r="BB10" s="571"/>
      <c r="BC10" s="571"/>
      <c r="BD10" s="571"/>
      <c r="BE10" s="571"/>
      <c r="BF10" s="571"/>
      <c r="BG10" s="571"/>
      <c r="BH10" s="571"/>
      <c r="BI10" s="572"/>
      <c r="BJ10" s="324"/>
    </row>
    <row r="11" spans="1:62" x14ac:dyDescent="0.25">
      <c r="A11" s="328">
        <v>1</v>
      </c>
      <c r="B11" s="329" t="s">
        <v>90</v>
      </c>
      <c r="C11" s="330" t="s">
        <v>170</v>
      </c>
      <c r="D11" s="556">
        <v>4</v>
      </c>
      <c r="E11" s="556"/>
      <c r="F11" s="556"/>
      <c r="G11" s="556"/>
      <c r="H11" s="556">
        <v>5</v>
      </c>
      <c r="I11" s="556"/>
      <c r="J11" s="556"/>
      <c r="K11" s="556"/>
      <c r="L11" s="556"/>
      <c r="M11" s="556"/>
      <c r="N11" s="556"/>
      <c r="O11" s="328">
        <v>6</v>
      </c>
      <c r="P11" s="328">
        <v>7</v>
      </c>
      <c r="Q11" s="556">
        <v>8</v>
      </c>
      <c r="R11" s="556"/>
      <c r="S11" s="556"/>
      <c r="T11" s="556"/>
      <c r="U11" s="556"/>
      <c r="V11" s="556"/>
      <c r="W11" s="556"/>
      <c r="X11" s="328">
        <v>9</v>
      </c>
      <c r="Y11" s="330" t="s">
        <v>171</v>
      </c>
      <c r="Z11" s="328">
        <v>11</v>
      </c>
      <c r="AA11" s="328">
        <v>12</v>
      </c>
      <c r="AB11" s="328">
        <v>13</v>
      </c>
      <c r="AC11" s="328">
        <v>14</v>
      </c>
      <c r="AD11" s="557">
        <v>15</v>
      </c>
      <c r="AE11" s="553"/>
      <c r="AF11" s="553"/>
      <c r="AG11" s="331" t="s">
        <v>66</v>
      </c>
      <c r="AH11" s="552">
        <v>16</v>
      </c>
      <c r="AI11" s="553"/>
      <c r="AJ11" s="553"/>
      <c r="AK11" s="331" t="s">
        <v>66</v>
      </c>
      <c r="AL11" s="552">
        <v>17</v>
      </c>
      <c r="AM11" s="553"/>
      <c r="AN11" s="553"/>
      <c r="AO11" s="331" t="s">
        <v>66</v>
      </c>
      <c r="AP11" s="552">
        <v>18</v>
      </c>
      <c r="AQ11" s="553"/>
      <c r="AR11" s="553"/>
      <c r="AS11" s="331" t="s">
        <v>66</v>
      </c>
      <c r="AT11" s="552">
        <v>19</v>
      </c>
      <c r="AU11" s="553"/>
      <c r="AV11" s="553"/>
      <c r="AW11" s="331" t="s">
        <v>66</v>
      </c>
      <c r="AX11" s="552">
        <v>20</v>
      </c>
      <c r="AY11" s="553"/>
      <c r="AZ11" s="553"/>
      <c r="BA11" s="331" t="s">
        <v>66</v>
      </c>
      <c r="BB11" s="552">
        <v>21</v>
      </c>
      <c r="BC11" s="553"/>
      <c r="BD11" s="553"/>
      <c r="BE11" s="331" t="s">
        <v>66</v>
      </c>
      <c r="BF11" s="552">
        <v>22</v>
      </c>
      <c r="BG11" s="553"/>
      <c r="BH11" s="553"/>
      <c r="BI11" s="331" t="s">
        <v>66</v>
      </c>
      <c r="BJ11" s="332" t="s">
        <v>23</v>
      </c>
    </row>
    <row r="12" spans="1:62" ht="14.4" x14ac:dyDescent="0.25">
      <c r="A12" s="333"/>
      <c r="B12" s="334"/>
      <c r="C12" s="335"/>
      <c r="D12" s="336"/>
      <c r="E12" s="336"/>
      <c r="F12" s="336"/>
      <c r="G12" s="336"/>
      <c r="H12" s="336"/>
      <c r="I12" s="336"/>
      <c r="J12" s="336"/>
      <c r="K12" s="336"/>
      <c r="L12" s="336"/>
      <c r="M12" s="336"/>
      <c r="N12" s="336"/>
      <c r="O12" s="336"/>
      <c r="P12" s="336"/>
      <c r="Q12" s="336"/>
      <c r="R12" s="336"/>
      <c r="S12" s="336"/>
      <c r="T12" s="336"/>
      <c r="U12" s="336"/>
      <c r="V12" s="336"/>
      <c r="W12" s="336"/>
      <c r="X12" s="337"/>
      <c r="Y12" s="337"/>
      <c r="Z12" s="337"/>
      <c r="AA12" s="337"/>
      <c r="AB12" s="337"/>
      <c r="AC12" s="337"/>
      <c r="AD12" s="337"/>
      <c r="AE12" s="337"/>
      <c r="AF12" s="337"/>
      <c r="AG12" s="337"/>
      <c r="AH12" s="337"/>
      <c r="AI12" s="337"/>
      <c r="AJ12" s="337"/>
      <c r="AK12" s="337"/>
      <c r="AL12" s="337"/>
      <c r="AM12" s="337"/>
      <c r="AN12" s="337"/>
      <c r="AO12" s="337"/>
      <c r="AP12" s="337"/>
      <c r="AQ12" s="337"/>
      <c r="AR12" s="337"/>
      <c r="AS12" s="337"/>
      <c r="AT12" s="337"/>
      <c r="AU12" s="337"/>
      <c r="AV12" s="337"/>
      <c r="AW12" s="337"/>
      <c r="AX12" s="337"/>
      <c r="AY12" s="337"/>
      <c r="AZ12" s="337"/>
      <c r="BA12" s="337"/>
      <c r="BB12" s="337"/>
      <c r="BC12" s="337"/>
      <c r="BD12" s="337"/>
      <c r="BE12" s="337"/>
      <c r="BF12" s="337"/>
      <c r="BG12" s="337"/>
      <c r="BH12" s="337"/>
      <c r="BI12" s="337"/>
      <c r="BJ12" s="324"/>
    </row>
    <row r="13" spans="1:62" x14ac:dyDescent="0.25">
      <c r="A13" s="338">
        <f>' NP DENNA entry autumn'!A13</f>
        <v>1</v>
      </c>
      <c r="B13" s="617" t="str">
        <f>' NP DENNA entry autumn'!B13</f>
        <v>Mandatory educational components</v>
      </c>
      <c r="C13" s="335"/>
      <c r="D13" s="336"/>
      <c r="E13" s="336"/>
      <c r="F13" s="336"/>
      <c r="G13" s="336"/>
      <c r="H13" s="336"/>
      <c r="I13" s="336"/>
      <c r="J13" s="336"/>
      <c r="K13" s="336"/>
      <c r="L13" s="336"/>
      <c r="M13" s="336"/>
      <c r="N13" s="336"/>
      <c r="O13" s="336"/>
      <c r="P13" s="336"/>
      <c r="Q13" s="336"/>
      <c r="R13" s="336"/>
      <c r="S13" s="336"/>
      <c r="T13" s="336"/>
      <c r="U13" s="336"/>
      <c r="V13" s="336"/>
      <c r="W13" s="336"/>
      <c r="X13" s="337"/>
      <c r="Y13" s="337"/>
      <c r="Z13" s="337"/>
      <c r="AA13" s="337"/>
      <c r="AB13" s="337"/>
      <c r="AC13" s="337"/>
      <c r="AD13" s="337"/>
      <c r="AE13" s="337"/>
      <c r="AF13" s="337"/>
      <c r="AG13" s="337"/>
      <c r="AH13" s="337"/>
      <c r="AI13" s="337"/>
      <c r="AJ13" s="337"/>
      <c r="AK13" s="337"/>
      <c r="AL13" s="337"/>
      <c r="AM13" s="337"/>
      <c r="AN13" s="337"/>
      <c r="AO13" s="337"/>
      <c r="AP13" s="337"/>
      <c r="AQ13" s="337"/>
      <c r="AR13" s="337"/>
      <c r="AS13" s="337"/>
      <c r="AT13" s="337"/>
      <c r="AU13" s="337"/>
      <c r="AV13" s="337"/>
      <c r="AW13" s="337"/>
      <c r="AX13" s="337"/>
      <c r="AY13" s="337"/>
      <c r="AZ13" s="337"/>
      <c r="BA13" s="337"/>
      <c r="BB13" s="337"/>
      <c r="BC13" s="337"/>
      <c r="BD13" s="337"/>
      <c r="BE13" s="337"/>
      <c r="BF13" s="337"/>
      <c r="BG13" s="337"/>
      <c r="BH13" s="337"/>
      <c r="BI13" s="337"/>
      <c r="BJ13" s="324"/>
    </row>
    <row r="14" spans="1:62" x14ac:dyDescent="0.25">
      <c r="A14" s="618" t="str">
        <f>' NP DENNA entry autumn'!A14</f>
        <v>1.1</v>
      </c>
      <c r="B14" s="619" t="str">
        <f>' NP DENNA entry autumn'!B14</f>
        <v>Educational disciplines</v>
      </c>
      <c r="C14" s="335"/>
      <c r="D14" s="336"/>
      <c r="E14" s="336"/>
      <c r="F14" s="336"/>
      <c r="G14" s="336"/>
      <c r="H14" s="336"/>
      <c r="I14" s="336"/>
      <c r="J14" s="336"/>
      <c r="K14" s="336"/>
      <c r="L14" s="336"/>
      <c r="M14" s="336"/>
      <c r="N14" s="336"/>
      <c r="O14" s="336"/>
      <c r="P14" s="336"/>
      <c r="Q14" s="336"/>
      <c r="R14" s="336"/>
      <c r="S14" s="336"/>
      <c r="T14" s="336"/>
      <c r="U14" s="336"/>
      <c r="V14" s="336"/>
      <c r="W14" s="336"/>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c r="AT14" s="337"/>
      <c r="AU14" s="337"/>
      <c r="AV14" s="337"/>
      <c r="AW14" s="337"/>
      <c r="AX14" s="337"/>
      <c r="AY14" s="337"/>
      <c r="AZ14" s="337"/>
      <c r="BA14" s="337"/>
      <c r="BB14" s="337"/>
      <c r="BC14" s="337"/>
      <c r="BD14" s="337"/>
      <c r="BE14" s="337"/>
      <c r="BF14" s="337"/>
      <c r="BG14" s="337"/>
      <c r="BH14" s="337"/>
      <c r="BI14" s="337"/>
      <c r="BJ14" s="324"/>
    </row>
    <row r="15" spans="1:62" ht="20.399999999999999" x14ac:dyDescent="0.25">
      <c r="A15" s="339" t="str">
        <f>' NP DENNA entry autumn'!A15</f>
        <v>1.1.01</v>
      </c>
      <c r="B15" s="340" t="str">
        <f>' NP DENNA entry autumn'!B15</f>
        <v>Philosophy of science and professional ethics</v>
      </c>
      <c r="C15" s="621" t="str">
        <f>' NP DENNA entry autumn'!C15</f>
        <v>ПКС</v>
      </c>
      <c r="D15" s="341">
        <f>' NP DENNA entry autumn'!D15</f>
        <v>1</v>
      </c>
      <c r="E15" s="341">
        <f>' NP DENNA entry autumn'!E15</f>
        <v>0</v>
      </c>
      <c r="F15" s="341">
        <f>' NP DENNA entry autumn'!F15</f>
        <v>0</v>
      </c>
      <c r="G15" s="341">
        <f>' NP DENNA entry autumn'!G15</f>
        <v>0</v>
      </c>
      <c r="H15" s="341">
        <f>' NP DENNA entry autumn'!H15</f>
        <v>0</v>
      </c>
      <c r="I15" s="341">
        <f>' NP DENNA entry autumn'!I15</f>
        <v>0</v>
      </c>
      <c r="J15" s="341">
        <f>' NP DENNA entry autumn'!J15</f>
        <v>0</v>
      </c>
      <c r="K15" s="341">
        <f>' NP DENNA entry autumn'!K15</f>
        <v>0</v>
      </c>
      <c r="L15" s="341">
        <f>' NP DENNA entry autumn'!L15</f>
        <v>0</v>
      </c>
      <c r="M15" s="341">
        <f>' NP DENNA entry autumn'!M15</f>
        <v>0</v>
      </c>
      <c r="N15" s="341">
        <f>' NP DENNA entry autumn'!N15</f>
        <v>0</v>
      </c>
      <c r="O15" s="343"/>
      <c r="P15" s="343"/>
      <c r="Q15" s="342">
        <f ca="1">IF(' NP DENNA admission spring'!Q15&lt;&gt;0, ' NP DENNA admission spring'!Q15+1,0)</f>
        <v>0</v>
      </c>
      <c r="R15" s="342">
        <f ca="1">IF(' NP DENNA admission spring'!R15&lt;&gt;0, ' NP DENNA admission spring'!R15+1,0)</f>
        <v>0</v>
      </c>
      <c r="S15" s="342">
        <f ca="1">IF(' NP DENNA admission spring'!S15&lt;&gt;0, ' NP DENNA admission spring'!S15+1,0)</f>
        <v>0</v>
      </c>
      <c r="T15" s="342">
        <f ca="1">IF(' NP DENNA admission spring'!T15&lt;&gt;0, ' NP DENNA admission spring'!T15+1,0)</f>
        <v>0</v>
      </c>
      <c r="U15" s="342">
        <f ca="1">IF(' NP DENNA admission spring'!U15&lt;&gt;0, ' NP DENNA admission spring'!U15+1,0)</f>
        <v>0</v>
      </c>
      <c r="V15" s="342">
        <f ca="1">IF(' NP DENNA admission spring'!V15&lt;&gt;0, ' NP DENNA admission spring'!V15+1,0)</f>
        <v>0</v>
      </c>
      <c r="W15" s="342">
        <f ca="1">IF(' NP DENNA admission spring'!W15&lt;&gt;0, ' NP DENNA admission spring'!W15+1,0)</f>
        <v>0</v>
      </c>
      <c r="X15" s="342">
        <f>' NP DENNA entry autumn'!X15</f>
        <v>90</v>
      </c>
      <c r="Y15" s="343">
        <f>' NP DENNA entry autumn'!Y15</f>
        <v>3</v>
      </c>
      <c r="Z15" s="343">
        <f>' NP DENNA entry autumn'!Z15</f>
        <v>12</v>
      </c>
      <c r="AA15" s="343">
        <f>' NP DENNA entry autumn'!AA15</f>
        <v>0</v>
      </c>
      <c r="AB15" s="343">
        <f>' NP DENNA entry autumn'!AB15</f>
        <v>6</v>
      </c>
      <c r="AC15" s="343">
        <f>' NP DENNA entry autumn'!AC15</f>
        <v>72</v>
      </c>
      <c r="AD15" s="344"/>
      <c r="AE15" s="344"/>
      <c r="AF15" s="344"/>
      <c r="AG15" s="345"/>
      <c r="AH15" s="344">
        <f>' NP DENNA entry autumn'!AD15</f>
        <v>12</v>
      </c>
      <c r="AI15" s="344">
        <f>' NP DENNA entry autumn'!AE15</f>
        <v>0</v>
      </c>
      <c r="AJ15" s="344">
        <f>' NP DENNA entry autumn'!AF15</f>
        <v>6</v>
      </c>
      <c r="AK15" s="345">
        <f>' NP DENNA entry autumn'!AG15</f>
        <v>3</v>
      </c>
      <c r="AL15" s="344">
        <f>' NP DENNA entry autumn'!AH15</f>
        <v>0</v>
      </c>
      <c r="AM15" s="344">
        <f>' NP DENNA entry autumn'!AI15</f>
        <v>0</v>
      </c>
      <c r="AN15" s="344">
        <f>' NP DENNA entry autumn'!AJ15</f>
        <v>0</v>
      </c>
      <c r="AO15" s="345">
        <f>' NP DENNA entry autumn'!AK15</f>
        <v>0</v>
      </c>
      <c r="AP15" s="344">
        <f>' NP DENNA entry autumn'!AL15</f>
        <v>0</v>
      </c>
      <c r="AQ15" s="344">
        <f>' NP DENNA entry autumn'!AM15</f>
        <v>0</v>
      </c>
      <c r="AR15" s="344">
        <f>' NP DENNA entry autumn'!AN15</f>
        <v>0</v>
      </c>
      <c r="AS15" s="345">
        <f>' NP DENNA entry autumn'!AO15</f>
        <v>0</v>
      </c>
      <c r="AT15" s="344"/>
      <c r="AU15" s="344"/>
      <c r="AV15" s="344"/>
      <c r="AW15" s="345">
        <f>BP15</f>
        <v>0</v>
      </c>
      <c r="AX15" s="344"/>
      <c r="AY15" s="344"/>
      <c r="AZ15" s="344"/>
      <c r="BA15" s="345">
        <f>BQ15</f>
        <v>0</v>
      </c>
      <c r="BB15" s="344"/>
      <c r="BC15" s="344"/>
      <c r="BD15" s="344"/>
      <c r="BE15" s="345">
        <f>BR15</f>
        <v>0</v>
      </c>
      <c r="BF15" s="344"/>
      <c r="BG15" s="344"/>
      <c r="BH15" s="344"/>
      <c r="BI15" s="345">
        <f>BS15</f>
        <v>0</v>
      </c>
      <c r="BJ15" s="346">
        <f t="shared" ref="BJ15:BJ37" si="0">IF(ISERROR(AC15/X15),0,AC15/X15)</f>
        <v>0.8</v>
      </c>
    </row>
    <row r="16" spans="1:62" x14ac:dyDescent="0.25">
      <c r="A16" s="339" t="str">
        <f>' NP DENNA entry autumn'!A16</f>
        <v>1.1.02</v>
      </c>
      <c r="B16" s="340" t="str">
        <f>' NP DENNA entry autumn'!B16</f>
        <v>Pedagogy of high school</v>
      </c>
      <c r="C16" s="621" t="str">
        <f>' NP DENNA entry autumn'!C16</f>
        <v>Пед</v>
      </c>
      <c r="D16" s="341">
        <f>' NP DENNA entry autumn'!D16</f>
        <v>3</v>
      </c>
      <c r="E16" s="341">
        <f>' NP DENNA entry autumn'!E16</f>
        <v>0</v>
      </c>
      <c r="F16" s="341">
        <f>' NP DENNA entry autumn'!F16</f>
        <v>0</v>
      </c>
      <c r="G16" s="341">
        <f>' NP DENNA entry autumn'!G16</f>
        <v>0</v>
      </c>
      <c r="H16" s="341">
        <f>' NP DENNA entry autumn'!H16</f>
        <v>0</v>
      </c>
      <c r="I16" s="341">
        <f>' NP DENNA entry autumn'!I16</f>
        <v>0</v>
      </c>
      <c r="J16" s="341">
        <f>' NP DENNA entry autumn'!J16</f>
        <v>0</v>
      </c>
      <c r="K16" s="341">
        <f>' NP DENNA entry autumn'!K16</f>
        <v>0</v>
      </c>
      <c r="L16" s="341">
        <f>' NP DENNA entry autumn'!L16</f>
        <v>0</v>
      </c>
      <c r="M16" s="341">
        <f>' NP DENNA entry autumn'!M16</f>
        <v>0</v>
      </c>
      <c r="N16" s="341">
        <f>' NP DENNA entry autumn'!N16</f>
        <v>0</v>
      </c>
      <c r="O16" s="343"/>
      <c r="P16" s="343"/>
      <c r="Q16" s="342">
        <f ca="1">IF(' NP DENNA admission spring'!Q16&lt;&gt;0, ' NP DENNA admission spring'!Q16+1,0)</f>
        <v>0</v>
      </c>
      <c r="R16" s="342">
        <f ca="1">IF(' NP DENNA admission spring'!R16&lt;&gt;0, ' NP DENNA admission spring'!R16+1,0)</f>
        <v>0</v>
      </c>
      <c r="S16" s="342">
        <f ca="1">IF(' NP DENNA admission spring'!S16&lt;&gt;0, ' NP DENNA admission spring'!S16+1,0)</f>
        <v>0</v>
      </c>
      <c r="T16" s="342">
        <f ca="1">IF(' NP DENNA admission spring'!T16&lt;&gt;0, ' NP DENNA admission spring'!T16+1,0)</f>
        <v>0</v>
      </c>
      <c r="U16" s="342">
        <f ca="1">IF(' NP DENNA admission spring'!U16&lt;&gt;0, ' NP DENNA admission spring'!U16+1,0)</f>
        <v>0</v>
      </c>
      <c r="V16" s="342">
        <f ca="1">IF(' NP DENNA admission spring'!V16&lt;&gt;0, ' NP DENNA admission spring'!V16+1,0)</f>
        <v>0</v>
      </c>
      <c r="W16" s="342">
        <f ca="1">IF(' NP DENNA admission spring'!W16&lt;&gt;0, ' NP DENNA admission spring'!W16+1,0)</f>
        <v>0</v>
      </c>
      <c r="X16" s="342">
        <f>' NP DENNA entry autumn'!X16</f>
        <v>90</v>
      </c>
      <c r="Y16" s="343">
        <f>' NP DENNA entry autumn'!Y16</f>
        <v>3</v>
      </c>
      <c r="Z16" s="343">
        <f>' NP DENNA entry autumn'!Z16</f>
        <v>12</v>
      </c>
      <c r="AA16" s="343">
        <f>' NP DENNA entry autumn'!AA16</f>
        <v>0</v>
      </c>
      <c r="AB16" s="343">
        <f>' NP DENNA entry autumn'!AB16</f>
        <v>6</v>
      </c>
      <c r="AC16" s="343">
        <f>' NP DENNA entry autumn'!AC16</f>
        <v>72</v>
      </c>
      <c r="AD16" s="344"/>
      <c r="AE16" s="344"/>
      <c r="AF16" s="344"/>
      <c r="AG16" s="345"/>
      <c r="AH16" s="344">
        <f>' NP DENNA entry autumn'!AD16</f>
        <v>0</v>
      </c>
      <c r="AI16" s="344">
        <f>' NP DENNA entry autumn'!AE16</f>
        <v>0</v>
      </c>
      <c r="AJ16" s="344">
        <f>' NP DENNA entry autumn'!AF16</f>
        <v>0</v>
      </c>
      <c r="AK16" s="345">
        <f>' NP DENNA entry autumn'!AG16</f>
        <v>0</v>
      </c>
      <c r="AL16" s="344">
        <f>' NP DENNA entry autumn'!AH16</f>
        <v>0</v>
      </c>
      <c r="AM16" s="344">
        <f>' NP DENNA entry autumn'!AI16</f>
        <v>0</v>
      </c>
      <c r="AN16" s="344">
        <f>' NP DENNA entry autumn'!AJ16</f>
        <v>0</v>
      </c>
      <c r="AO16" s="345">
        <f>' NP DENNA entry autumn'!AK16</f>
        <v>0</v>
      </c>
      <c r="AP16" s="344">
        <f>' NP DENNA entry autumn'!AL16</f>
        <v>12</v>
      </c>
      <c r="AQ16" s="344">
        <f>' NP DENNA entry autumn'!AM16</f>
        <v>0</v>
      </c>
      <c r="AR16" s="344">
        <f>' NP DENNA entry autumn'!AN16</f>
        <v>6</v>
      </c>
      <c r="AS16" s="345">
        <f>' NP DENNA entry autumn'!AO16</f>
        <v>3</v>
      </c>
      <c r="AT16" s="344"/>
      <c r="AU16" s="344"/>
      <c r="AV16" s="344"/>
      <c r="AW16" s="345">
        <f>BP16</f>
        <v>0</v>
      </c>
      <c r="AX16" s="344"/>
      <c r="AY16" s="344"/>
      <c r="AZ16" s="344"/>
      <c r="BA16" s="345">
        <f>BQ16</f>
        <v>0</v>
      </c>
      <c r="BB16" s="344"/>
      <c r="BC16" s="344"/>
      <c r="BD16" s="344"/>
      <c r="BE16" s="345">
        <f>BR16</f>
        <v>0</v>
      </c>
      <c r="BF16" s="344"/>
      <c r="BG16" s="344"/>
      <c r="BH16" s="344"/>
      <c r="BI16" s="345">
        <f>BS16</f>
        <v>0</v>
      </c>
      <c r="BJ16" s="346">
        <f t="shared" si="0"/>
        <v>0.8</v>
      </c>
    </row>
    <row r="17" spans="1:62" ht="20.399999999999999" x14ac:dyDescent="0.25">
      <c r="A17" s="339" t="str">
        <f>' NP DENNA entry autumn'!A17</f>
        <v>1.1.03</v>
      </c>
      <c r="B17" s="340" t="str">
        <f>' NP DENNA entry autumn'!B17</f>
        <v>Foreign language of scientific communication</v>
      </c>
      <c r="C17" s="621" t="str">
        <f>' NP DENNA entry autumn'!C17</f>
        <v>ІФП</v>
      </c>
      <c r="D17" s="341">
        <f>' NP DENNA entry autumn'!D17</f>
        <v>1</v>
      </c>
      <c r="E17" s="341">
        <f>' NP DENNA entry autumn'!E17</f>
        <v>0</v>
      </c>
      <c r="F17" s="341">
        <f>' NP DENNA entry autumn'!F17</f>
        <v>0</v>
      </c>
      <c r="G17" s="341">
        <f>' NP DENNA entry autumn'!G17</f>
        <v>0</v>
      </c>
      <c r="H17" s="341">
        <f>' NP DENNA entry autumn'!H17</f>
        <v>0</v>
      </c>
      <c r="I17" s="341">
        <f>' NP DENNA entry autumn'!I17</f>
        <v>0</v>
      </c>
      <c r="J17" s="341">
        <f>' NP DENNA entry autumn'!J17</f>
        <v>0</v>
      </c>
      <c r="K17" s="341">
        <f>' NP DENNA entry autumn'!K17</f>
        <v>0</v>
      </c>
      <c r="L17" s="341">
        <f>' NP DENNA entry autumn'!L17</f>
        <v>0</v>
      </c>
      <c r="M17" s="341">
        <f>' NP DENNA entry autumn'!M17</f>
        <v>0</v>
      </c>
      <c r="N17" s="341">
        <f>' NP DENNA entry autumn'!N17</f>
        <v>0</v>
      </c>
      <c r="O17" s="343"/>
      <c r="P17" s="343"/>
      <c r="Q17" s="342">
        <f ca="1">IF(' NP DENNA admission spring'!Q17&lt;&gt;0, ' NP DENNA admission spring'!Q17+1,0)</f>
        <v>0</v>
      </c>
      <c r="R17" s="342">
        <f ca="1">IF(' NP DENNA admission spring'!R17&lt;&gt;0, ' NP DENNA admission spring'!R17+1,0)</f>
        <v>0</v>
      </c>
      <c r="S17" s="342">
        <f ca="1">IF(' NP DENNA admission spring'!S17&lt;&gt;0, ' NP DENNA admission spring'!S17+1,0)</f>
        <v>0</v>
      </c>
      <c r="T17" s="342">
        <f ca="1">IF(' NP DENNA admission spring'!T17&lt;&gt;0, ' NP DENNA admission spring'!T17+1,0)</f>
        <v>0</v>
      </c>
      <c r="U17" s="342">
        <f ca="1">IF(' NP DENNA admission spring'!U17&lt;&gt;0, ' NP DENNA admission spring'!U17+1,0)</f>
        <v>0</v>
      </c>
      <c r="V17" s="342">
        <f ca="1">IF(' NP DENNA admission spring'!V17&lt;&gt;0, ' NP DENNA admission spring'!V17+1,0)</f>
        <v>0</v>
      </c>
      <c r="W17" s="342">
        <f ca="1">IF(' NP DENNA admission spring'!W17&lt;&gt;0, ' NP DENNA admission spring'!W17+1,0)</f>
        <v>0</v>
      </c>
      <c r="X17" s="342">
        <f>' NP DENNA entry autumn'!X17</f>
        <v>90</v>
      </c>
      <c r="Y17" s="343">
        <f>' NP DENNA entry autumn'!Y17</f>
        <v>3</v>
      </c>
      <c r="Z17" s="343">
        <f>' NP DENNA entry autumn'!Z17</f>
        <v>0</v>
      </c>
      <c r="AA17" s="343">
        <f>' NP DENNA entry autumn'!AA17</f>
        <v>0</v>
      </c>
      <c r="AB17" s="343">
        <f>' NP DENNA entry autumn'!AB17</f>
        <v>18</v>
      </c>
      <c r="AC17" s="343">
        <f>' NP DENNA entry autumn'!AC17</f>
        <v>72</v>
      </c>
      <c r="AD17" s="344"/>
      <c r="AE17" s="344"/>
      <c r="AF17" s="344"/>
      <c r="AG17" s="345"/>
      <c r="AH17" s="344">
        <f>' NP DENNA entry autumn'!AD17</f>
        <v>0</v>
      </c>
      <c r="AI17" s="344">
        <f>' NP DENNA entry autumn'!AE17</f>
        <v>0</v>
      </c>
      <c r="AJ17" s="344">
        <f>' NP DENNA entry autumn'!AF17</f>
        <v>18</v>
      </c>
      <c r="AK17" s="345">
        <f>' NP DENNA entry autumn'!AG17</f>
        <v>3</v>
      </c>
      <c r="AL17" s="344">
        <f>' NP DENNA entry autumn'!AH17</f>
        <v>0</v>
      </c>
      <c r="AM17" s="344">
        <f>' NP DENNA entry autumn'!AI17</f>
        <v>0</v>
      </c>
      <c r="AN17" s="344">
        <f>' NP DENNA entry autumn'!AJ17</f>
        <v>0</v>
      </c>
      <c r="AO17" s="345">
        <f>' NP DENNA entry autumn'!AK17</f>
        <v>0</v>
      </c>
      <c r="AP17" s="344">
        <f>' NP DENNA entry autumn'!AL17</f>
        <v>0</v>
      </c>
      <c r="AQ17" s="344">
        <f>' NP DENNA entry autumn'!AM17</f>
        <v>0</v>
      </c>
      <c r="AR17" s="344">
        <f>' NP DENNA entry autumn'!AN17</f>
        <v>0</v>
      </c>
      <c r="AS17" s="345">
        <f>' NP DENNA entry autumn'!AO17</f>
        <v>0</v>
      </c>
      <c r="AT17" s="344"/>
      <c r="AU17" s="344"/>
      <c r="AV17" s="344"/>
      <c r="AW17" s="345">
        <f t="shared" ref="AW17:AW35" si="1">BP17</f>
        <v>0</v>
      </c>
      <c r="AX17" s="344"/>
      <c r="AY17" s="344"/>
      <c r="AZ17" s="344"/>
      <c r="BA17" s="345">
        <f t="shared" ref="BA17:BA35" si="2">BQ17</f>
        <v>0</v>
      </c>
      <c r="BB17" s="344"/>
      <c r="BC17" s="344"/>
      <c r="BD17" s="344"/>
      <c r="BE17" s="345">
        <f t="shared" ref="BE17:BE35" si="3">BR17</f>
        <v>0</v>
      </c>
      <c r="BF17" s="344"/>
      <c r="BG17" s="344"/>
      <c r="BH17" s="344"/>
      <c r="BI17" s="345">
        <f t="shared" ref="BI17:BI35" si="4">BS17</f>
        <v>0</v>
      </c>
      <c r="BJ17" s="346">
        <f t="shared" si="0"/>
        <v>0.8</v>
      </c>
    </row>
    <row r="18" spans="1:62" ht="22.8" customHeight="1" x14ac:dyDescent="0.25">
      <c r="A18" s="339" t="str">
        <f>' NP DENNA entry autumn'!A18</f>
        <v>1.1.04</v>
      </c>
      <c r="B18" s="340" t="str">
        <f>' NP DENNA entry autumn'!B18</f>
        <v>Personnel management in scientific institutions</v>
      </c>
      <c r="C18" s="621" t="str">
        <f>' NP DENNA entry autumn'!C18</f>
        <v>ПУММ</v>
      </c>
      <c r="D18" s="341">
        <f>' NP DENNA entry autumn'!D18</f>
        <v>2</v>
      </c>
      <c r="E18" s="341">
        <f>' NP DENNA entry autumn'!E18</f>
        <v>0</v>
      </c>
      <c r="F18" s="341">
        <f>' NP DENNA entry autumn'!F18</f>
        <v>0</v>
      </c>
      <c r="G18" s="341">
        <f>' NP DENNA entry autumn'!G18</f>
        <v>0</v>
      </c>
      <c r="H18" s="341">
        <f>' NP DENNA entry autumn'!H18</f>
        <v>0</v>
      </c>
      <c r="I18" s="341">
        <f>' NP DENNA entry autumn'!I18</f>
        <v>0</v>
      </c>
      <c r="J18" s="341">
        <f>' NP DENNA entry autumn'!J18</f>
        <v>0</v>
      </c>
      <c r="K18" s="341">
        <f>' NP DENNA entry autumn'!K18</f>
        <v>0</v>
      </c>
      <c r="L18" s="341">
        <f>' NP DENNA entry autumn'!L18</f>
        <v>0</v>
      </c>
      <c r="M18" s="341">
        <f>' NP DENNA entry autumn'!M18</f>
        <v>0</v>
      </c>
      <c r="N18" s="341">
        <f>' NP DENNA entry autumn'!N18</f>
        <v>0</v>
      </c>
      <c r="O18" s="343"/>
      <c r="P18" s="343"/>
      <c r="Q18" s="342">
        <f ca="1">IF(' NP DENNA admission spring'!Q18&lt;&gt;0, ' NP DENNA admission spring'!Q18+1,0)</f>
        <v>0</v>
      </c>
      <c r="R18" s="342">
        <f ca="1">IF(' NP DENNA admission spring'!R18&lt;&gt;0, ' NP DENNA admission spring'!R18+1,0)</f>
        <v>0</v>
      </c>
      <c r="S18" s="342">
        <f ca="1">IF(' NP DENNA admission spring'!S18&lt;&gt;0, ' NP DENNA admission spring'!S18+1,0)</f>
        <v>0</v>
      </c>
      <c r="T18" s="342">
        <f ca="1">IF(' NP DENNA admission spring'!T18&lt;&gt;0, ' NP DENNA admission spring'!T18+1,0)</f>
        <v>0</v>
      </c>
      <c r="U18" s="342">
        <f ca="1">IF(' NP DENNA admission spring'!U18&lt;&gt;0, ' NP DENNA admission spring'!U18+1,0)</f>
        <v>0</v>
      </c>
      <c r="V18" s="342">
        <f ca="1">IF(' NP DENNA admission spring'!V18&lt;&gt;0, ' NP DENNA admission spring'!V18+1,0)</f>
        <v>0</v>
      </c>
      <c r="W18" s="342">
        <f ca="1">IF(' NP DENNA admission spring'!W18&lt;&gt;0, ' NP DENNA admission spring'!W18+1,0)</f>
        <v>0</v>
      </c>
      <c r="X18" s="342">
        <f>' NP DENNA entry autumn'!X18</f>
        <v>150</v>
      </c>
      <c r="Y18" s="343">
        <f>' NP DENNA entry autumn'!Y18</f>
        <v>5</v>
      </c>
      <c r="Z18" s="343">
        <f>' NP DENNA entry autumn'!Z18</f>
        <v>12</v>
      </c>
      <c r="AA18" s="343">
        <f>' NP DENNA entry autumn'!AA18</f>
        <v>0</v>
      </c>
      <c r="AB18" s="343">
        <f>' NP DENNA entry autumn'!AB18</f>
        <v>6</v>
      </c>
      <c r="AC18" s="343">
        <f>' NP DENNA entry autumn'!AC18</f>
        <v>132</v>
      </c>
      <c r="AD18" s="344"/>
      <c r="AE18" s="344"/>
      <c r="AF18" s="344"/>
      <c r="AG18" s="345"/>
      <c r="AH18" s="344">
        <f>' NP DENNA entry autumn'!AD18</f>
        <v>0</v>
      </c>
      <c r="AI18" s="344">
        <f>' NP DENNA entry autumn'!AE18</f>
        <v>0</v>
      </c>
      <c r="AJ18" s="344">
        <f>' NP DENNA entry autumn'!AF18</f>
        <v>0</v>
      </c>
      <c r="AK18" s="345">
        <f>' NP DENNA entry autumn'!AG18</f>
        <v>0</v>
      </c>
      <c r="AL18" s="344">
        <f>' NP DENNA entry autumn'!AH18</f>
        <v>12</v>
      </c>
      <c r="AM18" s="344">
        <f>' NP DENNA entry autumn'!AI18</f>
        <v>0</v>
      </c>
      <c r="AN18" s="344">
        <f>' NP DENNA entry autumn'!AJ18</f>
        <v>6</v>
      </c>
      <c r="AO18" s="345">
        <f>' NP DENNA entry autumn'!AK18</f>
        <v>5</v>
      </c>
      <c r="AP18" s="344">
        <f>' NP DENNA entry autumn'!AL18</f>
        <v>0</v>
      </c>
      <c r="AQ18" s="344">
        <f>' NP DENNA entry autumn'!AM18</f>
        <v>0</v>
      </c>
      <c r="AR18" s="344">
        <f>' NP DENNA entry autumn'!AN18</f>
        <v>0</v>
      </c>
      <c r="AS18" s="345">
        <f>' NP DENNA entry autumn'!AO18</f>
        <v>0</v>
      </c>
      <c r="AT18" s="344"/>
      <c r="AU18" s="344"/>
      <c r="AV18" s="344"/>
      <c r="AW18" s="345">
        <f t="shared" si="1"/>
        <v>0</v>
      </c>
      <c r="AX18" s="344"/>
      <c r="AY18" s="344"/>
      <c r="AZ18" s="344"/>
      <c r="BA18" s="345">
        <f t="shared" si="2"/>
        <v>0</v>
      </c>
      <c r="BB18" s="344"/>
      <c r="BC18" s="344"/>
      <c r="BD18" s="344"/>
      <c r="BE18" s="345">
        <f t="shared" si="3"/>
        <v>0</v>
      </c>
      <c r="BF18" s="344"/>
      <c r="BG18" s="344"/>
      <c r="BH18" s="344"/>
      <c r="BI18" s="345">
        <f t="shared" si="4"/>
        <v>0</v>
      </c>
      <c r="BJ18" s="346">
        <f t="shared" si="0"/>
        <v>0.88</v>
      </c>
    </row>
    <row r="19" spans="1:62" ht="20.399999999999999" x14ac:dyDescent="0.25">
      <c r="A19" s="339" t="str">
        <f>' NP DENNA entry autumn'!A19</f>
        <v>1.1.05</v>
      </c>
      <c r="B19" s="340" t="str">
        <f>' NP DENNA entry autumn'!B19</f>
        <v>Modern information technologies in scientific activity</v>
      </c>
      <c r="C19" s="621" t="str">
        <f>' NP DENNA entry autumn'!C19</f>
        <v>ПУММ</v>
      </c>
      <c r="D19" s="341">
        <f>' NP DENNA entry autumn'!D19</f>
        <v>0</v>
      </c>
      <c r="E19" s="341">
        <f>' NP DENNA entry autumn'!E19</f>
        <v>0</v>
      </c>
      <c r="F19" s="341">
        <f>' NP DENNA entry autumn'!F19</f>
        <v>0</v>
      </c>
      <c r="G19" s="341">
        <f>' NP DENNA entry autumn'!G19</f>
        <v>0</v>
      </c>
      <c r="H19" s="341">
        <f>' NP DENNA entry autumn'!H19</f>
        <v>1</v>
      </c>
      <c r="I19" s="341">
        <f>' NP DENNA entry autumn'!I19</f>
        <v>0</v>
      </c>
      <c r="J19" s="341">
        <f>' NP DENNA entry autumn'!J19</f>
        <v>0</v>
      </c>
      <c r="K19" s="341">
        <f>' NP DENNA entry autumn'!K19</f>
        <v>0</v>
      </c>
      <c r="L19" s="341">
        <f>' NP DENNA entry autumn'!L19</f>
        <v>0</v>
      </c>
      <c r="M19" s="341">
        <f>' NP DENNA entry autumn'!M19</f>
        <v>0</v>
      </c>
      <c r="N19" s="341">
        <f>' NP DENNA entry autumn'!N19</f>
        <v>0</v>
      </c>
      <c r="O19" s="343"/>
      <c r="P19" s="343"/>
      <c r="Q19" s="342">
        <f ca="1">IF(' NP DENNA admission spring'!Q19&lt;&gt;0, ' NP DENNA admission spring'!Q19+1,0)</f>
        <v>0</v>
      </c>
      <c r="R19" s="342">
        <f ca="1">IF(' NP DENNA admission spring'!R19&lt;&gt;0, ' NP DENNA admission spring'!R19+1,0)</f>
        <v>0</v>
      </c>
      <c r="S19" s="342">
        <f ca="1">IF(' NP DENNA admission spring'!S19&lt;&gt;0, ' NP DENNA admission spring'!S19+1,0)</f>
        <v>0</v>
      </c>
      <c r="T19" s="342">
        <f ca="1">IF(' NP DENNA admission spring'!T19&lt;&gt;0, ' NP DENNA admission spring'!T19+1,0)</f>
        <v>0</v>
      </c>
      <c r="U19" s="342">
        <f ca="1">IF(' NP DENNA admission spring'!U19&lt;&gt;0, ' NP DENNA admission spring'!U19+1,0)</f>
        <v>0</v>
      </c>
      <c r="V19" s="342">
        <f ca="1">IF(' NP DENNA admission spring'!V19&lt;&gt;0, ' NP DENNA admission spring'!V19+1,0)</f>
        <v>0</v>
      </c>
      <c r="W19" s="342">
        <f ca="1">IF(' NP DENNA admission spring'!W19&lt;&gt;0, ' NP DENNA admission spring'!W19+1,0)</f>
        <v>0</v>
      </c>
      <c r="X19" s="342">
        <f>' NP DENNA entry autumn'!X19</f>
        <v>150</v>
      </c>
      <c r="Y19" s="343">
        <f>' NP DENNA entry autumn'!Y19</f>
        <v>5</v>
      </c>
      <c r="Z19" s="343">
        <f>' NP DENNA entry autumn'!Z19</f>
        <v>12</v>
      </c>
      <c r="AA19" s="343">
        <f>' NP DENNA entry autumn'!AA19</f>
        <v>0</v>
      </c>
      <c r="AB19" s="343">
        <f>' NP DENNA entry autumn'!AB19</f>
        <v>6</v>
      </c>
      <c r="AC19" s="343">
        <f>' NP DENNA entry autumn'!AC19</f>
        <v>132</v>
      </c>
      <c r="AD19" s="344"/>
      <c r="AE19" s="344"/>
      <c r="AF19" s="344"/>
      <c r="AG19" s="345"/>
      <c r="AH19" s="344">
        <f>' NP DENNA entry autumn'!AD19</f>
        <v>12</v>
      </c>
      <c r="AI19" s="344">
        <f>' NP DENNA entry autumn'!AE19</f>
        <v>0</v>
      </c>
      <c r="AJ19" s="344">
        <f>' NP DENNA entry autumn'!AF19</f>
        <v>6</v>
      </c>
      <c r="AK19" s="345">
        <f>' NP DENNA entry autumn'!AG19</f>
        <v>5</v>
      </c>
      <c r="AL19" s="344">
        <f>' NP DENNA entry autumn'!AH19</f>
        <v>0</v>
      </c>
      <c r="AM19" s="344">
        <f>' NP DENNA entry autumn'!AI19</f>
        <v>0</v>
      </c>
      <c r="AN19" s="344">
        <f>' NP DENNA entry autumn'!AJ19</f>
        <v>0</v>
      </c>
      <c r="AO19" s="345">
        <f>' NP DENNA entry autumn'!AK19</f>
        <v>0</v>
      </c>
      <c r="AP19" s="344">
        <f>' NP DENNA entry autumn'!AL19</f>
        <v>0</v>
      </c>
      <c r="AQ19" s="344">
        <f>' NP DENNA entry autumn'!AM19</f>
        <v>0</v>
      </c>
      <c r="AR19" s="344">
        <f>' NP DENNA entry autumn'!AN19</f>
        <v>0</v>
      </c>
      <c r="AS19" s="345">
        <f>' NP DENNA entry autumn'!AO19</f>
        <v>0</v>
      </c>
      <c r="AT19" s="344"/>
      <c r="AU19" s="344"/>
      <c r="AV19" s="344"/>
      <c r="AW19" s="345">
        <f t="shared" si="1"/>
        <v>0</v>
      </c>
      <c r="AX19" s="344"/>
      <c r="AY19" s="344"/>
      <c r="AZ19" s="344"/>
      <c r="BA19" s="345">
        <f t="shared" si="2"/>
        <v>0</v>
      </c>
      <c r="BB19" s="344"/>
      <c r="BC19" s="344"/>
      <c r="BD19" s="344"/>
      <c r="BE19" s="345">
        <f t="shared" si="3"/>
        <v>0</v>
      </c>
      <c r="BF19" s="344"/>
      <c r="BG19" s="344"/>
      <c r="BH19" s="344"/>
      <c r="BI19" s="345">
        <f t="shared" si="4"/>
        <v>0</v>
      </c>
      <c r="BJ19" s="346">
        <f t="shared" si="0"/>
        <v>0.88</v>
      </c>
    </row>
    <row r="20" spans="1:62" x14ac:dyDescent="0.25">
      <c r="A20" s="339" t="str">
        <f>' NP DENNA entry autumn'!A20</f>
        <v>1.1.06</v>
      </c>
      <c r="B20" s="340" t="str">
        <f>' NP DENNA entry autumn'!B20</f>
        <v>Funding of scientific activity</v>
      </c>
      <c r="C20" s="621" t="str">
        <f>' NP DENNA entry autumn'!C20</f>
        <v>ПУММ</v>
      </c>
      <c r="D20" s="341">
        <f>' NP DENNA entry autumn'!D20</f>
        <v>2</v>
      </c>
      <c r="E20" s="341">
        <f>' NP DENNA entry autumn'!E20</f>
        <v>0</v>
      </c>
      <c r="F20" s="341">
        <f>' NP DENNA entry autumn'!F20</f>
        <v>0</v>
      </c>
      <c r="G20" s="341">
        <f>' NP DENNA entry autumn'!G20</f>
        <v>0</v>
      </c>
      <c r="H20" s="341">
        <f>' NP DENNA entry autumn'!H20</f>
        <v>0</v>
      </c>
      <c r="I20" s="341">
        <f>' NP DENNA entry autumn'!I20</f>
        <v>0</v>
      </c>
      <c r="J20" s="341">
        <f>' NP DENNA entry autumn'!J20</f>
        <v>0</v>
      </c>
      <c r="K20" s="341">
        <f>' NP DENNA entry autumn'!K20</f>
        <v>0</v>
      </c>
      <c r="L20" s="341">
        <f>' NP DENNA entry autumn'!L20</f>
        <v>0</v>
      </c>
      <c r="M20" s="341">
        <f>' NP DENNA entry autumn'!M20</f>
        <v>0</v>
      </c>
      <c r="N20" s="341">
        <f>' NP DENNA entry autumn'!N20</f>
        <v>0</v>
      </c>
      <c r="O20" s="343"/>
      <c r="P20" s="343"/>
      <c r="Q20" s="342">
        <f ca="1">IF(' NP DENNA admission spring'!Q20&lt;&gt;0, ' NP DENNA admission spring'!Q20+1,0)</f>
        <v>0</v>
      </c>
      <c r="R20" s="342">
        <f ca="1">IF(' NP DENNA admission spring'!R20&lt;&gt;0, ' NP DENNA admission spring'!R20+1,0)</f>
        <v>0</v>
      </c>
      <c r="S20" s="342">
        <f ca="1">IF(' NP DENNA admission spring'!S20&lt;&gt;0, ' NP DENNA admission spring'!S20+1,0)</f>
        <v>0</v>
      </c>
      <c r="T20" s="342">
        <f ca="1">IF(' NP DENNA admission spring'!T20&lt;&gt;0, ' NP DENNA admission spring'!T20+1,0)</f>
        <v>0</v>
      </c>
      <c r="U20" s="342">
        <f ca="1">IF(' NP DENNA admission spring'!U20&lt;&gt;0, ' NP DENNA admission spring'!U20+1,0)</f>
        <v>0</v>
      </c>
      <c r="V20" s="342">
        <f ca="1">IF(' NP DENNA admission spring'!V20&lt;&gt;0, ' NP DENNA admission spring'!V20+1,0)</f>
        <v>0</v>
      </c>
      <c r="W20" s="342">
        <f ca="1">IF(' NP DENNA admission spring'!W20&lt;&gt;0, ' NP DENNA admission spring'!W20+1,0)</f>
        <v>0</v>
      </c>
      <c r="X20" s="342">
        <f>' NP DENNA entry autumn'!X20</f>
        <v>150</v>
      </c>
      <c r="Y20" s="343">
        <f>' NP DENNA entry autumn'!Y20</f>
        <v>5</v>
      </c>
      <c r="Z20" s="343">
        <f>' NP DENNA entry autumn'!Z20</f>
        <v>12</v>
      </c>
      <c r="AA20" s="343">
        <f>' NP DENNA entry autumn'!AA20</f>
        <v>0</v>
      </c>
      <c r="AB20" s="343">
        <f>' NP DENNA entry autumn'!AB20</f>
        <v>6</v>
      </c>
      <c r="AC20" s="343">
        <f>' NP DENNA entry autumn'!AC20</f>
        <v>132</v>
      </c>
      <c r="AD20" s="344"/>
      <c r="AE20" s="344"/>
      <c r="AF20" s="344"/>
      <c r="AG20" s="345"/>
      <c r="AH20" s="344">
        <f>' NP DENNA entry autumn'!AD20</f>
        <v>0</v>
      </c>
      <c r="AI20" s="344">
        <f>' NP DENNA entry autumn'!AE20</f>
        <v>0</v>
      </c>
      <c r="AJ20" s="344">
        <f>' NP DENNA entry autumn'!AF20</f>
        <v>0</v>
      </c>
      <c r="AK20" s="345">
        <f>' NP DENNA entry autumn'!AG20</f>
        <v>0</v>
      </c>
      <c r="AL20" s="344">
        <f>' NP DENNA entry autumn'!AH20</f>
        <v>12</v>
      </c>
      <c r="AM20" s="344">
        <f>' NP DENNA entry autumn'!AI20</f>
        <v>0</v>
      </c>
      <c r="AN20" s="344">
        <f>' NP DENNA entry autumn'!AJ20</f>
        <v>6</v>
      </c>
      <c r="AO20" s="345">
        <f>' NP DENNA entry autumn'!AK20</f>
        <v>5</v>
      </c>
      <c r="AP20" s="344">
        <f>' NP DENNA entry autumn'!AL20</f>
        <v>0</v>
      </c>
      <c r="AQ20" s="344">
        <f>' NP DENNA entry autumn'!AM20</f>
        <v>0</v>
      </c>
      <c r="AR20" s="344">
        <f>' NP DENNA entry autumn'!AN20</f>
        <v>0</v>
      </c>
      <c r="AS20" s="345">
        <f>' NP DENNA entry autumn'!AO20</f>
        <v>0</v>
      </c>
      <c r="AT20" s="344"/>
      <c r="AU20" s="344"/>
      <c r="AV20" s="344"/>
      <c r="AW20" s="345">
        <f t="shared" si="1"/>
        <v>0</v>
      </c>
      <c r="AX20" s="344"/>
      <c r="AY20" s="344"/>
      <c r="AZ20" s="344"/>
      <c r="BA20" s="345">
        <f t="shared" si="2"/>
        <v>0</v>
      </c>
      <c r="BB20" s="344"/>
      <c r="BC20" s="344"/>
      <c r="BD20" s="344"/>
      <c r="BE20" s="345">
        <f t="shared" si="3"/>
        <v>0</v>
      </c>
      <c r="BF20" s="344"/>
      <c r="BG20" s="344"/>
      <c r="BH20" s="344"/>
      <c r="BI20" s="345">
        <f t="shared" si="4"/>
        <v>0</v>
      </c>
      <c r="BJ20" s="346">
        <f t="shared" si="0"/>
        <v>0.88</v>
      </c>
    </row>
    <row r="21" spans="1:62" ht="30.6" x14ac:dyDescent="0.25">
      <c r="A21" s="339" t="str">
        <f>' NP DENNA entry autumn'!A21</f>
        <v>1.1.07</v>
      </c>
      <c r="B21" s="340" t="str">
        <f>' NP DENNA entry autumn'!B21</f>
        <v>The current state of scientific knowledge in the field of management theory and practice</v>
      </c>
      <c r="C21" s="621" t="str">
        <f>' NP DENNA entry autumn'!C21</f>
        <v>ПУММ</v>
      </c>
      <c r="D21" s="341">
        <f>' NP DENNA entry autumn'!D21</f>
        <v>3</v>
      </c>
      <c r="E21" s="341">
        <f>' NP DENNA entry autumn'!E21</f>
        <v>0</v>
      </c>
      <c r="F21" s="341">
        <f>' NP DENNA entry autumn'!F21</f>
        <v>0</v>
      </c>
      <c r="G21" s="341">
        <f>' NP DENNA entry autumn'!G21</f>
        <v>0</v>
      </c>
      <c r="H21" s="341">
        <f>' NP DENNA entry autumn'!H21</f>
        <v>0</v>
      </c>
      <c r="I21" s="341">
        <f>' NP DENNA entry autumn'!I21</f>
        <v>0</v>
      </c>
      <c r="J21" s="341">
        <f>' NP DENNA entry autumn'!J21</f>
        <v>0</v>
      </c>
      <c r="K21" s="341">
        <f>' NP DENNA entry autumn'!K21</f>
        <v>0</v>
      </c>
      <c r="L21" s="341">
        <f>' NP DENNA entry autumn'!L21</f>
        <v>0</v>
      </c>
      <c r="M21" s="341">
        <f>' NP DENNA entry autumn'!M21</f>
        <v>0</v>
      </c>
      <c r="N21" s="341">
        <f>' NP DENNA entry autumn'!N21</f>
        <v>0</v>
      </c>
      <c r="O21" s="343"/>
      <c r="P21" s="343"/>
      <c r="Q21" s="342">
        <f ca="1">IF(' NP DENNA admission spring'!Q21&lt;&gt;0, ' NP DENNA admission spring'!Q21+1,0)</f>
        <v>0</v>
      </c>
      <c r="R21" s="342">
        <f ca="1">IF(' NP DENNA admission spring'!R21&lt;&gt;0, ' NP DENNA admission spring'!R21+1,0)</f>
        <v>0</v>
      </c>
      <c r="S21" s="342">
        <f ca="1">IF(' NP DENNA admission spring'!S21&lt;&gt;0, ' NP DENNA admission spring'!S21+1,0)</f>
        <v>0</v>
      </c>
      <c r="T21" s="342">
        <f ca="1">IF(' NP DENNA admission spring'!T21&lt;&gt;0, ' NP DENNA admission spring'!T21+1,0)</f>
        <v>0</v>
      </c>
      <c r="U21" s="342">
        <f ca="1">IF(' NP DENNA admission spring'!U21&lt;&gt;0, ' NP DENNA admission spring'!U21+1,0)</f>
        <v>0</v>
      </c>
      <c r="V21" s="342">
        <f ca="1">IF(' NP DENNA admission spring'!V21&lt;&gt;0, ' NP DENNA admission spring'!V21+1,0)</f>
        <v>0</v>
      </c>
      <c r="W21" s="342">
        <f ca="1">IF(' NP DENNA admission spring'!W21&lt;&gt;0, ' NP DENNA admission spring'!W21+1,0)</f>
        <v>0</v>
      </c>
      <c r="X21" s="342">
        <f>' NP DENNA entry autumn'!X21</f>
        <v>150</v>
      </c>
      <c r="Y21" s="343">
        <f>' NP DENNA entry autumn'!Y21</f>
        <v>5</v>
      </c>
      <c r="Z21" s="343">
        <f>' NP DENNA entry autumn'!Z21</f>
        <v>12</v>
      </c>
      <c r="AA21" s="343">
        <f>' NP DENNA entry autumn'!AA21</f>
        <v>0</v>
      </c>
      <c r="AB21" s="343">
        <f>' NP DENNA entry autumn'!AB21</f>
        <v>6</v>
      </c>
      <c r="AC21" s="343">
        <f>' NP DENNA entry autumn'!AC21</f>
        <v>132</v>
      </c>
      <c r="AD21" s="344"/>
      <c r="AE21" s="344"/>
      <c r="AF21" s="344"/>
      <c r="AG21" s="345"/>
      <c r="AH21" s="344">
        <f>' NP DENNA entry autumn'!AD21</f>
        <v>0</v>
      </c>
      <c r="AI21" s="344">
        <f>' NP DENNA entry autumn'!AE21</f>
        <v>0</v>
      </c>
      <c r="AJ21" s="344">
        <f>' NP DENNA entry autumn'!AF21</f>
        <v>0</v>
      </c>
      <c r="AK21" s="345">
        <f>' NP DENNA entry autumn'!AG21</f>
        <v>0</v>
      </c>
      <c r="AL21" s="344">
        <f>' NP DENNA entry autumn'!AH21</f>
        <v>0</v>
      </c>
      <c r="AM21" s="344">
        <f>' NP DENNA entry autumn'!AI21</f>
        <v>0</v>
      </c>
      <c r="AN21" s="344">
        <f>' NP DENNA entry autumn'!AJ21</f>
        <v>0</v>
      </c>
      <c r="AO21" s="345">
        <f>' NP DENNA entry autumn'!AK21</f>
        <v>0</v>
      </c>
      <c r="AP21" s="344">
        <f>' NP DENNA entry autumn'!AL21</f>
        <v>12</v>
      </c>
      <c r="AQ21" s="344">
        <f>' NP DENNA entry autumn'!AM21</f>
        <v>0</v>
      </c>
      <c r="AR21" s="344">
        <f>' NP DENNA entry autumn'!AN21</f>
        <v>6</v>
      </c>
      <c r="AS21" s="345">
        <f>' NP DENNA entry autumn'!AO21</f>
        <v>5</v>
      </c>
      <c r="AT21" s="344"/>
      <c r="AU21" s="344"/>
      <c r="AV21" s="344"/>
      <c r="AW21" s="345">
        <f t="shared" si="1"/>
        <v>0</v>
      </c>
      <c r="AX21" s="344"/>
      <c r="AY21" s="344"/>
      <c r="AZ21" s="344"/>
      <c r="BA21" s="345">
        <f t="shared" si="2"/>
        <v>0</v>
      </c>
      <c r="BB21" s="344"/>
      <c r="BC21" s="344"/>
      <c r="BD21" s="344"/>
      <c r="BE21" s="345">
        <f t="shared" si="3"/>
        <v>0</v>
      </c>
      <c r="BF21" s="344"/>
      <c r="BG21" s="344"/>
      <c r="BH21" s="344"/>
      <c r="BI21" s="345">
        <f t="shared" si="4"/>
        <v>0</v>
      </c>
      <c r="BJ21" s="346">
        <f t="shared" si="0"/>
        <v>0.88</v>
      </c>
    </row>
    <row r="22" spans="1:62" ht="30.6" x14ac:dyDescent="0.25">
      <c r="A22" s="339" t="str">
        <f>' NP DENNA entry autumn'!A22</f>
        <v>1.1.08</v>
      </c>
      <c r="B22" s="340" t="str">
        <f>' NP DENNA entry autumn'!B22</f>
        <v>Methodology of conducting and presenting the results of scientific research in the field of management</v>
      </c>
      <c r="C22" s="621" t="str">
        <f>' NP DENNA entry autumn'!C22</f>
        <v>ПУММ</v>
      </c>
      <c r="D22" s="341">
        <f>' NP DENNA entry autumn'!D22</f>
        <v>1</v>
      </c>
      <c r="E22" s="341">
        <f>' NP DENNA entry autumn'!E22</f>
        <v>0</v>
      </c>
      <c r="F22" s="341">
        <f>' NP DENNA entry autumn'!F22</f>
        <v>0</v>
      </c>
      <c r="G22" s="341">
        <f>' NP DENNA entry autumn'!G22</f>
        <v>0</v>
      </c>
      <c r="H22" s="341">
        <f>' NP DENNA entry autumn'!H22</f>
        <v>0</v>
      </c>
      <c r="I22" s="341">
        <f>' NP DENNA entry autumn'!I22</f>
        <v>0</v>
      </c>
      <c r="J22" s="341">
        <f>' NP DENNA entry autumn'!J22</f>
        <v>0</v>
      </c>
      <c r="K22" s="341">
        <f>' NP DENNA entry autumn'!K22</f>
        <v>0</v>
      </c>
      <c r="L22" s="341">
        <f>' NP DENNA entry autumn'!L22</f>
        <v>0</v>
      </c>
      <c r="M22" s="341">
        <f>' NP DENNA entry autumn'!M22</f>
        <v>0</v>
      </c>
      <c r="N22" s="341">
        <f>' NP DENNA entry autumn'!N22</f>
        <v>0</v>
      </c>
      <c r="O22" s="343"/>
      <c r="P22" s="343"/>
      <c r="Q22" s="342">
        <f ca="1">IF(' NP DENNA admission spring'!Q22&lt;&gt;0, ' NP DENNA admission spring'!Q22+1,0)</f>
        <v>0</v>
      </c>
      <c r="R22" s="342">
        <f ca="1">IF(' NP DENNA admission spring'!R22&lt;&gt;0, ' NP DENNA admission spring'!R22+1,0)</f>
        <v>0</v>
      </c>
      <c r="S22" s="342">
        <f ca="1">IF(' NP DENNA admission spring'!S22&lt;&gt;0, ' NP DENNA admission spring'!S22+1,0)</f>
        <v>0</v>
      </c>
      <c r="T22" s="342">
        <f ca="1">IF(' NP DENNA admission spring'!T22&lt;&gt;0, ' NP DENNA admission spring'!T22+1,0)</f>
        <v>0</v>
      </c>
      <c r="U22" s="342">
        <f ca="1">IF(' NP DENNA admission spring'!U22&lt;&gt;0, ' NP DENNA admission spring'!U22+1,0)</f>
        <v>0</v>
      </c>
      <c r="V22" s="342">
        <f ca="1">IF(' NP DENNA admission spring'!V22&lt;&gt;0, ' NP DENNA admission spring'!V22+1,0)</f>
        <v>0</v>
      </c>
      <c r="W22" s="342">
        <f ca="1">IF(' NP DENNA admission spring'!W22&lt;&gt;0, ' NP DENNA admission spring'!W22+1,0)</f>
        <v>0</v>
      </c>
      <c r="X22" s="342">
        <f>' NP DENNA entry autumn'!X22</f>
        <v>150</v>
      </c>
      <c r="Y22" s="343">
        <f>' NP DENNA entry autumn'!Y22</f>
        <v>5</v>
      </c>
      <c r="Z22" s="343">
        <f>' NP DENNA entry autumn'!Z22</f>
        <v>12</v>
      </c>
      <c r="AA22" s="343">
        <f>' NP DENNA entry autumn'!AA22</f>
        <v>0</v>
      </c>
      <c r="AB22" s="343">
        <f>' NP DENNA entry autumn'!AB22</f>
        <v>6</v>
      </c>
      <c r="AC22" s="343">
        <f>' NP DENNA entry autumn'!AC22</f>
        <v>132</v>
      </c>
      <c r="AD22" s="344"/>
      <c r="AE22" s="344"/>
      <c r="AF22" s="344"/>
      <c r="AG22" s="345"/>
      <c r="AH22" s="344">
        <f>' NP DENNA entry autumn'!AD22</f>
        <v>12</v>
      </c>
      <c r="AI22" s="344">
        <f>' NP DENNA entry autumn'!AE22</f>
        <v>0</v>
      </c>
      <c r="AJ22" s="344">
        <f>' NP DENNA entry autumn'!AF22</f>
        <v>6</v>
      </c>
      <c r="AK22" s="345">
        <f>' NP DENNA entry autumn'!AG22</f>
        <v>5</v>
      </c>
      <c r="AL22" s="344">
        <f>' NP DENNA entry autumn'!AH22</f>
        <v>0</v>
      </c>
      <c r="AM22" s="344">
        <f>' NP DENNA entry autumn'!AI22</f>
        <v>0</v>
      </c>
      <c r="AN22" s="344">
        <f>' NP DENNA entry autumn'!AJ22</f>
        <v>0</v>
      </c>
      <c r="AO22" s="345">
        <f>' NP DENNA entry autumn'!AK22</f>
        <v>0</v>
      </c>
      <c r="AP22" s="344">
        <f>' NP DENNA entry autumn'!AL22</f>
        <v>0</v>
      </c>
      <c r="AQ22" s="344">
        <f>' NP DENNA entry autumn'!AM22</f>
        <v>0</v>
      </c>
      <c r="AR22" s="344">
        <f>' NP DENNA entry autumn'!AN22</f>
        <v>0</v>
      </c>
      <c r="AS22" s="345">
        <f>' NP DENNA entry autumn'!AO22</f>
        <v>0</v>
      </c>
      <c r="AT22" s="344"/>
      <c r="AU22" s="344"/>
      <c r="AV22" s="344"/>
      <c r="AW22" s="345">
        <f t="shared" si="1"/>
        <v>0</v>
      </c>
      <c r="AX22" s="344"/>
      <c r="AY22" s="344"/>
      <c r="AZ22" s="344"/>
      <c r="BA22" s="345">
        <f t="shared" si="2"/>
        <v>0</v>
      </c>
      <c r="BB22" s="344"/>
      <c r="BC22" s="344"/>
      <c r="BD22" s="344"/>
      <c r="BE22" s="345">
        <f t="shared" si="3"/>
        <v>0</v>
      </c>
      <c r="BF22" s="344"/>
      <c r="BG22" s="344"/>
      <c r="BH22" s="344"/>
      <c r="BI22" s="345">
        <f t="shared" si="4"/>
        <v>0</v>
      </c>
      <c r="BJ22" s="346">
        <f t="shared" si="0"/>
        <v>0.88</v>
      </c>
    </row>
    <row r="23" spans="1:62" x14ac:dyDescent="0.25">
      <c r="A23" s="339" t="str">
        <f>' NP DENNA entry autumn'!A23</f>
        <v>1.1.09</v>
      </c>
      <c r="B23" s="340" t="str">
        <f>' NP DENNA entry autumn'!B23</f>
        <v>Management concepts and technologies</v>
      </c>
      <c r="C23" s="621" t="str">
        <f>' NP DENNA entry autumn'!C23</f>
        <v>ПУММ</v>
      </c>
      <c r="D23" s="341">
        <f>' NP DENNA entry autumn'!D23</f>
        <v>3</v>
      </c>
      <c r="E23" s="341">
        <f>' NP DENNA entry autumn'!E23</f>
        <v>0</v>
      </c>
      <c r="F23" s="341">
        <f>' NP DENNA entry autumn'!F23</f>
        <v>0</v>
      </c>
      <c r="G23" s="341">
        <f>' NP DENNA entry autumn'!G23</f>
        <v>0</v>
      </c>
      <c r="H23" s="341">
        <f>' NP DENNA entry autumn'!H23</f>
        <v>0</v>
      </c>
      <c r="I23" s="341">
        <f>' NP DENNA entry autumn'!I23</f>
        <v>0</v>
      </c>
      <c r="J23" s="341">
        <f>' NP DENNA entry autumn'!J23</f>
        <v>0</v>
      </c>
      <c r="K23" s="341">
        <f>' NP DENNA entry autumn'!K23</f>
        <v>0</v>
      </c>
      <c r="L23" s="341">
        <f>' NP DENNA entry autumn'!L23</f>
        <v>0</v>
      </c>
      <c r="M23" s="341">
        <f>' NP DENNA entry autumn'!M23</f>
        <v>0</v>
      </c>
      <c r="N23" s="341">
        <f>' NP DENNA entry autumn'!N23</f>
        <v>0</v>
      </c>
      <c r="O23" s="343"/>
      <c r="P23" s="343"/>
      <c r="Q23" s="342">
        <f ca="1">IF(' NP DENNA admission spring'!Q23&lt;&gt;0, ' NP DENNA admission spring'!Q23+1,0)</f>
        <v>0</v>
      </c>
      <c r="R23" s="342">
        <f ca="1">IF(' NP DENNA admission spring'!R23&lt;&gt;0, ' NP DENNA admission spring'!R23+1,0)</f>
        <v>0</v>
      </c>
      <c r="S23" s="342">
        <f ca="1">IF(' NP DENNA admission spring'!S23&lt;&gt;0, ' NP DENNA admission spring'!S23+1,0)</f>
        <v>0</v>
      </c>
      <c r="T23" s="342">
        <f ca="1">IF(' NP DENNA admission spring'!T23&lt;&gt;0, ' NP DENNA admission spring'!T23+1,0)</f>
        <v>0</v>
      </c>
      <c r="U23" s="342">
        <f ca="1">IF(' NP DENNA admission spring'!U23&lt;&gt;0, ' NP DENNA admission spring'!U23+1,0)</f>
        <v>0</v>
      </c>
      <c r="V23" s="342">
        <f ca="1">IF(' NP DENNA admission spring'!V23&lt;&gt;0, ' NP DENNA admission spring'!V23+1,0)</f>
        <v>0</v>
      </c>
      <c r="W23" s="342">
        <f ca="1">IF(' NP DENNA admission spring'!W23&lt;&gt;0, ' NP DENNA admission spring'!W23+1,0)</f>
        <v>0</v>
      </c>
      <c r="X23" s="342">
        <f>' NP DENNA entry autumn'!X23</f>
        <v>120</v>
      </c>
      <c r="Y23" s="343">
        <f>' NP DENNA entry autumn'!Y23</f>
        <v>4</v>
      </c>
      <c r="Z23" s="343">
        <f>' NP DENNA entry autumn'!Z23</f>
        <v>12</v>
      </c>
      <c r="AA23" s="343">
        <f>' NP DENNA entry autumn'!AA23</f>
        <v>0</v>
      </c>
      <c r="AB23" s="343">
        <f>' NP DENNA entry autumn'!AB23</f>
        <v>6</v>
      </c>
      <c r="AC23" s="343">
        <f>' NP DENNA entry autumn'!AC23</f>
        <v>102</v>
      </c>
      <c r="AD23" s="344"/>
      <c r="AE23" s="344"/>
      <c r="AF23" s="344"/>
      <c r="AG23" s="345"/>
      <c r="AH23" s="344">
        <f>' NP DENNA entry autumn'!AD23</f>
        <v>0</v>
      </c>
      <c r="AI23" s="344">
        <f>' NP DENNA entry autumn'!AE23</f>
        <v>0</v>
      </c>
      <c r="AJ23" s="344">
        <f>' NP DENNA entry autumn'!AF23</f>
        <v>0</v>
      </c>
      <c r="AK23" s="345">
        <f>' NP DENNA entry autumn'!AG23</f>
        <v>0</v>
      </c>
      <c r="AL23" s="344">
        <f>' NP DENNA entry autumn'!AH23</f>
        <v>0</v>
      </c>
      <c r="AM23" s="344">
        <f>' NP DENNA entry autumn'!AI23</f>
        <v>0</v>
      </c>
      <c r="AN23" s="344">
        <f>' NP DENNA entry autumn'!AJ23</f>
        <v>0</v>
      </c>
      <c r="AO23" s="345">
        <f>' NP DENNA entry autumn'!AK23</f>
        <v>0</v>
      </c>
      <c r="AP23" s="344">
        <f>' NP DENNA entry autumn'!AL23</f>
        <v>12</v>
      </c>
      <c r="AQ23" s="344">
        <f>' NP DENNA entry autumn'!AM23</f>
        <v>0</v>
      </c>
      <c r="AR23" s="344">
        <f>' NP DENNA entry autumn'!AN23</f>
        <v>6</v>
      </c>
      <c r="AS23" s="345">
        <f>' NP DENNA entry autumn'!AO23</f>
        <v>4</v>
      </c>
      <c r="AT23" s="344"/>
      <c r="AU23" s="344"/>
      <c r="AV23" s="344"/>
      <c r="AW23" s="345">
        <f t="shared" si="1"/>
        <v>0</v>
      </c>
      <c r="AX23" s="344"/>
      <c r="AY23" s="344"/>
      <c r="AZ23" s="344"/>
      <c r="BA23" s="345">
        <f t="shared" si="2"/>
        <v>0</v>
      </c>
      <c r="BB23" s="344"/>
      <c r="BC23" s="344"/>
      <c r="BD23" s="344"/>
      <c r="BE23" s="345">
        <f t="shared" si="3"/>
        <v>0</v>
      </c>
      <c r="BF23" s="344"/>
      <c r="BG23" s="344"/>
      <c r="BH23" s="344"/>
      <c r="BI23" s="345">
        <f t="shared" si="4"/>
        <v>0</v>
      </c>
      <c r="BJ23" s="346">
        <f t="shared" si="0"/>
        <v>0.85</v>
      </c>
    </row>
    <row r="24" spans="1:62" hidden="1" x14ac:dyDescent="0.25">
      <c r="A24" s="339" t="str">
        <f>' NP DENNA entry autumn'!A24</f>
        <v>1.1.10</v>
      </c>
      <c r="B24" s="340">
        <f>' NP DENNA entry autumn'!B24</f>
        <v>0</v>
      </c>
      <c r="C24" s="621">
        <f>' NP DENNA entry autumn'!C24</f>
        <v>0</v>
      </c>
      <c r="D24" s="341">
        <f>' NP DENNA entry autumn'!D24</f>
        <v>0</v>
      </c>
      <c r="E24" s="341">
        <f>' NP DENNA entry autumn'!E24</f>
        <v>0</v>
      </c>
      <c r="F24" s="341">
        <f>' NP DENNA entry autumn'!F24</f>
        <v>0</v>
      </c>
      <c r="G24" s="341">
        <f>' NP DENNA entry autumn'!G24</f>
        <v>0</v>
      </c>
      <c r="H24" s="341">
        <f>' NP DENNA entry autumn'!H24</f>
        <v>0</v>
      </c>
      <c r="I24" s="341">
        <f>' NP DENNA entry autumn'!I24</f>
        <v>0</v>
      </c>
      <c r="J24" s="341">
        <f>' NP DENNA entry autumn'!J24</f>
        <v>0</v>
      </c>
      <c r="K24" s="341">
        <f>' NP DENNA entry autumn'!K24</f>
        <v>0</v>
      </c>
      <c r="L24" s="341">
        <f>' NP DENNA entry autumn'!L24</f>
        <v>0</v>
      </c>
      <c r="M24" s="341">
        <f>' NP DENNA entry autumn'!M24</f>
        <v>0</v>
      </c>
      <c r="N24" s="341">
        <f>' NP DENNA entry autumn'!N24</f>
        <v>0</v>
      </c>
      <c r="O24" s="343"/>
      <c r="P24" s="343"/>
      <c r="Q24" s="342">
        <f ca="1">IF(' NP DENNA admission spring'!Q24&lt;&gt;0, ' NP DENNA admission spring'!Q24+1,0)</f>
        <v>0</v>
      </c>
      <c r="R24" s="342">
        <f ca="1">IF(' NP DENNA admission spring'!R24&lt;&gt;0, ' NP DENNA admission spring'!R24+1,0)</f>
        <v>0</v>
      </c>
      <c r="S24" s="342">
        <f ca="1">IF(' NP DENNA admission spring'!S24&lt;&gt;0, ' NP DENNA admission spring'!S24+1,0)</f>
        <v>0</v>
      </c>
      <c r="T24" s="342">
        <f ca="1">IF(' NP DENNA admission spring'!T24&lt;&gt;0, ' NP DENNA admission spring'!T24+1,0)</f>
        <v>0</v>
      </c>
      <c r="U24" s="342">
        <f ca="1">IF(' NP DENNA admission spring'!U24&lt;&gt;0, ' NP DENNA admission spring'!U24+1,0)</f>
        <v>0</v>
      </c>
      <c r="V24" s="342">
        <f ca="1">IF(' NP DENNA admission spring'!V24&lt;&gt;0, ' NP DENNA admission spring'!V24+1,0)</f>
        <v>0</v>
      </c>
      <c r="W24" s="342">
        <f ca="1">IF(' NP DENNA admission spring'!W24&lt;&gt;0, ' NP DENNA admission spring'!W24+1,0)</f>
        <v>0</v>
      </c>
      <c r="X24" s="342">
        <f>' NP DENNA entry autumn'!X24</f>
        <v>0</v>
      </c>
      <c r="Y24" s="343">
        <f>' NP DENNA entry autumn'!Y24</f>
        <v>0</v>
      </c>
      <c r="Z24" s="343">
        <f>' NP DENNA entry autumn'!Z24</f>
        <v>0</v>
      </c>
      <c r="AA24" s="343">
        <f>' NP DENNA entry autumn'!AA24</f>
        <v>0</v>
      </c>
      <c r="AB24" s="343">
        <f>' NP DENNA entry autumn'!AB24</f>
        <v>0</v>
      </c>
      <c r="AC24" s="343">
        <f>' NP DENNA entry autumn'!AC24</f>
        <v>0</v>
      </c>
      <c r="AD24" s="344"/>
      <c r="AE24" s="344"/>
      <c r="AF24" s="344"/>
      <c r="AG24" s="345"/>
      <c r="AH24" s="344">
        <f>' NP DENNA entry autumn'!AD24</f>
        <v>0</v>
      </c>
      <c r="AI24" s="344">
        <f>' NP DENNA entry autumn'!AE24</f>
        <v>0</v>
      </c>
      <c r="AJ24" s="344">
        <f>' NP DENNA entry autumn'!AF24</f>
        <v>0</v>
      </c>
      <c r="AK24" s="345">
        <f>' NP DENNA entry autumn'!AG24</f>
        <v>0</v>
      </c>
      <c r="AL24" s="344">
        <f>' NP DENNA entry autumn'!AH24</f>
        <v>0</v>
      </c>
      <c r="AM24" s="344">
        <f>' NP DENNA entry autumn'!AI24</f>
        <v>0</v>
      </c>
      <c r="AN24" s="344">
        <f>' NP DENNA entry autumn'!AJ24</f>
        <v>0</v>
      </c>
      <c r="AO24" s="345">
        <f>' NP DENNA entry autumn'!AK24</f>
        <v>0</v>
      </c>
      <c r="AP24" s="344">
        <f>' NP DENNA entry autumn'!AL24</f>
        <v>0</v>
      </c>
      <c r="AQ24" s="344">
        <f>' NP DENNA entry autumn'!AM24</f>
        <v>0</v>
      </c>
      <c r="AR24" s="344">
        <f>' NP DENNA entry autumn'!AN24</f>
        <v>0</v>
      </c>
      <c r="AS24" s="345">
        <f>' NP DENNA entry autumn'!AO24</f>
        <v>0</v>
      </c>
      <c r="AT24" s="344"/>
      <c r="AU24" s="344"/>
      <c r="AV24" s="344"/>
      <c r="AW24" s="345">
        <f t="shared" si="1"/>
        <v>0</v>
      </c>
      <c r="AX24" s="344"/>
      <c r="AY24" s="344"/>
      <c r="AZ24" s="344"/>
      <c r="BA24" s="345">
        <f t="shared" si="2"/>
        <v>0</v>
      </c>
      <c r="BB24" s="344"/>
      <c r="BC24" s="344"/>
      <c r="BD24" s="344"/>
      <c r="BE24" s="345">
        <f t="shared" si="3"/>
        <v>0</v>
      </c>
      <c r="BF24" s="344"/>
      <c r="BG24" s="344"/>
      <c r="BH24" s="344"/>
      <c r="BI24" s="345">
        <f t="shared" si="4"/>
        <v>0</v>
      </c>
      <c r="BJ24" s="346">
        <f t="shared" si="0"/>
        <v>0</v>
      </c>
    </row>
    <row r="25" spans="1:62" hidden="1" x14ac:dyDescent="0.25">
      <c r="A25" s="339" t="str">
        <f>' NP DENNA entry autumn'!A25</f>
        <v>1.1.11</v>
      </c>
      <c r="B25" s="340">
        <f>' NP DENNA entry autumn'!B25</f>
        <v>0</v>
      </c>
      <c r="C25" s="621">
        <f>' NP DENNA entry autumn'!C25</f>
        <v>0</v>
      </c>
      <c r="D25" s="341">
        <f>' NP DENNA entry autumn'!D25</f>
        <v>0</v>
      </c>
      <c r="E25" s="341">
        <f>' NP DENNA entry autumn'!E25</f>
        <v>0</v>
      </c>
      <c r="F25" s="341">
        <f>' NP DENNA entry autumn'!F25</f>
        <v>0</v>
      </c>
      <c r="G25" s="341">
        <f>' NP DENNA entry autumn'!G25</f>
        <v>0</v>
      </c>
      <c r="H25" s="341">
        <f>' NP DENNA entry autumn'!H25</f>
        <v>0</v>
      </c>
      <c r="I25" s="341">
        <f>' NP DENNA entry autumn'!I25</f>
        <v>0</v>
      </c>
      <c r="J25" s="341">
        <f>' NP DENNA entry autumn'!J25</f>
        <v>0</v>
      </c>
      <c r="K25" s="341">
        <f>' NP DENNA entry autumn'!K25</f>
        <v>0</v>
      </c>
      <c r="L25" s="341">
        <f>' NP DENNA entry autumn'!L25</f>
        <v>0</v>
      </c>
      <c r="M25" s="341">
        <f>' NP DENNA entry autumn'!M25</f>
        <v>0</v>
      </c>
      <c r="N25" s="341">
        <f>' NP DENNA entry autumn'!N25</f>
        <v>0</v>
      </c>
      <c r="O25" s="343"/>
      <c r="P25" s="343"/>
      <c r="Q25" s="342">
        <f ca="1">IF(' NP DENNA admission spring'!Q25&lt;&gt;0, ' NP DENNA admission spring'!Q25+1,0)</f>
        <v>0</v>
      </c>
      <c r="R25" s="342">
        <f ca="1">IF(' NP DENNA admission spring'!R25&lt;&gt;0, ' NP DENNA admission spring'!R25+1,0)</f>
        <v>0</v>
      </c>
      <c r="S25" s="342">
        <f ca="1">IF(' NP DENNA admission spring'!S25&lt;&gt;0, ' NP DENNA admission spring'!S25+1,0)</f>
        <v>0</v>
      </c>
      <c r="T25" s="342">
        <f ca="1">IF(' NP DENNA admission spring'!T25&lt;&gt;0, ' NP DENNA admission spring'!T25+1,0)</f>
        <v>0</v>
      </c>
      <c r="U25" s="342">
        <f ca="1">IF(' NP DENNA admission spring'!U25&lt;&gt;0, ' NP DENNA admission spring'!U25+1,0)</f>
        <v>0</v>
      </c>
      <c r="V25" s="342">
        <f ca="1">IF(' NP DENNA admission spring'!V25&lt;&gt;0, ' NP DENNA admission spring'!V25+1,0)</f>
        <v>0</v>
      </c>
      <c r="W25" s="342">
        <f ca="1">IF(' NP DENNA admission spring'!W25&lt;&gt;0, ' NP DENNA admission spring'!W25+1,0)</f>
        <v>0</v>
      </c>
      <c r="X25" s="342">
        <f>' NP DENNA entry autumn'!X25</f>
        <v>0</v>
      </c>
      <c r="Y25" s="343">
        <f>' NP DENNA entry autumn'!Y25</f>
        <v>0</v>
      </c>
      <c r="Z25" s="343">
        <f>' NP DENNA entry autumn'!Z25</f>
        <v>0</v>
      </c>
      <c r="AA25" s="343">
        <f>' NP DENNA entry autumn'!AA25</f>
        <v>0</v>
      </c>
      <c r="AB25" s="343">
        <f>' NP DENNA entry autumn'!AB25</f>
        <v>0</v>
      </c>
      <c r="AC25" s="343">
        <f>' NP DENNA entry autumn'!AC25</f>
        <v>0</v>
      </c>
      <c r="AD25" s="344"/>
      <c r="AE25" s="344"/>
      <c r="AF25" s="344"/>
      <c r="AG25" s="345"/>
      <c r="AH25" s="344">
        <f>' NP DENNA entry autumn'!AD25</f>
        <v>0</v>
      </c>
      <c r="AI25" s="344">
        <f>' NP DENNA entry autumn'!AE25</f>
        <v>0</v>
      </c>
      <c r="AJ25" s="344">
        <f>' NP DENNA entry autumn'!AF25</f>
        <v>0</v>
      </c>
      <c r="AK25" s="345">
        <f>' NP DENNA entry autumn'!AG25</f>
        <v>0</v>
      </c>
      <c r="AL25" s="344">
        <f>' NP DENNA entry autumn'!AH25</f>
        <v>0</v>
      </c>
      <c r="AM25" s="344">
        <f>' NP DENNA entry autumn'!AI25</f>
        <v>0</v>
      </c>
      <c r="AN25" s="344">
        <f>' NP DENNA entry autumn'!AJ25</f>
        <v>0</v>
      </c>
      <c r="AO25" s="345">
        <f>' NP DENNA entry autumn'!AK25</f>
        <v>0</v>
      </c>
      <c r="AP25" s="344">
        <f>' NP DENNA entry autumn'!AL25</f>
        <v>0</v>
      </c>
      <c r="AQ25" s="344">
        <f>' NP DENNA entry autumn'!AM25</f>
        <v>0</v>
      </c>
      <c r="AR25" s="344">
        <f>' NP DENNA entry autumn'!AN25</f>
        <v>0</v>
      </c>
      <c r="AS25" s="345">
        <f>' NP DENNA entry autumn'!AO25</f>
        <v>0</v>
      </c>
      <c r="AT25" s="344"/>
      <c r="AU25" s="344"/>
      <c r="AV25" s="344"/>
      <c r="AW25" s="345">
        <f t="shared" si="1"/>
        <v>0</v>
      </c>
      <c r="AX25" s="344"/>
      <c r="AY25" s="344"/>
      <c r="AZ25" s="344"/>
      <c r="BA25" s="345">
        <f t="shared" si="2"/>
        <v>0</v>
      </c>
      <c r="BB25" s="344"/>
      <c r="BC25" s="344"/>
      <c r="BD25" s="344"/>
      <c r="BE25" s="345">
        <f t="shared" si="3"/>
        <v>0</v>
      </c>
      <c r="BF25" s="344"/>
      <c r="BG25" s="344"/>
      <c r="BH25" s="344"/>
      <c r="BI25" s="345">
        <f t="shared" si="4"/>
        <v>0</v>
      </c>
      <c r="BJ25" s="346">
        <f t="shared" si="0"/>
        <v>0</v>
      </c>
    </row>
    <row r="26" spans="1:62" hidden="1" x14ac:dyDescent="0.25">
      <c r="A26" s="339" t="str">
        <f>' NP DENNA entry autumn'!A26</f>
        <v>1.1.12</v>
      </c>
      <c r="B26" s="340">
        <f>' NP DENNA entry autumn'!B26</f>
        <v>0</v>
      </c>
      <c r="C26" s="621">
        <f>' NP DENNA entry autumn'!C26</f>
        <v>0</v>
      </c>
      <c r="D26" s="341">
        <f>' NP DENNA entry autumn'!D26</f>
        <v>0</v>
      </c>
      <c r="E26" s="341">
        <f>' NP DENNA entry autumn'!E26</f>
        <v>0</v>
      </c>
      <c r="F26" s="341">
        <f>' NP DENNA entry autumn'!F26</f>
        <v>0</v>
      </c>
      <c r="G26" s="341">
        <f>' NP DENNA entry autumn'!G26</f>
        <v>0</v>
      </c>
      <c r="H26" s="341">
        <f>' NP DENNA entry autumn'!H26</f>
        <v>0</v>
      </c>
      <c r="I26" s="341">
        <f>' NP DENNA entry autumn'!I26</f>
        <v>0</v>
      </c>
      <c r="J26" s="341">
        <f>' NP DENNA entry autumn'!J26</f>
        <v>0</v>
      </c>
      <c r="K26" s="341">
        <f>' NP DENNA entry autumn'!K26</f>
        <v>0</v>
      </c>
      <c r="L26" s="341">
        <f>' NP DENNA entry autumn'!L26</f>
        <v>0</v>
      </c>
      <c r="M26" s="341">
        <f>' NP DENNA entry autumn'!M26</f>
        <v>0</v>
      </c>
      <c r="N26" s="341">
        <f>' NP DENNA entry autumn'!N26</f>
        <v>0</v>
      </c>
      <c r="O26" s="343"/>
      <c r="P26" s="343"/>
      <c r="Q26" s="342">
        <f ca="1">IF(' NP DENNA admission spring'!Q26&lt;&gt;0, ' NP DENNA admission spring'!Q26+1,0)</f>
        <v>0</v>
      </c>
      <c r="R26" s="342">
        <f ca="1">IF(' NP DENNA admission spring'!R26&lt;&gt;0, ' NP DENNA admission spring'!R26+1,0)</f>
        <v>0</v>
      </c>
      <c r="S26" s="342">
        <f ca="1">IF(' NP DENNA admission spring'!S26&lt;&gt;0, ' NP DENNA admission spring'!S26+1,0)</f>
        <v>0</v>
      </c>
      <c r="T26" s="342">
        <f ca="1">IF(' NP DENNA admission spring'!T26&lt;&gt;0, ' NP DENNA admission spring'!T26+1,0)</f>
        <v>0</v>
      </c>
      <c r="U26" s="342">
        <f ca="1">IF(' NP DENNA admission spring'!U26&lt;&gt;0, ' NP DENNA admission spring'!U26+1,0)</f>
        <v>0</v>
      </c>
      <c r="V26" s="342">
        <f ca="1">IF(' NP DENNA admission spring'!V26&lt;&gt;0, ' NP DENNA admission spring'!V26+1,0)</f>
        <v>0</v>
      </c>
      <c r="W26" s="342">
        <f ca="1">IF(' NP DENNA admission spring'!W26&lt;&gt;0, ' NP DENNA admission spring'!W26+1,0)</f>
        <v>0</v>
      </c>
      <c r="X26" s="342">
        <f>' NP DENNA entry autumn'!X26</f>
        <v>0</v>
      </c>
      <c r="Y26" s="343">
        <f>' NP DENNA entry autumn'!Y26</f>
        <v>0</v>
      </c>
      <c r="Z26" s="343">
        <f>' NP DENNA entry autumn'!Z26</f>
        <v>0</v>
      </c>
      <c r="AA26" s="343">
        <f>' NP DENNA entry autumn'!AA26</f>
        <v>0</v>
      </c>
      <c r="AB26" s="343">
        <f>' NP DENNA entry autumn'!AB26</f>
        <v>0</v>
      </c>
      <c r="AC26" s="343">
        <f>' NP DENNA entry autumn'!AC26</f>
        <v>0</v>
      </c>
      <c r="AD26" s="344"/>
      <c r="AE26" s="344"/>
      <c r="AF26" s="344"/>
      <c r="AG26" s="345"/>
      <c r="AH26" s="344">
        <f>' NP DENNA entry autumn'!AD26</f>
        <v>0</v>
      </c>
      <c r="AI26" s="344">
        <f>' NP DENNA entry autumn'!AE26</f>
        <v>0</v>
      </c>
      <c r="AJ26" s="344">
        <f>' NP DENNA entry autumn'!AF26</f>
        <v>0</v>
      </c>
      <c r="AK26" s="345">
        <f>' NP DENNA entry autumn'!AG26</f>
        <v>0</v>
      </c>
      <c r="AL26" s="344">
        <f>' NP DENNA entry autumn'!AH26</f>
        <v>0</v>
      </c>
      <c r="AM26" s="344">
        <f>' NP DENNA entry autumn'!AI26</f>
        <v>0</v>
      </c>
      <c r="AN26" s="344">
        <f>' NP DENNA entry autumn'!AJ26</f>
        <v>0</v>
      </c>
      <c r="AO26" s="345">
        <f>' NP DENNA entry autumn'!AK26</f>
        <v>0</v>
      </c>
      <c r="AP26" s="344">
        <f>' NP DENNA entry autumn'!AL26</f>
        <v>0</v>
      </c>
      <c r="AQ26" s="344">
        <f>' NP DENNA entry autumn'!AM26</f>
        <v>0</v>
      </c>
      <c r="AR26" s="344">
        <f>' NP DENNA entry autumn'!AN26</f>
        <v>0</v>
      </c>
      <c r="AS26" s="345">
        <f>' NP DENNA entry autumn'!AO26</f>
        <v>0</v>
      </c>
      <c r="AT26" s="344"/>
      <c r="AU26" s="344"/>
      <c r="AV26" s="344"/>
      <c r="AW26" s="345">
        <f t="shared" si="1"/>
        <v>0</v>
      </c>
      <c r="AX26" s="344"/>
      <c r="AY26" s="344"/>
      <c r="AZ26" s="344"/>
      <c r="BA26" s="345">
        <f t="shared" si="2"/>
        <v>0</v>
      </c>
      <c r="BB26" s="344"/>
      <c r="BC26" s="344"/>
      <c r="BD26" s="344"/>
      <c r="BE26" s="345">
        <f t="shared" si="3"/>
        <v>0</v>
      </c>
      <c r="BF26" s="344"/>
      <c r="BG26" s="344"/>
      <c r="BH26" s="344"/>
      <c r="BI26" s="345">
        <f t="shared" si="4"/>
        <v>0</v>
      </c>
      <c r="BJ26" s="346">
        <f t="shared" si="0"/>
        <v>0</v>
      </c>
    </row>
    <row r="27" spans="1:62" hidden="1" x14ac:dyDescent="0.25">
      <c r="A27" s="339" t="str">
        <f>' NP DENNA entry autumn'!A27</f>
        <v>1.1.13</v>
      </c>
      <c r="B27" s="340">
        <f>' NP DENNA entry autumn'!B27</f>
        <v>0</v>
      </c>
      <c r="C27" s="621">
        <f>' NP DENNA entry autumn'!C27</f>
        <v>0</v>
      </c>
      <c r="D27" s="341">
        <f>' NP DENNA entry autumn'!D27</f>
        <v>0</v>
      </c>
      <c r="E27" s="341">
        <f>' NP DENNA entry autumn'!E27</f>
        <v>0</v>
      </c>
      <c r="F27" s="341">
        <f>' NP DENNA entry autumn'!F27</f>
        <v>0</v>
      </c>
      <c r="G27" s="341">
        <f>' NP DENNA entry autumn'!G27</f>
        <v>0</v>
      </c>
      <c r="H27" s="341">
        <f>' NP DENNA entry autumn'!H27</f>
        <v>0</v>
      </c>
      <c r="I27" s="341">
        <f>' NP DENNA entry autumn'!I27</f>
        <v>0</v>
      </c>
      <c r="J27" s="341">
        <f>' NP DENNA entry autumn'!J27</f>
        <v>0</v>
      </c>
      <c r="K27" s="341">
        <f>' NP DENNA entry autumn'!K27</f>
        <v>0</v>
      </c>
      <c r="L27" s="341">
        <f>' NP DENNA entry autumn'!L27</f>
        <v>0</v>
      </c>
      <c r="M27" s="341">
        <f>' NP DENNA entry autumn'!M27</f>
        <v>0</v>
      </c>
      <c r="N27" s="341">
        <f>' NP DENNA entry autumn'!N27</f>
        <v>0</v>
      </c>
      <c r="O27" s="343"/>
      <c r="P27" s="343"/>
      <c r="Q27" s="342">
        <f ca="1">IF(' NP DENNA admission spring'!Q27&lt;&gt;0, ' NP DENNA admission spring'!Q27+1,0)</f>
        <v>0</v>
      </c>
      <c r="R27" s="342">
        <f ca="1">IF(' NP DENNA admission spring'!R27&lt;&gt;0, ' NP DENNA admission spring'!R27+1,0)</f>
        <v>0</v>
      </c>
      <c r="S27" s="342">
        <f ca="1">IF(' NP DENNA admission spring'!S27&lt;&gt;0, ' NP DENNA admission spring'!S27+1,0)</f>
        <v>0</v>
      </c>
      <c r="T27" s="342">
        <f ca="1">IF(' NP DENNA admission spring'!T27&lt;&gt;0, ' NP DENNA admission spring'!T27+1,0)</f>
        <v>0</v>
      </c>
      <c r="U27" s="342">
        <f ca="1">IF(' NP DENNA admission spring'!U27&lt;&gt;0, ' NP DENNA admission spring'!U27+1,0)</f>
        <v>0</v>
      </c>
      <c r="V27" s="342">
        <f ca="1">IF(' NP DENNA admission spring'!V27&lt;&gt;0, ' NP DENNA admission spring'!V27+1,0)</f>
        <v>0</v>
      </c>
      <c r="W27" s="342">
        <f ca="1">IF(' NP DENNA admission spring'!W27&lt;&gt;0, ' NP DENNA admission spring'!W27+1,0)</f>
        <v>0</v>
      </c>
      <c r="X27" s="342">
        <f>' NP DENNA entry autumn'!X27</f>
        <v>0</v>
      </c>
      <c r="Y27" s="343">
        <f>' NP DENNA entry autumn'!Y27</f>
        <v>0</v>
      </c>
      <c r="Z27" s="343">
        <f>' NP DENNA entry autumn'!Z27</f>
        <v>0</v>
      </c>
      <c r="AA27" s="343">
        <f>' NP DENNA entry autumn'!AA27</f>
        <v>0</v>
      </c>
      <c r="AB27" s="343">
        <f>' NP DENNA entry autumn'!AB27</f>
        <v>0</v>
      </c>
      <c r="AC27" s="343">
        <f>' NP DENNA entry autumn'!AC27</f>
        <v>0</v>
      </c>
      <c r="AD27" s="344"/>
      <c r="AE27" s="344"/>
      <c r="AF27" s="344"/>
      <c r="AG27" s="345"/>
      <c r="AH27" s="344">
        <f>' NP DENNA entry autumn'!AD27</f>
        <v>0</v>
      </c>
      <c r="AI27" s="344">
        <f>' NP DENNA entry autumn'!AE27</f>
        <v>0</v>
      </c>
      <c r="AJ27" s="344">
        <f>' NP DENNA entry autumn'!AF27</f>
        <v>0</v>
      </c>
      <c r="AK27" s="345">
        <f>' NP DENNA entry autumn'!AG27</f>
        <v>0</v>
      </c>
      <c r="AL27" s="344">
        <f>' NP DENNA entry autumn'!AH27</f>
        <v>0</v>
      </c>
      <c r="AM27" s="344">
        <f>' NP DENNA entry autumn'!AI27</f>
        <v>0</v>
      </c>
      <c r="AN27" s="344">
        <f>' NP DENNA entry autumn'!AJ27</f>
        <v>0</v>
      </c>
      <c r="AO27" s="345">
        <f>' NP DENNA entry autumn'!AK27</f>
        <v>0</v>
      </c>
      <c r="AP27" s="344">
        <f>' NP DENNA entry autumn'!AL27</f>
        <v>0</v>
      </c>
      <c r="AQ27" s="344">
        <f>' NP DENNA entry autumn'!AM27</f>
        <v>0</v>
      </c>
      <c r="AR27" s="344">
        <f>' NP DENNA entry autumn'!AN27</f>
        <v>0</v>
      </c>
      <c r="AS27" s="345">
        <f>' NP DENNA entry autumn'!AO27</f>
        <v>0</v>
      </c>
      <c r="AT27" s="344"/>
      <c r="AU27" s="344"/>
      <c r="AV27" s="344"/>
      <c r="AW27" s="345">
        <f t="shared" si="1"/>
        <v>0</v>
      </c>
      <c r="AX27" s="344"/>
      <c r="AY27" s="344"/>
      <c r="AZ27" s="344"/>
      <c r="BA27" s="345">
        <f t="shared" si="2"/>
        <v>0</v>
      </c>
      <c r="BB27" s="344"/>
      <c r="BC27" s="344"/>
      <c r="BD27" s="344"/>
      <c r="BE27" s="345">
        <f t="shared" si="3"/>
        <v>0</v>
      </c>
      <c r="BF27" s="344"/>
      <c r="BG27" s="344"/>
      <c r="BH27" s="344"/>
      <c r="BI27" s="345">
        <f t="shared" si="4"/>
        <v>0</v>
      </c>
      <c r="BJ27" s="346">
        <f t="shared" si="0"/>
        <v>0</v>
      </c>
    </row>
    <row r="28" spans="1:62" hidden="1" x14ac:dyDescent="0.25">
      <c r="A28" s="339" t="str">
        <f>' NP DENNA entry autumn'!A28</f>
        <v>1.1.14</v>
      </c>
      <c r="B28" s="340">
        <f>' NP DENNA entry autumn'!B28</f>
        <v>0</v>
      </c>
      <c r="C28" s="621">
        <f>' NP DENNA entry autumn'!C28</f>
        <v>0</v>
      </c>
      <c r="D28" s="341">
        <f>' NP DENNA entry autumn'!D28</f>
        <v>0</v>
      </c>
      <c r="E28" s="341">
        <f>' NP DENNA entry autumn'!E28</f>
        <v>0</v>
      </c>
      <c r="F28" s="341">
        <f>' NP DENNA entry autumn'!F28</f>
        <v>0</v>
      </c>
      <c r="G28" s="341">
        <f>' NP DENNA entry autumn'!G28</f>
        <v>0</v>
      </c>
      <c r="H28" s="341">
        <f>' NP DENNA entry autumn'!H28</f>
        <v>0</v>
      </c>
      <c r="I28" s="341">
        <f>' NP DENNA entry autumn'!I28</f>
        <v>0</v>
      </c>
      <c r="J28" s="341">
        <f>' NP DENNA entry autumn'!J28</f>
        <v>0</v>
      </c>
      <c r="K28" s="341">
        <f>' NP DENNA entry autumn'!K28</f>
        <v>0</v>
      </c>
      <c r="L28" s="341">
        <f>' NP DENNA entry autumn'!L28</f>
        <v>0</v>
      </c>
      <c r="M28" s="341">
        <f>' NP DENNA entry autumn'!M28</f>
        <v>0</v>
      </c>
      <c r="N28" s="341">
        <f>' NP DENNA entry autumn'!N28</f>
        <v>0</v>
      </c>
      <c r="O28" s="343"/>
      <c r="P28" s="343"/>
      <c r="Q28" s="342">
        <f ca="1">IF(' NP DENNA admission spring'!Q28&lt;&gt;0, ' NP DENNA admission spring'!Q28+1,0)</f>
        <v>0</v>
      </c>
      <c r="R28" s="342">
        <f ca="1">IF(' NP DENNA admission spring'!R28&lt;&gt;0, ' NP DENNA admission spring'!R28+1,0)</f>
        <v>0</v>
      </c>
      <c r="S28" s="342">
        <f ca="1">IF(' NP DENNA admission spring'!S28&lt;&gt;0, ' NP DENNA admission spring'!S28+1,0)</f>
        <v>0</v>
      </c>
      <c r="T28" s="342">
        <f ca="1">IF(' NP DENNA admission spring'!T28&lt;&gt;0, ' NP DENNA admission spring'!T28+1,0)</f>
        <v>0</v>
      </c>
      <c r="U28" s="342">
        <f ca="1">IF(' NP DENNA admission spring'!U28&lt;&gt;0, ' NP DENNA admission spring'!U28+1,0)</f>
        <v>0</v>
      </c>
      <c r="V28" s="342">
        <f ca="1">IF(' NP DENNA admission spring'!V28&lt;&gt;0, ' NP DENNA admission spring'!V28+1,0)</f>
        <v>0</v>
      </c>
      <c r="W28" s="342">
        <f ca="1">IF(' NP DENNA admission spring'!W28&lt;&gt;0, ' NP DENNA admission spring'!W28+1,0)</f>
        <v>0</v>
      </c>
      <c r="X28" s="342">
        <f>' NP DENNA entry autumn'!X28</f>
        <v>0</v>
      </c>
      <c r="Y28" s="343">
        <f>' NP DENNA entry autumn'!Y28</f>
        <v>0</v>
      </c>
      <c r="Z28" s="343">
        <f>' NP DENNA entry autumn'!Z28</f>
        <v>0</v>
      </c>
      <c r="AA28" s="343">
        <f>' NP DENNA entry autumn'!AA28</f>
        <v>0</v>
      </c>
      <c r="AB28" s="343">
        <f>' NP DENNA entry autumn'!AB28</f>
        <v>0</v>
      </c>
      <c r="AC28" s="343">
        <f>' NP DENNA entry autumn'!AC28</f>
        <v>0</v>
      </c>
      <c r="AD28" s="344"/>
      <c r="AE28" s="344"/>
      <c r="AF28" s="344"/>
      <c r="AG28" s="345"/>
      <c r="AH28" s="344">
        <f>' NP DENNA entry autumn'!AD28</f>
        <v>0</v>
      </c>
      <c r="AI28" s="344">
        <f>' NP DENNA entry autumn'!AE28</f>
        <v>0</v>
      </c>
      <c r="AJ28" s="344">
        <f>' NP DENNA entry autumn'!AF28</f>
        <v>0</v>
      </c>
      <c r="AK28" s="345">
        <f>' NP DENNA entry autumn'!AG28</f>
        <v>0</v>
      </c>
      <c r="AL28" s="344">
        <f>' NP DENNA entry autumn'!AH28</f>
        <v>0</v>
      </c>
      <c r="AM28" s="344">
        <f>' NP DENNA entry autumn'!AI28</f>
        <v>0</v>
      </c>
      <c r="AN28" s="344">
        <f>' NP DENNA entry autumn'!AJ28</f>
        <v>0</v>
      </c>
      <c r="AO28" s="345">
        <f>' NP DENNA entry autumn'!AK28</f>
        <v>0</v>
      </c>
      <c r="AP28" s="344">
        <f>' NP DENNA entry autumn'!AL28</f>
        <v>0</v>
      </c>
      <c r="AQ28" s="344">
        <f>' NP DENNA entry autumn'!AM28</f>
        <v>0</v>
      </c>
      <c r="AR28" s="344">
        <f>' NP DENNA entry autumn'!AN28</f>
        <v>0</v>
      </c>
      <c r="AS28" s="345">
        <f>' NP DENNA entry autumn'!AO28</f>
        <v>0</v>
      </c>
      <c r="AT28" s="344"/>
      <c r="AU28" s="344"/>
      <c r="AV28" s="344"/>
      <c r="AW28" s="345">
        <f t="shared" si="1"/>
        <v>0</v>
      </c>
      <c r="AX28" s="344"/>
      <c r="AY28" s="344"/>
      <c r="AZ28" s="344"/>
      <c r="BA28" s="345">
        <f t="shared" si="2"/>
        <v>0</v>
      </c>
      <c r="BB28" s="344"/>
      <c r="BC28" s="344"/>
      <c r="BD28" s="344"/>
      <c r="BE28" s="345">
        <f t="shared" si="3"/>
        <v>0</v>
      </c>
      <c r="BF28" s="344"/>
      <c r="BG28" s="344"/>
      <c r="BH28" s="344"/>
      <c r="BI28" s="345">
        <f t="shared" si="4"/>
        <v>0</v>
      </c>
      <c r="BJ28" s="346">
        <f t="shared" si="0"/>
        <v>0</v>
      </c>
    </row>
    <row r="29" spans="1:62" hidden="1" x14ac:dyDescent="0.25">
      <c r="A29" s="339" t="str">
        <f>' NP DENNA entry autumn'!A29</f>
        <v>1.1.15</v>
      </c>
      <c r="B29" s="340">
        <f>' NP DENNA entry autumn'!B29</f>
        <v>0</v>
      </c>
      <c r="C29" s="621">
        <f>' NP DENNA entry autumn'!C29</f>
        <v>0</v>
      </c>
      <c r="D29" s="341">
        <f>' NP DENNA entry autumn'!D29</f>
        <v>0</v>
      </c>
      <c r="E29" s="341">
        <f>' NP DENNA entry autumn'!E29</f>
        <v>0</v>
      </c>
      <c r="F29" s="341">
        <f>' NP DENNA entry autumn'!F29</f>
        <v>0</v>
      </c>
      <c r="G29" s="341">
        <f>' NP DENNA entry autumn'!G29</f>
        <v>0</v>
      </c>
      <c r="H29" s="341">
        <f>' NP DENNA entry autumn'!H29</f>
        <v>0</v>
      </c>
      <c r="I29" s="341">
        <f>' NP DENNA entry autumn'!I29</f>
        <v>0</v>
      </c>
      <c r="J29" s="341">
        <f>' NP DENNA entry autumn'!J29</f>
        <v>0</v>
      </c>
      <c r="K29" s="341">
        <f>' NP DENNA entry autumn'!K29</f>
        <v>0</v>
      </c>
      <c r="L29" s="341">
        <f>' NP DENNA entry autumn'!L29</f>
        <v>0</v>
      </c>
      <c r="M29" s="341">
        <f>' NP DENNA entry autumn'!M29</f>
        <v>0</v>
      </c>
      <c r="N29" s="341">
        <f>' NP DENNA entry autumn'!N29</f>
        <v>0</v>
      </c>
      <c r="O29" s="343"/>
      <c r="P29" s="343"/>
      <c r="Q29" s="342">
        <f ca="1">IF(' NP DENNA admission spring'!Q29&lt;&gt;0, ' NP DENNA admission spring'!Q29+1,0)</f>
        <v>0</v>
      </c>
      <c r="R29" s="342">
        <f ca="1">IF(' NP DENNA admission spring'!R29&lt;&gt;0, ' NP DENNA admission spring'!R29+1,0)</f>
        <v>0</v>
      </c>
      <c r="S29" s="342">
        <f ca="1">IF(' NP DENNA admission spring'!S29&lt;&gt;0, ' NP DENNA admission spring'!S29+1,0)</f>
        <v>0</v>
      </c>
      <c r="T29" s="342">
        <f ca="1">IF(' NP DENNA admission spring'!T29&lt;&gt;0, ' NP DENNA admission spring'!T29+1,0)</f>
        <v>0</v>
      </c>
      <c r="U29" s="342">
        <f ca="1">IF(' NP DENNA admission spring'!U29&lt;&gt;0, ' NP DENNA admission spring'!U29+1,0)</f>
        <v>0</v>
      </c>
      <c r="V29" s="342">
        <f ca="1">IF(' NP DENNA admission spring'!V29&lt;&gt;0, ' NP DENNA admission spring'!V29+1,0)</f>
        <v>0</v>
      </c>
      <c r="W29" s="342">
        <f ca="1">IF(' NP DENNA admission spring'!W29&lt;&gt;0, ' NP DENNA admission spring'!W29+1,0)</f>
        <v>0</v>
      </c>
      <c r="X29" s="342">
        <f>' NP DENNA entry autumn'!X29</f>
        <v>0</v>
      </c>
      <c r="Y29" s="343">
        <f>' NP DENNA entry autumn'!Y29</f>
        <v>0</v>
      </c>
      <c r="Z29" s="343">
        <f>' NP DENNA entry autumn'!Z29</f>
        <v>0</v>
      </c>
      <c r="AA29" s="343">
        <f>' NP DENNA entry autumn'!AA29</f>
        <v>0</v>
      </c>
      <c r="AB29" s="343">
        <f>' NP DENNA entry autumn'!AB29</f>
        <v>0</v>
      </c>
      <c r="AC29" s="343">
        <f>' NP DENNA entry autumn'!AC29</f>
        <v>0</v>
      </c>
      <c r="AD29" s="344"/>
      <c r="AE29" s="344"/>
      <c r="AF29" s="344"/>
      <c r="AG29" s="345"/>
      <c r="AH29" s="344">
        <f>' NP DENNA entry autumn'!AD29</f>
        <v>0</v>
      </c>
      <c r="AI29" s="344">
        <f>' NP DENNA entry autumn'!AE29</f>
        <v>0</v>
      </c>
      <c r="AJ29" s="344">
        <f>' NP DENNA entry autumn'!AF29</f>
        <v>0</v>
      </c>
      <c r="AK29" s="345">
        <f>' NP DENNA entry autumn'!AG29</f>
        <v>0</v>
      </c>
      <c r="AL29" s="344">
        <f>' NP DENNA entry autumn'!AH29</f>
        <v>0</v>
      </c>
      <c r="AM29" s="344">
        <f>' NP DENNA entry autumn'!AI29</f>
        <v>0</v>
      </c>
      <c r="AN29" s="344">
        <f>' NP DENNA entry autumn'!AJ29</f>
        <v>0</v>
      </c>
      <c r="AO29" s="345">
        <f>' NP DENNA entry autumn'!AK29</f>
        <v>0</v>
      </c>
      <c r="AP29" s="344">
        <f>' NP DENNA entry autumn'!AL29</f>
        <v>0</v>
      </c>
      <c r="AQ29" s="344">
        <f>' NP DENNA entry autumn'!AM29</f>
        <v>0</v>
      </c>
      <c r="AR29" s="344">
        <f>' NP DENNA entry autumn'!AN29</f>
        <v>0</v>
      </c>
      <c r="AS29" s="345">
        <f>' NP DENNA entry autumn'!AO29</f>
        <v>0</v>
      </c>
      <c r="AT29" s="344"/>
      <c r="AU29" s="344"/>
      <c r="AV29" s="344"/>
      <c r="AW29" s="345">
        <f t="shared" si="1"/>
        <v>0</v>
      </c>
      <c r="AX29" s="344"/>
      <c r="AY29" s="344"/>
      <c r="AZ29" s="344"/>
      <c r="BA29" s="345">
        <f t="shared" si="2"/>
        <v>0</v>
      </c>
      <c r="BB29" s="344"/>
      <c r="BC29" s="344"/>
      <c r="BD29" s="344"/>
      <c r="BE29" s="345">
        <f t="shared" si="3"/>
        <v>0</v>
      </c>
      <c r="BF29" s="344"/>
      <c r="BG29" s="344"/>
      <c r="BH29" s="344"/>
      <c r="BI29" s="345">
        <f t="shared" si="4"/>
        <v>0</v>
      </c>
      <c r="BJ29" s="346">
        <f t="shared" si="0"/>
        <v>0</v>
      </c>
    </row>
    <row r="30" spans="1:62" hidden="1" x14ac:dyDescent="0.25">
      <c r="A30" s="339" t="str">
        <f>' NP DENNA entry autumn'!A30</f>
        <v>1.1.16</v>
      </c>
      <c r="B30" s="340">
        <f>' NP DENNA entry autumn'!B30</f>
        <v>0</v>
      </c>
      <c r="C30" s="621">
        <f>' NP DENNA entry autumn'!C30</f>
        <v>0</v>
      </c>
      <c r="D30" s="341">
        <f>' NP DENNA entry autumn'!D30</f>
        <v>0</v>
      </c>
      <c r="E30" s="341">
        <f>' NP DENNA entry autumn'!E30</f>
        <v>0</v>
      </c>
      <c r="F30" s="341">
        <f>' NP DENNA entry autumn'!F30</f>
        <v>0</v>
      </c>
      <c r="G30" s="341">
        <f>' NP DENNA entry autumn'!G30</f>
        <v>0</v>
      </c>
      <c r="H30" s="341">
        <f>' NP DENNA entry autumn'!H30</f>
        <v>0</v>
      </c>
      <c r="I30" s="341">
        <f>' NP DENNA entry autumn'!I30</f>
        <v>0</v>
      </c>
      <c r="J30" s="341">
        <f>' NP DENNA entry autumn'!J30</f>
        <v>0</v>
      </c>
      <c r="K30" s="341">
        <f>' NP DENNA entry autumn'!K30</f>
        <v>0</v>
      </c>
      <c r="L30" s="341">
        <f>' NP DENNA entry autumn'!L30</f>
        <v>0</v>
      </c>
      <c r="M30" s="341">
        <f>' NP DENNA entry autumn'!M30</f>
        <v>0</v>
      </c>
      <c r="N30" s="341">
        <f>' NP DENNA entry autumn'!N30</f>
        <v>0</v>
      </c>
      <c r="O30" s="343"/>
      <c r="P30" s="343"/>
      <c r="Q30" s="342">
        <f ca="1">IF(' NP DENNA admission spring'!Q30&lt;&gt;0, ' NP DENNA admission spring'!Q30+1,0)</f>
        <v>0</v>
      </c>
      <c r="R30" s="342">
        <f ca="1">IF(' NP DENNA admission spring'!R30&lt;&gt;0, ' NP DENNA admission spring'!R30+1,0)</f>
        <v>0</v>
      </c>
      <c r="S30" s="342">
        <f ca="1">IF(' NP DENNA admission spring'!S30&lt;&gt;0, ' NP DENNA admission spring'!S30+1,0)</f>
        <v>0</v>
      </c>
      <c r="T30" s="342">
        <f ca="1">IF(' NP DENNA admission spring'!T30&lt;&gt;0, ' NP DENNA admission spring'!T30+1,0)</f>
        <v>0</v>
      </c>
      <c r="U30" s="342">
        <f ca="1">IF(' NP DENNA admission spring'!U30&lt;&gt;0, ' NP DENNA admission spring'!U30+1,0)</f>
        <v>0</v>
      </c>
      <c r="V30" s="342">
        <f ca="1">IF(' NP DENNA admission spring'!V30&lt;&gt;0, ' NP DENNA admission spring'!V30+1,0)</f>
        <v>0</v>
      </c>
      <c r="W30" s="342">
        <f ca="1">IF(' NP DENNA admission spring'!W30&lt;&gt;0, ' NP DENNA admission spring'!W30+1,0)</f>
        <v>0</v>
      </c>
      <c r="X30" s="342">
        <f>' NP DENNA entry autumn'!X30</f>
        <v>0</v>
      </c>
      <c r="Y30" s="343">
        <f>' NP DENNA entry autumn'!Y30</f>
        <v>0</v>
      </c>
      <c r="Z30" s="343">
        <f>' NP DENNA entry autumn'!Z30</f>
        <v>0</v>
      </c>
      <c r="AA30" s="343">
        <f>' NP DENNA entry autumn'!AA30</f>
        <v>0</v>
      </c>
      <c r="AB30" s="343">
        <f>' NP DENNA entry autumn'!AB30</f>
        <v>0</v>
      </c>
      <c r="AC30" s="343">
        <f>' NP DENNA entry autumn'!AC30</f>
        <v>0</v>
      </c>
      <c r="AD30" s="344"/>
      <c r="AE30" s="344"/>
      <c r="AF30" s="344"/>
      <c r="AG30" s="345"/>
      <c r="AH30" s="344">
        <f>' NP DENNA entry autumn'!AD30</f>
        <v>0</v>
      </c>
      <c r="AI30" s="344">
        <f>' NP DENNA entry autumn'!AE30</f>
        <v>0</v>
      </c>
      <c r="AJ30" s="344">
        <f>' NP DENNA entry autumn'!AF30</f>
        <v>0</v>
      </c>
      <c r="AK30" s="345">
        <f>' NP DENNA entry autumn'!AG30</f>
        <v>0</v>
      </c>
      <c r="AL30" s="344">
        <f>' NP DENNA entry autumn'!AH30</f>
        <v>0</v>
      </c>
      <c r="AM30" s="344">
        <f>' NP DENNA entry autumn'!AI30</f>
        <v>0</v>
      </c>
      <c r="AN30" s="344">
        <f>' NP DENNA entry autumn'!AJ30</f>
        <v>0</v>
      </c>
      <c r="AO30" s="345">
        <f>' NP DENNA entry autumn'!AK30</f>
        <v>0</v>
      </c>
      <c r="AP30" s="344">
        <f>' NP DENNA entry autumn'!AL30</f>
        <v>0</v>
      </c>
      <c r="AQ30" s="344">
        <f>' NP DENNA entry autumn'!AM30</f>
        <v>0</v>
      </c>
      <c r="AR30" s="344">
        <f>' NP DENNA entry autumn'!AN30</f>
        <v>0</v>
      </c>
      <c r="AS30" s="345">
        <f>' NP DENNA entry autumn'!AO30</f>
        <v>0</v>
      </c>
      <c r="AT30" s="344"/>
      <c r="AU30" s="344"/>
      <c r="AV30" s="344"/>
      <c r="AW30" s="345">
        <f t="shared" si="1"/>
        <v>0</v>
      </c>
      <c r="AX30" s="344"/>
      <c r="AY30" s="344"/>
      <c r="AZ30" s="344"/>
      <c r="BA30" s="345">
        <f t="shared" si="2"/>
        <v>0</v>
      </c>
      <c r="BB30" s="344"/>
      <c r="BC30" s="344"/>
      <c r="BD30" s="344"/>
      <c r="BE30" s="345">
        <f t="shared" si="3"/>
        <v>0</v>
      </c>
      <c r="BF30" s="344"/>
      <c r="BG30" s="344"/>
      <c r="BH30" s="344"/>
      <c r="BI30" s="345">
        <f t="shared" si="4"/>
        <v>0</v>
      </c>
      <c r="BJ30" s="346">
        <f t="shared" si="0"/>
        <v>0</v>
      </c>
    </row>
    <row r="31" spans="1:62" hidden="1" x14ac:dyDescent="0.25">
      <c r="A31" s="339" t="str">
        <f>' NP DENNA entry autumn'!A31</f>
        <v>1.1.17</v>
      </c>
      <c r="B31" s="340">
        <f>' NP DENNA entry autumn'!B31</f>
        <v>0</v>
      </c>
      <c r="C31" s="621">
        <f>' NP DENNA entry autumn'!C31</f>
        <v>0</v>
      </c>
      <c r="D31" s="341">
        <f>' NP DENNA entry autumn'!D31</f>
        <v>0</v>
      </c>
      <c r="E31" s="341">
        <f>' NP DENNA entry autumn'!E31</f>
        <v>0</v>
      </c>
      <c r="F31" s="341">
        <f>' NP DENNA entry autumn'!F31</f>
        <v>0</v>
      </c>
      <c r="G31" s="341">
        <f>' NP DENNA entry autumn'!G31</f>
        <v>0</v>
      </c>
      <c r="H31" s="341">
        <f>' NP DENNA entry autumn'!H31</f>
        <v>0</v>
      </c>
      <c r="I31" s="341">
        <f>' NP DENNA entry autumn'!I31</f>
        <v>0</v>
      </c>
      <c r="J31" s="341">
        <f>' NP DENNA entry autumn'!J31</f>
        <v>0</v>
      </c>
      <c r="K31" s="341">
        <f>' NP DENNA entry autumn'!K31</f>
        <v>0</v>
      </c>
      <c r="L31" s="341">
        <f>' NP DENNA entry autumn'!L31</f>
        <v>0</v>
      </c>
      <c r="M31" s="341">
        <f>' NP DENNA entry autumn'!M31</f>
        <v>0</v>
      </c>
      <c r="N31" s="341">
        <f>' NP DENNA entry autumn'!N31</f>
        <v>0</v>
      </c>
      <c r="O31" s="343"/>
      <c r="P31" s="343"/>
      <c r="Q31" s="342">
        <f ca="1">IF(' NP DENNA admission spring'!Q31&lt;&gt;0, ' NP DENNA admission spring'!Q31+1,0)</f>
        <v>0</v>
      </c>
      <c r="R31" s="342">
        <f ca="1">IF(' NP DENNA admission spring'!R31&lt;&gt;0, ' NP DENNA admission spring'!R31+1,0)</f>
        <v>0</v>
      </c>
      <c r="S31" s="342">
        <f ca="1">IF(' NP DENNA admission spring'!S31&lt;&gt;0, ' NP DENNA admission spring'!S31+1,0)</f>
        <v>0</v>
      </c>
      <c r="T31" s="342">
        <f ca="1">IF(' NP DENNA admission spring'!T31&lt;&gt;0, ' NP DENNA admission spring'!T31+1,0)</f>
        <v>0</v>
      </c>
      <c r="U31" s="342">
        <f ca="1">IF(' NP DENNA admission spring'!U31&lt;&gt;0, ' NP DENNA admission spring'!U31+1,0)</f>
        <v>0</v>
      </c>
      <c r="V31" s="342">
        <f ca="1">IF(' NP DENNA admission spring'!V31&lt;&gt;0, ' NP DENNA admission spring'!V31+1,0)</f>
        <v>0</v>
      </c>
      <c r="W31" s="342">
        <f ca="1">IF(' NP DENNA admission spring'!W31&lt;&gt;0, ' NP DENNA admission spring'!W31+1,0)</f>
        <v>0</v>
      </c>
      <c r="X31" s="342">
        <f>' NP DENNA entry autumn'!X31</f>
        <v>0</v>
      </c>
      <c r="Y31" s="343">
        <f>' NP DENNA entry autumn'!Y31</f>
        <v>0</v>
      </c>
      <c r="Z31" s="343">
        <f>' NP DENNA entry autumn'!Z31</f>
        <v>0</v>
      </c>
      <c r="AA31" s="343">
        <f>' NP DENNA entry autumn'!AA31</f>
        <v>0</v>
      </c>
      <c r="AB31" s="343">
        <f>' NP DENNA entry autumn'!AB31</f>
        <v>0</v>
      </c>
      <c r="AC31" s="343">
        <f>' NP DENNA entry autumn'!AC31</f>
        <v>0</v>
      </c>
      <c r="AD31" s="344"/>
      <c r="AE31" s="344"/>
      <c r="AF31" s="344"/>
      <c r="AG31" s="345"/>
      <c r="AH31" s="344">
        <f>' NP DENNA entry autumn'!AD31</f>
        <v>0</v>
      </c>
      <c r="AI31" s="344">
        <f>' NP DENNA entry autumn'!AE31</f>
        <v>0</v>
      </c>
      <c r="AJ31" s="344">
        <f>' NP DENNA entry autumn'!AF31</f>
        <v>0</v>
      </c>
      <c r="AK31" s="345">
        <f>' NP DENNA entry autumn'!AG31</f>
        <v>0</v>
      </c>
      <c r="AL31" s="344">
        <f>' NP DENNA entry autumn'!AH31</f>
        <v>0</v>
      </c>
      <c r="AM31" s="344">
        <f>' NP DENNA entry autumn'!AI31</f>
        <v>0</v>
      </c>
      <c r="AN31" s="344">
        <f>' NP DENNA entry autumn'!AJ31</f>
        <v>0</v>
      </c>
      <c r="AO31" s="345">
        <f>' NP DENNA entry autumn'!AK31</f>
        <v>0</v>
      </c>
      <c r="AP31" s="344">
        <f>' NP DENNA entry autumn'!AL31</f>
        <v>0</v>
      </c>
      <c r="AQ31" s="344">
        <f>' NP DENNA entry autumn'!AM31</f>
        <v>0</v>
      </c>
      <c r="AR31" s="344">
        <f>' NP DENNA entry autumn'!AN31</f>
        <v>0</v>
      </c>
      <c r="AS31" s="345">
        <f>' NP DENNA entry autumn'!AO31</f>
        <v>0</v>
      </c>
      <c r="AT31" s="344"/>
      <c r="AU31" s="344"/>
      <c r="AV31" s="344"/>
      <c r="AW31" s="345">
        <f t="shared" si="1"/>
        <v>0</v>
      </c>
      <c r="AX31" s="344"/>
      <c r="AY31" s="344"/>
      <c r="AZ31" s="344"/>
      <c r="BA31" s="345">
        <f t="shared" si="2"/>
        <v>0</v>
      </c>
      <c r="BB31" s="344"/>
      <c r="BC31" s="344"/>
      <c r="BD31" s="344"/>
      <c r="BE31" s="345">
        <f t="shared" si="3"/>
        <v>0</v>
      </c>
      <c r="BF31" s="344"/>
      <c r="BG31" s="344"/>
      <c r="BH31" s="344"/>
      <c r="BI31" s="345">
        <f t="shared" si="4"/>
        <v>0</v>
      </c>
      <c r="BJ31" s="346">
        <f t="shared" si="0"/>
        <v>0</v>
      </c>
    </row>
    <row r="32" spans="1:62" hidden="1" x14ac:dyDescent="0.25">
      <c r="A32" s="339" t="str">
        <f>' NP DENNA entry autumn'!A32</f>
        <v>1.1.18</v>
      </c>
      <c r="B32" s="340">
        <f>' NP DENNA entry autumn'!B32</f>
        <v>0</v>
      </c>
      <c r="C32" s="621">
        <f>' NP DENNA entry autumn'!C32</f>
        <v>0</v>
      </c>
      <c r="D32" s="341">
        <f>' NP DENNA entry autumn'!D32</f>
        <v>0</v>
      </c>
      <c r="E32" s="341">
        <f>' NP DENNA entry autumn'!E32</f>
        <v>0</v>
      </c>
      <c r="F32" s="341">
        <f>' NP DENNA entry autumn'!F32</f>
        <v>0</v>
      </c>
      <c r="G32" s="341">
        <f>' NP DENNA entry autumn'!G32</f>
        <v>0</v>
      </c>
      <c r="H32" s="341">
        <f>' NP DENNA entry autumn'!H32</f>
        <v>0</v>
      </c>
      <c r="I32" s="341">
        <f>' NP DENNA entry autumn'!I32</f>
        <v>0</v>
      </c>
      <c r="J32" s="341">
        <f>' NP DENNA entry autumn'!J32</f>
        <v>0</v>
      </c>
      <c r="K32" s="341">
        <f>' NP DENNA entry autumn'!K32</f>
        <v>0</v>
      </c>
      <c r="L32" s="341">
        <f>' NP DENNA entry autumn'!L32</f>
        <v>0</v>
      </c>
      <c r="M32" s="341">
        <f>' NP DENNA entry autumn'!M32</f>
        <v>0</v>
      </c>
      <c r="N32" s="341">
        <f>' NP DENNA entry autumn'!N32</f>
        <v>0</v>
      </c>
      <c r="O32" s="343"/>
      <c r="P32" s="343"/>
      <c r="Q32" s="342">
        <f ca="1">IF(' NP DENNA admission spring'!Q32&lt;&gt;0, ' NP DENNA admission spring'!Q32+1,0)</f>
        <v>0</v>
      </c>
      <c r="R32" s="342">
        <f ca="1">IF(' NP DENNA admission spring'!R32&lt;&gt;0, ' NP DENNA admission spring'!R32+1,0)</f>
        <v>0</v>
      </c>
      <c r="S32" s="342">
        <f ca="1">IF(' NP DENNA admission spring'!S32&lt;&gt;0, ' NP DENNA admission spring'!S32+1,0)</f>
        <v>0</v>
      </c>
      <c r="T32" s="342">
        <f ca="1">IF(' NP DENNA admission spring'!T32&lt;&gt;0, ' NP DENNA admission spring'!T32+1,0)</f>
        <v>0</v>
      </c>
      <c r="U32" s="342">
        <f ca="1">IF(' NP DENNA admission spring'!U32&lt;&gt;0, ' NP DENNA admission spring'!U32+1,0)</f>
        <v>0</v>
      </c>
      <c r="V32" s="342">
        <f ca="1">IF(' NP DENNA admission spring'!V32&lt;&gt;0, ' NP DENNA admission spring'!V32+1,0)</f>
        <v>0</v>
      </c>
      <c r="W32" s="342">
        <f ca="1">IF(' NP DENNA admission spring'!W32&lt;&gt;0, ' NP DENNA admission spring'!W32+1,0)</f>
        <v>0</v>
      </c>
      <c r="X32" s="342">
        <f>' NP DENNA entry autumn'!X32</f>
        <v>0</v>
      </c>
      <c r="Y32" s="343">
        <f>' NP DENNA entry autumn'!Y32</f>
        <v>0</v>
      </c>
      <c r="Z32" s="343">
        <f>' NP DENNA entry autumn'!Z32</f>
        <v>0</v>
      </c>
      <c r="AA32" s="343">
        <f>' NP DENNA entry autumn'!AA32</f>
        <v>0</v>
      </c>
      <c r="AB32" s="343">
        <f>' NP DENNA entry autumn'!AB32</f>
        <v>0</v>
      </c>
      <c r="AC32" s="343">
        <f>' NP DENNA entry autumn'!AC32</f>
        <v>0</v>
      </c>
      <c r="AD32" s="344"/>
      <c r="AE32" s="344"/>
      <c r="AF32" s="344"/>
      <c r="AG32" s="345"/>
      <c r="AH32" s="344">
        <f>' NP DENNA entry autumn'!AD32</f>
        <v>0</v>
      </c>
      <c r="AI32" s="344">
        <f>' NP DENNA entry autumn'!AE32</f>
        <v>0</v>
      </c>
      <c r="AJ32" s="344">
        <f>' NP DENNA entry autumn'!AF32</f>
        <v>0</v>
      </c>
      <c r="AK32" s="345">
        <f>' NP DENNA entry autumn'!AG32</f>
        <v>0</v>
      </c>
      <c r="AL32" s="344">
        <f>' NP DENNA entry autumn'!AH32</f>
        <v>0</v>
      </c>
      <c r="AM32" s="344">
        <f>' NP DENNA entry autumn'!AI32</f>
        <v>0</v>
      </c>
      <c r="AN32" s="344">
        <f>' NP DENNA entry autumn'!AJ32</f>
        <v>0</v>
      </c>
      <c r="AO32" s="345">
        <f>' NP DENNA entry autumn'!AK32</f>
        <v>0</v>
      </c>
      <c r="AP32" s="344">
        <f>' NP DENNA entry autumn'!AL32</f>
        <v>0</v>
      </c>
      <c r="AQ32" s="344">
        <f>' NP DENNA entry autumn'!AM32</f>
        <v>0</v>
      </c>
      <c r="AR32" s="344">
        <f>' NP DENNA entry autumn'!AN32</f>
        <v>0</v>
      </c>
      <c r="AS32" s="345">
        <f>' NP DENNA entry autumn'!AO32</f>
        <v>0</v>
      </c>
      <c r="AT32" s="344"/>
      <c r="AU32" s="344"/>
      <c r="AV32" s="344"/>
      <c r="AW32" s="345">
        <f t="shared" si="1"/>
        <v>0</v>
      </c>
      <c r="AX32" s="344"/>
      <c r="AY32" s="344"/>
      <c r="AZ32" s="344"/>
      <c r="BA32" s="345">
        <f t="shared" si="2"/>
        <v>0</v>
      </c>
      <c r="BB32" s="344"/>
      <c r="BC32" s="344"/>
      <c r="BD32" s="344"/>
      <c r="BE32" s="345">
        <f t="shared" si="3"/>
        <v>0</v>
      </c>
      <c r="BF32" s="344"/>
      <c r="BG32" s="344"/>
      <c r="BH32" s="344"/>
      <c r="BI32" s="345">
        <f t="shared" si="4"/>
        <v>0</v>
      </c>
      <c r="BJ32" s="346">
        <f t="shared" si="0"/>
        <v>0</v>
      </c>
    </row>
    <row r="33" spans="1:62" hidden="1" x14ac:dyDescent="0.25">
      <c r="A33" s="339" t="str">
        <f>' NP DENNA entry autumn'!A33</f>
        <v>1.1.19</v>
      </c>
      <c r="B33" s="340">
        <f>' NP DENNA entry autumn'!B33</f>
        <v>0</v>
      </c>
      <c r="C33" s="621">
        <f>' NP DENNA entry autumn'!C33</f>
        <v>0</v>
      </c>
      <c r="D33" s="341">
        <f>' NP DENNA entry autumn'!D33</f>
        <v>0</v>
      </c>
      <c r="E33" s="341">
        <f>' NP DENNA entry autumn'!E33</f>
        <v>0</v>
      </c>
      <c r="F33" s="341">
        <f>' NP DENNA entry autumn'!F33</f>
        <v>0</v>
      </c>
      <c r="G33" s="341">
        <f>' NP DENNA entry autumn'!G33</f>
        <v>0</v>
      </c>
      <c r="H33" s="341">
        <f>' NP DENNA entry autumn'!H33</f>
        <v>0</v>
      </c>
      <c r="I33" s="341">
        <f>' NP DENNA entry autumn'!I33</f>
        <v>0</v>
      </c>
      <c r="J33" s="341">
        <f>' NP DENNA entry autumn'!J33</f>
        <v>0</v>
      </c>
      <c r="K33" s="341">
        <f>' NP DENNA entry autumn'!K33</f>
        <v>0</v>
      </c>
      <c r="L33" s="341">
        <f>' NP DENNA entry autumn'!L33</f>
        <v>0</v>
      </c>
      <c r="M33" s="341">
        <f>' NP DENNA entry autumn'!M33</f>
        <v>0</v>
      </c>
      <c r="N33" s="341">
        <f>' NP DENNA entry autumn'!N33</f>
        <v>0</v>
      </c>
      <c r="O33" s="343"/>
      <c r="P33" s="343"/>
      <c r="Q33" s="342">
        <f ca="1">IF(' NP DENNA admission spring'!Q33&lt;&gt;0, ' NP DENNA admission spring'!Q33+1,0)</f>
        <v>0</v>
      </c>
      <c r="R33" s="342">
        <f ca="1">IF(' NP DENNA admission spring'!R33&lt;&gt;0, ' NP DENNA admission spring'!R33+1,0)</f>
        <v>0</v>
      </c>
      <c r="S33" s="342">
        <f ca="1">IF(' NP DENNA admission spring'!S33&lt;&gt;0, ' NP DENNA admission spring'!S33+1,0)</f>
        <v>0</v>
      </c>
      <c r="T33" s="342">
        <f ca="1">IF(' NP DENNA admission spring'!T33&lt;&gt;0, ' NP DENNA admission spring'!T33+1,0)</f>
        <v>0</v>
      </c>
      <c r="U33" s="342">
        <f ca="1">IF(' NP DENNA admission spring'!U33&lt;&gt;0, ' NP DENNA admission spring'!U33+1,0)</f>
        <v>0</v>
      </c>
      <c r="V33" s="342">
        <f ca="1">IF(' NP DENNA admission spring'!V33&lt;&gt;0, ' NP DENNA admission spring'!V33+1,0)</f>
        <v>0</v>
      </c>
      <c r="W33" s="342">
        <f ca="1">IF(' NP DENNA admission spring'!W33&lt;&gt;0, ' NP DENNA admission spring'!W33+1,0)</f>
        <v>0</v>
      </c>
      <c r="X33" s="342">
        <f>' NP DENNA entry autumn'!X33</f>
        <v>0</v>
      </c>
      <c r="Y33" s="343">
        <f>' NP DENNA entry autumn'!Y33</f>
        <v>0</v>
      </c>
      <c r="Z33" s="343">
        <f>' NP DENNA entry autumn'!Z33</f>
        <v>0</v>
      </c>
      <c r="AA33" s="343">
        <f>' NP DENNA entry autumn'!AA33</f>
        <v>0</v>
      </c>
      <c r="AB33" s="343">
        <f>' NP DENNA entry autumn'!AB33</f>
        <v>0</v>
      </c>
      <c r="AC33" s="343">
        <f>' NP DENNA entry autumn'!AC33</f>
        <v>0</v>
      </c>
      <c r="AD33" s="344"/>
      <c r="AE33" s="344"/>
      <c r="AF33" s="344"/>
      <c r="AG33" s="345"/>
      <c r="AH33" s="344">
        <f>' NP DENNA entry autumn'!AD33</f>
        <v>0</v>
      </c>
      <c r="AI33" s="344">
        <f>' NP DENNA entry autumn'!AE33</f>
        <v>0</v>
      </c>
      <c r="AJ33" s="344">
        <f>' NP DENNA entry autumn'!AF33</f>
        <v>0</v>
      </c>
      <c r="AK33" s="345">
        <f>' NP DENNA entry autumn'!AG33</f>
        <v>0</v>
      </c>
      <c r="AL33" s="344">
        <f>' NP DENNA entry autumn'!AH33</f>
        <v>0</v>
      </c>
      <c r="AM33" s="344">
        <f>' NP DENNA entry autumn'!AI33</f>
        <v>0</v>
      </c>
      <c r="AN33" s="344">
        <f>' NP DENNA entry autumn'!AJ33</f>
        <v>0</v>
      </c>
      <c r="AO33" s="345">
        <f>' NP DENNA entry autumn'!AK33</f>
        <v>0</v>
      </c>
      <c r="AP33" s="344">
        <f>' NP DENNA entry autumn'!AL33</f>
        <v>0</v>
      </c>
      <c r="AQ33" s="344">
        <f>' NP DENNA entry autumn'!AM33</f>
        <v>0</v>
      </c>
      <c r="AR33" s="344">
        <f>' NP DENNA entry autumn'!AN33</f>
        <v>0</v>
      </c>
      <c r="AS33" s="345">
        <f>' NP DENNA entry autumn'!AO33</f>
        <v>0</v>
      </c>
      <c r="AT33" s="344"/>
      <c r="AU33" s="344"/>
      <c r="AV33" s="344"/>
      <c r="AW33" s="345">
        <f t="shared" si="1"/>
        <v>0</v>
      </c>
      <c r="AX33" s="344"/>
      <c r="AY33" s="344"/>
      <c r="AZ33" s="344"/>
      <c r="BA33" s="345">
        <f t="shared" si="2"/>
        <v>0</v>
      </c>
      <c r="BB33" s="344"/>
      <c r="BC33" s="344"/>
      <c r="BD33" s="344"/>
      <c r="BE33" s="345">
        <f t="shared" si="3"/>
        <v>0</v>
      </c>
      <c r="BF33" s="344"/>
      <c r="BG33" s="344"/>
      <c r="BH33" s="344"/>
      <c r="BI33" s="345">
        <f t="shared" si="4"/>
        <v>0</v>
      </c>
      <c r="BJ33" s="346">
        <f t="shared" si="0"/>
        <v>0</v>
      </c>
    </row>
    <row r="34" spans="1:62" hidden="1" x14ac:dyDescent="0.25">
      <c r="A34" s="339" t="str">
        <f>' NP DENNA entry autumn'!A34</f>
        <v>1.1.20</v>
      </c>
      <c r="B34" s="340">
        <f>' NP DENNA entry autumn'!B34</f>
        <v>0</v>
      </c>
      <c r="C34" s="621">
        <f>' NP DENNA entry autumn'!C34</f>
        <v>0</v>
      </c>
      <c r="D34" s="341">
        <f>' NP DENNA entry autumn'!D34</f>
        <v>0</v>
      </c>
      <c r="E34" s="341">
        <f>' NP DENNA entry autumn'!E34</f>
        <v>0</v>
      </c>
      <c r="F34" s="341">
        <f>' NP DENNA entry autumn'!F34</f>
        <v>0</v>
      </c>
      <c r="G34" s="341">
        <f>' NP DENNA entry autumn'!G34</f>
        <v>0</v>
      </c>
      <c r="H34" s="341">
        <f>' NP DENNA entry autumn'!H34</f>
        <v>0</v>
      </c>
      <c r="I34" s="341">
        <f>' NP DENNA entry autumn'!I34</f>
        <v>0</v>
      </c>
      <c r="J34" s="341">
        <f>' NP DENNA entry autumn'!J34</f>
        <v>0</v>
      </c>
      <c r="K34" s="341">
        <f>' NP DENNA entry autumn'!K34</f>
        <v>0</v>
      </c>
      <c r="L34" s="341">
        <f>' NP DENNA entry autumn'!L34</f>
        <v>0</v>
      </c>
      <c r="M34" s="341">
        <f>' NP DENNA entry autumn'!M34</f>
        <v>0</v>
      </c>
      <c r="N34" s="341">
        <f>' NP DENNA entry autumn'!N34</f>
        <v>0</v>
      </c>
      <c r="O34" s="343"/>
      <c r="P34" s="343"/>
      <c r="Q34" s="342">
        <f ca="1">IF(' NP DENNA admission spring'!Q34&lt;&gt;0, ' NP DENNA admission spring'!Q34+1,0)</f>
        <v>0</v>
      </c>
      <c r="R34" s="342">
        <f ca="1">IF(' NP DENNA admission spring'!R34&lt;&gt;0, ' NP DENNA admission spring'!R34+1,0)</f>
        <v>0</v>
      </c>
      <c r="S34" s="342">
        <f ca="1">IF(' NP DENNA admission spring'!S34&lt;&gt;0, ' NP DENNA admission spring'!S34+1,0)</f>
        <v>0</v>
      </c>
      <c r="T34" s="342">
        <f ca="1">IF(' NP DENNA admission spring'!T34&lt;&gt;0, ' NP DENNA admission spring'!T34+1,0)</f>
        <v>0</v>
      </c>
      <c r="U34" s="342">
        <f ca="1">IF(' NP DENNA admission spring'!U34&lt;&gt;0, ' NP DENNA admission spring'!U34+1,0)</f>
        <v>0</v>
      </c>
      <c r="V34" s="342">
        <f ca="1">IF(' NP DENNA admission spring'!V34&lt;&gt;0, ' NP DENNA admission spring'!V34+1,0)</f>
        <v>0</v>
      </c>
      <c r="W34" s="342">
        <f ca="1">IF(' NP DENNA admission spring'!W34&lt;&gt;0, ' NP DENNA admission spring'!W34+1,0)</f>
        <v>0</v>
      </c>
      <c r="X34" s="342">
        <f>' NP DENNA entry autumn'!X34</f>
        <v>0</v>
      </c>
      <c r="Y34" s="343">
        <f>' NP DENNA entry autumn'!Y34</f>
        <v>0</v>
      </c>
      <c r="Z34" s="343">
        <f>' NP DENNA entry autumn'!Z34</f>
        <v>0</v>
      </c>
      <c r="AA34" s="343">
        <f>' NP DENNA entry autumn'!AA34</f>
        <v>0</v>
      </c>
      <c r="AB34" s="343">
        <f>' NP DENNA entry autumn'!AB34</f>
        <v>0</v>
      </c>
      <c r="AC34" s="343">
        <f>' NP DENNA entry autumn'!AC34</f>
        <v>0</v>
      </c>
      <c r="AD34" s="344"/>
      <c r="AE34" s="344"/>
      <c r="AF34" s="344"/>
      <c r="AG34" s="345"/>
      <c r="AH34" s="344">
        <f>' NP DENNA entry autumn'!AD34</f>
        <v>0</v>
      </c>
      <c r="AI34" s="344">
        <f>' NP DENNA entry autumn'!AE34</f>
        <v>0</v>
      </c>
      <c r="AJ34" s="344">
        <f>' NP DENNA entry autumn'!AF34</f>
        <v>0</v>
      </c>
      <c r="AK34" s="345">
        <f>' NP DENNA entry autumn'!AG34</f>
        <v>0</v>
      </c>
      <c r="AL34" s="344">
        <f>' NP DENNA entry autumn'!AH34</f>
        <v>0</v>
      </c>
      <c r="AM34" s="344">
        <f>' NP DENNA entry autumn'!AI34</f>
        <v>0</v>
      </c>
      <c r="AN34" s="344">
        <f>' NP DENNA entry autumn'!AJ34</f>
        <v>0</v>
      </c>
      <c r="AO34" s="345">
        <f>' NP DENNA entry autumn'!AK34</f>
        <v>0</v>
      </c>
      <c r="AP34" s="344">
        <f>' NP DENNA entry autumn'!AL34</f>
        <v>0</v>
      </c>
      <c r="AQ34" s="344">
        <f>' NP DENNA entry autumn'!AM34</f>
        <v>0</v>
      </c>
      <c r="AR34" s="344">
        <f>' NP DENNA entry autumn'!AN34</f>
        <v>0</v>
      </c>
      <c r="AS34" s="345">
        <f>' NP DENNA entry autumn'!AO34</f>
        <v>0</v>
      </c>
      <c r="AT34" s="344"/>
      <c r="AU34" s="344"/>
      <c r="AV34" s="344"/>
      <c r="AW34" s="345">
        <f t="shared" si="1"/>
        <v>0</v>
      </c>
      <c r="AX34" s="344"/>
      <c r="AY34" s="344"/>
      <c r="AZ34" s="344"/>
      <c r="BA34" s="345">
        <f t="shared" si="2"/>
        <v>0</v>
      </c>
      <c r="BB34" s="344"/>
      <c r="BC34" s="344"/>
      <c r="BD34" s="344"/>
      <c r="BE34" s="345">
        <f t="shared" si="3"/>
        <v>0</v>
      </c>
      <c r="BF34" s="344"/>
      <c r="BG34" s="344"/>
      <c r="BH34" s="344"/>
      <c r="BI34" s="345">
        <f t="shared" si="4"/>
        <v>0</v>
      </c>
      <c r="BJ34" s="346">
        <f t="shared" si="0"/>
        <v>0</v>
      </c>
    </row>
    <row r="35" spans="1:62" hidden="1" x14ac:dyDescent="0.25">
      <c r="A35" s="339" t="str">
        <f>' NP DENNA entry autumn'!A35</f>
        <v>1.1.21</v>
      </c>
      <c r="B35" s="340">
        <f>' NP DENNA entry autumn'!B35</f>
        <v>0</v>
      </c>
      <c r="C35" s="621">
        <f>' NP DENNA entry autumn'!C35</f>
        <v>0</v>
      </c>
      <c r="D35" s="341">
        <f>' NP DENNA entry autumn'!D35</f>
        <v>0</v>
      </c>
      <c r="E35" s="341">
        <f>' NP DENNA entry autumn'!E35</f>
        <v>0</v>
      </c>
      <c r="F35" s="341">
        <f>' NP DENNA entry autumn'!F35</f>
        <v>0</v>
      </c>
      <c r="G35" s="341">
        <f>' NP DENNA entry autumn'!G35</f>
        <v>0</v>
      </c>
      <c r="H35" s="341">
        <f>' NP DENNA entry autumn'!H35</f>
        <v>0</v>
      </c>
      <c r="I35" s="341">
        <f>' NP DENNA entry autumn'!I35</f>
        <v>0</v>
      </c>
      <c r="J35" s="341">
        <f>' NP DENNA entry autumn'!J35</f>
        <v>0</v>
      </c>
      <c r="K35" s="341">
        <f>' NP DENNA entry autumn'!K35</f>
        <v>0</v>
      </c>
      <c r="L35" s="341">
        <f>' NP DENNA entry autumn'!L35</f>
        <v>0</v>
      </c>
      <c r="M35" s="341">
        <f>' NP DENNA entry autumn'!M35</f>
        <v>0</v>
      </c>
      <c r="N35" s="341">
        <f>' NP DENNA entry autumn'!N35</f>
        <v>0</v>
      </c>
      <c r="O35" s="343"/>
      <c r="P35" s="343"/>
      <c r="Q35" s="342">
        <f ca="1">IF(' NP DENNA admission spring'!Q35&lt;&gt;0, ' NP DENNA admission spring'!Q35+1,0)</f>
        <v>0</v>
      </c>
      <c r="R35" s="342">
        <f ca="1">IF(' NP DENNA admission spring'!R35&lt;&gt;0, ' NP DENNA admission spring'!R35+1,0)</f>
        <v>0</v>
      </c>
      <c r="S35" s="342">
        <f ca="1">IF(' NP DENNA admission spring'!S35&lt;&gt;0, ' NP DENNA admission spring'!S35+1,0)</f>
        <v>0</v>
      </c>
      <c r="T35" s="342">
        <f ca="1">IF(' NP DENNA admission spring'!T35&lt;&gt;0, ' NP DENNA admission spring'!T35+1,0)</f>
        <v>0</v>
      </c>
      <c r="U35" s="342">
        <f ca="1">IF(' NP DENNA admission spring'!U35&lt;&gt;0, ' NP DENNA admission spring'!U35+1,0)</f>
        <v>0</v>
      </c>
      <c r="V35" s="342">
        <f ca="1">IF(' NP DENNA admission spring'!V35&lt;&gt;0, ' NP DENNA admission spring'!V35+1,0)</f>
        <v>0</v>
      </c>
      <c r="W35" s="342">
        <f ca="1">IF(' NP DENNA admission spring'!W35&lt;&gt;0, ' NP DENNA admission spring'!W35+1,0)</f>
        <v>0</v>
      </c>
      <c r="X35" s="342">
        <f>' NP DENNA entry autumn'!X35</f>
        <v>0</v>
      </c>
      <c r="Y35" s="343">
        <f>' NP DENNA entry autumn'!Y35</f>
        <v>0</v>
      </c>
      <c r="Z35" s="343">
        <f>' NP DENNA entry autumn'!Z35</f>
        <v>0</v>
      </c>
      <c r="AA35" s="343">
        <f>' NP DENNA entry autumn'!AA35</f>
        <v>0</v>
      </c>
      <c r="AB35" s="343">
        <f>' NP DENNA entry autumn'!AB35</f>
        <v>0</v>
      </c>
      <c r="AC35" s="343">
        <f>' NP DENNA entry autumn'!AC35</f>
        <v>0</v>
      </c>
      <c r="AD35" s="344"/>
      <c r="AE35" s="344"/>
      <c r="AF35" s="344"/>
      <c r="AG35" s="345"/>
      <c r="AH35" s="344">
        <f>' NP DENNA entry autumn'!AD35</f>
        <v>0</v>
      </c>
      <c r="AI35" s="344">
        <f>' NP DENNA entry autumn'!AE35</f>
        <v>0</v>
      </c>
      <c r="AJ35" s="344">
        <f>' NP DENNA entry autumn'!AF35</f>
        <v>0</v>
      </c>
      <c r="AK35" s="345">
        <f>' NP DENNA entry autumn'!AG35</f>
        <v>0</v>
      </c>
      <c r="AL35" s="344">
        <f>' NP DENNA entry autumn'!AH35</f>
        <v>0</v>
      </c>
      <c r="AM35" s="344">
        <f>' NP DENNA entry autumn'!AI35</f>
        <v>0</v>
      </c>
      <c r="AN35" s="344">
        <f>' NP DENNA entry autumn'!AJ35</f>
        <v>0</v>
      </c>
      <c r="AO35" s="345">
        <f>' NP DENNA entry autumn'!AK35</f>
        <v>0</v>
      </c>
      <c r="AP35" s="344">
        <f>' NP DENNA entry autumn'!AL35</f>
        <v>0</v>
      </c>
      <c r="AQ35" s="344">
        <f>' NP DENNA entry autumn'!AM35</f>
        <v>0</v>
      </c>
      <c r="AR35" s="344">
        <f>' NP DENNA entry autumn'!AN35</f>
        <v>0</v>
      </c>
      <c r="AS35" s="345">
        <f>' NP DENNA entry autumn'!AO35</f>
        <v>0</v>
      </c>
      <c r="AT35" s="344"/>
      <c r="AU35" s="344"/>
      <c r="AV35" s="344"/>
      <c r="AW35" s="345">
        <f t="shared" si="1"/>
        <v>0</v>
      </c>
      <c r="AX35" s="344"/>
      <c r="AY35" s="344"/>
      <c r="AZ35" s="344"/>
      <c r="BA35" s="345">
        <f t="shared" si="2"/>
        <v>0</v>
      </c>
      <c r="BB35" s="344"/>
      <c r="BC35" s="344"/>
      <c r="BD35" s="344"/>
      <c r="BE35" s="345">
        <f t="shared" si="3"/>
        <v>0</v>
      </c>
      <c r="BF35" s="344"/>
      <c r="BG35" s="344"/>
      <c r="BH35" s="344"/>
      <c r="BI35" s="345">
        <f t="shared" si="4"/>
        <v>0</v>
      </c>
      <c r="BJ35" s="346">
        <f t="shared" si="0"/>
        <v>0</v>
      </c>
    </row>
    <row r="36" spans="1:62" hidden="1" x14ac:dyDescent="0.25">
      <c r="A36" s="339" t="str">
        <f>' NP DENNA entry autumn'!A36</f>
        <v>1.1.22</v>
      </c>
      <c r="B36" s="340">
        <f>' NP DENNA entry autumn'!B36</f>
        <v>0</v>
      </c>
      <c r="C36" s="621">
        <f>' NP DENNA entry autumn'!C36</f>
        <v>0</v>
      </c>
      <c r="D36" s="341">
        <f>' NP DENNA entry autumn'!D36</f>
        <v>0</v>
      </c>
      <c r="E36" s="341">
        <f>' NP DENNA entry autumn'!E36</f>
        <v>0</v>
      </c>
      <c r="F36" s="341">
        <f>' NP DENNA entry autumn'!F36</f>
        <v>0</v>
      </c>
      <c r="G36" s="341">
        <f>' NP DENNA entry autumn'!G36</f>
        <v>0</v>
      </c>
      <c r="H36" s="341">
        <f>' NP DENNA entry autumn'!H36</f>
        <v>0</v>
      </c>
      <c r="I36" s="341">
        <f>' NP DENNA entry autumn'!I36</f>
        <v>0</v>
      </c>
      <c r="J36" s="341">
        <f>' NP DENNA entry autumn'!J36</f>
        <v>0</v>
      </c>
      <c r="K36" s="341">
        <f>' NP DENNA entry autumn'!K36</f>
        <v>0</v>
      </c>
      <c r="L36" s="341">
        <f>' NP DENNA entry autumn'!L36</f>
        <v>0</v>
      </c>
      <c r="M36" s="341">
        <f>' NP DENNA entry autumn'!M36</f>
        <v>0</v>
      </c>
      <c r="N36" s="341">
        <f>' NP DENNA entry autumn'!N36</f>
        <v>0</v>
      </c>
      <c r="O36" s="343"/>
      <c r="P36" s="343"/>
      <c r="Q36" s="342">
        <f ca="1">IF(' NP DENNA admission spring'!Q36&lt;&gt;0, ' NP DENNA admission spring'!Q36+1,0)</f>
        <v>0</v>
      </c>
      <c r="R36" s="342">
        <f ca="1">IF(' NP DENNA admission spring'!R36&lt;&gt;0, ' NP DENNA admission spring'!R36+1,0)</f>
        <v>0</v>
      </c>
      <c r="S36" s="342">
        <f ca="1">IF(' NP DENNA admission spring'!S36&lt;&gt;0, ' NP DENNA admission spring'!S36+1,0)</f>
        <v>0</v>
      </c>
      <c r="T36" s="342">
        <f ca="1">IF(' NP DENNA admission spring'!T36&lt;&gt;0, ' NP DENNA admission spring'!T36+1,0)</f>
        <v>0</v>
      </c>
      <c r="U36" s="342">
        <f ca="1">IF(' NP DENNA admission spring'!U36&lt;&gt;0, ' NP DENNA admission spring'!U36+1,0)</f>
        <v>0</v>
      </c>
      <c r="V36" s="342">
        <f ca="1">IF(' NP DENNA admission spring'!V36&lt;&gt;0, ' NP DENNA admission spring'!V36+1,0)</f>
        <v>0</v>
      </c>
      <c r="W36" s="342">
        <f ca="1">IF(' NP DENNA admission spring'!W36&lt;&gt;0, ' NP DENNA admission spring'!W36+1,0)</f>
        <v>0</v>
      </c>
      <c r="X36" s="342">
        <f>' NP DENNA entry autumn'!X36</f>
        <v>0</v>
      </c>
      <c r="Y36" s="343">
        <f>' NP DENNA entry autumn'!Y36</f>
        <v>0</v>
      </c>
      <c r="Z36" s="343">
        <f>' NP DENNA entry autumn'!Z36</f>
        <v>0</v>
      </c>
      <c r="AA36" s="343">
        <f>' NP DENNA entry autumn'!AA36</f>
        <v>0</v>
      </c>
      <c r="AB36" s="343">
        <f>' NP DENNA entry autumn'!AB36</f>
        <v>0</v>
      </c>
      <c r="AC36" s="343">
        <f>' NP DENNA entry autumn'!AC36</f>
        <v>0</v>
      </c>
      <c r="AD36" s="344"/>
      <c r="AE36" s="344"/>
      <c r="AF36" s="344"/>
      <c r="AG36" s="345"/>
      <c r="AH36" s="344">
        <f>' NP DENNA entry autumn'!AD36</f>
        <v>0</v>
      </c>
      <c r="AI36" s="344">
        <f>' NP DENNA entry autumn'!AE36</f>
        <v>0</v>
      </c>
      <c r="AJ36" s="344">
        <f>' NP DENNA entry autumn'!AF36</f>
        <v>0</v>
      </c>
      <c r="AK36" s="345">
        <f>' NP DENNA entry autumn'!AG36</f>
        <v>0</v>
      </c>
      <c r="AL36" s="344">
        <f>' NP DENNA entry autumn'!AH36</f>
        <v>0</v>
      </c>
      <c r="AM36" s="344">
        <f>' NP DENNA entry autumn'!AI36</f>
        <v>0</v>
      </c>
      <c r="AN36" s="344">
        <f>' NP DENNA entry autumn'!AJ36</f>
        <v>0</v>
      </c>
      <c r="AO36" s="345">
        <f>' NP DENNA entry autumn'!AK36</f>
        <v>0</v>
      </c>
      <c r="AP36" s="344">
        <f>' NP DENNA entry autumn'!AL36</f>
        <v>0</v>
      </c>
      <c r="AQ36" s="344">
        <f>' NP DENNA entry autumn'!AM36</f>
        <v>0</v>
      </c>
      <c r="AR36" s="344">
        <f>' NP DENNA entry autumn'!AN36</f>
        <v>0</v>
      </c>
      <c r="AS36" s="345">
        <f>' NP DENNA entry autumn'!AO36</f>
        <v>0</v>
      </c>
      <c r="AT36" s="343">
        <v>0</v>
      </c>
      <c r="AU36" s="343">
        <v>0</v>
      </c>
      <c r="AV36" s="343">
        <v>0</v>
      </c>
      <c r="AW36" s="345">
        <f>BP36</f>
        <v>0</v>
      </c>
      <c r="AX36" s="343">
        <v>0</v>
      </c>
      <c r="AY36" s="343">
        <v>0</v>
      </c>
      <c r="AZ36" s="343">
        <v>0</v>
      </c>
      <c r="BA36" s="345">
        <f>BQ36</f>
        <v>0</v>
      </c>
      <c r="BB36" s="343">
        <v>0</v>
      </c>
      <c r="BC36" s="343">
        <v>0</v>
      </c>
      <c r="BD36" s="343">
        <v>0</v>
      </c>
      <c r="BE36" s="345">
        <f>BR36</f>
        <v>0</v>
      </c>
      <c r="BF36" s="343">
        <v>0</v>
      </c>
      <c r="BG36" s="343">
        <v>0</v>
      </c>
      <c r="BH36" s="343">
        <v>0</v>
      </c>
      <c r="BI36" s="345">
        <f>BS36</f>
        <v>0</v>
      </c>
      <c r="BJ36" s="346">
        <f t="shared" si="0"/>
        <v>0</v>
      </c>
    </row>
    <row r="37" spans="1:62" x14ac:dyDescent="0.25">
      <c r="A37" s="347" t="s">
        <v>21</v>
      </c>
      <c r="B37" s="620" t="str">
        <f>' NP DENNA entry autumn'!B37</f>
        <v xml:space="preserve"> Together academic disciplines:</v>
      </c>
      <c r="C37" s="348"/>
      <c r="D37" s="348"/>
      <c r="E37" s="348"/>
      <c r="F37" s="348"/>
      <c r="G37" s="348"/>
      <c r="H37" s="348"/>
      <c r="I37" s="348"/>
      <c r="J37" s="348"/>
      <c r="K37" s="348"/>
      <c r="L37" s="348"/>
      <c r="M37" s="348"/>
      <c r="N37" s="348"/>
      <c r="O37" s="348"/>
      <c r="P37" s="348"/>
      <c r="Q37" s="348"/>
      <c r="R37" s="348"/>
      <c r="S37" s="348"/>
      <c r="T37" s="348"/>
      <c r="U37" s="348"/>
      <c r="V37" s="348"/>
      <c r="W37" s="349"/>
      <c r="X37" s="343">
        <f>SUM(X15:X36)</f>
        <v>1140</v>
      </c>
      <c r="Y37" s="343">
        <f>SUM(Y15:Y36)</f>
        <v>38</v>
      </c>
      <c r="Z37" s="350">
        <f t="shared" ref="Z37:AB37" si="5">SUM(Z15:Z36)</f>
        <v>96</v>
      </c>
      <c r="AA37" s="350">
        <f t="shared" si="5"/>
        <v>0</v>
      </c>
      <c r="AB37" s="350">
        <f t="shared" si="5"/>
        <v>66</v>
      </c>
      <c r="AC37" s="350">
        <f>SUM(AC15:AC36)</f>
        <v>978</v>
      </c>
      <c r="AD37" s="350">
        <f t="shared" ref="AD37:AF37" si="6">SUM(AD15:AD36)</f>
        <v>0</v>
      </c>
      <c r="AE37" s="350">
        <f t="shared" si="6"/>
        <v>0</v>
      </c>
      <c r="AF37" s="350">
        <f t="shared" si="6"/>
        <v>0</v>
      </c>
      <c r="AG37" s="345">
        <f>SUM(AG15:AG36)</f>
        <v>0</v>
      </c>
      <c r="AH37" s="350">
        <f t="shared" ref="AH37:AJ37" si="7">SUM(AH15:AH36)</f>
        <v>36</v>
      </c>
      <c r="AI37" s="350">
        <f t="shared" si="7"/>
        <v>0</v>
      </c>
      <c r="AJ37" s="350">
        <f t="shared" si="7"/>
        <v>36</v>
      </c>
      <c r="AK37" s="345">
        <f>SUM(AK15:AK36)</f>
        <v>16</v>
      </c>
      <c r="AL37" s="350">
        <f t="shared" ref="AL37:AN37" si="8">SUM(AL15:AL36)</f>
        <v>24</v>
      </c>
      <c r="AM37" s="350">
        <f t="shared" si="8"/>
        <v>0</v>
      </c>
      <c r="AN37" s="350">
        <f t="shared" si="8"/>
        <v>12</v>
      </c>
      <c r="AO37" s="345">
        <f>SUM(AO15:AO36)</f>
        <v>10</v>
      </c>
      <c r="AP37" s="350">
        <f t="shared" ref="AP37:AR37" si="9">SUM(AP15:AP36)</f>
        <v>36</v>
      </c>
      <c r="AQ37" s="350">
        <f t="shared" si="9"/>
        <v>0</v>
      </c>
      <c r="AR37" s="350">
        <f t="shared" si="9"/>
        <v>18</v>
      </c>
      <c r="AS37" s="345">
        <f>SUM(AS15:AS36)</f>
        <v>12</v>
      </c>
      <c r="AT37" s="351">
        <f t="shared" ref="AT37:BI37" si="10">SUM(AT29:AT36)</f>
        <v>0</v>
      </c>
      <c r="AU37" s="351">
        <f t="shared" si="10"/>
        <v>0</v>
      </c>
      <c r="AV37" s="351">
        <f t="shared" si="10"/>
        <v>0</v>
      </c>
      <c r="AW37" s="345">
        <f t="shared" si="10"/>
        <v>0</v>
      </c>
      <c r="AX37" s="351">
        <f t="shared" si="10"/>
        <v>0</v>
      </c>
      <c r="AY37" s="351">
        <f t="shared" si="10"/>
        <v>0</v>
      </c>
      <c r="AZ37" s="351">
        <f t="shared" si="10"/>
        <v>0</v>
      </c>
      <c r="BA37" s="345">
        <f t="shared" si="10"/>
        <v>0</v>
      </c>
      <c r="BB37" s="351">
        <f t="shared" si="10"/>
        <v>0</v>
      </c>
      <c r="BC37" s="351">
        <f t="shared" si="10"/>
        <v>0</v>
      </c>
      <c r="BD37" s="351">
        <f t="shared" si="10"/>
        <v>0</v>
      </c>
      <c r="BE37" s="345">
        <f t="shared" si="10"/>
        <v>0</v>
      </c>
      <c r="BF37" s="351">
        <f t="shared" si="10"/>
        <v>0</v>
      </c>
      <c r="BG37" s="351">
        <f t="shared" si="10"/>
        <v>0</v>
      </c>
      <c r="BH37" s="351">
        <f t="shared" si="10"/>
        <v>0</v>
      </c>
      <c r="BI37" s="345">
        <f t="shared" si="10"/>
        <v>0</v>
      </c>
      <c r="BJ37" s="346">
        <f t="shared" si="0"/>
        <v>0.85789473684210527</v>
      </c>
    </row>
    <row r="38" spans="1:62" x14ac:dyDescent="0.25">
      <c r="A38" s="348"/>
      <c r="B38" s="348"/>
      <c r="C38" s="348"/>
      <c r="D38" s="348"/>
      <c r="E38" s="348"/>
      <c r="F38" s="348"/>
      <c r="G38" s="348"/>
      <c r="H38" s="348"/>
      <c r="I38" s="348"/>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8"/>
      <c r="BC38" s="348"/>
      <c r="BD38" s="348"/>
      <c r="BE38" s="348"/>
      <c r="BF38" s="348"/>
      <c r="BG38" s="348"/>
      <c r="BH38" s="348"/>
      <c r="BI38" s="348"/>
      <c r="BJ38" s="352"/>
    </row>
    <row r="39" spans="1:62" x14ac:dyDescent="0.25">
      <c r="A39" s="618" t="str">
        <f>' NP DENNA entry autumn'!A39</f>
        <v>1.2</v>
      </c>
      <c r="B39" s="619" t="str">
        <f>' NP DENNA entry autumn'!B39</f>
        <v>Practice</v>
      </c>
      <c r="C39" s="353"/>
      <c r="D39" s="354"/>
      <c r="E39" s="354"/>
      <c r="F39" s="354"/>
      <c r="G39" s="354"/>
      <c r="H39" s="354"/>
      <c r="I39" s="354"/>
      <c r="J39" s="354"/>
      <c r="K39" s="354"/>
      <c r="L39" s="354"/>
      <c r="M39" s="354"/>
      <c r="N39" s="354"/>
      <c r="O39" s="354"/>
      <c r="P39" s="354"/>
      <c r="Q39" s="354"/>
      <c r="R39" s="354"/>
      <c r="S39" s="354"/>
      <c r="T39" s="354"/>
      <c r="U39" s="354"/>
      <c r="V39" s="354"/>
      <c r="W39" s="354"/>
      <c r="X39" s="354"/>
      <c r="Y39" s="354"/>
      <c r="Z39" s="354"/>
      <c r="AA39" s="354"/>
      <c r="AB39" s="354"/>
      <c r="AC39" s="354"/>
      <c r="AD39" s="355"/>
      <c r="AE39" s="355"/>
      <c r="AF39" s="355"/>
      <c r="AG39" s="355"/>
      <c r="AH39" s="355"/>
      <c r="AI39" s="355"/>
      <c r="AJ39" s="355"/>
      <c r="AK39" s="355"/>
      <c r="AL39" s="355"/>
      <c r="AM39" s="355"/>
      <c r="AN39" s="355"/>
      <c r="AO39" s="355"/>
      <c r="AP39" s="355"/>
      <c r="AQ39" s="355"/>
      <c r="AR39" s="355"/>
      <c r="AS39" s="355"/>
      <c r="AT39" s="355"/>
      <c r="AU39" s="355"/>
      <c r="AV39" s="355"/>
      <c r="AW39" s="355"/>
      <c r="AX39" s="355"/>
      <c r="AY39" s="355"/>
      <c r="AZ39" s="355"/>
      <c r="BA39" s="355"/>
      <c r="BB39" s="355"/>
      <c r="BC39" s="355"/>
      <c r="BD39" s="355"/>
      <c r="BE39" s="355"/>
      <c r="BF39" s="355"/>
      <c r="BG39" s="355"/>
      <c r="BH39" s="355"/>
      <c r="BI39" s="355"/>
      <c r="BJ39" s="356"/>
    </row>
    <row r="40" spans="1:62" x14ac:dyDescent="0.25">
      <c r="A40" s="339" t="str">
        <f>' NP DENNA entry autumn'!A40</f>
        <v>1.2.01</v>
      </c>
      <c r="B40" s="340" t="str">
        <f>' NP DENNA entry autumn'!B40</f>
        <v>Pedagogical practice</v>
      </c>
      <c r="C40" s="621">
        <f>' NP DENNA entry autumn'!C40</f>
        <v>0</v>
      </c>
      <c r="D40" s="341">
        <f>' NP DENNA entry autumn'!D40</f>
        <v>0</v>
      </c>
      <c r="E40" s="341">
        <f>' NP DENNA entry autumn'!E40</f>
        <v>0</v>
      </c>
      <c r="F40" s="341">
        <f>' NP DENNA entry autumn'!F40</f>
        <v>0</v>
      </c>
      <c r="G40" s="341">
        <f>' NP DENNA entry autumn'!G40</f>
        <v>0</v>
      </c>
      <c r="H40" s="341">
        <f>' NP DENNA entry autumn'!H40</f>
        <v>4</v>
      </c>
      <c r="I40" s="341">
        <f>' NP DENNA entry autumn'!I40</f>
        <v>0</v>
      </c>
      <c r="J40" s="341">
        <f>' NP DENNA entry autumn'!J40</f>
        <v>0</v>
      </c>
      <c r="K40" s="341">
        <f>' NP DENNA entry autumn'!K40</f>
        <v>0</v>
      </c>
      <c r="L40" s="341">
        <f>' NP DENNA entry autumn'!L40</f>
        <v>0</v>
      </c>
      <c r="M40" s="341">
        <f>' NP DENNA entry autumn'!M40</f>
        <v>0</v>
      </c>
      <c r="N40" s="341">
        <f>' NP DENNA entry autumn'!N40</f>
        <v>0</v>
      </c>
      <c r="O40" s="343"/>
      <c r="P40" s="343"/>
      <c r="Q40" s="342">
        <f ca="1">IF(' NP DENNA admission spring'!Q40&lt;&gt;0, ' NP DENNA admission spring'!Q40+1,0)</f>
        <v>0</v>
      </c>
      <c r="R40" s="342">
        <f ca="1">IF(' NP DENNA admission spring'!R40&lt;&gt;0, ' NP DENNA admission spring'!R40+1,0)</f>
        <v>0</v>
      </c>
      <c r="S40" s="342">
        <f ca="1">IF(' NP DENNA admission spring'!S40&lt;&gt;0, ' NP DENNA admission spring'!S40+1,0)</f>
        <v>0</v>
      </c>
      <c r="T40" s="342">
        <f ca="1">IF(' NP DENNA admission spring'!T40&lt;&gt;0, ' NP DENNA admission spring'!T40+1,0)</f>
        <v>0</v>
      </c>
      <c r="U40" s="342">
        <f ca="1">IF(' NP DENNA admission spring'!U40&lt;&gt;0, ' NP DENNA admission spring'!U40+1,0)</f>
        <v>0</v>
      </c>
      <c r="V40" s="342">
        <f ca="1">IF(' NP DENNA admission spring'!V40&lt;&gt;0, ' NP DENNA admission spring'!V40+1,0)</f>
        <v>0</v>
      </c>
      <c r="W40" s="342">
        <f ca="1">IF(' NP DENNA admission spring'!W40&lt;&gt;0, ' NP DENNA admission spring'!W40+1,0)</f>
        <v>0</v>
      </c>
      <c r="X40" s="342">
        <f>' NP DENNA entry autumn'!X40</f>
        <v>60</v>
      </c>
      <c r="Y40" s="343">
        <f>' NP DENNA entry autumn'!Y40</f>
        <v>2</v>
      </c>
      <c r="Z40" s="343">
        <f>' NP DENNA entry autumn'!Z40</f>
        <v>0</v>
      </c>
      <c r="AA40" s="343">
        <f>' NP DENNA entry autumn'!AA40</f>
        <v>0</v>
      </c>
      <c r="AB40" s="343">
        <f>' NP DENNA entry autumn'!AB40</f>
        <v>0</v>
      </c>
      <c r="AC40" s="343">
        <f>' NP DENNA entry autumn'!AC40</f>
        <v>60</v>
      </c>
      <c r="AD40" s="344"/>
      <c r="AE40" s="344"/>
      <c r="AF40" s="344"/>
      <c r="AG40" s="345"/>
      <c r="AH40" s="344">
        <f>' NP DENNA entry autumn'!AD40</f>
        <v>0</v>
      </c>
      <c r="AI40" s="344">
        <f>' NP DENNA entry autumn'!AE40</f>
        <v>0</v>
      </c>
      <c r="AJ40" s="344">
        <f>' NP DENNA entry autumn'!AF40</f>
        <v>0</v>
      </c>
      <c r="AK40" s="345">
        <f>' NP DENNA entry autumn'!AG40</f>
        <v>0</v>
      </c>
      <c r="AL40" s="344">
        <f>' NP DENNA entry autumn'!AH40</f>
        <v>0</v>
      </c>
      <c r="AM40" s="344">
        <f>' NP DENNA entry autumn'!AI40</f>
        <v>0</v>
      </c>
      <c r="AN40" s="344">
        <f>' NP DENNA entry autumn'!AJ40</f>
        <v>0</v>
      </c>
      <c r="AO40" s="345">
        <f>' NP DENNA entry autumn'!AK40</f>
        <v>0</v>
      </c>
      <c r="AP40" s="344">
        <f>' NP DENNA entry autumn'!AL40</f>
        <v>0</v>
      </c>
      <c r="AQ40" s="344">
        <f>' NP DENNA entry autumn'!AM40</f>
        <v>0</v>
      </c>
      <c r="AR40" s="344">
        <f>' NP DENNA entry autumn'!AN40</f>
        <v>0</v>
      </c>
      <c r="AS40" s="345">
        <f>' NP DENNA entry autumn'!AO40</f>
        <v>0</v>
      </c>
      <c r="AT40" s="343">
        <v>0</v>
      </c>
      <c r="AU40" s="343">
        <v>0</v>
      </c>
      <c r="AV40" s="343">
        <v>0</v>
      </c>
      <c r="AW40" s="345">
        <f>BP40</f>
        <v>0</v>
      </c>
      <c r="AX40" s="343">
        <v>0</v>
      </c>
      <c r="AY40" s="343">
        <v>0</v>
      </c>
      <c r="AZ40" s="343">
        <v>0</v>
      </c>
      <c r="BA40" s="345">
        <f>BQ40</f>
        <v>0</v>
      </c>
      <c r="BB40" s="343">
        <v>0</v>
      </c>
      <c r="BC40" s="343">
        <v>0</v>
      </c>
      <c r="BD40" s="343">
        <v>0</v>
      </c>
      <c r="BE40" s="345">
        <f>BR40</f>
        <v>0</v>
      </c>
      <c r="BF40" s="343">
        <v>0</v>
      </c>
      <c r="BG40" s="343">
        <v>0</v>
      </c>
      <c r="BH40" s="343">
        <v>0</v>
      </c>
      <c r="BI40" s="345">
        <f>BS40</f>
        <v>0</v>
      </c>
      <c r="BJ40" s="346">
        <f t="shared" ref="BJ40:BJ45" si="11">IF(ISERROR(AC40/X40),0,AC40/X40)</f>
        <v>1</v>
      </c>
    </row>
    <row r="41" spans="1:62" hidden="1" x14ac:dyDescent="0.25">
      <c r="A41" s="339" t="str">
        <f>' NP DENNA entry autumn'!A41</f>
        <v>1.2.02</v>
      </c>
      <c r="B41" s="340">
        <f>' NP DENNA entry autumn'!B41</f>
        <v>0</v>
      </c>
      <c r="C41" s="621">
        <f>' NP DENNA entry autumn'!C41</f>
        <v>0</v>
      </c>
      <c r="D41" s="341">
        <f>' NP DENNA entry autumn'!D41</f>
        <v>0</v>
      </c>
      <c r="E41" s="341">
        <f>' NP DENNA entry autumn'!E41</f>
        <v>0</v>
      </c>
      <c r="F41" s="341">
        <f>' NP DENNA entry autumn'!F41</f>
        <v>0</v>
      </c>
      <c r="G41" s="341">
        <f>' NP DENNA entry autumn'!G41</f>
        <v>0</v>
      </c>
      <c r="H41" s="341">
        <f>' NP DENNA entry autumn'!H41</f>
        <v>0</v>
      </c>
      <c r="I41" s="341">
        <f>' NP DENNA entry autumn'!I41</f>
        <v>0</v>
      </c>
      <c r="J41" s="341">
        <f>' NP DENNA entry autumn'!J41</f>
        <v>0</v>
      </c>
      <c r="K41" s="341">
        <f>' NP DENNA entry autumn'!K41</f>
        <v>0</v>
      </c>
      <c r="L41" s="341">
        <f>' NP DENNA entry autumn'!L41</f>
        <v>0</v>
      </c>
      <c r="M41" s="341">
        <f>' NP DENNA entry autumn'!M41</f>
        <v>0</v>
      </c>
      <c r="N41" s="341">
        <f>' NP DENNA entry autumn'!N41</f>
        <v>0</v>
      </c>
      <c r="O41" s="343"/>
      <c r="P41" s="343"/>
      <c r="Q41" s="342">
        <f ca="1">IF(' NP DENNA admission spring'!Q41&lt;&gt;0, ' NP DENNA admission spring'!Q41+1,0)</f>
        <v>0</v>
      </c>
      <c r="R41" s="342">
        <f ca="1">IF(' NP DENNA admission spring'!R41&lt;&gt;0, ' NP DENNA admission spring'!R41+1,0)</f>
        <v>0</v>
      </c>
      <c r="S41" s="342">
        <f ca="1">IF(' NP DENNA admission spring'!S41&lt;&gt;0, ' NP DENNA admission spring'!S41+1,0)</f>
        <v>0</v>
      </c>
      <c r="T41" s="342">
        <f ca="1">IF(' NP DENNA admission spring'!T41&lt;&gt;0, ' NP DENNA admission spring'!T41+1,0)</f>
        <v>0</v>
      </c>
      <c r="U41" s="342">
        <f ca="1">IF(' NP DENNA admission spring'!U41&lt;&gt;0, ' NP DENNA admission spring'!U41+1,0)</f>
        <v>0</v>
      </c>
      <c r="V41" s="342">
        <f ca="1">IF(' NP DENNA admission spring'!V41&lt;&gt;0, ' NP DENNA admission spring'!V41+1,0)</f>
        <v>0</v>
      </c>
      <c r="W41" s="342">
        <f ca="1">IF(' NP DENNA admission spring'!W41&lt;&gt;0, ' NP DENNA admission spring'!W41+1,0)</f>
        <v>0</v>
      </c>
      <c r="X41" s="342">
        <f>' NP DENNA entry autumn'!X41</f>
        <v>0</v>
      </c>
      <c r="Y41" s="343">
        <f>' NP DENNA entry autumn'!Y41</f>
        <v>0</v>
      </c>
      <c r="Z41" s="343">
        <f>' NP DENNA entry autumn'!Z41</f>
        <v>0</v>
      </c>
      <c r="AA41" s="343">
        <f>' NP DENNA entry autumn'!AA41</f>
        <v>0</v>
      </c>
      <c r="AB41" s="343">
        <f>' NP DENNA entry autumn'!AB41</f>
        <v>0</v>
      </c>
      <c r="AC41" s="343">
        <f>' NP DENNA entry autumn'!AC41</f>
        <v>0</v>
      </c>
      <c r="AD41" s="344"/>
      <c r="AE41" s="344"/>
      <c r="AF41" s="344"/>
      <c r="AG41" s="345"/>
      <c r="AH41" s="344">
        <f>' NP DENNA entry autumn'!AD41</f>
        <v>0</v>
      </c>
      <c r="AI41" s="344">
        <f>' NP DENNA entry autumn'!AE41</f>
        <v>0</v>
      </c>
      <c r="AJ41" s="344">
        <f>' NP DENNA entry autumn'!AF41</f>
        <v>0</v>
      </c>
      <c r="AK41" s="345">
        <f>' NP DENNA entry autumn'!AG41</f>
        <v>0</v>
      </c>
      <c r="AL41" s="344">
        <f>' NP DENNA entry autumn'!AH41</f>
        <v>0</v>
      </c>
      <c r="AM41" s="344">
        <f>' NP DENNA entry autumn'!AI41</f>
        <v>0</v>
      </c>
      <c r="AN41" s="344">
        <f>' NP DENNA entry autumn'!AJ41</f>
        <v>0</v>
      </c>
      <c r="AO41" s="345">
        <f>' NP DENNA entry autumn'!AK41</f>
        <v>0</v>
      </c>
      <c r="AP41" s="344">
        <f>' NP DENNA entry autumn'!AL41</f>
        <v>0</v>
      </c>
      <c r="AQ41" s="344">
        <f>' NP DENNA entry autumn'!AM41</f>
        <v>0</v>
      </c>
      <c r="AR41" s="344">
        <f>' NP DENNA entry autumn'!AN41</f>
        <v>0</v>
      </c>
      <c r="AS41" s="345">
        <f>' NP DENNA entry autumn'!AO41</f>
        <v>0</v>
      </c>
      <c r="AT41" s="343">
        <v>0</v>
      </c>
      <c r="AU41" s="343">
        <v>0</v>
      </c>
      <c r="AV41" s="343">
        <v>0</v>
      </c>
      <c r="AW41" s="345">
        <f>BP41</f>
        <v>0</v>
      </c>
      <c r="AX41" s="343">
        <v>0</v>
      </c>
      <c r="AY41" s="343">
        <v>0</v>
      </c>
      <c r="AZ41" s="343">
        <v>0</v>
      </c>
      <c r="BA41" s="345">
        <f>BQ41</f>
        <v>0</v>
      </c>
      <c r="BB41" s="343">
        <v>0</v>
      </c>
      <c r="BC41" s="343">
        <v>0</v>
      </c>
      <c r="BD41" s="343">
        <v>0</v>
      </c>
      <c r="BE41" s="345">
        <f>BR41</f>
        <v>0</v>
      </c>
      <c r="BF41" s="343">
        <v>0</v>
      </c>
      <c r="BG41" s="343">
        <v>0</v>
      </c>
      <c r="BH41" s="343">
        <v>0</v>
      </c>
      <c r="BI41" s="345">
        <f>BS41</f>
        <v>0</v>
      </c>
      <c r="BJ41" s="346">
        <f t="shared" si="11"/>
        <v>0</v>
      </c>
    </row>
    <row r="42" spans="1:62" hidden="1" x14ac:dyDescent="0.25">
      <c r="A42" s="339" t="str">
        <f>' NP DENNA entry autumn'!A42</f>
        <v>1.2.03</v>
      </c>
      <c r="B42" s="340">
        <f>' NP DENNA entry autumn'!B42</f>
        <v>0</v>
      </c>
      <c r="C42" s="621">
        <f>' NP DENNA entry autumn'!C42</f>
        <v>0</v>
      </c>
      <c r="D42" s="341">
        <f>' NP DENNA entry autumn'!D42</f>
        <v>0</v>
      </c>
      <c r="E42" s="341">
        <f>' NP DENNA entry autumn'!E42</f>
        <v>0</v>
      </c>
      <c r="F42" s="341">
        <f>' NP DENNA entry autumn'!F42</f>
        <v>0</v>
      </c>
      <c r="G42" s="341">
        <f>' NP DENNA entry autumn'!G42</f>
        <v>0</v>
      </c>
      <c r="H42" s="341">
        <f>' NP DENNA entry autumn'!H42</f>
        <v>0</v>
      </c>
      <c r="I42" s="341">
        <f>' NP DENNA entry autumn'!I42</f>
        <v>0</v>
      </c>
      <c r="J42" s="341">
        <f>' NP DENNA entry autumn'!J42</f>
        <v>0</v>
      </c>
      <c r="K42" s="341">
        <f>' NP DENNA entry autumn'!K42</f>
        <v>0</v>
      </c>
      <c r="L42" s="341">
        <f>' NP DENNA entry autumn'!L42</f>
        <v>0</v>
      </c>
      <c r="M42" s="341">
        <f>' NP DENNA entry autumn'!M42</f>
        <v>0</v>
      </c>
      <c r="N42" s="341">
        <f>' NP DENNA entry autumn'!N42</f>
        <v>0</v>
      </c>
      <c r="O42" s="343"/>
      <c r="P42" s="343"/>
      <c r="Q42" s="342">
        <f ca="1">IF(' NP DENNA admission spring'!Q42&lt;&gt;0, ' NP DENNA admission spring'!Q42+1,0)</f>
        <v>0</v>
      </c>
      <c r="R42" s="342">
        <f ca="1">IF(' NP DENNA admission spring'!R42&lt;&gt;0, ' NP DENNA admission spring'!R42+1,0)</f>
        <v>0</v>
      </c>
      <c r="S42" s="342">
        <f ca="1">IF(' NP DENNA admission spring'!S42&lt;&gt;0, ' NP DENNA admission spring'!S42+1,0)</f>
        <v>0</v>
      </c>
      <c r="T42" s="342">
        <f ca="1">IF(' NP DENNA admission spring'!T42&lt;&gt;0, ' NP DENNA admission spring'!T42+1,0)</f>
        <v>0</v>
      </c>
      <c r="U42" s="342">
        <f ca="1">IF(' NP DENNA admission spring'!U42&lt;&gt;0, ' NP DENNA admission spring'!U42+1,0)</f>
        <v>0</v>
      </c>
      <c r="V42" s="342">
        <f ca="1">IF(' NP DENNA admission spring'!V42&lt;&gt;0, ' NP DENNA admission spring'!V42+1,0)</f>
        <v>0</v>
      </c>
      <c r="W42" s="342">
        <f ca="1">IF(' NP DENNA admission spring'!W42&lt;&gt;0, ' NP DENNA admission spring'!W42+1,0)</f>
        <v>0</v>
      </c>
      <c r="X42" s="342">
        <f>' NP DENNA entry autumn'!X42</f>
        <v>0</v>
      </c>
      <c r="Y42" s="343">
        <f>' NP DENNA entry autumn'!Y42</f>
        <v>0</v>
      </c>
      <c r="Z42" s="343">
        <f>' NP DENNA entry autumn'!Z42</f>
        <v>0</v>
      </c>
      <c r="AA42" s="343">
        <f>' NP DENNA entry autumn'!AA42</f>
        <v>0</v>
      </c>
      <c r="AB42" s="343">
        <f>' NP DENNA entry autumn'!AB42</f>
        <v>0</v>
      </c>
      <c r="AC42" s="343">
        <f>' NP DENNA entry autumn'!AC42</f>
        <v>0</v>
      </c>
      <c r="AD42" s="344"/>
      <c r="AE42" s="344"/>
      <c r="AF42" s="344"/>
      <c r="AG42" s="345"/>
      <c r="AH42" s="344">
        <f>' NP DENNA entry autumn'!AD42</f>
        <v>0</v>
      </c>
      <c r="AI42" s="344">
        <f>' NP DENNA entry autumn'!AE42</f>
        <v>0</v>
      </c>
      <c r="AJ42" s="344">
        <f>' NP DENNA entry autumn'!AF42</f>
        <v>0</v>
      </c>
      <c r="AK42" s="345">
        <f>' NP DENNA entry autumn'!AG42</f>
        <v>0</v>
      </c>
      <c r="AL42" s="344">
        <f>' NP DENNA entry autumn'!AH42</f>
        <v>0</v>
      </c>
      <c r="AM42" s="344">
        <f>' NP DENNA entry autumn'!AI42</f>
        <v>0</v>
      </c>
      <c r="AN42" s="344">
        <f>' NP DENNA entry autumn'!AJ42</f>
        <v>0</v>
      </c>
      <c r="AO42" s="345">
        <f>' NP DENNA entry autumn'!AK42</f>
        <v>0</v>
      </c>
      <c r="AP42" s="344">
        <f>' NP DENNA entry autumn'!AL42</f>
        <v>0</v>
      </c>
      <c r="AQ42" s="344">
        <f>' NP DENNA entry autumn'!AM42</f>
        <v>0</v>
      </c>
      <c r="AR42" s="344">
        <f>' NP DENNA entry autumn'!AN42</f>
        <v>0</v>
      </c>
      <c r="AS42" s="345">
        <f>' NP DENNA entry autumn'!AO42</f>
        <v>0</v>
      </c>
      <c r="AT42" s="343">
        <v>0</v>
      </c>
      <c r="AU42" s="343">
        <v>0</v>
      </c>
      <c r="AV42" s="343">
        <v>0</v>
      </c>
      <c r="AW42" s="345">
        <f>BP42</f>
        <v>0</v>
      </c>
      <c r="AX42" s="343">
        <v>0</v>
      </c>
      <c r="AY42" s="343">
        <v>0</v>
      </c>
      <c r="AZ42" s="343">
        <v>0</v>
      </c>
      <c r="BA42" s="345">
        <f>BQ42</f>
        <v>0</v>
      </c>
      <c r="BB42" s="343">
        <v>0</v>
      </c>
      <c r="BC42" s="343">
        <v>0</v>
      </c>
      <c r="BD42" s="343">
        <v>0</v>
      </c>
      <c r="BE42" s="345">
        <f>BR42</f>
        <v>0</v>
      </c>
      <c r="BF42" s="343">
        <v>0</v>
      </c>
      <c r="BG42" s="343">
        <v>0</v>
      </c>
      <c r="BH42" s="343">
        <v>0</v>
      </c>
      <c r="BI42" s="345">
        <f>BS42</f>
        <v>0</v>
      </c>
      <c r="BJ42" s="346">
        <f t="shared" si="11"/>
        <v>0</v>
      </c>
    </row>
    <row r="43" spans="1:62" hidden="1" x14ac:dyDescent="0.25">
      <c r="A43" s="339" t="str">
        <f>' NP DENNA entry autumn'!A43</f>
        <v>1.2.04</v>
      </c>
      <c r="B43" s="340">
        <f>' NP DENNA entry autumn'!B43</f>
        <v>0</v>
      </c>
      <c r="C43" s="621">
        <f>' NP DENNA entry autumn'!C43</f>
        <v>0</v>
      </c>
      <c r="D43" s="341">
        <f>' NP DENNA entry autumn'!D43</f>
        <v>0</v>
      </c>
      <c r="E43" s="341">
        <f>' NP DENNA entry autumn'!E43</f>
        <v>0</v>
      </c>
      <c r="F43" s="341">
        <f>' NP DENNA entry autumn'!F43</f>
        <v>0</v>
      </c>
      <c r="G43" s="341">
        <f>' NP DENNA entry autumn'!G43</f>
        <v>0</v>
      </c>
      <c r="H43" s="341">
        <f>' NP DENNA entry autumn'!H43</f>
        <v>0</v>
      </c>
      <c r="I43" s="341">
        <f>' NP DENNA entry autumn'!I43</f>
        <v>0</v>
      </c>
      <c r="J43" s="341">
        <f>' NP DENNA entry autumn'!J43</f>
        <v>0</v>
      </c>
      <c r="K43" s="341">
        <f>' NP DENNA entry autumn'!K43</f>
        <v>0</v>
      </c>
      <c r="L43" s="341">
        <f>' NP DENNA entry autumn'!L43</f>
        <v>0</v>
      </c>
      <c r="M43" s="341">
        <f>' NP DENNA entry autumn'!M43</f>
        <v>0</v>
      </c>
      <c r="N43" s="341">
        <f>' NP DENNA entry autumn'!N43</f>
        <v>0</v>
      </c>
      <c r="O43" s="343"/>
      <c r="P43" s="343"/>
      <c r="Q43" s="342">
        <f ca="1">IF(' NP DENNA admission spring'!Q43&lt;&gt;0, ' NP DENNA admission spring'!Q43+1,0)</f>
        <v>0</v>
      </c>
      <c r="R43" s="342">
        <f ca="1">IF(' NP DENNA admission spring'!R43&lt;&gt;0, ' NP DENNA admission spring'!R43+1,0)</f>
        <v>0</v>
      </c>
      <c r="S43" s="342">
        <f ca="1">IF(' NP DENNA admission spring'!S43&lt;&gt;0, ' NP DENNA admission spring'!S43+1,0)</f>
        <v>0</v>
      </c>
      <c r="T43" s="342">
        <f ca="1">IF(' NP DENNA admission spring'!T43&lt;&gt;0, ' NP DENNA admission spring'!T43+1,0)</f>
        <v>0</v>
      </c>
      <c r="U43" s="342">
        <f ca="1">IF(' NP DENNA admission spring'!U43&lt;&gt;0, ' NP DENNA admission spring'!U43+1,0)</f>
        <v>0</v>
      </c>
      <c r="V43" s="342">
        <f ca="1">IF(' NP DENNA admission spring'!V43&lt;&gt;0, ' NP DENNA admission spring'!V43+1,0)</f>
        <v>0</v>
      </c>
      <c r="W43" s="342">
        <f ca="1">IF(' NP DENNA admission spring'!W43&lt;&gt;0, ' NP DENNA admission spring'!W43+1,0)</f>
        <v>0</v>
      </c>
      <c r="X43" s="342">
        <f>' NP DENNA entry autumn'!X43</f>
        <v>0</v>
      </c>
      <c r="Y43" s="343">
        <f>' NP DENNA entry autumn'!Y43</f>
        <v>0</v>
      </c>
      <c r="Z43" s="343">
        <f>' NP DENNA entry autumn'!Z43</f>
        <v>0</v>
      </c>
      <c r="AA43" s="343">
        <f>' NP DENNA entry autumn'!AA43</f>
        <v>0</v>
      </c>
      <c r="AB43" s="343">
        <f>' NP DENNA entry autumn'!AB43</f>
        <v>0</v>
      </c>
      <c r="AC43" s="343">
        <f>' NP DENNA entry autumn'!AC43</f>
        <v>0</v>
      </c>
      <c r="AD43" s="344"/>
      <c r="AE43" s="344"/>
      <c r="AF43" s="344"/>
      <c r="AG43" s="345"/>
      <c r="AH43" s="344">
        <f>' NP DENNA entry autumn'!AD43</f>
        <v>0</v>
      </c>
      <c r="AI43" s="344">
        <f>' NP DENNA entry autumn'!AE43</f>
        <v>0</v>
      </c>
      <c r="AJ43" s="344">
        <f>' NP DENNA entry autumn'!AF43</f>
        <v>0</v>
      </c>
      <c r="AK43" s="345">
        <f>' NP DENNA entry autumn'!AG43</f>
        <v>0</v>
      </c>
      <c r="AL43" s="344">
        <f>' NP DENNA entry autumn'!AH43</f>
        <v>0</v>
      </c>
      <c r="AM43" s="344">
        <f>' NP DENNA entry autumn'!AI43</f>
        <v>0</v>
      </c>
      <c r="AN43" s="344">
        <f>' NP DENNA entry autumn'!AJ43</f>
        <v>0</v>
      </c>
      <c r="AO43" s="345">
        <f>' NP DENNA entry autumn'!AK43</f>
        <v>0</v>
      </c>
      <c r="AP43" s="344">
        <f>' NP DENNA entry autumn'!AL43</f>
        <v>0</v>
      </c>
      <c r="AQ43" s="344">
        <f>' NP DENNA entry autumn'!AM43</f>
        <v>0</v>
      </c>
      <c r="AR43" s="344">
        <f>' NP DENNA entry autumn'!AN43</f>
        <v>0</v>
      </c>
      <c r="AS43" s="345">
        <f>' NP DENNA entry autumn'!AO43</f>
        <v>0</v>
      </c>
      <c r="AT43" s="343">
        <v>0</v>
      </c>
      <c r="AU43" s="343">
        <v>0</v>
      </c>
      <c r="AV43" s="343">
        <v>0</v>
      </c>
      <c r="AW43" s="345">
        <f>BP43</f>
        <v>0</v>
      </c>
      <c r="AX43" s="343">
        <v>0</v>
      </c>
      <c r="AY43" s="343">
        <v>0</v>
      </c>
      <c r="AZ43" s="343">
        <v>0</v>
      </c>
      <c r="BA43" s="345">
        <f>BQ43</f>
        <v>0</v>
      </c>
      <c r="BB43" s="343">
        <v>0</v>
      </c>
      <c r="BC43" s="343">
        <v>0</v>
      </c>
      <c r="BD43" s="343">
        <v>0</v>
      </c>
      <c r="BE43" s="345">
        <f>BR43</f>
        <v>0</v>
      </c>
      <c r="BF43" s="343">
        <v>0</v>
      </c>
      <c r="BG43" s="343">
        <v>0</v>
      </c>
      <c r="BH43" s="343">
        <v>0</v>
      </c>
      <c r="BI43" s="345">
        <f>BS43</f>
        <v>0</v>
      </c>
      <c r="BJ43" s="346">
        <f t="shared" si="11"/>
        <v>0</v>
      </c>
    </row>
    <row r="44" spans="1:62" hidden="1" x14ac:dyDescent="0.25">
      <c r="A44" s="339" t="str">
        <f>' NP DENNA entry autumn'!A44</f>
        <v>1.2.05</v>
      </c>
      <c r="B44" s="340">
        <f>' NP DENNA entry autumn'!B44</f>
        <v>0</v>
      </c>
      <c r="C44" s="621">
        <f>' NP DENNA entry autumn'!C44</f>
        <v>0</v>
      </c>
      <c r="D44" s="341">
        <f>' NP DENNA entry autumn'!D44</f>
        <v>0</v>
      </c>
      <c r="E44" s="341">
        <f>' NP DENNA entry autumn'!E44</f>
        <v>0</v>
      </c>
      <c r="F44" s="341">
        <f>' NP DENNA entry autumn'!F44</f>
        <v>0</v>
      </c>
      <c r="G44" s="341">
        <f>' NP DENNA entry autumn'!G44</f>
        <v>0</v>
      </c>
      <c r="H44" s="341">
        <f>' NP DENNA entry autumn'!H44</f>
        <v>0</v>
      </c>
      <c r="I44" s="341">
        <f>' NP DENNA entry autumn'!I44</f>
        <v>0</v>
      </c>
      <c r="J44" s="341">
        <f>' NP DENNA entry autumn'!J44</f>
        <v>0</v>
      </c>
      <c r="K44" s="341">
        <f>' NP DENNA entry autumn'!K44</f>
        <v>0</v>
      </c>
      <c r="L44" s="341">
        <f>' NP DENNA entry autumn'!L44</f>
        <v>0</v>
      </c>
      <c r="M44" s="341">
        <f>' NP DENNA entry autumn'!M44</f>
        <v>0</v>
      </c>
      <c r="N44" s="341">
        <f>' NP DENNA entry autumn'!N44</f>
        <v>0</v>
      </c>
      <c r="O44" s="343"/>
      <c r="P44" s="343"/>
      <c r="Q44" s="342">
        <f ca="1">IF(' NP DENNA admission spring'!Q44&lt;&gt;0, ' NP DENNA admission spring'!Q44+1,0)</f>
        <v>0</v>
      </c>
      <c r="R44" s="342">
        <f ca="1">IF(' NP DENNA admission spring'!R44&lt;&gt;0, ' NP DENNA admission spring'!R44+1,0)</f>
        <v>0</v>
      </c>
      <c r="S44" s="342">
        <f ca="1">IF(' NP DENNA admission spring'!S44&lt;&gt;0, ' NP DENNA admission spring'!S44+1,0)</f>
        <v>0</v>
      </c>
      <c r="T44" s="342">
        <f ca="1">IF(' NP DENNA admission spring'!T44&lt;&gt;0, ' NP DENNA admission spring'!T44+1,0)</f>
        <v>0</v>
      </c>
      <c r="U44" s="342">
        <f ca="1">IF(' NP DENNA admission spring'!U44&lt;&gt;0, ' NP DENNA admission spring'!U44+1,0)</f>
        <v>0</v>
      </c>
      <c r="V44" s="342">
        <f ca="1">IF(' NP DENNA admission spring'!V44&lt;&gt;0, ' NP DENNA admission spring'!V44+1,0)</f>
        <v>0</v>
      </c>
      <c r="W44" s="342">
        <f ca="1">IF(' NP DENNA admission spring'!W44&lt;&gt;0, ' NP DENNA admission spring'!W44+1,0)</f>
        <v>0</v>
      </c>
      <c r="X44" s="342">
        <f>' NP DENNA entry autumn'!X44</f>
        <v>0</v>
      </c>
      <c r="Y44" s="343">
        <f>' NP DENNA entry autumn'!Y44</f>
        <v>0</v>
      </c>
      <c r="Z44" s="343">
        <f>' NP DENNA entry autumn'!Z44</f>
        <v>0</v>
      </c>
      <c r="AA44" s="343">
        <f>' NP DENNA entry autumn'!AA44</f>
        <v>0</v>
      </c>
      <c r="AB44" s="343">
        <f>' NP DENNA entry autumn'!AB44</f>
        <v>0</v>
      </c>
      <c r="AC44" s="343">
        <f>' NP DENNA entry autumn'!AC44</f>
        <v>0</v>
      </c>
      <c r="AD44" s="344"/>
      <c r="AE44" s="344"/>
      <c r="AF44" s="344"/>
      <c r="AG44" s="345"/>
      <c r="AH44" s="344">
        <f>' NP DENNA entry autumn'!AD44</f>
        <v>0</v>
      </c>
      <c r="AI44" s="344">
        <f>' NP DENNA entry autumn'!AE44</f>
        <v>0</v>
      </c>
      <c r="AJ44" s="344">
        <f>' NP DENNA entry autumn'!AF44</f>
        <v>0</v>
      </c>
      <c r="AK44" s="345">
        <f>' NP DENNA entry autumn'!AG44</f>
        <v>0</v>
      </c>
      <c r="AL44" s="344">
        <f>' NP DENNA entry autumn'!AH44</f>
        <v>0</v>
      </c>
      <c r="AM44" s="344">
        <f>' NP DENNA entry autumn'!AI44</f>
        <v>0</v>
      </c>
      <c r="AN44" s="344">
        <f>' NP DENNA entry autumn'!AJ44</f>
        <v>0</v>
      </c>
      <c r="AO44" s="345">
        <f>' NP DENNA entry autumn'!AK44</f>
        <v>0</v>
      </c>
      <c r="AP44" s="344">
        <f>' NP DENNA entry autumn'!AL44</f>
        <v>0</v>
      </c>
      <c r="AQ44" s="344">
        <f>' NP DENNA entry autumn'!AM44</f>
        <v>0</v>
      </c>
      <c r="AR44" s="344">
        <f>' NP DENNA entry autumn'!AN44</f>
        <v>0</v>
      </c>
      <c r="AS44" s="345">
        <f>' NP DENNA entry autumn'!AO44</f>
        <v>0</v>
      </c>
      <c r="AT44" s="343">
        <v>0</v>
      </c>
      <c r="AU44" s="343">
        <v>0</v>
      </c>
      <c r="AV44" s="343">
        <v>0</v>
      </c>
      <c r="AW44" s="345">
        <f>BP44</f>
        <v>0</v>
      </c>
      <c r="AX44" s="343">
        <v>0</v>
      </c>
      <c r="AY44" s="343">
        <v>0</v>
      </c>
      <c r="AZ44" s="343">
        <v>0</v>
      </c>
      <c r="BA44" s="345">
        <f>BQ44</f>
        <v>0</v>
      </c>
      <c r="BB44" s="343">
        <v>0</v>
      </c>
      <c r="BC44" s="343">
        <v>0</v>
      </c>
      <c r="BD44" s="343">
        <v>0</v>
      </c>
      <c r="BE44" s="345">
        <f>BR44</f>
        <v>0</v>
      </c>
      <c r="BF44" s="343">
        <v>0</v>
      </c>
      <c r="BG44" s="343">
        <v>0</v>
      </c>
      <c r="BH44" s="343">
        <v>0</v>
      </c>
      <c r="BI44" s="345">
        <f>BS44</f>
        <v>0</v>
      </c>
      <c r="BJ44" s="346">
        <f t="shared" si="11"/>
        <v>0</v>
      </c>
    </row>
    <row r="45" spans="1:62" x14ac:dyDescent="0.25">
      <c r="A45" s="339"/>
      <c r="B45" s="620" t="str">
        <f>' NP DENNA entry autumn'!B45</f>
        <v xml:space="preserve"> Practice together:</v>
      </c>
      <c r="C45" s="621">
        <f>' NP DENNA entry autumn'!C45</f>
        <v>0</v>
      </c>
      <c r="D45" s="341">
        <f>' NP DENNA entry autumn'!D45</f>
        <v>0</v>
      </c>
      <c r="E45" s="341">
        <f>' NP DENNA entry autumn'!E45</f>
        <v>0</v>
      </c>
      <c r="F45" s="341">
        <f>' NP DENNA entry autumn'!F45</f>
        <v>0</v>
      </c>
      <c r="G45" s="341">
        <f>' NP DENNA entry autumn'!G45</f>
        <v>0</v>
      </c>
      <c r="H45" s="341">
        <f>' NP DENNA entry autumn'!H45</f>
        <v>0</v>
      </c>
      <c r="I45" s="341">
        <f>' NP DENNA entry autumn'!I45</f>
        <v>0</v>
      </c>
      <c r="J45" s="341">
        <f>' NP DENNA entry autumn'!J45</f>
        <v>0</v>
      </c>
      <c r="K45" s="341">
        <f>' NP DENNA entry autumn'!K45</f>
        <v>0</v>
      </c>
      <c r="L45" s="341">
        <f>' NP DENNA entry autumn'!L45</f>
        <v>0</v>
      </c>
      <c r="M45" s="341">
        <f>' NP DENNA entry autumn'!M45</f>
        <v>0</v>
      </c>
      <c r="N45" s="341">
        <f>' NP DENNA entry autumn'!N45</f>
        <v>0</v>
      </c>
      <c r="O45" s="343"/>
      <c r="P45" s="343"/>
      <c r="Q45" s="342">
        <f ca="1">IF(' NP DENNA admission spring'!Q45&lt;&gt;0, ' NP DENNA admission spring'!Q45+1,0)</f>
        <v>0</v>
      </c>
      <c r="R45" s="342">
        <f ca="1">IF(' NP DENNA admission spring'!R45&lt;&gt;0, ' NP DENNA admission spring'!R45+1,0)</f>
        <v>0</v>
      </c>
      <c r="S45" s="342">
        <f ca="1">IF(' NP DENNA admission spring'!S45&lt;&gt;0, ' NP DENNA admission spring'!S45+1,0)</f>
        <v>0</v>
      </c>
      <c r="T45" s="342">
        <f ca="1">IF(' NP DENNA admission spring'!T45&lt;&gt;0, ' NP DENNA admission spring'!T45+1,0)</f>
        <v>0</v>
      </c>
      <c r="U45" s="342">
        <f ca="1">IF(' NP DENNA admission spring'!U45&lt;&gt;0, ' NP DENNA admission spring'!U45+1,0)</f>
        <v>0</v>
      </c>
      <c r="V45" s="342">
        <f ca="1">IF(' NP DENNA admission spring'!V45&lt;&gt;0, ' NP DENNA admission spring'!V45+1,0)</f>
        <v>0</v>
      </c>
      <c r="W45" s="342">
        <f ca="1">IF(' NP DENNA admission spring'!W45&lt;&gt;0, ' NP DENNA admission spring'!W45+1,0)</f>
        <v>0</v>
      </c>
      <c r="X45" s="342">
        <f>' NP DENNA entry autumn'!X45</f>
        <v>60</v>
      </c>
      <c r="Y45" s="343">
        <f>' NP DENNA entry autumn'!Y45</f>
        <v>2</v>
      </c>
      <c r="Z45" s="343">
        <f>' NP DENNA entry autumn'!Z45</f>
        <v>0</v>
      </c>
      <c r="AA45" s="343">
        <f>' NP DENNA entry autumn'!AA45</f>
        <v>0</v>
      </c>
      <c r="AB45" s="343">
        <f>' NP DENNA entry autumn'!AB45</f>
        <v>0</v>
      </c>
      <c r="AC45" s="343">
        <f>' NP DENNA entry autumn'!AC45</f>
        <v>60</v>
      </c>
      <c r="AD45" s="344"/>
      <c r="AE45" s="344"/>
      <c r="AF45" s="344"/>
      <c r="AG45" s="345"/>
      <c r="AH45" s="344">
        <f>' NP DENNA entry autumn'!AD45</f>
        <v>0</v>
      </c>
      <c r="AI45" s="344">
        <f>' NP DENNA entry autumn'!AE45</f>
        <v>0</v>
      </c>
      <c r="AJ45" s="344">
        <f>' NP DENNA entry autumn'!AF45</f>
        <v>0</v>
      </c>
      <c r="AK45" s="345">
        <f>' NP DENNA entry autumn'!AG45</f>
        <v>0</v>
      </c>
      <c r="AL45" s="344">
        <f>' NP DENNA entry autumn'!AH45</f>
        <v>0</v>
      </c>
      <c r="AM45" s="344">
        <f>' NP DENNA entry autumn'!AI45</f>
        <v>0</v>
      </c>
      <c r="AN45" s="344">
        <f>' NP DENNA entry autumn'!AJ45</f>
        <v>0</v>
      </c>
      <c r="AO45" s="345">
        <f>' NP DENNA entry autumn'!AK45</f>
        <v>0</v>
      </c>
      <c r="AP45" s="344">
        <f>' NP DENNA entry autumn'!AL45</f>
        <v>0</v>
      </c>
      <c r="AQ45" s="344">
        <f>' NP DENNA entry autumn'!AM45</f>
        <v>0</v>
      </c>
      <c r="AR45" s="344">
        <f>' NP DENNA entry autumn'!AN45</f>
        <v>0</v>
      </c>
      <c r="AS45" s="345">
        <f>' NP DENNA entry autumn'!AO45</f>
        <v>0</v>
      </c>
      <c r="AT45" s="351">
        <f t="shared" ref="X45:BI45" si="12">SUM(AT40:AT44)</f>
        <v>0</v>
      </c>
      <c r="AU45" s="351">
        <f t="shared" si="12"/>
        <v>0</v>
      </c>
      <c r="AV45" s="351">
        <f t="shared" si="12"/>
        <v>0</v>
      </c>
      <c r="AW45" s="345">
        <f t="shared" si="12"/>
        <v>0</v>
      </c>
      <c r="AX45" s="351">
        <f t="shared" si="12"/>
        <v>0</v>
      </c>
      <c r="AY45" s="351">
        <f t="shared" si="12"/>
        <v>0</v>
      </c>
      <c r="AZ45" s="351">
        <f t="shared" si="12"/>
        <v>0</v>
      </c>
      <c r="BA45" s="345">
        <f t="shared" si="12"/>
        <v>0</v>
      </c>
      <c r="BB45" s="351">
        <f t="shared" si="12"/>
        <v>0</v>
      </c>
      <c r="BC45" s="351">
        <f t="shared" si="12"/>
        <v>0</v>
      </c>
      <c r="BD45" s="351">
        <f t="shared" si="12"/>
        <v>0</v>
      </c>
      <c r="BE45" s="345">
        <f t="shared" si="12"/>
        <v>0</v>
      </c>
      <c r="BF45" s="351">
        <f t="shared" si="12"/>
        <v>0</v>
      </c>
      <c r="BG45" s="351">
        <f t="shared" si="12"/>
        <v>0</v>
      </c>
      <c r="BH45" s="351">
        <f t="shared" si="12"/>
        <v>0</v>
      </c>
      <c r="BI45" s="345">
        <f t="shared" si="12"/>
        <v>0</v>
      </c>
      <c r="BJ45" s="346">
        <f t="shared" si="11"/>
        <v>1</v>
      </c>
    </row>
    <row r="46" spans="1:62" x14ac:dyDescent="0.25">
      <c r="A46" s="357"/>
      <c r="B46" s="358"/>
      <c r="C46" s="348"/>
      <c r="D46" s="348"/>
      <c r="E46" s="348"/>
      <c r="F46" s="348"/>
      <c r="G46" s="348"/>
      <c r="H46" s="348"/>
      <c r="I46" s="348"/>
      <c r="J46" s="348"/>
      <c r="K46" s="348"/>
      <c r="L46" s="348"/>
      <c r="M46" s="348"/>
      <c r="N46" s="348"/>
      <c r="O46" s="348"/>
      <c r="P46" s="348"/>
      <c r="Q46" s="348"/>
      <c r="R46" s="348"/>
      <c r="S46" s="348"/>
      <c r="T46" s="348"/>
      <c r="U46" s="348"/>
      <c r="V46" s="348"/>
      <c r="W46" s="348"/>
      <c r="X46" s="348"/>
      <c r="Y46" s="348"/>
      <c r="Z46" s="348"/>
      <c r="AA46" s="348"/>
      <c r="AB46" s="348"/>
      <c r="AC46" s="348"/>
      <c r="AD46" s="348"/>
      <c r="AE46" s="348"/>
      <c r="AF46" s="348"/>
      <c r="AG46" s="348"/>
      <c r="AH46" s="348"/>
      <c r="AI46" s="348"/>
      <c r="AJ46" s="348"/>
      <c r="AK46" s="348"/>
      <c r="AL46" s="348"/>
      <c r="AM46" s="348"/>
      <c r="AN46" s="348"/>
      <c r="AO46" s="348"/>
      <c r="AP46" s="348"/>
      <c r="AQ46" s="348"/>
      <c r="AR46" s="348"/>
      <c r="AS46" s="348"/>
      <c r="AT46" s="348"/>
      <c r="AU46" s="348"/>
      <c r="AV46" s="348"/>
      <c r="AW46" s="348"/>
      <c r="AX46" s="348"/>
      <c r="AY46" s="348"/>
      <c r="AZ46" s="348"/>
      <c r="BA46" s="348"/>
      <c r="BB46" s="348"/>
      <c r="BC46" s="348"/>
      <c r="BD46" s="348"/>
      <c r="BE46" s="348"/>
      <c r="BF46" s="348"/>
      <c r="BG46" s="348"/>
      <c r="BH46" s="348"/>
      <c r="BI46" s="348"/>
      <c r="BJ46" s="346"/>
    </row>
    <row r="47" spans="1:62" ht="12.3" customHeight="1" x14ac:dyDescent="0.25">
      <c r="A47" s="347" t="s">
        <v>21</v>
      </c>
      <c r="B47" s="359" t="s">
        <v>160</v>
      </c>
      <c r="C47" s="348"/>
      <c r="D47" s="348"/>
      <c r="E47" s="348"/>
      <c r="F47" s="348"/>
      <c r="G47" s="348"/>
      <c r="H47" s="348"/>
      <c r="I47" s="348"/>
      <c r="J47" s="348"/>
      <c r="K47" s="348"/>
      <c r="L47" s="348"/>
      <c r="M47" s="348"/>
      <c r="N47" s="348"/>
      <c r="O47" s="348"/>
      <c r="P47" s="348"/>
      <c r="Q47" s="348"/>
      <c r="R47" s="348"/>
      <c r="S47" s="348"/>
      <c r="T47" s="348"/>
      <c r="U47" s="348"/>
      <c r="V47" s="348"/>
      <c r="W47" s="349"/>
      <c r="X47" s="360">
        <f>X37+X45</f>
        <v>1200</v>
      </c>
      <c r="Y47" s="360">
        <f>Y37+Y45</f>
        <v>40</v>
      </c>
      <c r="Z47" s="361">
        <f>Z37+Z45</f>
        <v>96</v>
      </c>
      <c r="AA47" s="361">
        <f t="shared" ref="AA47:AR47" si="13">AA37+AA45</f>
        <v>0</v>
      </c>
      <c r="AB47" s="361">
        <f t="shared" si="13"/>
        <v>66</v>
      </c>
      <c r="AC47" s="361">
        <f t="shared" si="13"/>
        <v>1038</v>
      </c>
      <c r="AD47" s="361">
        <f t="shared" si="13"/>
        <v>0</v>
      </c>
      <c r="AE47" s="361">
        <f t="shared" si="13"/>
        <v>0</v>
      </c>
      <c r="AF47" s="361">
        <f t="shared" si="13"/>
        <v>0</v>
      </c>
      <c r="AG47" s="345">
        <f>AG37+AG45</f>
        <v>0</v>
      </c>
      <c r="AH47" s="361">
        <f t="shared" si="13"/>
        <v>36</v>
      </c>
      <c r="AI47" s="361">
        <f t="shared" si="13"/>
        <v>0</v>
      </c>
      <c r="AJ47" s="361">
        <f t="shared" si="13"/>
        <v>36</v>
      </c>
      <c r="AK47" s="345">
        <f>AK37+AK45</f>
        <v>16</v>
      </c>
      <c r="AL47" s="361">
        <f t="shared" si="13"/>
        <v>24</v>
      </c>
      <c r="AM47" s="361">
        <f t="shared" si="13"/>
        <v>0</v>
      </c>
      <c r="AN47" s="361">
        <f t="shared" si="13"/>
        <v>12</v>
      </c>
      <c r="AO47" s="345">
        <f>AO37+AO45</f>
        <v>10</v>
      </c>
      <c r="AP47" s="361">
        <f t="shared" si="13"/>
        <v>36</v>
      </c>
      <c r="AQ47" s="361">
        <f t="shared" si="13"/>
        <v>0</v>
      </c>
      <c r="AR47" s="361">
        <f t="shared" si="13"/>
        <v>18</v>
      </c>
      <c r="AS47" s="345">
        <f>AS37+AS45</f>
        <v>12</v>
      </c>
      <c r="AT47" s="351">
        <f t="shared" ref="AT47:BI47" si="14">SUM(AT39:AT46)</f>
        <v>0</v>
      </c>
      <c r="AU47" s="351">
        <f t="shared" si="14"/>
        <v>0</v>
      </c>
      <c r="AV47" s="351">
        <f t="shared" si="14"/>
        <v>0</v>
      </c>
      <c r="AW47" s="345">
        <f t="shared" si="14"/>
        <v>0</v>
      </c>
      <c r="AX47" s="351">
        <f t="shared" si="14"/>
        <v>0</v>
      </c>
      <c r="AY47" s="351">
        <f t="shared" si="14"/>
        <v>0</v>
      </c>
      <c r="AZ47" s="351">
        <f t="shared" si="14"/>
        <v>0</v>
      </c>
      <c r="BA47" s="345">
        <f t="shared" si="14"/>
        <v>0</v>
      </c>
      <c r="BB47" s="351">
        <f t="shared" si="14"/>
        <v>0</v>
      </c>
      <c r="BC47" s="351">
        <f t="shared" si="14"/>
        <v>0</v>
      </c>
      <c r="BD47" s="351">
        <f t="shared" si="14"/>
        <v>0</v>
      </c>
      <c r="BE47" s="345">
        <f t="shared" si="14"/>
        <v>0</v>
      </c>
      <c r="BF47" s="351">
        <f t="shared" si="14"/>
        <v>0</v>
      </c>
      <c r="BG47" s="351">
        <f t="shared" si="14"/>
        <v>0</v>
      </c>
      <c r="BH47" s="351">
        <f t="shared" si="14"/>
        <v>0</v>
      </c>
      <c r="BI47" s="345">
        <f t="shared" si="14"/>
        <v>0</v>
      </c>
      <c r="BJ47" s="346">
        <f t="shared" ref="BJ47" si="15">IF(ISERROR(AC47/X47),0,AC47/X47)</f>
        <v>0.86499999999999999</v>
      </c>
    </row>
    <row r="48" spans="1:62" x14ac:dyDescent="0.25">
      <c r="A48" s="348"/>
      <c r="B48" s="348"/>
      <c r="C48" s="348"/>
      <c r="D48" s="348"/>
      <c r="E48" s="348"/>
      <c r="F48" s="348"/>
      <c r="G48" s="348"/>
      <c r="H48" s="348"/>
      <c r="I48" s="348"/>
      <c r="J48" s="348"/>
      <c r="K48" s="348"/>
      <c r="L48" s="348"/>
      <c r="M48" s="348"/>
      <c r="N48" s="348"/>
      <c r="O48" s="348"/>
      <c r="P48" s="348"/>
      <c r="Q48" s="348"/>
      <c r="R48" s="348"/>
      <c r="S48" s="348"/>
      <c r="T48" s="348"/>
      <c r="U48" s="348"/>
      <c r="V48" s="348"/>
      <c r="W48" s="348"/>
      <c r="X48" s="348"/>
      <c r="Y48" s="348"/>
      <c r="Z48" s="348"/>
      <c r="AA48" s="348"/>
      <c r="AB48" s="348"/>
      <c r="AC48" s="348"/>
      <c r="AD48" s="348"/>
      <c r="AE48" s="348"/>
      <c r="AF48" s="348"/>
      <c r="AG48" s="348"/>
      <c r="AH48" s="348"/>
      <c r="AI48" s="348"/>
      <c r="AJ48" s="348"/>
      <c r="AK48" s="348"/>
      <c r="AL48" s="348"/>
      <c r="AM48" s="348"/>
      <c r="AN48" s="348"/>
      <c r="AO48" s="348"/>
      <c r="AP48" s="348"/>
      <c r="AQ48" s="348"/>
      <c r="AR48" s="348"/>
      <c r="AS48" s="348"/>
      <c r="AT48" s="348"/>
      <c r="AU48" s="348"/>
      <c r="AV48" s="348"/>
      <c r="AW48" s="348"/>
      <c r="AX48" s="348"/>
      <c r="AY48" s="348"/>
      <c r="AZ48" s="348"/>
      <c r="BA48" s="348"/>
      <c r="BB48" s="348"/>
      <c r="BC48" s="348"/>
      <c r="BD48" s="348"/>
      <c r="BE48" s="348"/>
      <c r="BF48" s="348"/>
      <c r="BG48" s="348"/>
      <c r="BH48" s="348"/>
      <c r="BI48" s="348"/>
      <c r="BJ48" s="362"/>
    </row>
    <row r="49" spans="1:62" x14ac:dyDescent="0.25">
      <c r="A49" s="363" t="s">
        <v>110</v>
      </c>
      <c r="B49" s="364" t="s">
        <v>134</v>
      </c>
      <c r="C49" s="365"/>
      <c r="D49" s="366"/>
      <c r="E49" s="366"/>
      <c r="F49" s="366"/>
      <c r="G49" s="366"/>
      <c r="H49" s="366"/>
      <c r="I49" s="366"/>
      <c r="J49" s="366"/>
      <c r="K49" s="366"/>
      <c r="L49" s="366"/>
      <c r="M49" s="366"/>
      <c r="N49" s="366"/>
      <c r="O49" s="366"/>
      <c r="P49" s="366"/>
      <c r="Q49" s="366"/>
      <c r="R49" s="366"/>
      <c r="S49" s="366"/>
      <c r="T49" s="366"/>
      <c r="U49" s="366"/>
      <c r="V49" s="366"/>
      <c r="W49" s="366"/>
      <c r="X49" s="367"/>
      <c r="Y49" s="336"/>
      <c r="Z49" s="336"/>
      <c r="AA49" s="336"/>
      <c r="AB49" s="336"/>
      <c r="AC49" s="336"/>
      <c r="AD49" s="368"/>
      <c r="AE49" s="368"/>
      <c r="AF49" s="368"/>
      <c r="AG49" s="368"/>
      <c r="AH49" s="368"/>
      <c r="AI49" s="368"/>
      <c r="AJ49" s="368"/>
      <c r="AK49" s="368"/>
      <c r="AL49" s="368"/>
      <c r="AM49" s="368"/>
      <c r="AN49" s="368"/>
      <c r="AO49" s="368"/>
      <c r="AP49" s="368"/>
      <c r="AQ49" s="368"/>
      <c r="AR49" s="368"/>
      <c r="AS49" s="368"/>
      <c r="AT49" s="368"/>
      <c r="AU49" s="368"/>
      <c r="AV49" s="368"/>
      <c r="AW49" s="368"/>
      <c r="AX49" s="368"/>
      <c r="AY49" s="368"/>
      <c r="AZ49" s="368"/>
      <c r="BA49" s="368"/>
      <c r="BB49" s="368"/>
      <c r="BC49" s="368"/>
      <c r="BD49" s="368"/>
      <c r="BE49" s="368"/>
      <c r="BF49" s="368"/>
      <c r="BG49" s="368"/>
      <c r="BH49" s="368"/>
      <c r="BI49" s="368"/>
      <c r="BJ49" s="356"/>
    </row>
    <row r="50" spans="1:62" ht="12.3" customHeight="1" x14ac:dyDescent="0.25">
      <c r="A50" s="369" t="s">
        <v>124</v>
      </c>
      <c r="B50" s="370" t="s">
        <v>135</v>
      </c>
      <c r="C50" s="621">
        <f>' NP DENNA entry autumn'!C50</f>
        <v>0</v>
      </c>
      <c r="D50" s="341">
        <f>' NP DENNA entry autumn'!D50</f>
        <v>0</v>
      </c>
      <c r="E50" s="341">
        <f>' NP DENNA entry autumn'!E50</f>
        <v>0</v>
      </c>
      <c r="F50" s="341">
        <f>' NP DENNA entry autumn'!F50</f>
        <v>0</v>
      </c>
      <c r="G50" s="341">
        <f>' NP DENNA entry autumn'!G50</f>
        <v>0</v>
      </c>
      <c r="H50" s="341">
        <f>' NP DENNA entry autumn'!H50</f>
        <v>2</v>
      </c>
      <c r="I50" s="341">
        <f>' NP DENNA entry autumn'!I50</f>
        <v>0</v>
      </c>
      <c r="J50" s="341">
        <f>' NP DENNA entry autumn'!J50</f>
        <v>0</v>
      </c>
      <c r="K50" s="341">
        <f>' NP DENNA entry autumn'!K50</f>
        <v>0</v>
      </c>
      <c r="L50" s="341">
        <f>' NP DENNA entry autumn'!L50</f>
        <v>0</v>
      </c>
      <c r="M50" s="341">
        <f>' NP DENNA entry autumn'!M50</f>
        <v>0</v>
      </c>
      <c r="N50" s="341">
        <f>' NP DENNA entry autumn'!N50</f>
        <v>0</v>
      </c>
      <c r="O50" s="343"/>
      <c r="P50" s="343"/>
      <c r="Q50" s="342">
        <f ca="1">IF(' NP DENNA admission spring'!Q50&lt;&gt;0, ' NP DENNA admission spring'!Q50+1,0)</f>
        <v>0</v>
      </c>
      <c r="R50" s="342">
        <f ca="1">IF(' NP DENNA admission spring'!R50&lt;&gt;0, ' NP DENNA admission spring'!R50+1,0)</f>
        <v>0</v>
      </c>
      <c r="S50" s="342">
        <f ca="1">IF(' NP DENNA admission spring'!S50&lt;&gt;0, ' NP DENNA admission spring'!S50+1,0)</f>
        <v>0</v>
      </c>
      <c r="T50" s="342">
        <f ca="1">IF(' NP DENNA admission spring'!T50&lt;&gt;0, ' NP DENNA admission spring'!T50+1,0)</f>
        <v>0</v>
      </c>
      <c r="U50" s="342">
        <f ca="1">IF(' NP DENNA admission spring'!U50&lt;&gt;0, ' NP DENNA admission spring'!U50+1,0)</f>
        <v>0</v>
      </c>
      <c r="V50" s="342">
        <f ca="1">IF(' NP DENNA admission spring'!V50&lt;&gt;0, ' NP DENNA admission spring'!V50+1,0)</f>
        <v>0</v>
      </c>
      <c r="W50" s="342">
        <f ca="1">IF(' NP DENNA admission spring'!W50&lt;&gt;0, ' NP DENNA admission spring'!W50+1,0)</f>
        <v>0</v>
      </c>
      <c r="X50" s="342">
        <f>' NP DENNA entry autumn'!X50</f>
        <v>150</v>
      </c>
      <c r="Y50" s="343">
        <f>' NP DENNA entry autumn'!Y50</f>
        <v>5</v>
      </c>
      <c r="Z50" s="343">
        <f>' NP DENNA entry autumn'!Z50</f>
        <v>0</v>
      </c>
      <c r="AA50" s="343">
        <f>' NP DENNA entry autumn'!AA50</f>
        <v>0</v>
      </c>
      <c r="AB50" s="343">
        <f>' NP DENNA entry autumn'!AB50</f>
        <v>0</v>
      </c>
      <c r="AC50" s="343">
        <f>' NP DENNA entry autumn'!AC50</f>
        <v>0</v>
      </c>
      <c r="AD50" s="344"/>
      <c r="AE50" s="344"/>
      <c r="AF50" s="344"/>
      <c r="AG50" s="345"/>
      <c r="AH50" s="344">
        <f>' NP DENNA entry autumn'!AD50</f>
        <v>0</v>
      </c>
      <c r="AI50" s="344">
        <f>' NP DENNA entry autumn'!AE50</f>
        <v>0</v>
      </c>
      <c r="AJ50" s="344">
        <f>' NP DENNA entry autumn'!AF50</f>
        <v>0</v>
      </c>
      <c r="AK50" s="345">
        <f>' NP DENNA entry autumn'!AG50</f>
        <v>0</v>
      </c>
      <c r="AL50" s="344">
        <f>' NP DENNA entry autumn'!AH50</f>
        <v>0</v>
      </c>
      <c r="AM50" s="344">
        <f>' NP DENNA entry autumn'!AI50</f>
        <v>0</v>
      </c>
      <c r="AN50" s="344">
        <f>' NP DENNA entry autumn'!AJ50</f>
        <v>0</v>
      </c>
      <c r="AO50" s="345">
        <f>' NP DENNA entry autumn'!AK50</f>
        <v>5</v>
      </c>
      <c r="AP50" s="344">
        <f>' NP DENNA entry autumn'!AL50</f>
        <v>12</v>
      </c>
      <c r="AQ50" s="344">
        <f>' NP DENNA entry autumn'!AM50</f>
        <v>0</v>
      </c>
      <c r="AR50" s="344">
        <f>' NP DENNA entry autumn'!AN50</f>
        <v>6</v>
      </c>
      <c r="AS50" s="345">
        <f>' NP DENNA entry autumn'!AO50</f>
        <v>0</v>
      </c>
      <c r="AT50" s="344"/>
      <c r="AU50" s="344"/>
      <c r="AV50" s="344"/>
      <c r="AW50" s="371">
        <f t="shared" ref="AW50:AW69" si="16">IF($H50&lt;&gt;AT$7,0,$Y50)</f>
        <v>0</v>
      </c>
      <c r="AX50" s="344"/>
      <c r="AY50" s="344"/>
      <c r="AZ50" s="344"/>
      <c r="BA50" s="371">
        <f t="shared" ref="BA50:BA69" si="17">IF($H50&lt;&gt;AX$7,0,$Y50)</f>
        <v>0</v>
      </c>
      <c r="BB50" s="344"/>
      <c r="BC50" s="344"/>
      <c r="BD50" s="344"/>
      <c r="BE50" s="371">
        <f t="shared" ref="BE50:BE69" si="18">IF($H50&lt;&gt;BB$7,0,$Y50)</f>
        <v>0</v>
      </c>
      <c r="BF50" s="344"/>
      <c r="BG50" s="344"/>
      <c r="BH50" s="344"/>
      <c r="BI50" s="371">
        <f t="shared" ref="BI50:BI69" si="19">IF($H50&lt;&gt;BF$7,0,$Y50)</f>
        <v>0</v>
      </c>
      <c r="BJ50" s="346">
        <f>IF(ISERROR(AC50/X50),0,AC50/X50)</f>
        <v>0</v>
      </c>
    </row>
    <row r="51" spans="1:62" ht="12.3" customHeight="1" x14ac:dyDescent="0.25">
      <c r="A51" s="369" t="s">
        <v>125</v>
      </c>
      <c r="B51" s="370" t="s">
        <v>136</v>
      </c>
      <c r="C51" s="621">
        <f>' NP DENNA entry autumn'!C51</f>
        <v>0</v>
      </c>
      <c r="D51" s="341">
        <f>' NP DENNA entry autumn'!D51</f>
        <v>0</v>
      </c>
      <c r="E51" s="341">
        <f>' NP DENNA entry autumn'!E51</f>
        <v>0</v>
      </c>
      <c r="F51" s="341">
        <f>' NP DENNA entry autumn'!F51</f>
        <v>0</v>
      </c>
      <c r="G51" s="341">
        <f>' NP DENNA entry autumn'!G51</f>
        <v>0</v>
      </c>
      <c r="H51" s="341">
        <f>' NP DENNA entry autumn'!H51</f>
        <v>2</v>
      </c>
      <c r="I51" s="341">
        <f>' NP DENNA entry autumn'!I51</f>
        <v>0</v>
      </c>
      <c r="J51" s="341">
        <f>' NP DENNA entry autumn'!J51</f>
        <v>0</v>
      </c>
      <c r="K51" s="341">
        <f>' NP DENNA entry autumn'!K51</f>
        <v>0</v>
      </c>
      <c r="L51" s="341">
        <f>' NP DENNA entry autumn'!L51</f>
        <v>0</v>
      </c>
      <c r="M51" s="341">
        <f>' NP DENNA entry autumn'!M51</f>
        <v>0</v>
      </c>
      <c r="N51" s="341">
        <f>' NP DENNA entry autumn'!N51</f>
        <v>0</v>
      </c>
      <c r="O51" s="343"/>
      <c r="P51" s="343"/>
      <c r="Q51" s="342">
        <f ca="1">IF(' NP DENNA admission spring'!Q51&lt;&gt;0, ' NP DENNA admission spring'!Q51+1,0)</f>
        <v>0</v>
      </c>
      <c r="R51" s="342">
        <f ca="1">IF(' NP DENNA admission spring'!R51&lt;&gt;0, ' NP DENNA admission spring'!R51+1,0)</f>
        <v>0</v>
      </c>
      <c r="S51" s="342">
        <f ca="1">IF(' NP DENNA admission spring'!S51&lt;&gt;0, ' NP DENNA admission spring'!S51+1,0)</f>
        <v>0</v>
      </c>
      <c r="T51" s="342">
        <f ca="1">IF(' NP DENNA admission spring'!T51&lt;&gt;0, ' NP DENNA admission spring'!T51+1,0)</f>
        <v>0</v>
      </c>
      <c r="U51" s="342">
        <f ca="1">IF(' NP DENNA admission spring'!U51&lt;&gt;0, ' NP DENNA admission spring'!U51+1,0)</f>
        <v>0</v>
      </c>
      <c r="V51" s="342">
        <f ca="1">IF(' NP DENNA admission spring'!V51&lt;&gt;0, ' NP DENNA admission spring'!V51+1,0)</f>
        <v>0</v>
      </c>
      <c r="W51" s="342">
        <f ca="1">IF(' NP DENNA admission spring'!W51&lt;&gt;0, ' NP DENNA admission spring'!W51+1,0)</f>
        <v>0</v>
      </c>
      <c r="X51" s="342">
        <f>' NP DENNA entry autumn'!X51</f>
        <v>150</v>
      </c>
      <c r="Y51" s="343">
        <f>' NP DENNA entry autumn'!Y51</f>
        <v>5</v>
      </c>
      <c r="Z51" s="343">
        <f>' NP DENNA entry autumn'!Z51</f>
        <v>0</v>
      </c>
      <c r="AA51" s="343">
        <f>' NP DENNA entry autumn'!AA51</f>
        <v>0</v>
      </c>
      <c r="AB51" s="343">
        <f>' NP DENNA entry autumn'!AB51</f>
        <v>0</v>
      </c>
      <c r="AC51" s="343">
        <f>' NP DENNA entry autumn'!AC51</f>
        <v>0</v>
      </c>
      <c r="AD51" s="344"/>
      <c r="AE51" s="344"/>
      <c r="AF51" s="344"/>
      <c r="AG51" s="345"/>
      <c r="AH51" s="344">
        <f>' NP DENNA entry autumn'!AD51</f>
        <v>0</v>
      </c>
      <c r="AI51" s="344">
        <f>' NP DENNA entry autumn'!AE51</f>
        <v>0</v>
      </c>
      <c r="AJ51" s="344">
        <f>' NP DENNA entry autumn'!AF51</f>
        <v>0</v>
      </c>
      <c r="AK51" s="345">
        <f>' NP DENNA entry autumn'!AG51</f>
        <v>0</v>
      </c>
      <c r="AL51" s="344">
        <f>' NP DENNA entry autumn'!AH51</f>
        <v>0</v>
      </c>
      <c r="AM51" s="344">
        <f>' NP DENNA entry autumn'!AI51</f>
        <v>0</v>
      </c>
      <c r="AN51" s="344">
        <f>' NP DENNA entry autumn'!AJ51</f>
        <v>0</v>
      </c>
      <c r="AO51" s="345">
        <f>' NP DENNA entry autumn'!AK51</f>
        <v>5</v>
      </c>
      <c r="AP51" s="344">
        <f>' NP DENNA entry autumn'!AL51</f>
        <v>12</v>
      </c>
      <c r="AQ51" s="344">
        <f>' NP DENNA entry autumn'!AM51</f>
        <v>0</v>
      </c>
      <c r="AR51" s="344">
        <f>' NP DENNA entry autumn'!AN51</f>
        <v>6</v>
      </c>
      <c r="AS51" s="345">
        <f>' NP DENNA entry autumn'!AO51</f>
        <v>0</v>
      </c>
      <c r="AT51" s="344"/>
      <c r="AU51" s="344"/>
      <c r="AV51" s="344"/>
      <c r="AW51" s="371">
        <f t="shared" si="16"/>
        <v>0</v>
      </c>
      <c r="AX51" s="344"/>
      <c r="AY51" s="344"/>
      <c r="AZ51" s="344"/>
      <c r="BA51" s="371">
        <f t="shared" si="17"/>
        <v>0</v>
      </c>
      <c r="BB51" s="344"/>
      <c r="BC51" s="344"/>
      <c r="BD51" s="344"/>
      <c r="BE51" s="371">
        <f t="shared" si="18"/>
        <v>0</v>
      </c>
      <c r="BF51" s="344"/>
      <c r="BG51" s="344"/>
      <c r="BH51" s="344"/>
      <c r="BI51" s="371">
        <f t="shared" si="19"/>
        <v>0</v>
      </c>
      <c r="BJ51" s="346">
        <f t="shared" ref="BJ51:BJ69" si="20">IF(ISERROR(AC51/X51),0,AC51/X51)</f>
        <v>0</v>
      </c>
    </row>
    <row r="52" spans="1:62" ht="12.3" customHeight="1" x14ac:dyDescent="0.25">
      <c r="A52" s="369" t="s">
        <v>126</v>
      </c>
      <c r="B52" s="370" t="s">
        <v>137</v>
      </c>
      <c r="C52" s="621">
        <f>' NP DENNA entry autumn'!C52</f>
        <v>0</v>
      </c>
      <c r="D52" s="341">
        <f>' NP DENNA entry autumn'!D52</f>
        <v>0</v>
      </c>
      <c r="E52" s="341">
        <f>' NP DENNA entry autumn'!E52</f>
        <v>0</v>
      </c>
      <c r="F52" s="341">
        <f>' NP DENNA entry autumn'!F52</f>
        <v>0</v>
      </c>
      <c r="G52" s="341">
        <f>' NP DENNA entry autumn'!G52</f>
        <v>0</v>
      </c>
      <c r="H52" s="341">
        <f>' NP DENNA entry autumn'!H52</f>
        <v>3</v>
      </c>
      <c r="I52" s="341">
        <f>' NP DENNA entry autumn'!I52</f>
        <v>0</v>
      </c>
      <c r="J52" s="341">
        <f>' NP DENNA entry autumn'!J52</f>
        <v>0</v>
      </c>
      <c r="K52" s="341">
        <f>' NP DENNA entry autumn'!K52</f>
        <v>0</v>
      </c>
      <c r="L52" s="341">
        <f>' NP DENNA entry autumn'!L52</f>
        <v>0</v>
      </c>
      <c r="M52" s="341">
        <f>' NP DENNA entry autumn'!M52</f>
        <v>0</v>
      </c>
      <c r="N52" s="341">
        <f>' NP DENNA entry autumn'!N52</f>
        <v>0</v>
      </c>
      <c r="O52" s="343"/>
      <c r="P52" s="343"/>
      <c r="Q52" s="342">
        <f ca="1">IF(' NP DENNA admission spring'!Q52&lt;&gt;0, ' NP DENNA admission spring'!Q52+1,0)</f>
        <v>0</v>
      </c>
      <c r="R52" s="342">
        <f ca="1">IF(' NP DENNA admission spring'!R52&lt;&gt;0, ' NP DENNA admission spring'!R52+1,0)</f>
        <v>0</v>
      </c>
      <c r="S52" s="342">
        <f ca="1">IF(' NP DENNA admission spring'!S52&lt;&gt;0, ' NP DENNA admission spring'!S52+1,0)</f>
        <v>0</v>
      </c>
      <c r="T52" s="342">
        <f ca="1">IF(' NP DENNA admission spring'!T52&lt;&gt;0, ' NP DENNA admission spring'!T52+1,0)</f>
        <v>0</v>
      </c>
      <c r="U52" s="342">
        <f ca="1">IF(' NP DENNA admission spring'!U52&lt;&gt;0, ' NP DENNA admission spring'!U52+1,0)</f>
        <v>0</v>
      </c>
      <c r="V52" s="342">
        <f ca="1">IF(' NP DENNA admission spring'!V52&lt;&gt;0, ' NP DENNA admission spring'!V52+1,0)</f>
        <v>0</v>
      </c>
      <c r="W52" s="342">
        <f ca="1">IF(' NP DENNA admission spring'!W52&lt;&gt;0, ' NP DENNA admission spring'!W52+1,0)</f>
        <v>0</v>
      </c>
      <c r="X52" s="342">
        <f>' NP DENNA entry autumn'!X52</f>
        <v>150</v>
      </c>
      <c r="Y52" s="343">
        <f>' NP DENNA entry autumn'!Y52</f>
        <v>5</v>
      </c>
      <c r="Z52" s="343">
        <f>' NP DENNA entry autumn'!Z52</f>
        <v>0</v>
      </c>
      <c r="AA52" s="343">
        <f>' NP DENNA entry autumn'!AA52</f>
        <v>0</v>
      </c>
      <c r="AB52" s="343">
        <f>' NP DENNA entry autumn'!AB52</f>
        <v>0</v>
      </c>
      <c r="AC52" s="343">
        <f>' NP DENNA entry autumn'!AC52</f>
        <v>0</v>
      </c>
      <c r="AD52" s="344"/>
      <c r="AE52" s="344"/>
      <c r="AF52" s="344"/>
      <c r="AG52" s="345"/>
      <c r="AH52" s="344">
        <f>' NP DENNA entry autumn'!AD52</f>
        <v>0</v>
      </c>
      <c r="AI52" s="344">
        <f>' NP DENNA entry autumn'!AE52</f>
        <v>0</v>
      </c>
      <c r="AJ52" s="344">
        <f>' NP DENNA entry autumn'!AF52</f>
        <v>0</v>
      </c>
      <c r="AK52" s="345">
        <f>' NP DENNA entry autumn'!AG52</f>
        <v>0</v>
      </c>
      <c r="AL52" s="344">
        <f>' NP DENNA entry autumn'!AH52</f>
        <v>0</v>
      </c>
      <c r="AM52" s="344">
        <f>' NP DENNA entry autumn'!AI52</f>
        <v>0</v>
      </c>
      <c r="AN52" s="344">
        <f>' NP DENNA entry autumn'!AJ52</f>
        <v>0</v>
      </c>
      <c r="AO52" s="345">
        <f>' NP DENNA entry autumn'!AK52</f>
        <v>0</v>
      </c>
      <c r="AP52" s="344">
        <f>' NP DENNA entry autumn'!AL52</f>
        <v>0</v>
      </c>
      <c r="AQ52" s="344">
        <f>' NP DENNA entry autumn'!AM52</f>
        <v>0</v>
      </c>
      <c r="AR52" s="344">
        <f>' NP DENNA entry autumn'!AN52</f>
        <v>0</v>
      </c>
      <c r="AS52" s="345">
        <f>' NP DENNA entry autumn'!AO52</f>
        <v>5</v>
      </c>
      <c r="AT52" s="344"/>
      <c r="AU52" s="344"/>
      <c r="AV52" s="344"/>
      <c r="AW52" s="371">
        <f t="shared" si="16"/>
        <v>0</v>
      </c>
      <c r="AX52" s="344"/>
      <c r="AY52" s="344"/>
      <c r="AZ52" s="344"/>
      <c r="BA52" s="371">
        <f t="shared" si="17"/>
        <v>0</v>
      </c>
      <c r="BB52" s="344"/>
      <c r="BC52" s="344"/>
      <c r="BD52" s="344"/>
      <c r="BE52" s="371">
        <f t="shared" si="18"/>
        <v>0</v>
      </c>
      <c r="BF52" s="344"/>
      <c r="BG52" s="344"/>
      <c r="BH52" s="344"/>
      <c r="BI52" s="371">
        <f t="shared" si="19"/>
        <v>0</v>
      </c>
      <c r="BJ52" s="346">
        <f t="shared" si="20"/>
        <v>0</v>
      </c>
    </row>
    <row r="53" spans="1:62" ht="12.3" customHeight="1" x14ac:dyDescent="0.25">
      <c r="A53" s="369" t="s">
        <v>127</v>
      </c>
      <c r="B53" s="370" t="s">
        <v>138</v>
      </c>
      <c r="C53" s="621">
        <f>' NP DENNA entry autumn'!C53</f>
        <v>0</v>
      </c>
      <c r="D53" s="341">
        <f>' NP DENNA entry autumn'!D53</f>
        <v>0</v>
      </c>
      <c r="E53" s="341">
        <f>' NP DENNA entry autumn'!E53</f>
        <v>0</v>
      </c>
      <c r="F53" s="341">
        <f>' NP DENNA entry autumn'!F53</f>
        <v>0</v>
      </c>
      <c r="G53" s="341">
        <f>' NP DENNA entry autumn'!G53</f>
        <v>0</v>
      </c>
      <c r="H53" s="341">
        <f>' NP DENNA entry autumn'!H53</f>
        <v>3</v>
      </c>
      <c r="I53" s="341">
        <f>' NP DENNA entry autumn'!I53</f>
        <v>0</v>
      </c>
      <c r="J53" s="341">
        <f>' NP DENNA entry autumn'!J53</f>
        <v>0</v>
      </c>
      <c r="K53" s="341">
        <f>' NP DENNA entry autumn'!K53</f>
        <v>0</v>
      </c>
      <c r="L53" s="341">
        <f>' NP DENNA entry autumn'!L53</f>
        <v>0</v>
      </c>
      <c r="M53" s="341">
        <f>' NP DENNA entry autumn'!M53</f>
        <v>0</v>
      </c>
      <c r="N53" s="341">
        <f>' NP DENNA entry autumn'!N53</f>
        <v>0</v>
      </c>
      <c r="O53" s="343"/>
      <c r="P53" s="343"/>
      <c r="Q53" s="342">
        <f ca="1">IF(' NP DENNA admission spring'!Q53&lt;&gt;0, ' NP DENNA admission spring'!Q53+1,0)</f>
        <v>0</v>
      </c>
      <c r="R53" s="342">
        <f ca="1">IF(' NP DENNA admission spring'!R53&lt;&gt;0, ' NP DENNA admission spring'!R53+1,0)</f>
        <v>0</v>
      </c>
      <c r="S53" s="342">
        <f ca="1">IF(' NP DENNA admission spring'!S53&lt;&gt;0, ' NP DENNA admission spring'!S53+1,0)</f>
        <v>0</v>
      </c>
      <c r="T53" s="342">
        <f ca="1">IF(' NP DENNA admission spring'!T53&lt;&gt;0, ' NP DENNA admission spring'!T53+1,0)</f>
        <v>0</v>
      </c>
      <c r="U53" s="342">
        <f ca="1">IF(' NP DENNA admission spring'!U53&lt;&gt;0, ' NP DENNA admission spring'!U53+1,0)</f>
        <v>0</v>
      </c>
      <c r="V53" s="342">
        <f ca="1">IF(' NP DENNA admission spring'!V53&lt;&gt;0, ' NP DENNA admission spring'!V53+1,0)</f>
        <v>0</v>
      </c>
      <c r="W53" s="342">
        <f ca="1">IF(' NP DENNA admission spring'!W53&lt;&gt;0, ' NP DENNA admission spring'!W53+1,0)</f>
        <v>0</v>
      </c>
      <c r="X53" s="342">
        <f>' NP DENNA entry autumn'!X53</f>
        <v>150</v>
      </c>
      <c r="Y53" s="343">
        <f>' NP DENNA entry autumn'!Y53</f>
        <v>5</v>
      </c>
      <c r="Z53" s="343">
        <f>' NP DENNA entry autumn'!Z53</f>
        <v>0</v>
      </c>
      <c r="AA53" s="343">
        <f>' NP DENNA entry autumn'!AA53</f>
        <v>0</v>
      </c>
      <c r="AB53" s="343">
        <f>' NP DENNA entry autumn'!AB53</f>
        <v>0</v>
      </c>
      <c r="AC53" s="343">
        <f>' NP DENNA entry autumn'!AC53</f>
        <v>0</v>
      </c>
      <c r="AD53" s="344"/>
      <c r="AE53" s="344"/>
      <c r="AF53" s="344"/>
      <c r="AG53" s="345"/>
      <c r="AH53" s="344">
        <f>' NP DENNA entry autumn'!AD53</f>
        <v>0</v>
      </c>
      <c r="AI53" s="344">
        <f>' NP DENNA entry autumn'!AE53</f>
        <v>0</v>
      </c>
      <c r="AJ53" s="344">
        <f>' NP DENNA entry autumn'!AF53</f>
        <v>0</v>
      </c>
      <c r="AK53" s="345">
        <f>' NP DENNA entry autumn'!AG53</f>
        <v>0</v>
      </c>
      <c r="AL53" s="344">
        <f>' NP DENNA entry autumn'!AH53</f>
        <v>0</v>
      </c>
      <c r="AM53" s="344">
        <f>' NP DENNA entry autumn'!AI53</f>
        <v>0</v>
      </c>
      <c r="AN53" s="344">
        <f>' NP DENNA entry autumn'!AJ53</f>
        <v>0</v>
      </c>
      <c r="AO53" s="345">
        <f>' NP DENNA entry autumn'!AK53</f>
        <v>0</v>
      </c>
      <c r="AP53" s="344">
        <f>' NP DENNA entry autumn'!AL53</f>
        <v>0</v>
      </c>
      <c r="AQ53" s="344">
        <f>' NP DENNA entry autumn'!AM53</f>
        <v>0</v>
      </c>
      <c r="AR53" s="344">
        <f>' NP DENNA entry autumn'!AN53</f>
        <v>0</v>
      </c>
      <c r="AS53" s="345">
        <f>' NP DENNA entry autumn'!AO53</f>
        <v>5</v>
      </c>
      <c r="AT53" s="344"/>
      <c r="AU53" s="344"/>
      <c r="AV53" s="344"/>
      <c r="AW53" s="371">
        <f t="shared" si="16"/>
        <v>0</v>
      </c>
      <c r="AX53" s="344"/>
      <c r="AY53" s="344"/>
      <c r="AZ53" s="344"/>
      <c r="BA53" s="371">
        <f t="shared" si="17"/>
        <v>0</v>
      </c>
      <c r="BB53" s="344"/>
      <c r="BC53" s="344"/>
      <c r="BD53" s="344"/>
      <c r="BE53" s="371">
        <f t="shared" si="18"/>
        <v>0</v>
      </c>
      <c r="BF53" s="344"/>
      <c r="BG53" s="344"/>
      <c r="BH53" s="344"/>
      <c r="BI53" s="371">
        <f t="shared" si="19"/>
        <v>0</v>
      </c>
      <c r="BJ53" s="346">
        <f t="shared" si="20"/>
        <v>0</v>
      </c>
    </row>
    <row r="54" spans="1:62" ht="12.3" hidden="1" customHeight="1" x14ac:dyDescent="0.25">
      <c r="A54" s="369" t="s">
        <v>128</v>
      </c>
      <c r="B54" s="370" t="s">
        <v>139</v>
      </c>
      <c r="C54" s="621">
        <f>' NP DENNA entry autumn'!C54</f>
        <v>0</v>
      </c>
      <c r="D54" s="341">
        <f>' NP DENNA entry autumn'!D54</f>
        <v>0</v>
      </c>
      <c r="E54" s="341">
        <f>' NP DENNA entry autumn'!E54</f>
        <v>0</v>
      </c>
      <c r="F54" s="341">
        <f>' NP DENNA entry autumn'!F54</f>
        <v>0</v>
      </c>
      <c r="G54" s="341">
        <f>' NP DENNA entry autumn'!G54</f>
        <v>0</v>
      </c>
      <c r="H54" s="341">
        <f>' NP DENNA entry autumn'!H54</f>
        <v>0</v>
      </c>
      <c r="I54" s="341">
        <f>' NP DENNA entry autumn'!I54</f>
        <v>0</v>
      </c>
      <c r="J54" s="341">
        <f>' NP DENNA entry autumn'!J54</f>
        <v>0</v>
      </c>
      <c r="K54" s="341">
        <f>' NP DENNA entry autumn'!K54</f>
        <v>0</v>
      </c>
      <c r="L54" s="341">
        <f>' NP DENNA entry autumn'!L54</f>
        <v>0</v>
      </c>
      <c r="M54" s="341">
        <f>' NP DENNA entry autumn'!M54</f>
        <v>0</v>
      </c>
      <c r="N54" s="341">
        <f>' NP DENNA entry autumn'!N54</f>
        <v>0</v>
      </c>
      <c r="O54" s="343"/>
      <c r="P54" s="343"/>
      <c r="Q54" s="342">
        <f ca="1">IF(' NP DENNA admission spring'!Q54&lt;&gt;0, ' NP DENNA admission spring'!Q54+1,0)</f>
        <v>0</v>
      </c>
      <c r="R54" s="342">
        <f ca="1">IF(' NP DENNA admission spring'!R54&lt;&gt;0, ' NP DENNA admission spring'!R54+1,0)</f>
        <v>0</v>
      </c>
      <c r="S54" s="342">
        <f ca="1">IF(' NP DENNA admission spring'!S54&lt;&gt;0, ' NP DENNA admission spring'!S54+1,0)</f>
        <v>0</v>
      </c>
      <c r="T54" s="342">
        <f ca="1">IF(' NP DENNA admission spring'!T54&lt;&gt;0, ' NP DENNA admission spring'!T54+1,0)</f>
        <v>0</v>
      </c>
      <c r="U54" s="342">
        <f ca="1">IF(' NP DENNA admission spring'!U54&lt;&gt;0, ' NP DENNA admission spring'!U54+1,0)</f>
        <v>0</v>
      </c>
      <c r="V54" s="342">
        <f ca="1">IF(' NP DENNA admission spring'!V54&lt;&gt;0, ' NP DENNA admission spring'!V54+1,0)</f>
        <v>0</v>
      </c>
      <c r="W54" s="342">
        <f ca="1">IF(' NP DENNA admission spring'!W54&lt;&gt;0, ' NP DENNA admission spring'!W54+1,0)</f>
        <v>0</v>
      </c>
      <c r="X54" s="342">
        <f>' NP DENNA entry autumn'!X54</f>
        <v>0</v>
      </c>
      <c r="Y54" s="343">
        <f>' NP DENNA entry autumn'!Y54</f>
        <v>0</v>
      </c>
      <c r="Z54" s="343">
        <f>' NP DENNA entry autumn'!Z54</f>
        <v>0</v>
      </c>
      <c r="AA54" s="343">
        <f>' NP DENNA entry autumn'!AA54</f>
        <v>0</v>
      </c>
      <c r="AB54" s="343">
        <f>' NP DENNA entry autumn'!AB54</f>
        <v>0</v>
      </c>
      <c r="AC54" s="343">
        <f>' NP DENNA entry autumn'!AC54</f>
        <v>0</v>
      </c>
      <c r="AD54" s="344"/>
      <c r="AE54" s="344"/>
      <c r="AF54" s="344"/>
      <c r="AG54" s="345"/>
      <c r="AH54" s="344">
        <f>' NP DENNA entry autumn'!AD54</f>
        <v>0</v>
      </c>
      <c r="AI54" s="344">
        <f>' NP DENNA entry autumn'!AE54</f>
        <v>0</v>
      </c>
      <c r="AJ54" s="344">
        <f>' NP DENNA entry autumn'!AF54</f>
        <v>0</v>
      </c>
      <c r="AK54" s="345">
        <f>' NP DENNA entry autumn'!AG54</f>
        <v>0</v>
      </c>
      <c r="AL54" s="344">
        <f>' NP DENNA entry autumn'!AH54</f>
        <v>0</v>
      </c>
      <c r="AM54" s="344">
        <f>' NP DENNA entry autumn'!AI54</f>
        <v>0</v>
      </c>
      <c r="AN54" s="344">
        <f>' NP DENNA entry autumn'!AJ54</f>
        <v>0</v>
      </c>
      <c r="AO54" s="345">
        <f>' NP DENNA entry autumn'!AK54</f>
        <v>0</v>
      </c>
      <c r="AP54" s="344">
        <f>' NP DENNA entry autumn'!AL54</f>
        <v>0</v>
      </c>
      <c r="AQ54" s="344">
        <f>' NP DENNA entry autumn'!AM54</f>
        <v>0</v>
      </c>
      <c r="AR54" s="344">
        <f>' NP DENNA entry autumn'!AN54</f>
        <v>0</v>
      </c>
      <c r="AS54" s="345">
        <f>' NP DENNA entry autumn'!AO54</f>
        <v>0</v>
      </c>
      <c r="AT54" s="344"/>
      <c r="AU54" s="344"/>
      <c r="AV54" s="344"/>
      <c r="AW54" s="371">
        <f t="shared" si="16"/>
        <v>0</v>
      </c>
      <c r="AX54" s="344"/>
      <c r="AY54" s="344"/>
      <c r="AZ54" s="344"/>
      <c r="BA54" s="371">
        <f t="shared" si="17"/>
        <v>0</v>
      </c>
      <c r="BB54" s="344"/>
      <c r="BC54" s="344"/>
      <c r="BD54" s="344"/>
      <c r="BE54" s="371">
        <f t="shared" si="18"/>
        <v>0</v>
      </c>
      <c r="BF54" s="344"/>
      <c r="BG54" s="344"/>
      <c r="BH54" s="344"/>
      <c r="BI54" s="371">
        <f t="shared" si="19"/>
        <v>0</v>
      </c>
      <c r="BJ54" s="346">
        <f t="shared" si="20"/>
        <v>0</v>
      </c>
    </row>
    <row r="55" spans="1:62" ht="12.3" hidden="1" customHeight="1" x14ac:dyDescent="0.25">
      <c r="A55" s="369" t="s">
        <v>129</v>
      </c>
      <c r="B55" s="370" t="s">
        <v>140</v>
      </c>
      <c r="C55" s="621">
        <f>' NP DENNA entry autumn'!C55</f>
        <v>0</v>
      </c>
      <c r="D55" s="341">
        <f>' NP DENNA entry autumn'!D55</f>
        <v>0</v>
      </c>
      <c r="E55" s="341">
        <f>' NP DENNA entry autumn'!E55</f>
        <v>0</v>
      </c>
      <c r="F55" s="341">
        <f>' NP DENNA entry autumn'!F55</f>
        <v>0</v>
      </c>
      <c r="G55" s="341">
        <f>' NP DENNA entry autumn'!G55</f>
        <v>0</v>
      </c>
      <c r="H55" s="341">
        <f>' NP DENNA entry autumn'!H55</f>
        <v>0</v>
      </c>
      <c r="I55" s="341">
        <f>' NP DENNA entry autumn'!I55</f>
        <v>0</v>
      </c>
      <c r="J55" s="341">
        <f>' NP DENNA entry autumn'!J55</f>
        <v>0</v>
      </c>
      <c r="K55" s="341">
        <f>' NP DENNA entry autumn'!K55</f>
        <v>0</v>
      </c>
      <c r="L55" s="341">
        <f>' NP DENNA entry autumn'!L55</f>
        <v>0</v>
      </c>
      <c r="M55" s="341">
        <f>' NP DENNA entry autumn'!M55</f>
        <v>0</v>
      </c>
      <c r="N55" s="341">
        <f>' NP DENNA entry autumn'!N55</f>
        <v>0</v>
      </c>
      <c r="O55" s="343"/>
      <c r="P55" s="343"/>
      <c r="Q55" s="342">
        <f ca="1">IF(' NP DENNA admission spring'!Q55&lt;&gt;0, ' NP DENNA admission spring'!Q55+1,0)</f>
        <v>0</v>
      </c>
      <c r="R55" s="342">
        <f ca="1">IF(' NP DENNA admission spring'!R55&lt;&gt;0, ' NP DENNA admission spring'!R55+1,0)</f>
        <v>0</v>
      </c>
      <c r="S55" s="342">
        <f ca="1">IF(' NP DENNA admission spring'!S55&lt;&gt;0, ' NP DENNA admission spring'!S55+1,0)</f>
        <v>0</v>
      </c>
      <c r="T55" s="342">
        <f ca="1">IF(' NP DENNA admission spring'!T55&lt;&gt;0, ' NP DENNA admission spring'!T55+1,0)</f>
        <v>0</v>
      </c>
      <c r="U55" s="342">
        <f ca="1">IF(' NP DENNA admission spring'!U55&lt;&gt;0, ' NP DENNA admission spring'!U55+1,0)</f>
        <v>0</v>
      </c>
      <c r="V55" s="342">
        <f ca="1">IF(' NP DENNA admission spring'!V55&lt;&gt;0, ' NP DENNA admission spring'!V55+1,0)</f>
        <v>0</v>
      </c>
      <c r="W55" s="342">
        <f ca="1">IF(' NP DENNA admission spring'!W55&lt;&gt;0, ' NP DENNA admission spring'!W55+1,0)</f>
        <v>0</v>
      </c>
      <c r="X55" s="342">
        <f>' NP DENNA entry autumn'!X55</f>
        <v>0</v>
      </c>
      <c r="Y55" s="343">
        <f>' NP DENNA entry autumn'!Y55</f>
        <v>0</v>
      </c>
      <c r="Z55" s="343">
        <f>' NP DENNA entry autumn'!Z55</f>
        <v>0</v>
      </c>
      <c r="AA55" s="343">
        <f>' NP DENNA entry autumn'!AA55</f>
        <v>0</v>
      </c>
      <c r="AB55" s="343">
        <f>' NP DENNA entry autumn'!AB55</f>
        <v>0</v>
      </c>
      <c r="AC55" s="343">
        <f>' NP DENNA entry autumn'!AC55</f>
        <v>0</v>
      </c>
      <c r="AD55" s="344"/>
      <c r="AE55" s="344"/>
      <c r="AF55" s="344"/>
      <c r="AG55" s="345"/>
      <c r="AH55" s="344">
        <f>' NP DENNA entry autumn'!AD55</f>
        <v>0</v>
      </c>
      <c r="AI55" s="344">
        <f>' NP DENNA entry autumn'!AE55</f>
        <v>0</v>
      </c>
      <c r="AJ55" s="344">
        <f>' NP DENNA entry autumn'!AF55</f>
        <v>0</v>
      </c>
      <c r="AK55" s="345">
        <f>' NP DENNA entry autumn'!AG55</f>
        <v>0</v>
      </c>
      <c r="AL55" s="344">
        <f>' NP DENNA entry autumn'!AH55</f>
        <v>0</v>
      </c>
      <c r="AM55" s="344">
        <f>' NP DENNA entry autumn'!AI55</f>
        <v>0</v>
      </c>
      <c r="AN55" s="344">
        <f>' NP DENNA entry autumn'!AJ55</f>
        <v>0</v>
      </c>
      <c r="AO55" s="345">
        <f>' NP DENNA entry autumn'!AK55</f>
        <v>0</v>
      </c>
      <c r="AP55" s="344">
        <f>' NP DENNA entry autumn'!AL55</f>
        <v>0</v>
      </c>
      <c r="AQ55" s="344">
        <f>' NP DENNA entry autumn'!AM55</f>
        <v>0</v>
      </c>
      <c r="AR55" s="344">
        <f>' NP DENNA entry autumn'!AN55</f>
        <v>0</v>
      </c>
      <c r="AS55" s="345">
        <f>' NP DENNA entry autumn'!AO55</f>
        <v>0</v>
      </c>
      <c r="AT55" s="344"/>
      <c r="AU55" s="344"/>
      <c r="AV55" s="344"/>
      <c r="AW55" s="371">
        <f t="shared" si="16"/>
        <v>0</v>
      </c>
      <c r="AX55" s="344"/>
      <c r="AY55" s="344"/>
      <c r="AZ55" s="344"/>
      <c r="BA55" s="371">
        <f t="shared" si="17"/>
        <v>0</v>
      </c>
      <c r="BB55" s="344"/>
      <c r="BC55" s="344"/>
      <c r="BD55" s="344"/>
      <c r="BE55" s="371">
        <f t="shared" si="18"/>
        <v>0</v>
      </c>
      <c r="BF55" s="344"/>
      <c r="BG55" s="344"/>
      <c r="BH55" s="344"/>
      <c r="BI55" s="371">
        <f t="shared" si="19"/>
        <v>0</v>
      </c>
      <c r="BJ55" s="346">
        <f t="shared" si="20"/>
        <v>0</v>
      </c>
    </row>
    <row r="56" spans="1:62" ht="12.3" hidden="1" customHeight="1" x14ac:dyDescent="0.25">
      <c r="A56" s="369" t="s">
        <v>130</v>
      </c>
      <c r="B56" s="370" t="s">
        <v>141</v>
      </c>
      <c r="C56" s="621">
        <f>' NP DENNA entry autumn'!C56</f>
        <v>0</v>
      </c>
      <c r="D56" s="341">
        <f>' NP DENNA entry autumn'!D56</f>
        <v>0</v>
      </c>
      <c r="E56" s="341">
        <f>' NP DENNA entry autumn'!E56</f>
        <v>0</v>
      </c>
      <c r="F56" s="341">
        <f>' NP DENNA entry autumn'!F56</f>
        <v>0</v>
      </c>
      <c r="G56" s="341">
        <f>' NP DENNA entry autumn'!G56</f>
        <v>0</v>
      </c>
      <c r="H56" s="341">
        <f>' NP DENNA entry autumn'!H56</f>
        <v>0</v>
      </c>
      <c r="I56" s="341">
        <f>' NP DENNA entry autumn'!I56</f>
        <v>0</v>
      </c>
      <c r="J56" s="341">
        <f>' NP DENNA entry autumn'!J56</f>
        <v>0</v>
      </c>
      <c r="K56" s="341">
        <f>' NP DENNA entry autumn'!K56</f>
        <v>0</v>
      </c>
      <c r="L56" s="341">
        <f>' NP DENNA entry autumn'!L56</f>
        <v>0</v>
      </c>
      <c r="M56" s="341">
        <f>' NP DENNA entry autumn'!M56</f>
        <v>0</v>
      </c>
      <c r="N56" s="341">
        <f>' NP DENNA entry autumn'!N56</f>
        <v>0</v>
      </c>
      <c r="O56" s="343"/>
      <c r="P56" s="343"/>
      <c r="Q56" s="342">
        <f ca="1">IF(' NP DENNA admission spring'!Q56&lt;&gt;0, ' NP DENNA admission spring'!Q56+1,0)</f>
        <v>0</v>
      </c>
      <c r="R56" s="342">
        <f ca="1">IF(' NP DENNA admission spring'!R56&lt;&gt;0, ' NP DENNA admission spring'!R56+1,0)</f>
        <v>0</v>
      </c>
      <c r="S56" s="342">
        <f ca="1">IF(' NP DENNA admission spring'!S56&lt;&gt;0, ' NP DENNA admission spring'!S56+1,0)</f>
        <v>0</v>
      </c>
      <c r="T56" s="342">
        <f ca="1">IF(' NP DENNA admission spring'!T56&lt;&gt;0, ' NP DENNA admission spring'!T56+1,0)</f>
        <v>0</v>
      </c>
      <c r="U56" s="342">
        <f ca="1">IF(' NP DENNA admission spring'!U56&lt;&gt;0, ' NP DENNA admission spring'!U56+1,0)</f>
        <v>0</v>
      </c>
      <c r="V56" s="342">
        <f ca="1">IF(' NP DENNA admission spring'!V56&lt;&gt;0, ' NP DENNA admission spring'!V56+1,0)</f>
        <v>0</v>
      </c>
      <c r="W56" s="342">
        <f ca="1">IF(' NP DENNA admission spring'!W56&lt;&gt;0, ' NP DENNA admission spring'!W56+1,0)</f>
        <v>0</v>
      </c>
      <c r="X56" s="342">
        <f>' NP DENNA entry autumn'!X56</f>
        <v>0</v>
      </c>
      <c r="Y56" s="343">
        <f>' NP DENNA entry autumn'!Y56</f>
        <v>0</v>
      </c>
      <c r="Z56" s="343">
        <f>' NP DENNA entry autumn'!Z56</f>
        <v>0</v>
      </c>
      <c r="AA56" s="343">
        <f>' NP DENNA entry autumn'!AA56</f>
        <v>0</v>
      </c>
      <c r="AB56" s="343">
        <f>' NP DENNA entry autumn'!AB56</f>
        <v>0</v>
      </c>
      <c r="AC56" s="343">
        <f>' NP DENNA entry autumn'!AC56</f>
        <v>0</v>
      </c>
      <c r="AD56" s="344"/>
      <c r="AE56" s="344"/>
      <c r="AF56" s="344"/>
      <c r="AG56" s="345"/>
      <c r="AH56" s="344">
        <f>' NP DENNA entry autumn'!AD56</f>
        <v>0</v>
      </c>
      <c r="AI56" s="344">
        <f>' NP DENNA entry autumn'!AE56</f>
        <v>0</v>
      </c>
      <c r="AJ56" s="344">
        <f>' NP DENNA entry autumn'!AF56</f>
        <v>0</v>
      </c>
      <c r="AK56" s="345">
        <f>' NP DENNA entry autumn'!AG56</f>
        <v>0</v>
      </c>
      <c r="AL56" s="344">
        <f>' NP DENNA entry autumn'!AH56</f>
        <v>0</v>
      </c>
      <c r="AM56" s="344">
        <f>' NP DENNA entry autumn'!AI56</f>
        <v>0</v>
      </c>
      <c r="AN56" s="344">
        <f>' NP DENNA entry autumn'!AJ56</f>
        <v>0</v>
      </c>
      <c r="AO56" s="345">
        <f>' NP DENNA entry autumn'!AK56</f>
        <v>0</v>
      </c>
      <c r="AP56" s="344">
        <f>' NP DENNA entry autumn'!AL56</f>
        <v>0</v>
      </c>
      <c r="AQ56" s="344">
        <f>' NP DENNA entry autumn'!AM56</f>
        <v>0</v>
      </c>
      <c r="AR56" s="344">
        <f>' NP DENNA entry autumn'!AN56</f>
        <v>0</v>
      </c>
      <c r="AS56" s="345">
        <f>' NP DENNA entry autumn'!AO56</f>
        <v>0</v>
      </c>
      <c r="AT56" s="344"/>
      <c r="AU56" s="344"/>
      <c r="AV56" s="344"/>
      <c r="AW56" s="371">
        <f t="shared" si="16"/>
        <v>0</v>
      </c>
      <c r="AX56" s="344"/>
      <c r="AY56" s="344"/>
      <c r="AZ56" s="344"/>
      <c r="BA56" s="371">
        <f t="shared" si="17"/>
        <v>0</v>
      </c>
      <c r="BB56" s="344"/>
      <c r="BC56" s="344"/>
      <c r="BD56" s="344"/>
      <c r="BE56" s="371">
        <f t="shared" si="18"/>
        <v>0</v>
      </c>
      <c r="BF56" s="344"/>
      <c r="BG56" s="344"/>
      <c r="BH56" s="344"/>
      <c r="BI56" s="371">
        <f t="shared" si="19"/>
        <v>0</v>
      </c>
      <c r="BJ56" s="346">
        <f t="shared" si="20"/>
        <v>0</v>
      </c>
    </row>
    <row r="57" spans="1:62" ht="12.3" hidden="1" customHeight="1" x14ac:dyDescent="0.25">
      <c r="A57" s="369" t="s">
        <v>131</v>
      </c>
      <c r="B57" s="370" t="s">
        <v>142</v>
      </c>
      <c r="C57" s="621">
        <f>' NP DENNA entry autumn'!C57</f>
        <v>0</v>
      </c>
      <c r="D57" s="341">
        <f>' NP DENNA entry autumn'!D57</f>
        <v>0</v>
      </c>
      <c r="E57" s="341">
        <f>' NP DENNA entry autumn'!E57</f>
        <v>0</v>
      </c>
      <c r="F57" s="341">
        <f>' NP DENNA entry autumn'!F57</f>
        <v>0</v>
      </c>
      <c r="G57" s="341">
        <f>' NP DENNA entry autumn'!G57</f>
        <v>0</v>
      </c>
      <c r="H57" s="341">
        <f>' NP DENNA entry autumn'!H57</f>
        <v>0</v>
      </c>
      <c r="I57" s="341">
        <f>' NP DENNA entry autumn'!I57</f>
        <v>0</v>
      </c>
      <c r="J57" s="341">
        <f>' NP DENNA entry autumn'!J57</f>
        <v>0</v>
      </c>
      <c r="K57" s="341">
        <f>' NP DENNA entry autumn'!K57</f>
        <v>0</v>
      </c>
      <c r="L57" s="341">
        <f>' NP DENNA entry autumn'!L57</f>
        <v>0</v>
      </c>
      <c r="M57" s="341">
        <f>' NP DENNA entry autumn'!M57</f>
        <v>0</v>
      </c>
      <c r="N57" s="341">
        <f>' NP DENNA entry autumn'!N57</f>
        <v>0</v>
      </c>
      <c r="O57" s="343"/>
      <c r="P57" s="343"/>
      <c r="Q57" s="342">
        <f ca="1">IF(' NP DENNA admission spring'!Q57&lt;&gt;0, ' NP DENNA admission spring'!Q57+1,0)</f>
        <v>0</v>
      </c>
      <c r="R57" s="342">
        <f ca="1">IF(' NP DENNA admission spring'!R57&lt;&gt;0, ' NP DENNA admission spring'!R57+1,0)</f>
        <v>0</v>
      </c>
      <c r="S57" s="342">
        <f ca="1">IF(' NP DENNA admission spring'!S57&lt;&gt;0, ' NP DENNA admission spring'!S57+1,0)</f>
        <v>0</v>
      </c>
      <c r="T57" s="342">
        <f ca="1">IF(' NP DENNA admission spring'!T57&lt;&gt;0, ' NP DENNA admission spring'!T57+1,0)</f>
        <v>0</v>
      </c>
      <c r="U57" s="342">
        <f ca="1">IF(' NP DENNA admission spring'!U57&lt;&gt;0, ' NP DENNA admission spring'!U57+1,0)</f>
        <v>0</v>
      </c>
      <c r="V57" s="342">
        <f ca="1">IF(' NP DENNA admission spring'!V57&lt;&gt;0, ' NP DENNA admission spring'!V57+1,0)</f>
        <v>0</v>
      </c>
      <c r="W57" s="342">
        <f ca="1">IF(' NP DENNA admission spring'!W57&lt;&gt;0, ' NP DENNA admission spring'!W57+1,0)</f>
        <v>0</v>
      </c>
      <c r="X57" s="342">
        <f>' NP DENNA entry autumn'!X57</f>
        <v>0</v>
      </c>
      <c r="Y57" s="343">
        <f>' NP DENNA entry autumn'!Y57</f>
        <v>0</v>
      </c>
      <c r="Z57" s="343">
        <f>' NP DENNA entry autumn'!Z57</f>
        <v>0</v>
      </c>
      <c r="AA57" s="343">
        <f>' NP DENNA entry autumn'!AA57</f>
        <v>0</v>
      </c>
      <c r="AB57" s="343">
        <f>' NP DENNA entry autumn'!AB57</f>
        <v>0</v>
      </c>
      <c r="AC57" s="343">
        <f>' NP DENNA entry autumn'!AC57</f>
        <v>0</v>
      </c>
      <c r="AD57" s="344"/>
      <c r="AE57" s="344"/>
      <c r="AF57" s="344"/>
      <c r="AG57" s="345"/>
      <c r="AH57" s="344">
        <f>' NP DENNA entry autumn'!AD57</f>
        <v>0</v>
      </c>
      <c r="AI57" s="344">
        <f>' NP DENNA entry autumn'!AE57</f>
        <v>0</v>
      </c>
      <c r="AJ57" s="344">
        <f>' NP DENNA entry autumn'!AF57</f>
        <v>0</v>
      </c>
      <c r="AK57" s="345">
        <f>' NP DENNA entry autumn'!AG57</f>
        <v>0</v>
      </c>
      <c r="AL57" s="344">
        <f>' NP DENNA entry autumn'!AH57</f>
        <v>0</v>
      </c>
      <c r="AM57" s="344">
        <f>' NP DENNA entry autumn'!AI57</f>
        <v>0</v>
      </c>
      <c r="AN57" s="344">
        <f>' NP DENNA entry autumn'!AJ57</f>
        <v>0</v>
      </c>
      <c r="AO57" s="345">
        <f>' NP DENNA entry autumn'!AK57</f>
        <v>0</v>
      </c>
      <c r="AP57" s="344">
        <f>' NP DENNA entry autumn'!AL57</f>
        <v>0</v>
      </c>
      <c r="AQ57" s="344">
        <f>' NP DENNA entry autumn'!AM57</f>
        <v>0</v>
      </c>
      <c r="AR57" s="344">
        <f>' NP DENNA entry autumn'!AN57</f>
        <v>0</v>
      </c>
      <c r="AS57" s="345">
        <f>' NP DENNA entry autumn'!AO57</f>
        <v>0</v>
      </c>
      <c r="AT57" s="344"/>
      <c r="AU57" s="344"/>
      <c r="AV57" s="344"/>
      <c r="AW57" s="371">
        <f t="shared" si="16"/>
        <v>0</v>
      </c>
      <c r="AX57" s="344"/>
      <c r="AY57" s="344"/>
      <c r="AZ57" s="344"/>
      <c r="BA57" s="371">
        <f t="shared" si="17"/>
        <v>0</v>
      </c>
      <c r="BB57" s="344"/>
      <c r="BC57" s="344"/>
      <c r="BD57" s="344"/>
      <c r="BE57" s="371">
        <f t="shared" si="18"/>
        <v>0</v>
      </c>
      <c r="BF57" s="344"/>
      <c r="BG57" s="344"/>
      <c r="BH57" s="344"/>
      <c r="BI57" s="371">
        <f t="shared" si="19"/>
        <v>0</v>
      </c>
      <c r="BJ57" s="346">
        <f t="shared" si="20"/>
        <v>0</v>
      </c>
    </row>
    <row r="58" spans="1:62" ht="12.3" hidden="1" customHeight="1" x14ac:dyDescent="0.25">
      <c r="A58" s="369" t="s">
        <v>132</v>
      </c>
      <c r="B58" s="370" t="s">
        <v>143</v>
      </c>
      <c r="C58" s="621">
        <f>' NP DENNA entry autumn'!C58</f>
        <v>0</v>
      </c>
      <c r="D58" s="341">
        <f>' NP DENNA entry autumn'!D58</f>
        <v>0</v>
      </c>
      <c r="E58" s="341">
        <f>' NP DENNA entry autumn'!E58</f>
        <v>0</v>
      </c>
      <c r="F58" s="341">
        <f>' NP DENNA entry autumn'!F58</f>
        <v>0</v>
      </c>
      <c r="G58" s="341">
        <f>' NP DENNA entry autumn'!G58</f>
        <v>0</v>
      </c>
      <c r="H58" s="341">
        <f>' NP DENNA entry autumn'!H58</f>
        <v>0</v>
      </c>
      <c r="I58" s="341">
        <f>' NP DENNA entry autumn'!I58</f>
        <v>0</v>
      </c>
      <c r="J58" s="341">
        <f>' NP DENNA entry autumn'!J58</f>
        <v>0</v>
      </c>
      <c r="K58" s="341">
        <f>' NP DENNA entry autumn'!K58</f>
        <v>0</v>
      </c>
      <c r="L58" s="341">
        <f>' NP DENNA entry autumn'!L58</f>
        <v>0</v>
      </c>
      <c r="M58" s="341">
        <f>' NP DENNA entry autumn'!M58</f>
        <v>0</v>
      </c>
      <c r="N58" s="341">
        <f>' NP DENNA entry autumn'!N58</f>
        <v>0</v>
      </c>
      <c r="O58" s="343"/>
      <c r="P58" s="343"/>
      <c r="Q58" s="342">
        <f ca="1">IF(' NP DENNA admission spring'!Q58&lt;&gt;0, ' NP DENNA admission spring'!Q58+1,0)</f>
        <v>0</v>
      </c>
      <c r="R58" s="342">
        <f ca="1">IF(' NP DENNA admission spring'!R58&lt;&gt;0, ' NP DENNA admission spring'!R58+1,0)</f>
        <v>0</v>
      </c>
      <c r="S58" s="342">
        <f ca="1">IF(' NP DENNA admission spring'!S58&lt;&gt;0, ' NP DENNA admission spring'!S58+1,0)</f>
        <v>0</v>
      </c>
      <c r="T58" s="342">
        <f ca="1">IF(' NP DENNA admission spring'!T58&lt;&gt;0, ' NP DENNA admission spring'!T58+1,0)</f>
        <v>0</v>
      </c>
      <c r="U58" s="342">
        <f ca="1">IF(' NP DENNA admission spring'!U58&lt;&gt;0, ' NP DENNA admission spring'!U58+1,0)</f>
        <v>0</v>
      </c>
      <c r="V58" s="342">
        <f ca="1">IF(' NP DENNA admission spring'!V58&lt;&gt;0, ' NP DENNA admission spring'!V58+1,0)</f>
        <v>0</v>
      </c>
      <c r="W58" s="342">
        <f ca="1">IF(' NP DENNA admission spring'!W58&lt;&gt;0, ' NP DENNA admission spring'!W58+1,0)</f>
        <v>0</v>
      </c>
      <c r="X58" s="342">
        <f>' NP DENNA entry autumn'!X58</f>
        <v>0</v>
      </c>
      <c r="Y58" s="343">
        <f>' NP DENNA entry autumn'!Y58</f>
        <v>0</v>
      </c>
      <c r="Z58" s="343">
        <f>' NP DENNA entry autumn'!Z58</f>
        <v>0</v>
      </c>
      <c r="AA58" s="343">
        <f>' NP DENNA entry autumn'!AA58</f>
        <v>0</v>
      </c>
      <c r="AB58" s="343">
        <f>' NP DENNA entry autumn'!AB58</f>
        <v>0</v>
      </c>
      <c r="AC58" s="343">
        <f>' NP DENNA entry autumn'!AC58</f>
        <v>0</v>
      </c>
      <c r="AD58" s="344"/>
      <c r="AE58" s="344"/>
      <c r="AF58" s="344"/>
      <c r="AG58" s="345"/>
      <c r="AH58" s="344">
        <f>' NP DENNA entry autumn'!AD58</f>
        <v>0</v>
      </c>
      <c r="AI58" s="344">
        <f>' NP DENNA entry autumn'!AE58</f>
        <v>0</v>
      </c>
      <c r="AJ58" s="344">
        <f>' NP DENNA entry autumn'!AF58</f>
        <v>0</v>
      </c>
      <c r="AK58" s="345">
        <f>' NP DENNA entry autumn'!AG58</f>
        <v>0</v>
      </c>
      <c r="AL58" s="344">
        <f>' NP DENNA entry autumn'!AH58</f>
        <v>0</v>
      </c>
      <c r="AM58" s="344">
        <f>' NP DENNA entry autumn'!AI58</f>
        <v>0</v>
      </c>
      <c r="AN58" s="344">
        <f>' NP DENNA entry autumn'!AJ58</f>
        <v>0</v>
      </c>
      <c r="AO58" s="345">
        <f>' NP DENNA entry autumn'!AK58</f>
        <v>0</v>
      </c>
      <c r="AP58" s="344">
        <f>' NP DENNA entry autumn'!AL58</f>
        <v>0</v>
      </c>
      <c r="AQ58" s="344">
        <f>' NP DENNA entry autumn'!AM58</f>
        <v>0</v>
      </c>
      <c r="AR58" s="344">
        <f>' NP DENNA entry autumn'!AN58</f>
        <v>0</v>
      </c>
      <c r="AS58" s="345">
        <f>' NP DENNA entry autumn'!AO58</f>
        <v>0</v>
      </c>
      <c r="AT58" s="344"/>
      <c r="AU58" s="344"/>
      <c r="AV58" s="344"/>
      <c r="AW58" s="371">
        <f t="shared" si="16"/>
        <v>0</v>
      </c>
      <c r="AX58" s="344"/>
      <c r="AY58" s="344"/>
      <c r="AZ58" s="344"/>
      <c r="BA58" s="371">
        <f t="shared" si="17"/>
        <v>0</v>
      </c>
      <c r="BB58" s="344"/>
      <c r="BC58" s="344"/>
      <c r="BD58" s="344"/>
      <c r="BE58" s="371">
        <f t="shared" si="18"/>
        <v>0</v>
      </c>
      <c r="BF58" s="344"/>
      <c r="BG58" s="344"/>
      <c r="BH58" s="344"/>
      <c r="BI58" s="371">
        <f t="shared" si="19"/>
        <v>0</v>
      </c>
      <c r="BJ58" s="346">
        <f t="shared" si="20"/>
        <v>0</v>
      </c>
    </row>
    <row r="59" spans="1:62" ht="12.3" hidden="1" customHeight="1" x14ac:dyDescent="0.25">
      <c r="A59" s="369" t="s">
        <v>108</v>
      </c>
      <c r="B59" s="370" t="s">
        <v>144</v>
      </c>
      <c r="C59" s="621">
        <f>' NP DENNA entry autumn'!C59</f>
        <v>0</v>
      </c>
      <c r="D59" s="341">
        <f>' NP DENNA entry autumn'!D59</f>
        <v>0</v>
      </c>
      <c r="E59" s="341">
        <f>' NP DENNA entry autumn'!E59</f>
        <v>0</v>
      </c>
      <c r="F59" s="341">
        <f>' NP DENNA entry autumn'!F59</f>
        <v>0</v>
      </c>
      <c r="G59" s="341">
        <f>' NP DENNA entry autumn'!G59</f>
        <v>0</v>
      </c>
      <c r="H59" s="341">
        <f>' NP DENNA entry autumn'!H59</f>
        <v>0</v>
      </c>
      <c r="I59" s="341">
        <f>' NP DENNA entry autumn'!I59</f>
        <v>0</v>
      </c>
      <c r="J59" s="341">
        <f>' NP DENNA entry autumn'!J59</f>
        <v>0</v>
      </c>
      <c r="K59" s="341">
        <f>' NP DENNA entry autumn'!K59</f>
        <v>0</v>
      </c>
      <c r="L59" s="341">
        <f>' NP DENNA entry autumn'!L59</f>
        <v>0</v>
      </c>
      <c r="M59" s="341">
        <f>' NP DENNA entry autumn'!M59</f>
        <v>0</v>
      </c>
      <c r="N59" s="341">
        <f>' NP DENNA entry autumn'!N59</f>
        <v>0</v>
      </c>
      <c r="O59" s="343"/>
      <c r="P59" s="343"/>
      <c r="Q59" s="342">
        <f ca="1">IF(' NP DENNA admission spring'!Q59&lt;&gt;0, ' NP DENNA admission spring'!Q59+1,0)</f>
        <v>0</v>
      </c>
      <c r="R59" s="342">
        <f ca="1">IF(' NP DENNA admission spring'!R59&lt;&gt;0, ' NP DENNA admission spring'!R59+1,0)</f>
        <v>0</v>
      </c>
      <c r="S59" s="342">
        <f ca="1">IF(' NP DENNA admission spring'!S59&lt;&gt;0, ' NP DENNA admission spring'!S59+1,0)</f>
        <v>0</v>
      </c>
      <c r="T59" s="342">
        <f ca="1">IF(' NP DENNA admission spring'!T59&lt;&gt;0, ' NP DENNA admission spring'!T59+1,0)</f>
        <v>0</v>
      </c>
      <c r="U59" s="342">
        <f ca="1">IF(' NP DENNA admission spring'!U59&lt;&gt;0, ' NP DENNA admission spring'!U59+1,0)</f>
        <v>0</v>
      </c>
      <c r="V59" s="342">
        <f ca="1">IF(' NP DENNA admission spring'!V59&lt;&gt;0, ' NP DENNA admission spring'!V59+1,0)</f>
        <v>0</v>
      </c>
      <c r="W59" s="342">
        <f ca="1">IF(' NP DENNA admission spring'!W59&lt;&gt;0, ' NP DENNA admission spring'!W59+1,0)</f>
        <v>0</v>
      </c>
      <c r="X59" s="342">
        <f>' NP DENNA entry autumn'!X59</f>
        <v>0</v>
      </c>
      <c r="Y59" s="343">
        <f>' NP DENNA entry autumn'!Y59</f>
        <v>0</v>
      </c>
      <c r="Z59" s="343">
        <f>' NP DENNA entry autumn'!Z59</f>
        <v>0</v>
      </c>
      <c r="AA59" s="343">
        <f>' NP DENNA entry autumn'!AA59</f>
        <v>0</v>
      </c>
      <c r="AB59" s="343">
        <f>' NP DENNA entry autumn'!AB59</f>
        <v>0</v>
      </c>
      <c r="AC59" s="343">
        <f>' NP DENNA entry autumn'!AC59</f>
        <v>0</v>
      </c>
      <c r="AD59" s="344"/>
      <c r="AE59" s="344"/>
      <c r="AF59" s="344"/>
      <c r="AG59" s="345"/>
      <c r="AH59" s="344">
        <f>' NP DENNA entry autumn'!AD59</f>
        <v>0</v>
      </c>
      <c r="AI59" s="344">
        <f>' NP DENNA entry autumn'!AE59</f>
        <v>0</v>
      </c>
      <c r="AJ59" s="344">
        <f>' NP DENNA entry autumn'!AF59</f>
        <v>0</v>
      </c>
      <c r="AK59" s="345">
        <f>' NP DENNA entry autumn'!AG59</f>
        <v>0</v>
      </c>
      <c r="AL59" s="344">
        <f>' NP DENNA entry autumn'!AH59</f>
        <v>0</v>
      </c>
      <c r="AM59" s="344">
        <f>' NP DENNA entry autumn'!AI59</f>
        <v>0</v>
      </c>
      <c r="AN59" s="344">
        <f>' NP DENNA entry autumn'!AJ59</f>
        <v>0</v>
      </c>
      <c r="AO59" s="345">
        <f>' NP DENNA entry autumn'!AK59</f>
        <v>0</v>
      </c>
      <c r="AP59" s="344">
        <f>' NP DENNA entry autumn'!AL59</f>
        <v>0</v>
      </c>
      <c r="AQ59" s="344">
        <f>' NP DENNA entry autumn'!AM59</f>
        <v>0</v>
      </c>
      <c r="AR59" s="344">
        <f>' NP DENNA entry autumn'!AN59</f>
        <v>0</v>
      </c>
      <c r="AS59" s="345">
        <f>' NP DENNA entry autumn'!AO59</f>
        <v>0</v>
      </c>
      <c r="AT59" s="344"/>
      <c r="AU59" s="344"/>
      <c r="AV59" s="344"/>
      <c r="AW59" s="371">
        <f t="shared" si="16"/>
        <v>0</v>
      </c>
      <c r="AX59" s="344"/>
      <c r="AY59" s="344"/>
      <c r="AZ59" s="344"/>
      <c r="BA59" s="371">
        <f t="shared" si="17"/>
        <v>0</v>
      </c>
      <c r="BB59" s="344"/>
      <c r="BC59" s="344"/>
      <c r="BD59" s="344"/>
      <c r="BE59" s="371">
        <f t="shared" si="18"/>
        <v>0</v>
      </c>
      <c r="BF59" s="344"/>
      <c r="BG59" s="344"/>
      <c r="BH59" s="344"/>
      <c r="BI59" s="371">
        <f t="shared" si="19"/>
        <v>0</v>
      </c>
      <c r="BJ59" s="346">
        <f t="shared" si="20"/>
        <v>0</v>
      </c>
    </row>
    <row r="60" spans="1:62" ht="12.3" hidden="1" customHeight="1" x14ac:dyDescent="0.25">
      <c r="A60" s="369" t="s">
        <v>111</v>
      </c>
      <c r="B60" s="370" t="s">
        <v>145</v>
      </c>
      <c r="C60" s="621">
        <f>' NP DENNA entry autumn'!C60</f>
        <v>0</v>
      </c>
      <c r="D60" s="341">
        <f>' NP DENNA entry autumn'!D60</f>
        <v>0</v>
      </c>
      <c r="E60" s="341">
        <f>' NP DENNA entry autumn'!E60</f>
        <v>0</v>
      </c>
      <c r="F60" s="341">
        <f>' NP DENNA entry autumn'!F60</f>
        <v>0</v>
      </c>
      <c r="G60" s="341">
        <f>' NP DENNA entry autumn'!G60</f>
        <v>0</v>
      </c>
      <c r="H60" s="341">
        <f>' NP DENNA entry autumn'!H60</f>
        <v>0</v>
      </c>
      <c r="I60" s="341">
        <f>' NP DENNA entry autumn'!I60</f>
        <v>0</v>
      </c>
      <c r="J60" s="341">
        <f>' NP DENNA entry autumn'!J60</f>
        <v>0</v>
      </c>
      <c r="K60" s="341">
        <f>' NP DENNA entry autumn'!K60</f>
        <v>0</v>
      </c>
      <c r="L60" s="341">
        <f>' NP DENNA entry autumn'!L60</f>
        <v>0</v>
      </c>
      <c r="M60" s="341">
        <f>' NP DENNA entry autumn'!M60</f>
        <v>0</v>
      </c>
      <c r="N60" s="341">
        <f>' NP DENNA entry autumn'!N60</f>
        <v>0</v>
      </c>
      <c r="O60" s="343"/>
      <c r="P60" s="343"/>
      <c r="Q60" s="342">
        <f ca="1">IF(' NP DENNA admission spring'!Q60&lt;&gt;0, ' NP DENNA admission spring'!Q60+1,0)</f>
        <v>0</v>
      </c>
      <c r="R60" s="342">
        <f ca="1">IF(' NP DENNA admission spring'!R60&lt;&gt;0, ' NP DENNA admission spring'!R60+1,0)</f>
        <v>0</v>
      </c>
      <c r="S60" s="342">
        <f ca="1">IF(' NP DENNA admission spring'!S60&lt;&gt;0, ' NP DENNA admission spring'!S60+1,0)</f>
        <v>0</v>
      </c>
      <c r="T60" s="342">
        <f ca="1">IF(' NP DENNA admission spring'!T60&lt;&gt;0, ' NP DENNA admission spring'!T60+1,0)</f>
        <v>0</v>
      </c>
      <c r="U60" s="342">
        <f ca="1">IF(' NP DENNA admission spring'!U60&lt;&gt;0, ' NP DENNA admission spring'!U60+1,0)</f>
        <v>0</v>
      </c>
      <c r="V60" s="342">
        <f ca="1">IF(' NP DENNA admission spring'!V60&lt;&gt;0, ' NP DENNA admission spring'!V60+1,0)</f>
        <v>0</v>
      </c>
      <c r="W60" s="342">
        <f ca="1">IF(' NP DENNA admission spring'!W60&lt;&gt;0, ' NP DENNA admission spring'!W60+1,0)</f>
        <v>0</v>
      </c>
      <c r="X60" s="342">
        <f>' NP DENNA entry autumn'!X60</f>
        <v>0</v>
      </c>
      <c r="Y60" s="343">
        <f>' NP DENNA entry autumn'!Y60</f>
        <v>0</v>
      </c>
      <c r="Z60" s="343">
        <f>' NP DENNA entry autumn'!Z60</f>
        <v>0</v>
      </c>
      <c r="AA60" s="343">
        <f>' NP DENNA entry autumn'!AA60</f>
        <v>0</v>
      </c>
      <c r="AB60" s="343">
        <f>' NP DENNA entry autumn'!AB60</f>
        <v>0</v>
      </c>
      <c r="AC60" s="343">
        <f>' NP DENNA entry autumn'!AC60</f>
        <v>0</v>
      </c>
      <c r="AD60" s="344"/>
      <c r="AE60" s="344"/>
      <c r="AF60" s="344"/>
      <c r="AG60" s="345"/>
      <c r="AH60" s="344">
        <f>' NP DENNA entry autumn'!AD60</f>
        <v>0</v>
      </c>
      <c r="AI60" s="344">
        <f>' NP DENNA entry autumn'!AE60</f>
        <v>0</v>
      </c>
      <c r="AJ60" s="344">
        <f>' NP DENNA entry autumn'!AF60</f>
        <v>0</v>
      </c>
      <c r="AK60" s="345">
        <f>' NP DENNA entry autumn'!AG60</f>
        <v>0</v>
      </c>
      <c r="AL60" s="344">
        <f>' NP DENNA entry autumn'!AH60</f>
        <v>0</v>
      </c>
      <c r="AM60" s="344">
        <f>' NP DENNA entry autumn'!AI60</f>
        <v>0</v>
      </c>
      <c r="AN60" s="344">
        <f>' NP DENNA entry autumn'!AJ60</f>
        <v>0</v>
      </c>
      <c r="AO60" s="345">
        <f>' NP DENNA entry autumn'!AK60</f>
        <v>0</v>
      </c>
      <c r="AP60" s="344">
        <f>' NP DENNA entry autumn'!AL60</f>
        <v>0</v>
      </c>
      <c r="AQ60" s="344">
        <f>' NP DENNA entry autumn'!AM60</f>
        <v>0</v>
      </c>
      <c r="AR60" s="344">
        <f>' NP DENNA entry autumn'!AN60</f>
        <v>0</v>
      </c>
      <c r="AS60" s="345">
        <f>' NP DENNA entry autumn'!AO60</f>
        <v>0</v>
      </c>
      <c r="AT60" s="344"/>
      <c r="AU60" s="344"/>
      <c r="AV60" s="344"/>
      <c r="AW60" s="371">
        <f t="shared" si="16"/>
        <v>0</v>
      </c>
      <c r="AX60" s="344"/>
      <c r="AY60" s="344"/>
      <c r="AZ60" s="344"/>
      <c r="BA60" s="371">
        <f t="shared" si="17"/>
        <v>0</v>
      </c>
      <c r="BB60" s="344"/>
      <c r="BC60" s="344"/>
      <c r="BD60" s="344"/>
      <c r="BE60" s="371">
        <f t="shared" si="18"/>
        <v>0</v>
      </c>
      <c r="BF60" s="344"/>
      <c r="BG60" s="344"/>
      <c r="BH60" s="344"/>
      <c r="BI60" s="371">
        <f t="shared" si="19"/>
        <v>0</v>
      </c>
      <c r="BJ60" s="346">
        <f t="shared" si="20"/>
        <v>0</v>
      </c>
    </row>
    <row r="61" spans="1:62" ht="12.3" hidden="1" customHeight="1" x14ac:dyDescent="0.25">
      <c r="A61" s="369" t="s">
        <v>112</v>
      </c>
      <c r="B61" s="370" t="s">
        <v>146</v>
      </c>
      <c r="C61" s="621">
        <f>' NP DENNA entry autumn'!C61</f>
        <v>0</v>
      </c>
      <c r="D61" s="341">
        <f>' NP DENNA entry autumn'!D61</f>
        <v>0</v>
      </c>
      <c r="E61" s="341">
        <f>' NP DENNA entry autumn'!E61</f>
        <v>0</v>
      </c>
      <c r="F61" s="341">
        <f>' NP DENNA entry autumn'!F61</f>
        <v>0</v>
      </c>
      <c r="G61" s="341">
        <f>' NP DENNA entry autumn'!G61</f>
        <v>0</v>
      </c>
      <c r="H61" s="341">
        <f>' NP DENNA entry autumn'!H61</f>
        <v>0</v>
      </c>
      <c r="I61" s="341">
        <f>' NP DENNA entry autumn'!I61</f>
        <v>0</v>
      </c>
      <c r="J61" s="341">
        <f>' NP DENNA entry autumn'!J61</f>
        <v>0</v>
      </c>
      <c r="K61" s="341">
        <f>' NP DENNA entry autumn'!K61</f>
        <v>0</v>
      </c>
      <c r="L61" s="341">
        <f>' NP DENNA entry autumn'!L61</f>
        <v>0</v>
      </c>
      <c r="M61" s="341">
        <f>' NP DENNA entry autumn'!M61</f>
        <v>0</v>
      </c>
      <c r="N61" s="341">
        <f>' NP DENNA entry autumn'!N61</f>
        <v>0</v>
      </c>
      <c r="O61" s="343"/>
      <c r="P61" s="343"/>
      <c r="Q61" s="342">
        <f ca="1">IF(' NP DENNA admission spring'!Q61&lt;&gt;0, ' NP DENNA admission spring'!Q61+1,0)</f>
        <v>0</v>
      </c>
      <c r="R61" s="342">
        <f ca="1">IF(' NP DENNA admission spring'!R61&lt;&gt;0, ' NP DENNA admission spring'!R61+1,0)</f>
        <v>0</v>
      </c>
      <c r="S61" s="342">
        <f ca="1">IF(' NP DENNA admission spring'!S61&lt;&gt;0, ' NP DENNA admission spring'!S61+1,0)</f>
        <v>0</v>
      </c>
      <c r="T61" s="342">
        <f ca="1">IF(' NP DENNA admission spring'!T61&lt;&gt;0, ' NP DENNA admission spring'!T61+1,0)</f>
        <v>0</v>
      </c>
      <c r="U61" s="342">
        <f ca="1">IF(' NP DENNA admission spring'!U61&lt;&gt;0, ' NP DENNA admission spring'!U61+1,0)</f>
        <v>0</v>
      </c>
      <c r="V61" s="342">
        <f ca="1">IF(' NP DENNA admission spring'!V61&lt;&gt;0, ' NP DENNA admission spring'!V61+1,0)</f>
        <v>0</v>
      </c>
      <c r="W61" s="342">
        <f ca="1">IF(' NP DENNA admission spring'!W61&lt;&gt;0, ' NP DENNA admission spring'!W61+1,0)</f>
        <v>0</v>
      </c>
      <c r="X61" s="342">
        <f>' NP DENNA entry autumn'!X61</f>
        <v>0</v>
      </c>
      <c r="Y61" s="343">
        <f>' NP DENNA entry autumn'!Y61</f>
        <v>0</v>
      </c>
      <c r="Z61" s="343">
        <f>' NP DENNA entry autumn'!Z61</f>
        <v>0</v>
      </c>
      <c r="AA61" s="343">
        <f>' NP DENNA entry autumn'!AA61</f>
        <v>0</v>
      </c>
      <c r="AB61" s="343">
        <f>' NP DENNA entry autumn'!AB61</f>
        <v>0</v>
      </c>
      <c r="AC61" s="343">
        <f>' NP DENNA entry autumn'!AC61</f>
        <v>0</v>
      </c>
      <c r="AD61" s="344"/>
      <c r="AE61" s="344"/>
      <c r="AF61" s="344"/>
      <c r="AG61" s="345"/>
      <c r="AH61" s="344">
        <f>' NP DENNA entry autumn'!AD61</f>
        <v>0</v>
      </c>
      <c r="AI61" s="344">
        <f>' NP DENNA entry autumn'!AE61</f>
        <v>0</v>
      </c>
      <c r="AJ61" s="344">
        <f>' NP DENNA entry autumn'!AF61</f>
        <v>0</v>
      </c>
      <c r="AK61" s="345">
        <f>' NP DENNA entry autumn'!AG61</f>
        <v>0</v>
      </c>
      <c r="AL61" s="344">
        <f>' NP DENNA entry autumn'!AH61</f>
        <v>0</v>
      </c>
      <c r="AM61" s="344">
        <f>' NP DENNA entry autumn'!AI61</f>
        <v>0</v>
      </c>
      <c r="AN61" s="344">
        <f>' NP DENNA entry autumn'!AJ61</f>
        <v>0</v>
      </c>
      <c r="AO61" s="345">
        <f>' NP DENNA entry autumn'!AK61</f>
        <v>0</v>
      </c>
      <c r="AP61" s="344">
        <f>' NP DENNA entry autumn'!AL61</f>
        <v>0</v>
      </c>
      <c r="AQ61" s="344">
        <f>' NP DENNA entry autumn'!AM61</f>
        <v>0</v>
      </c>
      <c r="AR61" s="344">
        <f>' NP DENNA entry autumn'!AN61</f>
        <v>0</v>
      </c>
      <c r="AS61" s="345">
        <f>' NP DENNA entry autumn'!AO61</f>
        <v>0</v>
      </c>
      <c r="AT61" s="344"/>
      <c r="AU61" s="344"/>
      <c r="AV61" s="344"/>
      <c r="AW61" s="371">
        <f t="shared" si="16"/>
        <v>0</v>
      </c>
      <c r="AX61" s="344"/>
      <c r="AY61" s="344"/>
      <c r="AZ61" s="344"/>
      <c r="BA61" s="371">
        <f t="shared" si="17"/>
        <v>0</v>
      </c>
      <c r="BB61" s="344"/>
      <c r="BC61" s="344"/>
      <c r="BD61" s="344"/>
      <c r="BE61" s="371">
        <f t="shared" si="18"/>
        <v>0</v>
      </c>
      <c r="BF61" s="344"/>
      <c r="BG61" s="344"/>
      <c r="BH61" s="344"/>
      <c r="BI61" s="371">
        <f t="shared" si="19"/>
        <v>0</v>
      </c>
      <c r="BJ61" s="346">
        <f t="shared" si="20"/>
        <v>0</v>
      </c>
    </row>
    <row r="62" spans="1:62" ht="12.3" hidden="1" customHeight="1" x14ac:dyDescent="0.25">
      <c r="A62" s="369" t="s">
        <v>113</v>
      </c>
      <c r="B62" s="370" t="s">
        <v>161</v>
      </c>
      <c r="C62" s="621">
        <f>' NP DENNA entry autumn'!C62</f>
        <v>0</v>
      </c>
      <c r="D62" s="341">
        <f>' NP DENNA entry autumn'!D62</f>
        <v>0</v>
      </c>
      <c r="E62" s="341">
        <f>' NP DENNA entry autumn'!E62</f>
        <v>0</v>
      </c>
      <c r="F62" s="341">
        <f>' NP DENNA entry autumn'!F62</f>
        <v>0</v>
      </c>
      <c r="G62" s="341">
        <f>' NP DENNA entry autumn'!G62</f>
        <v>0</v>
      </c>
      <c r="H62" s="341">
        <f>' NP DENNA entry autumn'!H62</f>
        <v>0</v>
      </c>
      <c r="I62" s="341">
        <f>' NP DENNA entry autumn'!I62</f>
        <v>0</v>
      </c>
      <c r="J62" s="341">
        <f>' NP DENNA entry autumn'!J62</f>
        <v>0</v>
      </c>
      <c r="K62" s="341">
        <f>' NP DENNA entry autumn'!K62</f>
        <v>0</v>
      </c>
      <c r="L62" s="341">
        <f>' NP DENNA entry autumn'!L62</f>
        <v>0</v>
      </c>
      <c r="M62" s="341">
        <f>' NP DENNA entry autumn'!M62</f>
        <v>0</v>
      </c>
      <c r="N62" s="341">
        <f>' NP DENNA entry autumn'!N62</f>
        <v>0</v>
      </c>
      <c r="O62" s="343"/>
      <c r="P62" s="343"/>
      <c r="Q62" s="342">
        <f ca="1">IF(' NP DENNA admission spring'!Q62&lt;&gt;0, ' NP DENNA admission spring'!Q62+1,0)</f>
        <v>0</v>
      </c>
      <c r="R62" s="342">
        <f ca="1">IF(' NP DENNA admission spring'!R62&lt;&gt;0, ' NP DENNA admission spring'!R62+1,0)</f>
        <v>0</v>
      </c>
      <c r="S62" s="342">
        <f ca="1">IF(' NP DENNA admission spring'!S62&lt;&gt;0, ' NP DENNA admission spring'!S62+1,0)</f>
        <v>0</v>
      </c>
      <c r="T62" s="342">
        <f ca="1">IF(' NP DENNA admission spring'!T62&lt;&gt;0, ' NP DENNA admission spring'!T62+1,0)</f>
        <v>0</v>
      </c>
      <c r="U62" s="342">
        <f ca="1">IF(' NP DENNA admission spring'!U62&lt;&gt;0, ' NP DENNA admission spring'!U62+1,0)</f>
        <v>0</v>
      </c>
      <c r="V62" s="342">
        <f ca="1">IF(' NP DENNA admission spring'!V62&lt;&gt;0, ' NP DENNA admission spring'!V62+1,0)</f>
        <v>0</v>
      </c>
      <c r="W62" s="342">
        <f ca="1">IF(' NP DENNA admission spring'!W62&lt;&gt;0, ' NP DENNA admission spring'!W62+1,0)</f>
        <v>0</v>
      </c>
      <c r="X62" s="342">
        <f>' NP DENNA entry autumn'!X62</f>
        <v>0</v>
      </c>
      <c r="Y62" s="343">
        <f>' NP DENNA entry autumn'!Y62</f>
        <v>0</v>
      </c>
      <c r="Z62" s="343">
        <f>' NP DENNA entry autumn'!Z62</f>
        <v>0</v>
      </c>
      <c r="AA62" s="343">
        <f>' NP DENNA entry autumn'!AA62</f>
        <v>0</v>
      </c>
      <c r="AB62" s="343">
        <f>' NP DENNA entry autumn'!AB62</f>
        <v>0</v>
      </c>
      <c r="AC62" s="343">
        <f>' NP DENNA entry autumn'!AC62</f>
        <v>0</v>
      </c>
      <c r="AD62" s="344"/>
      <c r="AE62" s="344"/>
      <c r="AF62" s="344"/>
      <c r="AG62" s="345"/>
      <c r="AH62" s="344">
        <f>' NP DENNA entry autumn'!AD62</f>
        <v>0</v>
      </c>
      <c r="AI62" s="344">
        <f>' NP DENNA entry autumn'!AE62</f>
        <v>0</v>
      </c>
      <c r="AJ62" s="344">
        <f>' NP DENNA entry autumn'!AF62</f>
        <v>0</v>
      </c>
      <c r="AK62" s="345">
        <f>' NP DENNA entry autumn'!AG62</f>
        <v>0</v>
      </c>
      <c r="AL62" s="344">
        <f>' NP DENNA entry autumn'!AH62</f>
        <v>0</v>
      </c>
      <c r="AM62" s="344">
        <f>' NP DENNA entry autumn'!AI62</f>
        <v>0</v>
      </c>
      <c r="AN62" s="344">
        <f>' NP DENNA entry autumn'!AJ62</f>
        <v>0</v>
      </c>
      <c r="AO62" s="345">
        <f>' NP DENNA entry autumn'!AK62</f>
        <v>0</v>
      </c>
      <c r="AP62" s="344">
        <f>' NP DENNA entry autumn'!AL62</f>
        <v>0</v>
      </c>
      <c r="AQ62" s="344">
        <f>' NP DENNA entry autumn'!AM62</f>
        <v>0</v>
      </c>
      <c r="AR62" s="344">
        <f>' NP DENNA entry autumn'!AN62</f>
        <v>0</v>
      </c>
      <c r="AS62" s="345">
        <f>' NP DENNA entry autumn'!AO62</f>
        <v>0</v>
      </c>
      <c r="AT62" s="344"/>
      <c r="AU62" s="344"/>
      <c r="AV62" s="344"/>
      <c r="AW62" s="371">
        <f t="shared" si="16"/>
        <v>0</v>
      </c>
      <c r="AX62" s="344"/>
      <c r="AY62" s="344"/>
      <c r="AZ62" s="344"/>
      <c r="BA62" s="371">
        <f t="shared" si="17"/>
        <v>0</v>
      </c>
      <c r="BB62" s="344"/>
      <c r="BC62" s="344"/>
      <c r="BD62" s="344"/>
      <c r="BE62" s="371">
        <f t="shared" si="18"/>
        <v>0</v>
      </c>
      <c r="BF62" s="344"/>
      <c r="BG62" s="344"/>
      <c r="BH62" s="344"/>
      <c r="BI62" s="371">
        <f t="shared" si="19"/>
        <v>0</v>
      </c>
      <c r="BJ62" s="346">
        <f t="shared" si="20"/>
        <v>0</v>
      </c>
    </row>
    <row r="63" spans="1:62" ht="12.3" hidden="1" customHeight="1" x14ac:dyDescent="0.25">
      <c r="A63" s="369" t="s">
        <v>114</v>
      </c>
      <c r="B63" s="370" t="s">
        <v>162</v>
      </c>
      <c r="C63" s="621">
        <f>' NP DENNA entry autumn'!C63</f>
        <v>0</v>
      </c>
      <c r="D63" s="341">
        <f>' NP DENNA entry autumn'!D63</f>
        <v>0</v>
      </c>
      <c r="E63" s="341">
        <f>' NP DENNA entry autumn'!E63</f>
        <v>0</v>
      </c>
      <c r="F63" s="341">
        <f>' NP DENNA entry autumn'!F63</f>
        <v>0</v>
      </c>
      <c r="G63" s="341">
        <f>' NP DENNA entry autumn'!G63</f>
        <v>0</v>
      </c>
      <c r="H63" s="341">
        <f>' NP DENNA entry autumn'!H63</f>
        <v>0</v>
      </c>
      <c r="I63" s="341">
        <f>' NP DENNA entry autumn'!I63</f>
        <v>0</v>
      </c>
      <c r="J63" s="341">
        <f>' NP DENNA entry autumn'!J63</f>
        <v>0</v>
      </c>
      <c r="K63" s="341">
        <f>' NP DENNA entry autumn'!K63</f>
        <v>0</v>
      </c>
      <c r="L63" s="341">
        <f>' NP DENNA entry autumn'!L63</f>
        <v>0</v>
      </c>
      <c r="M63" s="341">
        <f>' NP DENNA entry autumn'!M63</f>
        <v>0</v>
      </c>
      <c r="N63" s="341">
        <f>' NP DENNA entry autumn'!N63</f>
        <v>0</v>
      </c>
      <c r="O63" s="343"/>
      <c r="P63" s="343"/>
      <c r="Q63" s="342">
        <f ca="1">IF(' NP DENNA admission spring'!Q63&lt;&gt;0, ' NP DENNA admission spring'!Q63+1,0)</f>
        <v>0</v>
      </c>
      <c r="R63" s="342">
        <f ca="1">IF(' NP DENNA admission spring'!R63&lt;&gt;0, ' NP DENNA admission spring'!R63+1,0)</f>
        <v>0</v>
      </c>
      <c r="S63" s="342">
        <f ca="1">IF(' NP DENNA admission spring'!S63&lt;&gt;0, ' NP DENNA admission spring'!S63+1,0)</f>
        <v>0</v>
      </c>
      <c r="T63" s="342">
        <f ca="1">IF(' NP DENNA admission spring'!T63&lt;&gt;0, ' NP DENNA admission spring'!T63+1,0)</f>
        <v>0</v>
      </c>
      <c r="U63" s="342">
        <f ca="1">IF(' NP DENNA admission spring'!U63&lt;&gt;0, ' NP DENNA admission spring'!U63+1,0)</f>
        <v>0</v>
      </c>
      <c r="V63" s="342">
        <f ca="1">IF(' NP DENNA admission spring'!V63&lt;&gt;0, ' NP DENNA admission spring'!V63+1,0)</f>
        <v>0</v>
      </c>
      <c r="W63" s="342">
        <f ca="1">IF(' NP DENNA admission spring'!W63&lt;&gt;0, ' NP DENNA admission spring'!W63+1,0)</f>
        <v>0</v>
      </c>
      <c r="X63" s="342">
        <f>' NP DENNA entry autumn'!X63</f>
        <v>0</v>
      </c>
      <c r="Y63" s="343">
        <f>' NP DENNA entry autumn'!Y63</f>
        <v>0</v>
      </c>
      <c r="Z63" s="343">
        <f>' NP DENNA entry autumn'!Z63</f>
        <v>0</v>
      </c>
      <c r="AA63" s="343">
        <f>' NP DENNA entry autumn'!AA63</f>
        <v>0</v>
      </c>
      <c r="AB63" s="343">
        <f>' NP DENNA entry autumn'!AB63</f>
        <v>0</v>
      </c>
      <c r="AC63" s="343">
        <f>' NP DENNA entry autumn'!AC63</f>
        <v>0</v>
      </c>
      <c r="AD63" s="344"/>
      <c r="AE63" s="344"/>
      <c r="AF63" s="344"/>
      <c r="AG63" s="345"/>
      <c r="AH63" s="344">
        <f>' NP DENNA entry autumn'!AD63</f>
        <v>0</v>
      </c>
      <c r="AI63" s="344">
        <f>' NP DENNA entry autumn'!AE63</f>
        <v>0</v>
      </c>
      <c r="AJ63" s="344">
        <f>' NP DENNA entry autumn'!AF63</f>
        <v>0</v>
      </c>
      <c r="AK63" s="345">
        <f>' NP DENNA entry autumn'!AG63</f>
        <v>0</v>
      </c>
      <c r="AL63" s="344">
        <f>' NP DENNA entry autumn'!AH63</f>
        <v>0</v>
      </c>
      <c r="AM63" s="344">
        <f>' NP DENNA entry autumn'!AI63</f>
        <v>0</v>
      </c>
      <c r="AN63" s="344">
        <f>' NP DENNA entry autumn'!AJ63</f>
        <v>0</v>
      </c>
      <c r="AO63" s="345">
        <f>' NP DENNA entry autumn'!AK63</f>
        <v>0</v>
      </c>
      <c r="AP63" s="344">
        <f>' NP DENNA entry autumn'!AL63</f>
        <v>0</v>
      </c>
      <c r="AQ63" s="344">
        <f>' NP DENNA entry autumn'!AM63</f>
        <v>0</v>
      </c>
      <c r="AR63" s="344">
        <f>' NP DENNA entry autumn'!AN63</f>
        <v>0</v>
      </c>
      <c r="AS63" s="345">
        <f>' NP DENNA entry autumn'!AO63</f>
        <v>0</v>
      </c>
      <c r="AT63" s="344"/>
      <c r="AU63" s="344"/>
      <c r="AV63" s="344"/>
      <c r="AW63" s="371">
        <f t="shared" si="16"/>
        <v>0</v>
      </c>
      <c r="AX63" s="344"/>
      <c r="AY63" s="344"/>
      <c r="AZ63" s="344"/>
      <c r="BA63" s="371">
        <f t="shared" si="17"/>
        <v>0</v>
      </c>
      <c r="BB63" s="344"/>
      <c r="BC63" s="344"/>
      <c r="BD63" s="344"/>
      <c r="BE63" s="371">
        <f t="shared" si="18"/>
        <v>0</v>
      </c>
      <c r="BF63" s="344"/>
      <c r="BG63" s="344"/>
      <c r="BH63" s="344"/>
      <c r="BI63" s="371">
        <f t="shared" si="19"/>
        <v>0</v>
      </c>
      <c r="BJ63" s="346">
        <f t="shared" si="20"/>
        <v>0</v>
      </c>
    </row>
    <row r="64" spans="1:62" ht="12.3" hidden="1" customHeight="1" x14ac:dyDescent="0.25">
      <c r="A64" s="369" t="s">
        <v>115</v>
      </c>
      <c r="B64" s="370" t="s">
        <v>163</v>
      </c>
      <c r="C64" s="621">
        <f>' NP DENNA entry autumn'!C64</f>
        <v>0</v>
      </c>
      <c r="D64" s="341">
        <f>' NP DENNA entry autumn'!D64</f>
        <v>0</v>
      </c>
      <c r="E64" s="341">
        <f>' NP DENNA entry autumn'!E64</f>
        <v>0</v>
      </c>
      <c r="F64" s="341">
        <f>' NP DENNA entry autumn'!F64</f>
        <v>0</v>
      </c>
      <c r="G64" s="341">
        <f>' NP DENNA entry autumn'!G64</f>
        <v>0</v>
      </c>
      <c r="H64" s="341">
        <f>' NP DENNA entry autumn'!H64</f>
        <v>0</v>
      </c>
      <c r="I64" s="341">
        <f>' NP DENNA entry autumn'!I64</f>
        <v>0</v>
      </c>
      <c r="J64" s="341">
        <f>' NP DENNA entry autumn'!J64</f>
        <v>0</v>
      </c>
      <c r="K64" s="341">
        <f>' NP DENNA entry autumn'!K64</f>
        <v>0</v>
      </c>
      <c r="L64" s="341">
        <f>' NP DENNA entry autumn'!L64</f>
        <v>0</v>
      </c>
      <c r="M64" s="341">
        <f>' NP DENNA entry autumn'!M64</f>
        <v>0</v>
      </c>
      <c r="N64" s="341">
        <f>' NP DENNA entry autumn'!N64</f>
        <v>0</v>
      </c>
      <c r="O64" s="343"/>
      <c r="P64" s="343"/>
      <c r="Q64" s="342">
        <f ca="1">IF(' NP DENNA admission spring'!Q64&lt;&gt;0, ' NP DENNA admission spring'!Q64+1,0)</f>
        <v>0</v>
      </c>
      <c r="R64" s="342">
        <f ca="1">IF(' NP DENNA admission spring'!R64&lt;&gt;0, ' NP DENNA admission spring'!R64+1,0)</f>
        <v>0</v>
      </c>
      <c r="S64" s="342">
        <f ca="1">IF(' NP DENNA admission spring'!S64&lt;&gt;0, ' NP DENNA admission spring'!S64+1,0)</f>
        <v>0</v>
      </c>
      <c r="T64" s="342">
        <f ca="1">IF(' NP DENNA admission spring'!T64&lt;&gt;0, ' NP DENNA admission spring'!T64+1,0)</f>
        <v>0</v>
      </c>
      <c r="U64" s="342">
        <f ca="1">IF(' NP DENNA admission spring'!U64&lt;&gt;0, ' NP DENNA admission spring'!U64+1,0)</f>
        <v>0</v>
      </c>
      <c r="V64" s="342">
        <f ca="1">IF(' NP DENNA admission spring'!V64&lt;&gt;0, ' NP DENNA admission spring'!V64+1,0)</f>
        <v>0</v>
      </c>
      <c r="W64" s="342">
        <f ca="1">IF(' NP DENNA admission spring'!W64&lt;&gt;0, ' NP DENNA admission spring'!W64+1,0)</f>
        <v>0</v>
      </c>
      <c r="X64" s="342">
        <f>' NP DENNA entry autumn'!X64</f>
        <v>0</v>
      </c>
      <c r="Y64" s="343">
        <f>' NP DENNA entry autumn'!Y64</f>
        <v>0</v>
      </c>
      <c r="Z64" s="343">
        <f>' NP DENNA entry autumn'!Z64</f>
        <v>0</v>
      </c>
      <c r="AA64" s="343">
        <f>' NP DENNA entry autumn'!AA64</f>
        <v>0</v>
      </c>
      <c r="AB64" s="343">
        <f>' NP DENNA entry autumn'!AB64</f>
        <v>0</v>
      </c>
      <c r="AC64" s="343">
        <f>' NP DENNA entry autumn'!AC64</f>
        <v>0</v>
      </c>
      <c r="AD64" s="344"/>
      <c r="AE64" s="344"/>
      <c r="AF64" s="344"/>
      <c r="AG64" s="345"/>
      <c r="AH64" s="344">
        <f>' NP DENNA entry autumn'!AD64</f>
        <v>0</v>
      </c>
      <c r="AI64" s="344">
        <f>' NP DENNA entry autumn'!AE64</f>
        <v>0</v>
      </c>
      <c r="AJ64" s="344">
        <f>' NP DENNA entry autumn'!AF64</f>
        <v>0</v>
      </c>
      <c r="AK64" s="345">
        <f>' NP DENNA entry autumn'!AG64</f>
        <v>0</v>
      </c>
      <c r="AL64" s="344">
        <f>' NP DENNA entry autumn'!AH64</f>
        <v>0</v>
      </c>
      <c r="AM64" s="344">
        <f>' NP DENNA entry autumn'!AI64</f>
        <v>0</v>
      </c>
      <c r="AN64" s="344">
        <f>' NP DENNA entry autumn'!AJ64</f>
        <v>0</v>
      </c>
      <c r="AO64" s="345">
        <f>' NP DENNA entry autumn'!AK64</f>
        <v>0</v>
      </c>
      <c r="AP64" s="344">
        <f>' NP DENNA entry autumn'!AL64</f>
        <v>0</v>
      </c>
      <c r="AQ64" s="344">
        <f>' NP DENNA entry autumn'!AM64</f>
        <v>0</v>
      </c>
      <c r="AR64" s="344">
        <f>' NP DENNA entry autumn'!AN64</f>
        <v>0</v>
      </c>
      <c r="AS64" s="345">
        <f>' NP DENNA entry autumn'!AO64</f>
        <v>0</v>
      </c>
      <c r="AT64" s="344"/>
      <c r="AU64" s="344"/>
      <c r="AV64" s="344"/>
      <c r="AW64" s="371">
        <f t="shared" si="16"/>
        <v>0</v>
      </c>
      <c r="AX64" s="344"/>
      <c r="AY64" s="344"/>
      <c r="AZ64" s="344"/>
      <c r="BA64" s="371">
        <f t="shared" si="17"/>
        <v>0</v>
      </c>
      <c r="BB64" s="344"/>
      <c r="BC64" s="344"/>
      <c r="BD64" s="344"/>
      <c r="BE64" s="371">
        <f t="shared" si="18"/>
        <v>0</v>
      </c>
      <c r="BF64" s="344"/>
      <c r="BG64" s="344"/>
      <c r="BH64" s="344"/>
      <c r="BI64" s="371">
        <f t="shared" si="19"/>
        <v>0</v>
      </c>
      <c r="BJ64" s="346">
        <f t="shared" si="20"/>
        <v>0</v>
      </c>
    </row>
    <row r="65" spans="1:62" ht="12.3" hidden="1" customHeight="1" x14ac:dyDescent="0.25">
      <c r="A65" s="369" t="s">
        <v>116</v>
      </c>
      <c r="B65" s="370" t="s">
        <v>164</v>
      </c>
      <c r="C65" s="621">
        <f>' NP DENNA entry autumn'!C65</f>
        <v>0</v>
      </c>
      <c r="D65" s="341">
        <f>' NP DENNA entry autumn'!D65</f>
        <v>0</v>
      </c>
      <c r="E65" s="341">
        <f>' NP DENNA entry autumn'!E65</f>
        <v>0</v>
      </c>
      <c r="F65" s="341">
        <f>' NP DENNA entry autumn'!F65</f>
        <v>0</v>
      </c>
      <c r="G65" s="341">
        <f>' NP DENNA entry autumn'!G65</f>
        <v>0</v>
      </c>
      <c r="H65" s="341">
        <f>' NP DENNA entry autumn'!H65</f>
        <v>0</v>
      </c>
      <c r="I65" s="341">
        <f>' NP DENNA entry autumn'!I65</f>
        <v>0</v>
      </c>
      <c r="J65" s="341">
        <f>' NP DENNA entry autumn'!J65</f>
        <v>0</v>
      </c>
      <c r="K65" s="341">
        <f>' NP DENNA entry autumn'!K65</f>
        <v>0</v>
      </c>
      <c r="L65" s="341">
        <f>' NP DENNA entry autumn'!L65</f>
        <v>0</v>
      </c>
      <c r="M65" s="341">
        <f>' NP DENNA entry autumn'!M65</f>
        <v>0</v>
      </c>
      <c r="N65" s="341">
        <f>' NP DENNA entry autumn'!N65</f>
        <v>0</v>
      </c>
      <c r="O65" s="343"/>
      <c r="P65" s="343"/>
      <c r="Q65" s="342">
        <f ca="1">IF(' NP DENNA admission spring'!Q65&lt;&gt;0, ' NP DENNA admission spring'!Q65+1,0)</f>
        <v>0</v>
      </c>
      <c r="R65" s="342">
        <f ca="1">IF(' NP DENNA admission spring'!R65&lt;&gt;0, ' NP DENNA admission spring'!R65+1,0)</f>
        <v>0</v>
      </c>
      <c r="S65" s="342">
        <f ca="1">IF(' NP DENNA admission spring'!S65&lt;&gt;0, ' NP DENNA admission spring'!S65+1,0)</f>
        <v>0</v>
      </c>
      <c r="T65" s="342">
        <f ca="1">IF(' NP DENNA admission spring'!T65&lt;&gt;0, ' NP DENNA admission spring'!T65+1,0)</f>
        <v>0</v>
      </c>
      <c r="U65" s="342">
        <f ca="1">IF(' NP DENNA admission spring'!U65&lt;&gt;0, ' NP DENNA admission spring'!U65+1,0)</f>
        <v>0</v>
      </c>
      <c r="V65" s="342">
        <f ca="1">IF(' NP DENNA admission spring'!V65&lt;&gt;0, ' NP DENNA admission spring'!V65+1,0)</f>
        <v>0</v>
      </c>
      <c r="W65" s="342">
        <f ca="1">IF(' NP DENNA admission spring'!W65&lt;&gt;0, ' NP DENNA admission spring'!W65+1,0)</f>
        <v>0</v>
      </c>
      <c r="X65" s="342">
        <f>' NP DENNA entry autumn'!X65</f>
        <v>0</v>
      </c>
      <c r="Y65" s="343">
        <f>' NP DENNA entry autumn'!Y65</f>
        <v>0</v>
      </c>
      <c r="Z65" s="343">
        <f>' NP DENNA entry autumn'!Z65</f>
        <v>0</v>
      </c>
      <c r="AA65" s="343">
        <f>' NP DENNA entry autumn'!AA65</f>
        <v>0</v>
      </c>
      <c r="AB65" s="343">
        <f>' NP DENNA entry autumn'!AB65</f>
        <v>0</v>
      </c>
      <c r="AC65" s="343">
        <f>' NP DENNA entry autumn'!AC65</f>
        <v>0</v>
      </c>
      <c r="AD65" s="344"/>
      <c r="AE65" s="344"/>
      <c r="AF65" s="344"/>
      <c r="AG65" s="345"/>
      <c r="AH65" s="344">
        <f>' NP DENNA entry autumn'!AD65</f>
        <v>0</v>
      </c>
      <c r="AI65" s="344">
        <f>' NP DENNA entry autumn'!AE65</f>
        <v>0</v>
      </c>
      <c r="AJ65" s="344">
        <f>' NP DENNA entry autumn'!AF65</f>
        <v>0</v>
      </c>
      <c r="AK65" s="345">
        <f>' NP DENNA entry autumn'!AG65</f>
        <v>0</v>
      </c>
      <c r="AL65" s="344">
        <f>' NP DENNA entry autumn'!AH65</f>
        <v>0</v>
      </c>
      <c r="AM65" s="344">
        <f>' NP DENNA entry autumn'!AI65</f>
        <v>0</v>
      </c>
      <c r="AN65" s="344">
        <f>' NP DENNA entry autumn'!AJ65</f>
        <v>0</v>
      </c>
      <c r="AO65" s="345">
        <f>' NP DENNA entry autumn'!AK65</f>
        <v>0</v>
      </c>
      <c r="AP65" s="344">
        <f>' NP DENNA entry autumn'!AL65</f>
        <v>0</v>
      </c>
      <c r="AQ65" s="344">
        <f>' NP DENNA entry autumn'!AM65</f>
        <v>0</v>
      </c>
      <c r="AR65" s="344">
        <f>' NP DENNA entry autumn'!AN65</f>
        <v>0</v>
      </c>
      <c r="AS65" s="345">
        <f>' NP DENNA entry autumn'!AO65</f>
        <v>0</v>
      </c>
      <c r="AT65" s="344"/>
      <c r="AU65" s="344"/>
      <c r="AV65" s="344"/>
      <c r="AW65" s="371">
        <f t="shared" si="16"/>
        <v>0</v>
      </c>
      <c r="AX65" s="344"/>
      <c r="AY65" s="344"/>
      <c r="AZ65" s="344"/>
      <c r="BA65" s="371">
        <f t="shared" si="17"/>
        <v>0</v>
      </c>
      <c r="BB65" s="344"/>
      <c r="BC65" s="344"/>
      <c r="BD65" s="344"/>
      <c r="BE65" s="371">
        <f t="shared" si="18"/>
        <v>0</v>
      </c>
      <c r="BF65" s="344"/>
      <c r="BG65" s="344"/>
      <c r="BH65" s="344"/>
      <c r="BI65" s="371">
        <f t="shared" si="19"/>
        <v>0</v>
      </c>
      <c r="BJ65" s="346">
        <f t="shared" si="20"/>
        <v>0</v>
      </c>
    </row>
    <row r="66" spans="1:62" ht="12.3" hidden="1" customHeight="1" x14ac:dyDescent="0.25">
      <c r="A66" s="369" t="s">
        <v>117</v>
      </c>
      <c r="B66" s="370" t="s">
        <v>165</v>
      </c>
      <c r="C66" s="621">
        <f>' NP DENNA entry autumn'!C66</f>
        <v>0</v>
      </c>
      <c r="D66" s="341">
        <f>' NP DENNA entry autumn'!D66</f>
        <v>0</v>
      </c>
      <c r="E66" s="341">
        <f>' NP DENNA entry autumn'!E66</f>
        <v>0</v>
      </c>
      <c r="F66" s="341">
        <f>' NP DENNA entry autumn'!F66</f>
        <v>0</v>
      </c>
      <c r="G66" s="341">
        <f>' NP DENNA entry autumn'!G66</f>
        <v>0</v>
      </c>
      <c r="H66" s="341">
        <f>' NP DENNA entry autumn'!H66</f>
        <v>0</v>
      </c>
      <c r="I66" s="341">
        <f>' NP DENNA entry autumn'!I66</f>
        <v>0</v>
      </c>
      <c r="J66" s="341">
        <f>' NP DENNA entry autumn'!J66</f>
        <v>0</v>
      </c>
      <c r="K66" s="341">
        <f>' NP DENNA entry autumn'!K66</f>
        <v>0</v>
      </c>
      <c r="L66" s="341">
        <f>' NP DENNA entry autumn'!L66</f>
        <v>0</v>
      </c>
      <c r="M66" s="341">
        <f>' NP DENNA entry autumn'!M66</f>
        <v>0</v>
      </c>
      <c r="N66" s="341">
        <f>' NP DENNA entry autumn'!N66</f>
        <v>0</v>
      </c>
      <c r="O66" s="343"/>
      <c r="P66" s="343"/>
      <c r="Q66" s="342">
        <f ca="1">IF(' NP DENNA admission spring'!Q66&lt;&gt;0, ' NP DENNA admission spring'!Q66+1,0)</f>
        <v>0</v>
      </c>
      <c r="R66" s="342">
        <f ca="1">IF(' NP DENNA admission spring'!R66&lt;&gt;0, ' NP DENNA admission spring'!R66+1,0)</f>
        <v>0</v>
      </c>
      <c r="S66" s="342">
        <f ca="1">IF(' NP DENNA admission spring'!S66&lt;&gt;0, ' NP DENNA admission spring'!S66+1,0)</f>
        <v>0</v>
      </c>
      <c r="T66" s="342">
        <f ca="1">IF(' NP DENNA admission spring'!T66&lt;&gt;0, ' NP DENNA admission spring'!T66+1,0)</f>
        <v>0</v>
      </c>
      <c r="U66" s="342">
        <f ca="1">IF(' NP DENNA admission spring'!U66&lt;&gt;0, ' NP DENNA admission spring'!U66+1,0)</f>
        <v>0</v>
      </c>
      <c r="V66" s="342">
        <f ca="1">IF(' NP DENNA admission spring'!V66&lt;&gt;0, ' NP DENNA admission spring'!V66+1,0)</f>
        <v>0</v>
      </c>
      <c r="W66" s="342">
        <f ca="1">IF(' NP DENNA admission spring'!W66&lt;&gt;0, ' NP DENNA admission spring'!W66+1,0)</f>
        <v>0</v>
      </c>
      <c r="X66" s="342">
        <f>' NP DENNA entry autumn'!X66</f>
        <v>0</v>
      </c>
      <c r="Y66" s="343">
        <f>' NP DENNA entry autumn'!Y66</f>
        <v>0</v>
      </c>
      <c r="Z66" s="343">
        <f>' NP DENNA entry autumn'!Z66</f>
        <v>0</v>
      </c>
      <c r="AA66" s="343">
        <f>' NP DENNA entry autumn'!AA66</f>
        <v>0</v>
      </c>
      <c r="AB66" s="343">
        <f>' NP DENNA entry autumn'!AB66</f>
        <v>0</v>
      </c>
      <c r="AC66" s="343">
        <f>' NP DENNA entry autumn'!AC66</f>
        <v>0</v>
      </c>
      <c r="AD66" s="344"/>
      <c r="AE66" s="344"/>
      <c r="AF66" s="344"/>
      <c r="AG66" s="345"/>
      <c r="AH66" s="344">
        <f>' NP DENNA entry autumn'!AD66</f>
        <v>0</v>
      </c>
      <c r="AI66" s="344">
        <f>' NP DENNA entry autumn'!AE66</f>
        <v>0</v>
      </c>
      <c r="AJ66" s="344">
        <f>' NP DENNA entry autumn'!AF66</f>
        <v>0</v>
      </c>
      <c r="AK66" s="345">
        <f>' NP DENNA entry autumn'!AG66</f>
        <v>0</v>
      </c>
      <c r="AL66" s="344">
        <f>' NP DENNA entry autumn'!AH66</f>
        <v>0</v>
      </c>
      <c r="AM66" s="344">
        <f>' NP DENNA entry autumn'!AI66</f>
        <v>0</v>
      </c>
      <c r="AN66" s="344">
        <f>' NP DENNA entry autumn'!AJ66</f>
        <v>0</v>
      </c>
      <c r="AO66" s="345">
        <f>' NP DENNA entry autumn'!AK66</f>
        <v>0</v>
      </c>
      <c r="AP66" s="344">
        <f>' NP DENNA entry autumn'!AL66</f>
        <v>0</v>
      </c>
      <c r="AQ66" s="344">
        <f>' NP DENNA entry autumn'!AM66</f>
        <v>0</v>
      </c>
      <c r="AR66" s="344">
        <f>' NP DENNA entry autumn'!AN66</f>
        <v>0</v>
      </c>
      <c r="AS66" s="345">
        <f>' NP DENNA entry autumn'!AO66</f>
        <v>0</v>
      </c>
      <c r="AT66" s="344"/>
      <c r="AU66" s="344"/>
      <c r="AV66" s="344"/>
      <c r="AW66" s="371">
        <f t="shared" si="16"/>
        <v>0</v>
      </c>
      <c r="AX66" s="344"/>
      <c r="AY66" s="344"/>
      <c r="AZ66" s="344"/>
      <c r="BA66" s="371">
        <f t="shared" si="17"/>
        <v>0</v>
      </c>
      <c r="BB66" s="344"/>
      <c r="BC66" s="344"/>
      <c r="BD66" s="344"/>
      <c r="BE66" s="371">
        <f t="shared" si="18"/>
        <v>0</v>
      </c>
      <c r="BF66" s="344"/>
      <c r="BG66" s="344"/>
      <c r="BH66" s="344"/>
      <c r="BI66" s="371">
        <f t="shared" si="19"/>
        <v>0</v>
      </c>
      <c r="BJ66" s="346">
        <f t="shared" si="20"/>
        <v>0</v>
      </c>
    </row>
    <row r="67" spans="1:62" ht="12.3" hidden="1" customHeight="1" x14ac:dyDescent="0.25">
      <c r="A67" s="369" t="s">
        <v>118</v>
      </c>
      <c r="B67" s="370" t="s">
        <v>166</v>
      </c>
      <c r="C67" s="621">
        <f>' NP DENNA entry autumn'!C67</f>
        <v>0</v>
      </c>
      <c r="D67" s="341">
        <f>' NP DENNA entry autumn'!D67</f>
        <v>0</v>
      </c>
      <c r="E67" s="341">
        <f>' NP DENNA entry autumn'!E67</f>
        <v>0</v>
      </c>
      <c r="F67" s="341">
        <f>' NP DENNA entry autumn'!F67</f>
        <v>0</v>
      </c>
      <c r="G67" s="341">
        <f>' NP DENNA entry autumn'!G67</f>
        <v>0</v>
      </c>
      <c r="H67" s="341">
        <f>' NP DENNA entry autumn'!H67</f>
        <v>0</v>
      </c>
      <c r="I67" s="341">
        <f>' NP DENNA entry autumn'!I67</f>
        <v>0</v>
      </c>
      <c r="J67" s="341">
        <f>' NP DENNA entry autumn'!J67</f>
        <v>0</v>
      </c>
      <c r="K67" s="341">
        <f>' NP DENNA entry autumn'!K67</f>
        <v>0</v>
      </c>
      <c r="L67" s="341">
        <f>' NP DENNA entry autumn'!L67</f>
        <v>0</v>
      </c>
      <c r="M67" s="341">
        <f>' NP DENNA entry autumn'!M67</f>
        <v>0</v>
      </c>
      <c r="N67" s="341">
        <f>' NP DENNA entry autumn'!N67</f>
        <v>0</v>
      </c>
      <c r="O67" s="343"/>
      <c r="P67" s="343"/>
      <c r="Q67" s="342">
        <f ca="1">IF(' NP DENNA admission spring'!Q67&lt;&gt;0, ' NP DENNA admission spring'!Q67+1,0)</f>
        <v>0</v>
      </c>
      <c r="R67" s="342">
        <f ca="1">IF(' NP DENNA admission spring'!R67&lt;&gt;0, ' NP DENNA admission spring'!R67+1,0)</f>
        <v>0</v>
      </c>
      <c r="S67" s="342">
        <f ca="1">IF(' NP DENNA admission spring'!S67&lt;&gt;0, ' NP DENNA admission spring'!S67+1,0)</f>
        <v>0</v>
      </c>
      <c r="T67" s="342">
        <f ca="1">IF(' NP DENNA admission spring'!T67&lt;&gt;0, ' NP DENNA admission spring'!T67+1,0)</f>
        <v>0</v>
      </c>
      <c r="U67" s="342">
        <f ca="1">IF(' NP DENNA admission spring'!U67&lt;&gt;0, ' NP DENNA admission spring'!U67+1,0)</f>
        <v>0</v>
      </c>
      <c r="V67" s="342">
        <f ca="1">IF(' NP DENNA admission spring'!V67&lt;&gt;0, ' NP DENNA admission spring'!V67+1,0)</f>
        <v>0</v>
      </c>
      <c r="W67" s="342">
        <f ca="1">IF(' NP DENNA admission spring'!W67&lt;&gt;0, ' NP DENNA admission spring'!W67+1,0)</f>
        <v>0</v>
      </c>
      <c r="X67" s="342">
        <f>' NP DENNA entry autumn'!X67</f>
        <v>0</v>
      </c>
      <c r="Y67" s="343">
        <f>' NP DENNA entry autumn'!Y67</f>
        <v>0</v>
      </c>
      <c r="Z67" s="343">
        <f>' NP DENNA entry autumn'!Z67</f>
        <v>0</v>
      </c>
      <c r="AA67" s="343">
        <f>' NP DENNA entry autumn'!AA67</f>
        <v>0</v>
      </c>
      <c r="AB67" s="343">
        <f>' NP DENNA entry autumn'!AB67</f>
        <v>0</v>
      </c>
      <c r="AC67" s="343">
        <f>' NP DENNA entry autumn'!AC67</f>
        <v>0</v>
      </c>
      <c r="AD67" s="344"/>
      <c r="AE67" s="344"/>
      <c r="AF67" s="344"/>
      <c r="AG67" s="345"/>
      <c r="AH67" s="344">
        <f>' NP DENNA entry autumn'!AD67</f>
        <v>0</v>
      </c>
      <c r="AI67" s="344">
        <f>' NP DENNA entry autumn'!AE67</f>
        <v>0</v>
      </c>
      <c r="AJ67" s="344">
        <f>' NP DENNA entry autumn'!AF67</f>
        <v>0</v>
      </c>
      <c r="AK67" s="345">
        <f>' NP DENNA entry autumn'!AG67</f>
        <v>0</v>
      </c>
      <c r="AL67" s="344">
        <f>' NP DENNA entry autumn'!AH67</f>
        <v>0</v>
      </c>
      <c r="AM67" s="344">
        <f>' NP DENNA entry autumn'!AI67</f>
        <v>0</v>
      </c>
      <c r="AN67" s="344">
        <f>' NP DENNA entry autumn'!AJ67</f>
        <v>0</v>
      </c>
      <c r="AO67" s="345">
        <f>' NP DENNA entry autumn'!AK67</f>
        <v>0</v>
      </c>
      <c r="AP67" s="344">
        <f>' NP DENNA entry autumn'!AL67</f>
        <v>0</v>
      </c>
      <c r="AQ67" s="344">
        <f>' NP DENNA entry autumn'!AM67</f>
        <v>0</v>
      </c>
      <c r="AR67" s="344">
        <f>' NP DENNA entry autumn'!AN67</f>
        <v>0</v>
      </c>
      <c r="AS67" s="345">
        <f>' NP DENNA entry autumn'!AO67</f>
        <v>0</v>
      </c>
      <c r="AT67" s="344"/>
      <c r="AU67" s="344"/>
      <c r="AV67" s="344"/>
      <c r="AW67" s="371">
        <f t="shared" si="16"/>
        <v>0</v>
      </c>
      <c r="AX67" s="344"/>
      <c r="AY67" s="344"/>
      <c r="AZ67" s="344"/>
      <c r="BA67" s="371">
        <f t="shared" si="17"/>
        <v>0</v>
      </c>
      <c r="BB67" s="344"/>
      <c r="BC67" s="344"/>
      <c r="BD67" s="344"/>
      <c r="BE67" s="371">
        <f t="shared" si="18"/>
        <v>0</v>
      </c>
      <c r="BF67" s="344"/>
      <c r="BG67" s="344"/>
      <c r="BH67" s="344"/>
      <c r="BI67" s="371">
        <f t="shared" si="19"/>
        <v>0</v>
      </c>
      <c r="BJ67" s="346">
        <f t="shared" si="20"/>
        <v>0</v>
      </c>
    </row>
    <row r="68" spans="1:62" ht="12.3" hidden="1" customHeight="1" x14ac:dyDescent="0.25">
      <c r="A68" s="369" t="s">
        <v>122</v>
      </c>
      <c r="B68" s="370" t="s">
        <v>167</v>
      </c>
      <c r="C68" s="621">
        <f>' NP DENNA entry autumn'!C68</f>
        <v>0</v>
      </c>
      <c r="D68" s="341">
        <f>' NP DENNA entry autumn'!D68</f>
        <v>0</v>
      </c>
      <c r="E68" s="341">
        <f>' NP DENNA entry autumn'!E68</f>
        <v>0</v>
      </c>
      <c r="F68" s="341">
        <f>' NP DENNA entry autumn'!F68</f>
        <v>0</v>
      </c>
      <c r="G68" s="341">
        <f>' NP DENNA entry autumn'!G68</f>
        <v>0</v>
      </c>
      <c r="H68" s="341">
        <f>' NP DENNA entry autumn'!H68</f>
        <v>0</v>
      </c>
      <c r="I68" s="341">
        <f>' NP DENNA entry autumn'!I68</f>
        <v>0</v>
      </c>
      <c r="J68" s="341">
        <f>' NP DENNA entry autumn'!J68</f>
        <v>0</v>
      </c>
      <c r="K68" s="341">
        <f>' NP DENNA entry autumn'!K68</f>
        <v>0</v>
      </c>
      <c r="L68" s="341">
        <f>' NP DENNA entry autumn'!L68</f>
        <v>0</v>
      </c>
      <c r="M68" s="341">
        <f>' NP DENNA entry autumn'!M68</f>
        <v>0</v>
      </c>
      <c r="N68" s="341">
        <f>' NP DENNA entry autumn'!N68</f>
        <v>0</v>
      </c>
      <c r="O68" s="343"/>
      <c r="P68" s="343"/>
      <c r="Q68" s="342">
        <f ca="1">IF(' NP DENNA admission spring'!Q68&lt;&gt;0, ' NP DENNA admission spring'!Q68+1,0)</f>
        <v>0</v>
      </c>
      <c r="R68" s="342">
        <f ca="1">IF(' NP DENNA admission spring'!R68&lt;&gt;0, ' NP DENNA admission spring'!R68+1,0)</f>
        <v>0</v>
      </c>
      <c r="S68" s="342">
        <f ca="1">IF(' NP DENNA admission spring'!S68&lt;&gt;0, ' NP DENNA admission spring'!S68+1,0)</f>
        <v>0</v>
      </c>
      <c r="T68" s="342">
        <f ca="1">IF(' NP DENNA admission spring'!T68&lt;&gt;0, ' NP DENNA admission spring'!T68+1,0)</f>
        <v>0</v>
      </c>
      <c r="U68" s="342">
        <f ca="1">IF(' NP DENNA admission spring'!U68&lt;&gt;0, ' NP DENNA admission spring'!U68+1,0)</f>
        <v>0</v>
      </c>
      <c r="V68" s="342">
        <f ca="1">IF(' NP DENNA admission spring'!V68&lt;&gt;0, ' NP DENNA admission spring'!V68+1,0)</f>
        <v>0</v>
      </c>
      <c r="W68" s="342">
        <f ca="1">IF(' NP DENNA admission spring'!W68&lt;&gt;0, ' NP DENNA admission spring'!W68+1,0)</f>
        <v>0</v>
      </c>
      <c r="X68" s="342">
        <f>' NP DENNA entry autumn'!X68</f>
        <v>0</v>
      </c>
      <c r="Y68" s="343">
        <f>' NP DENNA entry autumn'!Y68</f>
        <v>0</v>
      </c>
      <c r="Z68" s="343">
        <f>' NP DENNA entry autumn'!Z68</f>
        <v>0</v>
      </c>
      <c r="AA68" s="343">
        <f>' NP DENNA entry autumn'!AA68</f>
        <v>0</v>
      </c>
      <c r="AB68" s="343">
        <f>' NP DENNA entry autumn'!AB68</f>
        <v>0</v>
      </c>
      <c r="AC68" s="343">
        <f>' NP DENNA entry autumn'!AC68</f>
        <v>0</v>
      </c>
      <c r="AD68" s="344"/>
      <c r="AE68" s="344"/>
      <c r="AF68" s="344"/>
      <c r="AG68" s="345"/>
      <c r="AH68" s="344">
        <f>' NP DENNA entry autumn'!AD68</f>
        <v>0</v>
      </c>
      <c r="AI68" s="344">
        <f>' NP DENNA entry autumn'!AE68</f>
        <v>0</v>
      </c>
      <c r="AJ68" s="344">
        <f>' NP DENNA entry autumn'!AF68</f>
        <v>0</v>
      </c>
      <c r="AK68" s="345">
        <f>' NP DENNA entry autumn'!AG68</f>
        <v>0</v>
      </c>
      <c r="AL68" s="344">
        <f>' NP DENNA entry autumn'!AH68</f>
        <v>0</v>
      </c>
      <c r="AM68" s="344">
        <f>' NP DENNA entry autumn'!AI68</f>
        <v>0</v>
      </c>
      <c r="AN68" s="344">
        <f>' NP DENNA entry autumn'!AJ68</f>
        <v>0</v>
      </c>
      <c r="AO68" s="345">
        <f>' NP DENNA entry autumn'!AK68</f>
        <v>0</v>
      </c>
      <c r="AP68" s="344">
        <f>' NP DENNA entry autumn'!AL68</f>
        <v>0</v>
      </c>
      <c r="AQ68" s="344">
        <f>' NP DENNA entry autumn'!AM68</f>
        <v>0</v>
      </c>
      <c r="AR68" s="344">
        <f>' NP DENNA entry autumn'!AN68</f>
        <v>0</v>
      </c>
      <c r="AS68" s="345">
        <f>' NP DENNA entry autumn'!AO68</f>
        <v>0</v>
      </c>
      <c r="AT68" s="344"/>
      <c r="AU68" s="344"/>
      <c r="AV68" s="344"/>
      <c r="AW68" s="371">
        <f t="shared" si="16"/>
        <v>0</v>
      </c>
      <c r="AX68" s="344"/>
      <c r="AY68" s="344"/>
      <c r="AZ68" s="344"/>
      <c r="BA68" s="371">
        <f t="shared" si="17"/>
        <v>0</v>
      </c>
      <c r="BB68" s="344"/>
      <c r="BC68" s="344"/>
      <c r="BD68" s="344"/>
      <c r="BE68" s="371">
        <f t="shared" si="18"/>
        <v>0</v>
      </c>
      <c r="BF68" s="344"/>
      <c r="BG68" s="344"/>
      <c r="BH68" s="344"/>
      <c r="BI68" s="371">
        <f t="shared" si="19"/>
        <v>0</v>
      </c>
      <c r="BJ68" s="346">
        <f t="shared" si="20"/>
        <v>0</v>
      </c>
    </row>
    <row r="69" spans="1:62" ht="12.3" hidden="1" customHeight="1" x14ac:dyDescent="0.25">
      <c r="A69" s="369" t="s">
        <v>123</v>
      </c>
      <c r="B69" s="370" t="s">
        <v>168</v>
      </c>
      <c r="C69" s="621">
        <f>' NP DENNA entry autumn'!C69</f>
        <v>0</v>
      </c>
      <c r="D69" s="341">
        <f>' NP DENNA entry autumn'!D69</f>
        <v>0</v>
      </c>
      <c r="E69" s="341">
        <f>' NP DENNA entry autumn'!E69</f>
        <v>0</v>
      </c>
      <c r="F69" s="341">
        <f>' NP DENNA entry autumn'!F69</f>
        <v>0</v>
      </c>
      <c r="G69" s="341">
        <f>' NP DENNA entry autumn'!G69</f>
        <v>0</v>
      </c>
      <c r="H69" s="341">
        <f>' NP DENNA entry autumn'!H69</f>
        <v>0</v>
      </c>
      <c r="I69" s="341">
        <f>' NP DENNA entry autumn'!I69</f>
        <v>0</v>
      </c>
      <c r="J69" s="341">
        <f>' NP DENNA entry autumn'!J69</f>
        <v>0</v>
      </c>
      <c r="K69" s="341">
        <f>' NP DENNA entry autumn'!K69</f>
        <v>0</v>
      </c>
      <c r="L69" s="341">
        <f>' NP DENNA entry autumn'!L69</f>
        <v>0</v>
      </c>
      <c r="M69" s="341">
        <f>' NP DENNA entry autumn'!M69</f>
        <v>0</v>
      </c>
      <c r="N69" s="341">
        <f>' NP DENNA entry autumn'!N69</f>
        <v>0</v>
      </c>
      <c r="O69" s="343"/>
      <c r="P69" s="343"/>
      <c r="Q69" s="342">
        <f ca="1">IF(' NP DENNA admission spring'!Q69&lt;&gt;0, ' NP DENNA admission spring'!Q69+1,0)</f>
        <v>0</v>
      </c>
      <c r="R69" s="342">
        <f ca="1">IF(' NP DENNA admission spring'!R69&lt;&gt;0, ' NP DENNA admission spring'!R69+1,0)</f>
        <v>0</v>
      </c>
      <c r="S69" s="342">
        <f ca="1">IF(' NP DENNA admission spring'!S69&lt;&gt;0, ' NP DENNA admission spring'!S69+1,0)</f>
        <v>0</v>
      </c>
      <c r="T69" s="342">
        <f ca="1">IF(' NP DENNA admission spring'!T69&lt;&gt;0, ' NP DENNA admission spring'!T69+1,0)</f>
        <v>0</v>
      </c>
      <c r="U69" s="342">
        <f ca="1">IF(' NP DENNA admission spring'!U69&lt;&gt;0, ' NP DENNA admission spring'!U69+1,0)</f>
        <v>0</v>
      </c>
      <c r="V69" s="342">
        <f ca="1">IF(' NP DENNA admission spring'!V69&lt;&gt;0, ' NP DENNA admission spring'!V69+1,0)</f>
        <v>0</v>
      </c>
      <c r="W69" s="342">
        <f ca="1">IF(' NP DENNA admission spring'!W69&lt;&gt;0, ' NP DENNA admission spring'!W69+1,0)</f>
        <v>0</v>
      </c>
      <c r="X69" s="342">
        <f>' NP DENNA entry autumn'!X69</f>
        <v>0</v>
      </c>
      <c r="Y69" s="343">
        <f>' NP DENNA entry autumn'!Y69</f>
        <v>0</v>
      </c>
      <c r="Z69" s="343">
        <f>' NP DENNA entry autumn'!Z69</f>
        <v>0</v>
      </c>
      <c r="AA69" s="343">
        <f>' NP DENNA entry autumn'!AA69</f>
        <v>0</v>
      </c>
      <c r="AB69" s="343">
        <f>' NP DENNA entry autumn'!AB69</f>
        <v>0</v>
      </c>
      <c r="AC69" s="343">
        <f>' NP DENNA entry autumn'!AC69</f>
        <v>0</v>
      </c>
      <c r="AD69" s="344"/>
      <c r="AE69" s="344"/>
      <c r="AF69" s="344"/>
      <c r="AG69" s="345"/>
      <c r="AH69" s="344">
        <f>' NP DENNA entry autumn'!AD69</f>
        <v>0</v>
      </c>
      <c r="AI69" s="344">
        <f>' NP DENNA entry autumn'!AE69</f>
        <v>0</v>
      </c>
      <c r="AJ69" s="344">
        <f>' NP DENNA entry autumn'!AF69</f>
        <v>0</v>
      </c>
      <c r="AK69" s="345">
        <f>' NP DENNA entry autumn'!AG69</f>
        <v>0</v>
      </c>
      <c r="AL69" s="344">
        <f>' NP DENNA entry autumn'!AH69</f>
        <v>0</v>
      </c>
      <c r="AM69" s="344">
        <f>' NP DENNA entry autumn'!AI69</f>
        <v>0</v>
      </c>
      <c r="AN69" s="344">
        <f>' NP DENNA entry autumn'!AJ69</f>
        <v>0</v>
      </c>
      <c r="AO69" s="345">
        <f>' NP DENNA entry autumn'!AK69</f>
        <v>0</v>
      </c>
      <c r="AP69" s="344">
        <f>' NP DENNA entry autumn'!AL69</f>
        <v>0</v>
      </c>
      <c r="AQ69" s="344">
        <f>' NP DENNA entry autumn'!AM69</f>
        <v>0</v>
      </c>
      <c r="AR69" s="344">
        <f>' NP DENNA entry autumn'!AN69</f>
        <v>0</v>
      </c>
      <c r="AS69" s="345">
        <f>' NP DENNA entry autumn'!AO69</f>
        <v>0</v>
      </c>
      <c r="AT69" s="344"/>
      <c r="AU69" s="344"/>
      <c r="AV69" s="344"/>
      <c r="AW69" s="371">
        <f t="shared" si="16"/>
        <v>0</v>
      </c>
      <c r="AX69" s="344"/>
      <c r="AY69" s="344"/>
      <c r="AZ69" s="344"/>
      <c r="BA69" s="371">
        <f t="shared" si="17"/>
        <v>0</v>
      </c>
      <c r="BB69" s="344"/>
      <c r="BC69" s="344"/>
      <c r="BD69" s="344"/>
      <c r="BE69" s="371">
        <f t="shared" si="18"/>
        <v>0</v>
      </c>
      <c r="BF69" s="344"/>
      <c r="BG69" s="344"/>
      <c r="BH69" s="344"/>
      <c r="BI69" s="371">
        <f t="shared" si="19"/>
        <v>0</v>
      </c>
      <c r="BJ69" s="346">
        <f t="shared" si="20"/>
        <v>0</v>
      </c>
    </row>
    <row r="70" spans="1:62" x14ac:dyDescent="0.25">
      <c r="A70" s="347" t="s">
        <v>21</v>
      </c>
      <c r="B70" s="359" t="s">
        <v>169</v>
      </c>
      <c r="C70" s="372"/>
      <c r="D70" s="348"/>
      <c r="E70" s="348"/>
      <c r="F70" s="348"/>
      <c r="G70" s="348"/>
      <c r="H70" s="348"/>
      <c r="I70" s="348"/>
      <c r="J70" s="348"/>
      <c r="K70" s="348"/>
      <c r="L70" s="348"/>
      <c r="M70" s="348"/>
      <c r="N70" s="348"/>
      <c r="O70" s="348"/>
      <c r="P70" s="348"/>
      <c r="Q70" s="348"/>
      <c r="R70" s="348"/>
      <c r="S70" s="348"/>
      <c r="T70" s="348"/>
      <c r="U70" s="348"/>
      <c r="V70" s="348"/>
      <c r="W70" s="349"/>
      <c r="X70" s="361">
        <f t="shared" ref="X70:Y70" si="21">SUMIF($A50:$A69,"&gt;'#'",X50:X69)</f>
        <v>600</v>
      </c>
      <c r="Y70" s="361">
        <f t="shared" si="21"/>
        <v>20</v>
      </c>
      <c r="Z70" s="361"/>
      <c r="AA70" s="361"/>
      <c r="AB70" s="361"/>
      <c r="AC70" s="361"/>
      <c r="AD70" s="373"/>
      <c r="AE70" s="373"/>
      <c r="AF70" s="373"/>
      <c r="AG70" s="345">
        <f>SUM(AG50:AG69)</f>
        <v>0</v>
      </c>
      <c r="AH70" s="373"/>
      <c r="AI70" s="373"/>
      <c r="AJ70" s="373"/>
      <c r="AK70" s="345">
        <f t="shared" ref="AK70:BI70" si="22">SUM(AK50:AK69)</f>
        <v>0</v>
      </c>
      <c r="AL70" s="373"/>
      <c r="AM70" s="373"/>
      <c r="AN70" s="373"/>
      <c r="AO70" s="345">
        <f t="shared" si="22"/>
        <v>10</v>
      </c>
      <c r="AP70" s="373"/>
      <c r="AQ70" s="373"/>
      <c r="AR70" s="373"/>
      <c r="AS70" s="345">
        <f t="shared" si="22"/>
        <v>10</v>
      </c>
      <c r="AT70" s="373">
        <f t="shared" si="22"/>
        <v>0</v>
      </c>
      <c r="AU70" s="373">
        <f t="shared" si="22"/>
        <v>0</v>
      </c>
      <c r="AV70" s="373">
        <f t="shared" si="22"/>
        <v>0</v>
      </c>
      <c r="AW70" s="345">
        <f t="shared" si="22"/>
        <v>0</v>
      </c>
      <c r="AX70" s="373">
        <f t="shared" si="22"/>
        <v>0</v>
      </c>
      <c r="AY70" s="373">
        <f t="shared" si="22"/>
        <v>0</v>
      </c>
      <c r="AZ70" s="373">
        <f t="shared" si="22"/>
        <v>0</v>
      </c>
      <c r="BA70" s="345">
        <f t="shared" si="22"/>
        <v>0</v>
      </c>
      <c r="BB70" s="373">
        <f t="shared" si="22"/>
        <v>0</v>
      </c>
      <c r="BC70" s="373">
        <f t="shared" si="22"/>
        <v>0</v>
      </c>
      <c r="BD70" s="373">
        <f t="shared" si="22"/>
        <v>0</v>
      </c>
      <c r="BE70" s="345">
        <f t="shared" si="22"/>
        <v>0</v>
      </c>
      <c r="BF70" s="373">
        <f t="shared" si="22"/>
        <v>0</v>
      </c>
      <c r="BG70" s="373">
        <f t="shared" si="22"/>
        <v>0</v>
      </c>
      <c r="BH70" s="373">
        <f t="shared" si="22"/>
        <v>0</v>
      </c>
      <c r="BI70" s="345">
        <f t="shared" si="22"/>
        <v>0</v>
      </c>
      <c r="BJ70" s="374">
        <f>IF(ISERROR(AC70/X70),0,AC70/X70)</f>
        <v>0</v>
      </c>
    </row>
    <row r="71" spans="1:62" x14ac:dyDescent="0.25">
      <c r="A71" s="369"/>
      <c r="B71" s="369"/>
      <c r="C71" s="375"/>
      <c r="D71" s="348"/>
      <c r="E71" s="348"/>
      <c r="F71" s="348"/>
      <c r="G71" s="348"/>
      <c r="H71" s="348"/>
      <c r="I71" s="348"/>
      <c r="J71" s="348"/>
      <c r="K71" s="348"/>
      <c r="L71" s="348"/>
      <c r="M71" s="348"/>
      <c r="N71" s="348"/>
      <c r="O71" s="348"/>
      <c r="P71" s="348"/>
      <c r="Q71" s="348"/>
      <c r="R71" s="348"/>
      <c r="S71" s="348"/>
      <c r="T71" s="348"/>
      <c r="U71" s="348"/>
      <c r="V71" s="348"/>
      <c r="W71" s="348"/>
      <c r="X71" s="348"/>
      <c r="Y71" s="348"/>
      <c r="Z71" s="348"/>
      <c r="AA71" s="348"/>
      <c r="AB71" s="348"/>
      <c r="AC71" s="348"/>
      <c r="AD71" s="348"/>
      <c r="AE71" s="348"/>
      <c r="AF71" s="348"/>
      <c r="AG71" s="348"/>
      <c r="AH71" s="348"/>
      <c r="AI71" s="348"/>
      <c r="AJ71" s="348"/>
      <c r="AK71" s="348"/>
      <c r="AL71" s="348"/>
      <c r="AM71" s="348"/>
      <c r="AN71" s="348"/>
      <c r="AO71" s="348"/>
      <c r="AP71" s="348"/>
      <c r="AQ71" s="348"/>
      <c r="AR71" s="348"/>
      <c r="AS71" s="348"/>
      <c r="AT71" s="348"/>
      <c r="AU71" s="348"/>
      <c r="AV71" s="348"/>
      <c r="AW71" s="348"/>
      <c r="AX71" s="348"/>
      <c r="AY71" s="348"/>
      <c r="AZ71" s="348"/>
      <c r="BA71" s="348"/>
      <c r="BB71" s="348"/>
      <c r="BC71" s="348"/>
      <c r="BD71" s="348"/>
      <c r="BE71" s="348"/>
      <c r="BF71" s="348"/>
      <c r="BG71" s="348"/>
      <c r="BH71" s="348"/>
      <c r="BI71" s="348"/>
      <c r="BJ71" s="352"/>
    </row>
    <row r="72" spans="1:62" x14ac:dyDescent="0.25">
      <c r="A72" s="369"/>
      <c r="B72" s="369"/>
      <c r="C72" s="375"/>
      <c r="D72" s="348"/>
      <c r="E72" s="348"/>
      <c r="F72" s="348"/>
      <c r="G72" s="348"/>
      <c r="H72" s="348"/>
      <c r="I72" s="348"/>
      <c r="J72" s="348"/>
      <c r="K72" s="348"/>
      <c r="L72" s="348"/>
      <c r="M72" s="348"/>
      <c r="N72" s="348"/>
      <c r="O72" s="348"/>
      <c r="P72" s="348"/>
      <c r="Q72" s="348"/>
      <c r="R72" s="348"/>
      <c r="S72" s="348"/>
      <c r="T72" s="348"/>
      <c r="U72" s="348"/>
      <c r="V72" s="348"/>
      <c r="W72" s="348"/>
      <c r="X72" s="348"/>
      <c r="Y72" s="348"/>
      <c r="Z72" s="348"/>
      <c r="AA72" s="348"/>
      <c r="AB72" s="348"/>
      <c r="AC72" s="348"/>
      <c r="AD72" s="348"/>
      <c r="AE72" s="348"/>
      <c r="AF72" s="348"/>
      <c r="AG72" s="348"/>
      <c r="AH72" s="348"/>
      <c r="AI72" s="348"/>
      <c r="AJ72" s="348"/>
      <c r="AK72" s="348"/>
      <c r="AL72" s="348"/>
      <c r="AM72" s="348"/>
      <c r="AN72" s="348"/>
      <c r="AO72" s="348"/>
      <c r="AP72" s="348"/>
      <c r="AQ72" s="348"/>
      <c r="AR72" s="348"/>
      <c r="AS72" s="348"/>
      <c r="AT72" s="348"/>
      <c r="AU72" s="348"/>
      <c r="AV72" s="348"/>
      <c r="AW72" s="348"/>
      <c r="AX72" s="348"/>
      <c r="AY72" s="348"/>
      <c r="AZ72" s="348"/>
      <c r="BA72" s="348"/>
      <c r="BB72" s="348"/>
      <c r="BC72" s="348"/>
      <c r="BD72" s="348"/>
      <c r="BE72" s="348"/>
      <c r="BF72" s="348"/>
      <c r="BG72" s="348"/>
      <c r="BH72" s="348"/>
      <c r="BI72" s="348"/>
      <c r="BJ72" s="352"/>
    </row>
    <row r="73" spans="1:62" x14ac:dyDescent="0.25">
      <c r="A73" s="347" t="s">
        <v>21</v>
      </c>
      <c r="B73" s="359" t="s">
        <v>169</v>
      </c>
      <c r="C73" s="376"/>
      <c r="D73" s="367"/>
      <c r="E73" s="367"/>
      <c r="F73" s="367"/>
      <c r="G73" s="367"/>
      <c r="H73" s="367"/>
      <c r="I73" s="367"/>
      <c r="J73" s="367"/>
      <c r="K73" s="367"/>
      <c r="L73" s="367"/>
      <c r="M73" s="367"/>
      <c r="N73" s="367"/>
      <c r="O73" s="377"/>
      <c r="P73" s="378"/>
      <c r="Q73" s="367"/>
      <c r="R73" s="367"/>
      <c r="S73" s="367"/>
      <c r="T73" s="367"/>
      <c r="U73" s="367"/>
      <c r="V73" s="367"/>
      <c r="W73" s="367"/>
      <c r="X73" s="379">
        <f>X47+X70</f>
        <v>1800</v>
      </c>
      <c r="Y73" s="379">
        <f>Y47+Y70</f>
        <v>60</v>
      </c>
      <c r="Z73" s="380"/>
      <c r="AA73" s="380"/>
      <c r="AB73" s="380"/>
      <c r="AC73" s="380"/>
      <c r="AD73" s="380"/>
      <c r="AE73" s="380"/>
      <c r="AF73" s="380"/>
      <c r="AG73" s="381">
        <f>AG47+AG70</f>
        <v>0</v>
      </c>
      <c r="AH73" s="380"/>
      <c r="AI73" s="380"/>
      <c r="AJ73" s="380"/>
      <c r="AK73" s="381">
        <f>AK47+AK70</f>
        <v>16</v>
      </c>
      <c r="AL73" s="380"/>
      <c r="AM73" s="380"/>
      <c r="AN73" s="380"/>
      <c r="AO73" s="381">
        <f>AO47+AO70</f>
        <v>20</v>
      </c>
      <c r="AP73" s="380"/>
      <c r="AQ73" s="380"/>
      <c r="AR73" s="380"/>
      <c r="AS73" s="381">
        <f>AS47+AS70</f>
        <v>22</v>
      </c>
      <c r="AT73" s="380" t="e">
        <f>AT$70+#REF!</f>
        <v>#REF!</v>
      </c>
      <c r="AU73" s="380" t="e">
        <f>AU$70+#REF!</f>
        <v>#REF!</v>
      </c>
      <c r="AV73" s="380" t="e">
        <f>AV$70+#REF!</f>
        <v>#REF!</v>
      </c>
      <c r="AW73" s="381" t="e">
        <f>#REF!+AW$70</f>
        <v>#REF!</v>
      </c>
      <c r="AX73" s="380" t="e">
        <f>AX$70+#REF!</f>
        <v>#REF!</v>
      </c>
      <c r="AY73" s="380" t="e">
        <f>AY$70+#REF!</f>
        <v>#REF!</v>
      </c>
      <c r="AZ73" s="380" t="e">
        <f>AZ$70+#REF!</f>
        <v>#REF!</v>
      </c>
      <c r="BA73" s="381" t="e">
        <f>#REF!+BA$70</f>
        <v>#REF!</v>
      </c>
      <c r="BB73" s="380" t="e">
        <f>BB$70+#REF!</f>
        <v>#REF!</v>
      </c>
      <c r="BC73" s="380" t="e">
        <f>BC$70+#REF!</f>
        <v>#REF!</v>
      </c>
      <c r="BD73" s="380" t="e">
        <f>BD$70+#REF!</f>
        <v>#REF!</v>
      </c>
      <c r="BE73" s="381" t="e">
        <f>#REF!+BE$70</f>
        <v>#REF!</v>
      </c>
      <c r="BF73" s="380" t="e">
        <f>BF$70+#REF!</f>
        <v>#REF!</v>
      </c>
      <c r="BG73" s="380" t="e">
        <f>BG$70+#REF!</f>
        <v>#REF!</v>
      </c>
      <c r="BH73" s="380" t="e">
        <f>BH$70+#REF!</f>
        <v>#REF!</v>
      </c>
      <c r="BI73" s="381" t="e">
        <f>#REF!+BI$70</f>
        <v>#REF!</v>
      </c>
      <c r="BJ73" s="374">
        <f>IF(ISERROR(AC73/X73),0,AC73/X73)</f>
        <v>0</v>
      </c>
    </row>
    <row r="74" spans="1:62" x14ac:dyDescent="0.25">
      <c r="A74" s="323"/>
      <c r="B74" s="382"/>
      <c r="C74" s="323"/>
      <c r="D74" s="383"/>
      <c r="E74" s="383"/>
      <c r="F74" s="383"/>
      <c r="G74" s="383"/>
      <c r="H74" s="383"/>
      <c r="I74" s="383"/>
      <c r="J74" s="383"/>
      <c r="K74" s="383"/>
      <c r="L74" s="383"/>
      <c r="M74" s="383"/>
      <c r="N74" s="383"/>
      <c r="O74" s="383"/>
      <c r="P74" s="383"/>
      <c r="Q74" s="383"/>
      <c r="R74" s="383"/>
      <c r="S74" s="383"/>
      <c r="T74" s="383"/>
      <c r="U74" s="383"/>
      <c r="V74" s="383"/>
      <c r="W74" s="383"/>
      <c r="X74" s="383"/>
      <c r="Y74" s="383"/>
      <c r="Z74" s="383"/>
      <c r="AA74" s="383"/>
      <c r="AB74" s="383"/>
      <c r="AC74" s="383"/>
      <c r="AD74" s="383"/>
      <c r="AE74" s="383"/>
      <c r="AF74" s="383"/>
      <c r="AG74" s="383"/>
      <c r="AH74" s="383"/>
      <c r="AI74" s="383"/>
      <c r="AJ74" s="383"/>
      <c r="AK74" s="383"/>
      <c r="AL74" s="383"/>
      <c r="AM74" s="383"/>
      <c r="AN74" s="383"/>
      <c r="AO74" s="383"/>
      <c r="AP74" s="383"/>
      <c r="AQ74" s="383"/>
      <c r="AR74" s="383"/>
      <c r="AS74" s="383"/>
      <c r="AT74" s="383"/>
      <c r="AU74" s="383"/>
      <c r="AV74" s="383"/>
      <c r="AW74" s="383"/>
      <c r="AX74" s="383"/>
      <c r="AY74" s="383"/>
      <c r="AZ74" s="383"/>
      <c r="BA74" s="383"/>
      <c r="BB74" s="383"/>
      <c r="BC74" s="383"/>
      <c r="BD74" s="383"/>
      <c r="BE74" s="383"/>
      <c r="BF74" s="383"/>
      <c r="BG74" s="383"/>
      <c r="BH74" s="383"/>
      <c r="BI74" s="383"/>
      <c r="BJ74" s="323"/>
    </row>
    <row r="75" spans="1:62" x14ac:dyDescent="0.25">
      <c r="A75" s="323"/>
      <c r="B75" s="382"/>
      <c r="C75" s="323"/>
      <c r="D75" s="383"/>
      <c r="E75" s="383"/>
      <c r="F75" s="383"/>
      <c r="G75" s="383"/>
      <c r="H75" s="383"/>
      <c r="I75" s="383"/>
      <c r="J75" s="383"/>
      <c r="K75" s="383"/>
      <c r="L75" s="383"/>
      <c r="M75" s="383"/>
      <c r="N75" s="383"/>
      <c r="O75" s="383"/>
      <c r="P75" s="383"/>
      <c r="Q75" s="383"/>
      <c r="R75" s="383"/>
      <c r="S75" s="383"/>
      <c r="T75" s="383"/>
      <c r="U75" s="383"/>
      <c r="V75" s="383"/>
      <c r="W75" s="383"/>
      <c r="X75" s="383"/>
      <c r="Y75" s="383"/>
      <c r="Z75" s="383"/>
      <c r="AA75" s="383"/>
      <c r="AB75" s="383"/>
      <c r="AC75" s="383"/>
      <c r="AD75" s="383"/>
      <c r="AE75" s="383"/>
      <c r="AF75" s="383"/>
      <c r="AG75" s="383"/>
      <c r="AH75" s="383"/>
      <c r="AI75" s="383"/>
      <c r="AJ75" s="383"/>
      <c r="AK75" s="383"/>
      <c r="AL75" s="383"/>
      <c r="AM75" s="383"/>
      <c r="AN75" s="383"/>
      <c r="AO75" s="383"/>
      <c r="AP75" s="383"/>
      <c r="AQ75" s="383"/>
      <c r="AR75" s="383"/>
      <c r="AS75" s="383"/>
      <c r="AT75" s="383"/>
      <c r="AU75" s="383"/>
      <c r="AV75" s="383"/>
      <c r="AW75" s="383"/>
      <c r="AX75" s="383"/>
      <c r="AY75" s="383"/>
      <c r="AZ75" s="383"/>
      <c r="BA75" s="383"/>
      <c r="BB75" s="383"/>
      <c r="BC75" s="383"/>
      <c r="BD75" s="383"/>
      <c r="BE75" s="383"/>
      <c r="BF75" s="383"/>
      <c r="BG75" s="383"/>
      <c r="BH75" s="383"/>
      <c r="BI75" s="383"/>
      <c r="BJ75" s="323"/>
    </row>
    <row r="76" spans="1:62" x14ac:dyDescent="0.25">
      <c r="A76" s="384"/>
      <c r="B76" s="385" t="s">
        <v>154</v>
      </c>
      <c r="C76" s="554" t="str">
        <f>' NP DENNA entry autumn'!C76</f>
        <v>of the educational and scientific program of preparation of the Doctor of Philosophy in the specialty 073 Management</v>
      </c>
      <c r="D76" s="555"/>
      <c r="E76" s="555"/>
      <c r="F76" s="555"/>
      <c r="G76" s="555"/>
      <c r="H76" s="555"/>
      <c r="I76" s="555"/>
      <c r="J76" s="555"/>
      <c r="K76" s="555"/>
      <c r="L76" s="555"/>
      <c r="M76" s="555"/>
      <c r="N76" s="555"/>
      <c r="O76" s="555"/>
      <c r="P76" s="555"/>
      <c r="Q76" s="555"/>
      <c r="R76" s="555"/>
      <c r="S76" s="555"/>
      <c r="T76" s="555"/>
      <c r="U76" s="555"/>
      <c r="V76" s="555"/>
      <c r="W76" s="555"/>
      <c r="X76" s="555"/>
      <c r="Y76" s="555"/>
      <c r="Z76" s="555"/>
      <c r="AA76" s="555"/>
      <c r="AB76" s="555"/>
      <c r="AC76" s="555"/>
      <c r="AD76" s="555"/>
      <c r="AE76" s="555"/>
      <c r="AF76" s="555"/>
      <c r="AG76" s="555"/>
      <c r="AH76" s="555"/>
      <c r="AI76" s="555"/>
      <c r="AJ76" s="555"/>
      <c r="AK76" s="555"/>
      <c r="AL76" s="555"/>
      <c r="AM76" s="555"/>
      <c r="AN76" s="555"/>
      <c r="AO76" s="555"/>
      <c r="AP76" s="555"/>
      <c r="AQ76" s="555"/>
      <c r="AR76" s="555"/>
      <c r="AS76" s="555"/>
      <c r="AT76" s="386"/>
      <c r="AU76" s="386"/>
      <c r="AV76" s="386"/>
      <c r="AW76" s="386"/>
      <c r="AX76" s="386"/>
      <c r="AY76" s="386"/>
      <c r="AZ76" s="386"/>
      <c r="BA76" s="386"/>
      <c r="BB76" s="386"/>
      <c r="BC76" s="386"/>
      <c r="BD76" s="386"/>
      <c r="BE76" s="386"/>
      <c r="BF76" s="386"/>
      <c r="BG76" s="386"/>
      <c r="BH76" s="386"/>
      <c r="BI76" s="386"/>
      <c r="BJ76" s="387"/>
    </row>
    <row r="77" spans="1:62" x14ac:dyDescent="0.25">
      <c r="A77" s="384"/>
      <c r="B77" s="388"/>
      <c r="C77" s="558" t="s">
        <v>192</v>
      </c>
      <c r="D77" s="558"/>
      <c r="E77" s="558"/>
      <c r="F77" s="558"/>
      <c r="G77" s="558"/>
      <c r="H77" s="558"/>
      <c r="I77" s="558"/>
      <c r="J77" s="558"/>
      <c r="K77" s="558"/>
      <c r="L77" s="558"/>
      <c r="M77" s="558"/>
      <c r="N77" s="558"/>
      <c r="O77" s="558"/>
      <c r="P77" s="558"/>
      <c r="Q77" s="558"/>
      <c r="R77" s="558"/>
      <c r="S77" s="558"/>
      <c r="T77" s="558"/>
      <c r="U77" s="558"/>
      <c r="V77" s="558"/>
      <c r="W77" s="558"/>
      <c r="X77" s="558"/>
      <c r="Y77" s="558"/>
      <c r="Z77" s="558"/>
      <c r="AA77" s="558"/>
      <c r="AB77" s="558"/>
      <c r="AC77" s="558"/>
      <c r="AD77" s="558"/>
      <c r="AE77" s="558"/>
      <c r="AF77" s="558"/>
      <c r="AG77" s="558"/>
      <c r="AH77" s="558"/>
      <c r="AI77" s="558"/>
      <c r="AJ77" s="558"/>
      <c r="AK77" s="558"/>
      <c r="AL77" s="560"/>
      <c r="AM77" s="560"/>
      <c r="AN77" s="560"/>
      <c r="AO77" s="560"/>
      <c r="AP77" s="560"/>
      <c r="AQ77" s="560"/>
      <c r="AR77" s="560"/>
      <c r="AS77" s="560"/>
      <c r="AT77" s="390"/>
      <c r="AU77" s="390"/>
      <c r="AV77" s="390"/>
      <c r="AW77" s="390"/>
      <c r="AX77" s="390"/>
      <c r="AY77" s="390"/>
      <c r="AZ77" s="390"/>
      <c r="BA77" s="390"/>
      <c r="BB77" s="390"/>
      <c r="BC77" s="390"/>
      <c r="BD77" s="390"/>
      <c r="BE77" s="390"/>
      <c r="BF77" s="390"/>
      <c r="BG77" s="390"/>
      <c r="BH77" s="390"/>
      <c r="BI77" s="390"/>
      <c r="BJ77" s="387"/>
    </row>
    <row r="78" spans="1:62" x14ac:dyDescent="0.25">
      <c r="A78" s="384"/>
      <c r="B78" s="391" t="s">
        <v>155</v>
      </c>
      <c r="C78" s="554" t="str">
        <f>' NP DENNA entry autumn'!C78</f>
        <v>Higher Education Standard: Third (Educational and Scientific) Level, Knowledge and Administration, Specialty 073 Management</v>
      </c>
      <c r="D78" s="555"/>
      <c r="E78" s="555"/>
      <c r="F78" s="555"/>
      <c r="G78" s="555"/>
      <c r="H78" s="555"/>
      <c r="I78" s="555"/>
      <c r="J78" s="555"/>
      <c r="K78" s="555"/>
      <c r="L78" s="555"/>
      <c r="M78" s="555"/>
      <c r="N78" s="555"/>
      <c r="O78" s="555"/>
      <c r="P78" s="555"/>
      <c r="Q78" s="555"/>
      <c r="R78" s="555"/>
      <c r="S78" s="555"/>
      <c r="T78" s="555"/>
      <c r="U78" s="555"/>
      <c r="V78" s="555"/>
      <c r="W78" s="555"/>
      <c r="X78" s="555"/>
      <c r="Y78" s="555"/>
      <c r="Z78" s="555"/>
      <c r="AA78" s="555"/>
      <c r="AB78" s="555"/>
      <c r="AC78" s="555"/>
      <c r="AD78" s="555"/>
      <c r="AE78" s="555"/>
      <c r="AF78" s="555"/>
      <c r="AG78" s="555"/>
      <c r="AH78" s="555"/>
      <c r="AI78" s="555"/>
      <c r="AJ78" s="555"/>
      <c r="AK78" s="555"/>
      <c r="AL78" s="555"/>
      <c r="AM78" s="555"/>
      <c r="AN78" s="555"/>
      <c r="AO78" s="555"/>
      <c r="AP78" s="555"/>
      <c r="AQ78" s="555"/>
      <c r="AR78" s="555"/>
      <c r="AS78" s="555"/>
      <c r="AT78" s="386"/>
      <c r="AU78" s="386"/>
      <c r="AV78" s="386"/>
      <c r="AW78" s="386"/>
      <c r="AX78" s="386"/>
      <c r="AY78" s="386"/>
      <c r="AZ78" s="386"/>
      <c r="BA78" s="386"/>
      <c r="BB78" s="386"/>
      <c r="BC78" s="386"/>
      <c r="BD78" s="386"/>
      <c r="BE78" s="386"/>
      <c r="BF78" s="386"/>
      <c r="BG78" s="386"/>
      <c r="BH78" s="386"/>
      <c r="BI78" s="386"/>
      <c r="BJ78" s="392"/>
    </row>
    <row r="79" spans="1:62" x14ac:dyDescent="0.25">
      <c r="A79" s="384"/>
      <c r="B79" s="393"/>
      <c r="C79" s="558" t="s">
        <v>193</v>
      </c>
      <c r="D79" s="558"/>
      <c r="E79" s="558"/>
      <c r="F79" s="558"/>
      <c r="G79" s="558"/>
      <c r="H79" s="558"/>
      <c r="I79" s="558"/>
      <c r="J79" s="558"/>
      <c r="K79" s="558"/>
      <c r="L79" s="558"/>
      <c r="M79" s="558"/>
      <c r="N79" s="558"/>
      <c r="O79" s="558"/>
      <c r="P79" s="558"/>
      <c r="Q79" s="558"/>
      <c r="R79" s="558"/>
      <c r="S79" s="558"/>
      <c r="T79" s="558"/>
      <c r="U79" s="558"/>
      <c r="V79" s="558"/>
      <c r="W79" s="558"/>
      <c r="X79" s="558"/>
      <c r="Y79" s="558"/>
      <c r="Z79" s="558"/>
      <c r="AA79" s="558"/>
      <c r="AB79" s="558"/>
      <c r="AC79" s="558"/>
      <c r="AD79" s="558"/>
      <c r="AE79" s="558"/>
      <c r="AF79" s="558"/>
      <c r="AG79" s="558"/>
      <c r="AH79" s="558"/>
      <c r="AI79" s="558"/>
      <c r="AJ79" s="558"/>
      <c r="AK79" s="558"/>
      <c r="AL79" s="560"/>
      <c r="AM79" s="560"/>
      <c r="AN79" s="560"/>
      <c r="AO79" s="560"/>
      <c r="AP79" s="560"/>
      <c r="AQ79" s="560"/>
      <c r="AR79" s="560"/>
      <c r="AS79" s="560"/>
      <c r="AT79" s="390"/>
      <c r="AU79" s="390"/>
      <c r="AV79" s="390"/>
      <c r="AW79" s="390"/>
      <c r="AX79" s="390"/>
      <c r="AY79" s="390"/>
      <c r="AZ79" s="390"/>
      <c r="BA79" s="390"/>
      <c r="BB79" s="390"/>
      <c r="BC79" s="390"/>
      <c r="BD79" s="390"/>
      <c r="BE79" s="390"/>
      <c r="BF79" s="390"/>
      <c r="BG79" s="390"/>
      <c r="BH79" s="390"/>
      <c r="BI79" s="390"/>
      <c r="BJ79" s="392"/>
    </row>
    <row r="80" spans="1:62" x14ac:dyDescent="0.25">
      <c r="A80" s="384"/>
      <c r="B80" s="394" t="s">
        <v>225</v>
      </c>
      <c r="C80" s="561"/>
      <c r="D80" s="561"/>
      <c r="E80" s="561"/>
      <c r="F80" s="561"/>
      <c r="G80" s="561"/>
      <c r="H80" s="561"/>
      <c r="I80" s="395"/>
      <c r="J80" s="562" t="str">
        <f>' NP DENNA entry autumn'!J80</f>
        <v>Doctor of Economics, Prof. Ovcharenko E.I.</v>
      </c>
      <c r="K80" s="562"/>
      <c r="L80" s="562"/>
      <c r="M80" s="562"/>
      <c r="N80" s="562"/>
      <c r="O80" s="562"/>
      <c r="P80" s="562"/>
      <c r="Q80" s="562"/>
      <c r="R80" s="562"/>
      <c r="S80" s="562"/>
      <c r="T80" s="562"/>
      <c r="U80" s="562"/>
      <c r="V80" s="562"/>
      <c r="W80" s="562"/>
      <c r="X80" s="563"/>
      <c r="Y80" s="563"/>
      <c r="Z80" s="563"/>
      <c r="AA80" s="563"/>
      <c r="AB80" s="395"/>
      <c r="AC80" s="395"/>
      <c r="AD80" s="397" t="s">
        <v>156</v>
      </c>
      <c r="AE80" s="395"/>
      <c r="AF80" s="564" t="str">
        <f>' NP DENNA entry autumn'!AF80</f>
        <v>public administration, management and marketing</v>
      </c>
      <c r="AG80" s="565"/>
      <c r="AH80" s="565"/>
      <c r="AI80" s="565"/>
      <c r="AJ80" s="565"/>
      <c r="AK80" s="565"/>
      <c r="AL80" s="565"/>
      <c r="AM80" s="565"/>
      <c r="AN80" s="565"/>
      <c r="AO80" s="565"/>
      <c r="AP80" s="565"/>
      <c r="AQ80" s="566"/>
      <c r="AR80" s="566"/>
      <c r="AS80" s="566"/>
      <c r="AT80" s="386"/>
      <c r="AU80" s="386"/>
      <c r="AV80" s="386"/>
      <c r="AW80" s="386"/>
      <c r="AX80" s="386"/>
      <c r="AY80" s="386"/>
      <c r="AZ80" s="386"/>
      <c r="BA80" s="386"/>
      <c r="BB80" s="386"/>
      <c r="BC80" s="386"/>
      <c r="BD80" s="386"/>
      <c r="BE80" s="386"/>
      <c r="BF80" s="386"/>
      <c r="BG80" s="386"/>
      <c r="BH80" s="386"/>
      <c r="BI80" s="386"/>
      <c r="BJ80" s="392"/>
    </row>
    <row r="81" spans="1:62" x14ac:dyDescent="0.25">
      <c r="A81" s="384"/>
      <c r="B81" s="394"/>
      <c r="C81" s="558" t="s">
        <v>177</v>
      </c>
      <c r="D81" s="558"/>
      <c r="E81" s="558"/>
      <c r="F81" s="558"/>
      <c r="G81" s="558"/>
      <c r="H81" s="559"/>
      <c r="I81" s="398"/>
      <c r="J81" s="558" t="s">
        <v>157</v>
      </c>
      <c r="K81" s="558"/>
      <c r="L81" s="558"/>
      <c r="M81" s="558"/>
      <c r="N81" s="558"/>
      <c r="O81" s="558"/>
      <c r="P81" s="558"/>
      <c r="Q81" s="558"/>
      <c r="R81" s="558"/>
      <c r="S81" s="558"/>
      <c r="T81" s="558"/>
      <c r="U81" s="558"/>
      <c r="V81" s="558"/>
      <c r="W81" s="558"/>
      <c r="X81" s="559"/>
      <c r="Y81" s="559"/>
      <c r="Z81" s="559"/>
      <c r="AA81" s="559"/>
      <c r="AB81" s="398"/>
      <c r="AC81" s="398"/>
      <c r="AD81" s="398"/>
      <c r="AE81" s="398"/>
      <c r="AF81" s="398"/>
      <c r="AG81" s="398"/>
      <c r="AH81" s="398"/>
      <c r="AI81" s="398"/>
      <c r="AJ81" s="398"/>
      <c r="AK81" s="398"/>
      <c r="AL81" s="399"/>
      <c r="AM81" s="399"/>
      <c r="AN81" s="399"/>
      <c r="AO81" s="399"/>
      <c r="AP81" s="399"/>
      <c r="AQ81" s="399"/>
      <c r="AR81" s="399"/>
      <c r="AS81" s="399"/>
      <c r="AT81" s="399"/>
      <c r="AU81" s="399"/>
      <c r="AV81" s="399"/>
      <c r="AW81" s="399"/>
      <c r="AX81" s="399"/>
      <c r="AY81" s="399"/>
      <c r="AZ81" s="399"/>
      <c r="BA81" s="399"/>
      <c r="BB81" s="399"/>
      <c r="BC81" s="399"/>
      <c r="BD81" s="399"/>
      <c r="BE81" s="399"/>
      <c r="BF81" s="399"/>
      <c r="BG81" s="399"/>
      <c r="BH81" s="399"/>
      <c r="BI81" s="399"/>
      <c r="BJ81" s="400"/>
    </row>
    <row r="82" spans="1:62" x14ac:dyDescent="0.25">
      <c r="A82" s="388"/>
      <c r="B82" s="394" t="s">
        <v>158</v>
      </c>
      <c r="C82" s="567"/>
      <c r="D82" s="561"/>
      <c r="E82" s="561"/>
      <c r="F82" s="561"/>
      <c r="G82" s="561"/>
      <c r="H82" s="561"/>
      <c r="I82" s="401"/>
      <c r="J82" s="562" t="str">
        <f>' NP DENNA entry autumn'!J82</f>
        <v>Doctor of Economics, Prof. Khandiy O.O.</v>
      </c>
      <c r="K82" s="562"/>
      <c r="L82" s="562"/>
      <c r="M82" s="562"/>
      <c r="N82" s="562"/>
      <c r="O82" s="562"/>
      <c r="P82" s="562"/>
      <c r="Q82" s="562"/>
      <c r="R82" s="562"/>
      <c r="S82" s="562"/>
      <c r="T82" s="562"/>
      <c r="U82" s="562"/>
      <c r="V82" s="562"/>
      <c r="W82" s="562"/>
      <c r="X82" s="563"/>
      <c r="Y82" s="563"/>
      <c r="Z82" s="563"/>
      <c r="AA82" s="563"/>
      <c r="AB82" s="401"/>
      <c r="AC82" s="401"/>
      <c r="AD82" s="568" t="str">
        <f>' NP DENNA entry autumn'!AD82</f>
        <v>Dean of the Faculty of Economics and Management ____________ Ivchenko E.A.</v>
      </c>
      <c r="AE82" s="563"/>
      <c r="AF82" s="563"/>
      <c r="AG82" s="563"/>
      <c r="AH82" s="563"/>
      <c r="AI82" s="563"/>
      <c r="AJ82" s="563"/>
      <c r="AK82" s="563"/>
      <c r="AL82" s="563"/>
      <c r="AM82" s="563"/>
      <c r="AN82" s="563"/>
      <c r="AO82" s="563"/>
      <c r="AP82" s="563"/>
      <c r="AQ82" s="563"/>
      <c r="AR82" s="563"/>
      <c r="AS82" s="569"/>
      <c r="AT82" s="402"/>
      <c r="AU82" s="402"/>
      <c r="AV82" s="402"/>
      <c r="AW82" s="386"/>
      <c r="AX82" s="402"/>
      <c r="AY82" s="402"/>
      <c r="AZ82" s="402"/>
      <c r="BA82" s="386"/>
      <c r="BB82" s="402"/>
      <c r="BC82" s="402"/>
      <c r="BD82" s="402"/>
      <c r="BE82" s="386"/>
      <c r="BF82" s="402"/>
      <c r="BG82" s="402"/>
      <c r="BH82" s="402"/>
      <c r="BI82" s="386"/>
      <c r="BJ82" s="403"/>
    </row>
    <row r="83" spans="1:62" x14ac:dyDescent="0.25">
      <c r="A83" s="404"/>
      <c r="B83" s="394"/>
      <c r="C83" s="558" t="s">
        <v>177</v>
      </c>
      <c r="D83" s="558"/>
      <c r="E83" s="558"/>
      <c r="F83" s="558"/>
      <c r="G83" s="558"/>
      <c r="H83" s="559"/>
      <c r="I83" s="404"/>
      <c r="J83" s="558" t="s">
        <v>157</v>
      </c>
      <c r="K83" s="558"/>
      <c r="L83" s="558"/>
      <c r="M83" s="558"/>
      <c r="N83" s="558"/>
      <c r="O83" s="558"/>
      <c r="P83" s="558"/>
      <c r="Q83" s="558"/>
      <c r="R83" s="558"/>
      <c r="S83" s="558"/>
      <c r="T83" s="558"/>
      <c r="U83" s="558"/>
      <c r="V83" s="558"/>
      <c r="W83" s="558"/>
      <c r="X83" s="559"/>
      <c r="Y83" s="559"/>
      <c r="Z83" s="559"/>
      <c r="AA83" s="559"/>
      <c r="AB83" s="393"/>
      <c r="AC83" s="393"/>
      <c r="AD83" s="404"/>
      <c r="AE83" s="404"/>
      <c r="AF83" s="404"/>
      <c r="AG83" s="404"/>
      <c r="AH83" s="404"/>
      <c r="AI83" s="404"/>
      <c r="AJ83" s="404"/>
      <c r="AK83" s="404"/>
      <c r="AL83" s="404"/>
      <c r="AM83" s="404"/>
      <c r="AN83" s="404"/>
      <c r="AO83" s="404"/>
      <c r="AP83" s="405"/>
      <c r="AQ83" s="405"/>
      <c r="AR83" s="405"/>
      <c r="AS83" s="390"/>
      <c r="AT83" s="405"/>
      <c r="AU83" s="405"/>
      <c r="AV83" s="405"/>
      <c r="AW83" s="390"/>
      <c r="AX83" s="405"/>
      <c r="AY83" s="405"/>
      <c r="AZ83" s="405"/>
      <c r="BA83" s="390"/>
      <c r="BB83" s="405"/>
      <c r="BC83" s="405"/>
      <c r="BD83" s="405"/>
      <c r="BE83" s="390"/>
      <c r="BF83" s="405"/>
      <c r="BG83" s="405"/>
      <c r="BH83" s="405"/>
      <c r="BI83" s="390"/>
      <c r="BJ83" s="403"/>
    </row>
    <row r="84" spans="1:62" x14ac:dyDescent="0.25">
      <c r="A84" s="396"/>
      <c r="B84" s="394" t="s">
        <v>208</v>
      </c>
      <c r="C84" s="406"/>
      <c r="D84" s="404"/>
      <c r="E84" s="404"/>
      <c r="F84" s="404"/>
      <c r="G84" s="404"/>
      <c r="H84" s="404"/>
      <c r="I84" s="395"/>
      <c r="J84" s="404"/>
      <c r="K84" s="404"/>
      <c r="L84" s="404"/>
      <c r="M84" s="404"/>
      <c r="N84" s="388"/>
      <c r="O84" s="407"/>
      <c r="P84" s="408"/>
      <c r="Q84" s="408"/>
      <c r="R84" s="408"/>
      <c r="S84" s="408"/>
      <c r="T84" s="408"/>
      <c r="U84" s="408"/>
      <c r="V84" s="408"/>
      <c r="W84" s="388"/>
      <c r="X84" s="394" t="s">
        <v>175</v>
      </c>
      <c r="Y84" s="395"/>
      <c r="Z84" s="395"/>
      <c r="AA84" s="395"/>
      <c r="AB84" s="395"/>
      <c r="AC84" s="395"/>
      <c r="AD84" s="395"/>
      <c r="AE84" s="395"/>
      <c r="AF84" s="395"/>
      <c r="AG84" s="395"/>
      <c r="AH84" s="395"/>
      <c r="AI84" s="388"/>
      <c r="AJ84" s="388"/>
      <c r="AK84" s="388"/>
      <c r="AL84" s="395"/>
      <c r="AM84" s="388"/>
      <c r="AN84" s="395"/>
      <c r="AO84" s="395"/>
      <c r="AP84" s="395"/>
      <c r="AQ84" s="395"/>
      <c r="AR84" s="386"/>
      <c r="AS84" s="386"/>
      <c r="AT84" s="386"/>
      <c r="AU84" s="386"/>
      <c r="AV84" s="386"/>
      <c r="AW84" s="386"/>
      <c r="AX84" s="386"/>
      <c r="AY84" s="386"/>
      <c r="AZ84" s="386"/>
      <c r="BA84" s="386"/>
      <c r="BB84" s="386"/>
      <c r="BC84" s="386"/>
      <c r="BD84" s="386"/>
      <c r="BE84" s="386"/>
      <c r="BF84" s="386"/>
      <c r="BG84" s="386"/>
      <c r="BH84" s="386"/>
      <c r="BI84" s="386"/>
      <c r="BJ84" s="403"/>
    </row>
    <row r="85" spans="1:62" x14ac:dyDescent="0.25">
      <c r="A85" s="409"/>
      <c r="B85" s="394"/>
      <c r="C85" s="406"/>
      <c r="D85" s="404"/>
      <c r="E85" s="404"/>
      <c r="F85" s="404"/>
      <c r="G85" s="404"/>
      <c r="H85" s="404"/>
      <c r="I85" s="404"/>
      <c r="J85" s="404"/>
      <c r="K85" s="404"/>
      <c r="L85" s="404"/>
      <c r="M85" s="404"/>
      <c r="N85" s="393"/>
      <c r="O85" s="410"/>
      <c r="P85" s="389"/>
      <c r="Q85" s="389"/>
      <c r="R85" s="411" t="s">
        <v>177</v>
      </c>
      <c r="S85" s="412"/>
      <c r="T85" s="412"/>
      <c r="U85" s="412"/>
      <c r="V85" s="412"/>
      <c r="W85" s="393"/>
      <c r="X85" s="393"/>
      <c r="Y85" s="393"/>
      <c r="Z85" s="393"/>
      <c r="AA85" s="393"/>
      <c r="AB85" s="393"/>
      <c r="AC85" s="393"/>
      <c r="AD85" s="393"/>
      <c r="AE85" s="393"/>
      <c r="AF85" s="393"/>
      <c r="AG85" s="393"/>
      <c r="AH85" s="393"/>
      <c r="AI85" s="393"/>
      <c r="AJ85" s="393"/>
      <c r="AK85" s="393"/>
      <c r="AL85" s="404"/>
      <c r="AM85" s="404"/>
      <c r="AN85" s="404"/>
      <c r="AO85" s="404"/>
      <c r="AP85" s="409"/>
      <c r="AQ85" s="409"/>
      <c r="AR85" s="409"/>
      <c r="AS85" s="409"/>
      <c r="AT85" s="409"/>
      <c r="AU85" s="409"/>
      <c r="AV85" s="409"/>
      <c r="AW85" s="409"/>
      <c r="AX85" s="409"/>
      <c r="AY85" s="409"/>
      <c r="AZ85" s="409"/>
      <c r="BA85" s="409"/>
      <c r="BB85" s="409"/>
      <c r="BC85" s="409"/>
      <c r="BD85" s="409"/>
      <c r="BE85" s="409"/>
      <c r="BF85" s="409"/>
      <c r="BG85" s="409"/>
      <c r="BH85" s="409"/>
      <c r="BI85" s="409"/>
      <c r="BJ85" s="413"/>
    </row>
    <row r="86" spans="1:62" x14ac:dyDescent="0.25">
      <c r="A86" s="404"/>
      <c r="B86" s="394"/>
      <c r="C86" s="406"/>
      <c r="D86" s="404"/>
      <c r="E86" s="404"/>
      <c r="F86" s="404"/>
      <c r="G86" s="404"/>
      <c r="H86" s="404"/>
      <c r="I86" s="404"/>
      <c r="J86" s="404"/>
      <c r="K86" s="404"/>
      <c r="L86" s="404"/>
      <c r="M86" s="404"/>
      <c r="N86" s="404"/>
      <c r="O86" s="404"/>
      <c r="P86" s="404"/>
      <c r="Q86" s="404"/>
      <c r="R86" s="404"/>
      <c r="S86" s="404"/>
      <c r="T86" s="404"/>
      <c r="U86" s="404"/>
      <c r="V86" s="404"/>
      <c r="W86" s="404"/>
      <c r="X86" s="404"/>
      <c r="Y86" s="404"/>
      <c r="Z86" s="404"/>
      <c r="AA86" s="404"/>
      <c r="AB86" s="404"/>
      <c r="AC86" s="404"/>
      <c r="AD86" s="404"/>
      <c r="AE86" s="404"/>
      <c r="AF86" s="404"/>
      <c r="AG86" s="404"/>
      <c r="AH86" s="404"/>
      <c r="AI86" s="404"/>
      <c r="AJ86" s="404"/>
      <c r="AK86" s="404"/>
      <c r="AL86" s="404"/>
      <c r="AM86" s="404"/>
      <c r="AN86" s="404"/>
      <c r="AO86" s="404"/>
      <c r="AP86" s="404"/>
      <c r="AQ86" s="404"/>
      <c r="AR86" s="404"/>
      <c r="AS86" s="404"/>
      <c r="AT86" s="404"/>
      <c r="AU86" s="404"/>
      <c r="AV86" s="404"/>
      <c r="AW86" s="404"/>
      <c r="AX86" s="404"/>
      <c r="AY86" s="404"/>
      <c r="AZ86" s="404"/>
      <c r="BA86" s="404"/>
      <c r="BB86" s="404"/>
      <c r="BC86" s="404"/>
      <c r="BD86" s="404"/>
      <c r="BE86" s="404"/>
      <c r="BF86" s="404"/>
      <c r="BG86" s="404"/>
      <c r="BH86" s="404"/>
      <c r="BI86" s="404"/>
      <c r="BJ86" s="403"/>
    </row>
    <row r="87" spans="1:62" x14ac:dyDescent="0.25">
      <c r="A87" s="395"/>
      <c r="B87" s="414" t="s">
        <v>152</v>
      </c>
      <c r="C87" s="415"/>
      <c r="D87" s="395"/>
      <c r="E87" s="395"/>
      <c r="F87" s="395"/>
      <c r="G87" s="395"/>
      <c r="H87" s="395"/>
      <c r="I87" s="395"/>
      <c r="J87" s="395"/>
      <c r="K87" s="395"/>
      <c r="L87" s="395"/>
      <c r="M87" s="395"/>
      <c r="N87" s="395"/>
      <c r="O87" s="395"/>
      <c r="P87" s="395"/>
      <c r="Q87" s="395"/>
      <c r="R87" s="395"/>
      <c r="S87" s="395"/>
      <c r="T87" s="395"/>
      <c r="U87" s="395"/>
      <c r="V87" s="395"/>
      <c r="W87" s="395"/>
      <c r="X87" s="395"/>
      <c r="Y87" s="395"/>
      <c r="Z87" s="395"/>
      <c r="AA87" s="395"/>
      <c r="AB87" s="395"/>
      <c r="AC87" s="395"/>
      <c r="AD87" s="395"/>
      <c r="AE87" s="395"/>
      <c r="AF87" s="395"/>
      <c r="AG87" s="395"/>
      <c r="AH87" s="395"/>
      <c r="AI87" s="395"/>
      <c r="AJ87" s="395"/>
      <c r="AK87" s="395"/>
      <c r="AL87" s="395"/>
      <c r="AM87" s="395"/>
      <c r="AN87" s="395"/>
      <c r="AO87" s="395"/>
      <c r="AP87" s="395"/>
      <c r="AQ87" s="395"/>
      <c r="AR87" s="395"/>
      <c r="AS87" s="395"/>
      <c r="AT87" s="395"/>
      <c r="AU87" s="395"/>
      <c r="AV87" s="395"/>
      <c r="AW87" s="395"/>
      <c r="AX87" s="395"/>
      <c r="AY87" s="395"/>
      <c r="AZ87" s="395"/>
      <c r="BA87" s="395"/>
      <c r="BB87" s="395"/>
      <c r="BC87" s="395"/>
      <c r="BD87" s="395"/>
      <c r="BE87" s="395"/>
      <c r="BF87" s="395"/>
      <c r="BG87" s="395"/>
      <c r="BH87" s="395"/>
      <c r="BI87" s="395"/>
      <c r="BJ87" s="403"/>
    </row>
    <row r="88" spans="1:62" x14ac:dyDescent="0.25">
      <c r="A88" s="395"/>
      <c r="B88" s="293" t="str">
        <f>' NP DENNA entry autumn'!B88</f>
        <v xml:space="preserve"> Academic Council of Volodymyr Dahl East Ukrainian National University, protocol No. _____ from "___" _______ 2024</v>
      </c>
      <c r="C88" s="263"/>
      <c r="D88" s="258"/>
      <c r="E88" s="258"/>
      <c r="F88" s="258"/>
      <c r="G88" s="258"/>
      <c r="H88" s="258"/>
      <c r="I88" s="258"/>
      <c r="J88" s="258"/>
      <c r="K88" s="258"/>
      <c r="L88" s="258"/>
      <c r="M88" s="258"/>
      <c r="N88" s="258"/>
      <c r="O88" s="258"/>
      <c r="P88" s="258"/>
      <c r="Q88" s="258"/>
      <c r="R88" s="258"/>
      <c r="S88" s="258"/>
      <c r="T88" s="258"/>
      <c r="U88" s="258"/>
      <c r="V88" s="258"/>
      <c r="W88" s="395"/>
      <c r="X88" s="395"/>
      <c r="Y88" s="395"/>
      <c r="Z88" s="395"/>
      <c r="AA88" s="395"/>
      <c r="AB88" s="395"/>
      <c r="AC88" s="414" t="s">
        <v>176</v>
      </c>
      <c r="AD88" s="395"/>
      <c r="AE88" s="395"/>
      <c r="AF88" s="395"/>
      <c r="AG88" s="395"/>
      <c r="AH88" s="395"/>
      <c r="AI88" s="395"/>
      <c r="AJ88" s="395"/>
      <c r="AK88" s="395"/>
      <c r="AL88" s="395"/>
      <c r="AM88" s="395"/>
      <c r="AN88" s="395"/>
      <c r="AO88" s="395"/>
      <c r="AP88" s="395"/>
      <c r="AQ88" s="395"/>
      <c r="AR88" s="395"/>
      <c r="AS88" s="395"/>
      <c r="AT88" s="395"/>
      <c r="AU88" s="395"/>
      <c r="AV88" s="395"/>
      <c r="AW88" s="395"/>
      <c r="AX88" s="395"/>
      <c r="AY88" s="395"/>
      <c r="AZ88" s="395"/>
      <c r="BA88" s="395"/>
      <c r="BB88" s="395"/>
      <c r="BC88" s="395"/>
      <c r="BD88" s="395"/>
      <c r="BE88" s="395"/>
      <c r="BF88" s="395"/>
      <c r="BG88" s="395"/>
      <c r="BH88" s="395"/>
      <c r="BI88" s="395"/>
      <c r="BJ88" s="403"/>
    </row>
    <row r="100" spans="1:62" x14ac:dyDescent="0.25">
      <c r="A100" s="416"/>
      <c r="B100" s="416"/>
      <c r="C100" s="416"/>
      <c r="D100" s="416"/>
      <c r="E100" s="416"/>
      <c r="F100" s="416"/>
      <c r="G100" s="416"/>
      <c r="H100" s="416"/>
      <c r="I100" s="416"/>
      <c r="J100" s="416"/>
      <c r="K100" s="416"/>
      <c r="L100" s="416"/>
      <c r="M100" s="416"/>
      <c r="N100" s="416"/>
      <c r="O100" s="416"/>
      <c r="P100" s="416"/>
      <c r="Q100" s="416"/>
      <c r="R100" s="416"/>
      <c r="S100" s="416"/>
      <c r="T100" s="416"/>
      <c r="U100" s="416"/>
      <c r="V100" s="416"/>
      <c r="W100" s="416"/>
      <c r="X100" s="416"/>
      <c r="Y100" s="416"/>
      <c r="Z100" s="416"/>
      <c r="AA100" s="416"/>
      <c r="AB100" s="416"/>
      <c r="AC100" s="416"/>
      <c r="AD100" s="416"/>
      <c r="AE100" s="416"/>
      <c r="AF100" s="416"/>
      <c r="AG100" s="416"/>
      <c r="AH100" s="416"/>
      <c r="AI100" s="416"/>
      <c r="AJ100" s="416"/>
      <c r="AK100" s="416"/>
      <c r="AL100" s="416"/>
      <c r="AM100" s="416"/>
      <c r="AN100" s="416"/>
      <c r="AO100" s="416"/>
      <c r="AP100" s="416"/>
      <c r="AQ100" s="416"/>
      <c r="AR100" s="416"/>
      <c r="AS100" s="416"/>
      <c r="AT100" s="416"/>
      <c r="AU100" s="416"/>
      <c r="AV100" s="416"/>
      <c r="AW100" s="416"/>
      <c r="AX100" s="416"/>
      <c r="AY100" s="416"/>
      <c r="AZ100" s="416"/>
      <c r="BA100" s="416"/>
      <c r="BB100" s="416"/>
      <c r="BC100" s="416"/>
      <c r="BD100" s="416"/>
      <c r="BE100" s="416"/>
      <c r="BF100" s="416"/>
      <c r="BG100" s="416"/>
      <c r="BH100" s="416"/>
      <c r="BI100" s="416"/>
      <c r="BJ100" s="416"/>
    </row>
    <row r="101" spans="1:62" x14ac:dyDescent="0.25">
      <c r="A101" s="416"/>
      <c r="B101" s="416"/>
      <c r="C101" s="416"/>
      <c r="D101" s="416"/>
      <c r="E101" s="416"/>
      <c r="F101" s="416"/>
      <c r="G101" s="416"/>
      <c r="H101" s="416"/>
      <c r="I101" s="416"/>
      <c r="J101" s="416"/>
      <c r="K101" s="416"/>
      <c r="L101" s="416"/>
      <c r="M101" s="416"/>
      <c r="N101" s="416"/>
      <c r="O101" s="416"/>
      <c r="P101" s="416"/>
      <c r="Q101" s="416"/>
      <c r="R101" s="416"/>
      <c r="S101" s="416"/>
      <c r="T101" s="416"/>
      <c r="U101" s="416"/>
      <c r="V101" s="416"/>
      <c r="W101" s="416"/>
      <c r="X101" s="416"/>
      <c r="Y101" s="416"/>
      <c r="Z101" s="416"/>
      <c r="AA101" s="416"/>
      <c r="AB101" s="416"/>
      <c r="AC101" s="416"/>
      <c r="AD101" s="416"/>
      <c r="AE101" s="416"/>
      <c r="AF101" s="416"/>
      <c r="AG101" s="416"/>
      <c r="AH101" s="416"/>
      <c r="AI101" s="416"/>
      <c r="AJ101" s="416"/>
      <c r="AK101" s="416"/>
      <c r="AL101" s="416"/>
      <c r="AM101" s="416"/>
      <c r="AN101" s="416"/>
      <c r="AO101" s="416"/>
      <c r="AP101" s="416"/>
      <c r="AQ101" s="416"/>
      <c r="AR101" s="416"/>
      <c r="AS101" s="416"/>
      <c r="AT101" s="416"/>
      <c r="AU101" s="416"/>
      <c r="AV101" s="416"/>
      <c r="AW101" s="416"/>
      <c r="AX101" s="416"/>
      <c r="AY101" s="416"/>
      <c r="AZ101" s="416"/>
      <c r="BA101" s="416"/>
      <c r="BB101" s="416"/>
      <c r="BC101" s="416"/>
      <c r="BD101" s="416"/>
      <c r="BE101" s="416"/>
      <c r="BF101" s="416"/>
      <c r="BG101" s="416"/>
      <c r="BH101" s="416"/>
      <c r="BI101" s="416"/>
      <c r="BJ101" s="416"/>
    </row>
    <row r="102" spans="1:62" x14ac:dyDescent="0.25">
      <c r="A102" s="416"/>
      <c r="B102" s="416"/>
      <c r="C102" s="416"/>
      <c r="D102" s="416"/>
      <c r="E102" s="416"/>
      <c r="F102" s="416"/>
      <c r="G102" s="416"/>
      <c r="H102" s="416"/>
      <c r="I102" s="416"/>
      <c r="J102" s="416"/>
      <c r="K102" s="416"/>
      <c r="L102" s="416"/>
      <c r="M102" s="416"/>
      <c r="N102" s="416"/>
      <c r="O102" s="416"/>
      <c r="P102" s="416"/>
      <c r="Q102" s="416"/>
      <c r="R102" s="416"/>
      <c r="S102" s="416"/>
      <c r="T102" s="416"/>
      <c r="U102" s="416"/>
      <c r="V102" s="416"/>
      <c r="W102" s="416"/>
      <c r="X102" s="416"/>
      <c r="Y102" s="416"/>
      <c r="Z102" s="416"/>
      <c r="AA102" s="416"/>
      <c r="AB102" s="416"/>
      <c r="AC102" s="416"/>
      <c r="AD102" s="416"/>
      <c r="AE102" s="416"/>
      <c r="AF102" s="416"/>
      <c r="AG102" s="416"/>
      <c r="AH102" s="416"/>
      <c r="AI102" s="416"/>
      <c r="AJ102" s="416"/>
      <c r="AK102" s="416"/>
      <c r="AL102" s="416"/>
      <c r="AM102" s="416"/>
      <c r="AN102" s="416"/>
      <c r="AO102" s="416"/>
      <c r="AP102" s="416"/>
      <c r="AQ102" s="416"/>
      <c r="AR102" s="416"/>
      <c r="AS102" s="416"/>
      <c r="AT102" s="416"/>
      <c r="AU102" s="416"/>
      <c r="AV102" s="416"/>
      <c r="AW102" s="416"/>
      <c r="AX102" s="416"/>
      <c r="AY102" s="416"/>
      <c r="AZ102" s="416"/>
      <c r="BA102" s="416"/>
      <c r="BB102" s="416"/>
      <c r="BC102" s="416"/>
      <c r="BD102" s="416"/>
      <c r="BE102" s="416"/>
      <c r="BF102" s="416"/>
      <c r="BG102" s="416"/>
      <c r="BH102" s="416"/>
      <c r="BI102" s="416"/>
      <c r="BJ102" s="416"/>
    </row>
    <row r="103" spans="1:62" x14ac:dyDescent="0.25">
      <c r="A103" s="416"/>
      <c r="B103" s="416"/>
      <c r="C103" s="416"/>
      <c r="D103" s="416"/>
      <c r="E103" s="416"/>
      <c r="F103" s="416"/>
      <c r="G103" s="416"/>
      <c r="H103" s="416"/>
      <c r="I103" s="416"/>
      <c r="J103" s="416"/>
      <c r="K103" s="416"/>
      <c r="L103" s="416"/>
      <c r="M103" s="416"/>
      <c r="N103" s="416"/>
      <c r="O103" s="416"/>
      <c r="P103" s="416"/>
      <c r="Q103" s="416"/>
      <c r="R103" s="416"/>
      <c r="S103" s="416"/>
      <c r="T103" s="416"/>
      <c r="U103" s="416"/>
      <c r="V103" s="416"/>
      <c r="W103" s="416"/>
      <c r="X103" s="416"/>
      <c r="Y103" s="416"/>
      <c r="Z103" s="416"/>
      <c r="AA103" s="416"/>
      <c r="AB103" s="416"/>
      <c r="AC103" s="416"/>
      <c r="AD103" s="416"/>
      <c r="AE103" s="416"/>
      <c r="AF103" s="416"/>
      <c r="AG103" s="416"/>
      <c r="AH103" s="416"/>
      <c r="AI103" s="416"/>
      <c r="AJ103" s="416"/>
      <c r="AK103" s="416"/>
      <c r="AL103" s="416"/>
      <c r="AM103" s="416"/>
      <c r="AN103" s="416"/>
      <c r="AO103" s="416"/>
      <c r="AP103" s="416"/>
      <c r="AQ103" s="416"/>
      <c r="AR103" s="416"/>
      <c r="AS103" s="416"/>
      <c r="AT103" s="416"/>
      <c r="AU103" s="416"/>
      <c r="AV103" s="416"/>
      <c r="AW103" s="416"/>
      <c r="AX103" s="416"/>
      <c r="AY103" s="416"/>
      <c r="AZ103" s="416"/>
      <c r="BA103" s="416"/>
      <c r="BB103" s="416"/>
      <c r="BC103" s="416"/>
      <c r="BD103" s="416"/>
      <c r="BE103" s="416"/>
      <c r="BF103" s="416"/>
      <c r="BG103" s="416"/>
      <c r="BH103" s="416"/>
      <c r="BI103" s="416"/>
      <c r="BJ103" s="416"/>
    </row>
    <row r="104" spans="1:62" x14ac:dyDescent="0.25">
      <c r="A104" s="416"/>
      <c r="B104" s="416"/>
      <c r="C104" s="416"/>
      <c r="D104" s="416"/>
      <c r="E104" s="416"/>
      <c r="F104" s="416"/>
      <c r="G104" s="416"/>
      <c r="H104" s="416"/>
      <c r="I104" s="416"/>
      <c r="J104" s="416"/>
      <c r="K104" s="416"/>
      <c r="L104" s="416"/>
      <c r="M104" s="416"/>
      <c r="N104" s="416"/>
      <c r="O104" s="416"/>
      <c r="P104" s="416"/>
      <c r="Q104" s="416"/>
      <c r="R104" s="416"/>
      <c r="S104" s="416"/>
      <c r="T104" s="416"/>
      <c r="U104" s="416"/>
      <c r="V104" s="416"/>
      <c r="W104" s="416"/>
      <c r="X104" s="416"/>
      <c r="Y104" s="416"/>
      <c r="Z104" s="416"/>
      <c r="AA104" s="416"/>
      <c r="AB104" s="416"/>
      <c r="AC104" s="416"/>
      <c r="AD104" s="416"/>
      <c r="AE104" s="416"/>
      <c r="AF104" s="416"/>
      <c r="AG104" s="416"/>
      <c r="AH104" s="416"/>
      <c r="AI104" s="416"/>
      <c r="AJ104" s="416"/>
      <c r="AK104" s="416"/>
      <c r="AL104" s="416"/>
      <c r="AM104" s="416"/>
      <c r="AN104" s="416"/>
      <c r="AO104" s="416"/>
      <c r="AP104" s="416"/>
      <c r="AQ104" s="416"/>
      <c r="AR104" s="416"/>
      <c r="AS104" s="416"/>
      <c r="AT104" s="416"/>
      <c r="AU104" s="416"/>
      <c r="AV104" s="416"/>
      <c r="AW104" s="416"/>
      <c r="AX104" s="416"/>
      <c r="AY104" s="416"/>
      <c r="AZ104" s="416"/>
      <c r="BA104" s="416"/>
      <c r="BB104" s="416"/>
      <c r="BC104" s="416"/>
      <c r="BD104" s="416"/>
      <c r="BE104" s="416"/>
      <c r="BF104" s="416"/>
      <c r="BG104" s="416"/>
      <c r="BH104" s="416"/>
      <c r="BI104" s="416"/>
      <c r="BJ104" s="416"/>
    </row>
    <row r="105" spans="1:62" x14ac:dyDescent="0.25">
      <c r="A105" s="416"/>
      <c r="B105" s="416"/>
      <c r="C105" s="416"/>
      <c r="D105" s="416"/>
      <c r="E105" s="416"/>
      <c r="F105" s="416"/>
      <c r="G105" s="416"/>
      <c r="H105" s="416"/>
      <c r="I105" s="416"/>
      <c r="J105" s="416"/>
      <c r="K105" s="416"/>
      <c r="L105" s="416"/>
      <c r="M105" s="416"/>
      <c r="N105" s="416"/>
      <c r="O105" s="416"/>
      <c r="P105" s="416"/>
      <c r="Q105" s="416"/>
      <c r="R105" s="416"/>
      <c r="S105" s="416"/>
      <c r="T105" s="416"/>
      <c r="U105" s="416"/>
      <c r="V105" s="416"/>
      <c r="W105" s="416"/>
      <c r="X105" s="416"/>
      <c r="Y105" s="416"/>
      <c r="Z105" s="416"/>
      <c r="AA105" s="416"/>
      <c r="AB105" s="416"/>
      <c r="AC105" s="416"/>
      <c r="AD105" s="416"/>
      <c r="AE105" s="416"/>
      <c r="AF105" s="416"/>
      <c r="AG105" s="416"/>
      <c r="AH105" s="416"/>
      <c r="AI105" s="416"/>
      <c r="AJ105" s="416"/>
      <c r="AK105" s="416"/>
      <c r="AL105" s="416"/>
      <c r="AM105" s="416"/>
      <c r="AN105" s="416"/>
      <c r="AO105" s="416"/>
      <c r="AP105" s="416"/>
      <c r="AQ105" s="416"/>
      <c r="AR105" s="416"/>
      <c r="AS105" s="416"/>
      <c r="AT105" s="416"/>
      <c r="AU105" s="416"/>
      <c r="AV105" s="416"/>
      <c r="AW105" s="416"/>
      <c r="AX105" s="416"/>
      <c r="AY105" s="416"/>
      <c r="AZ105" s="416"/>
      <c r="BA105" s="416"/>
      <c r="BB105" s="416"/>
      <c r="BC105" s="416"/>
      <c r="BD105" s="416"/>
      <c r="BE105" s="416"/>
      <c r="BF105" s="416"/>
      <c r="BG105" s="416"/>
      <c r="BH105" s="416"/>
      <c r="BI105" s="416"/>
      <c r="BJ105" s="416"/>
    </row>
    <row r="106" spans="1:62" x14ac:dyDescent="0.25">
      <c r="A106" s="416"/>
      <c r="B106" s="416"/>
      <c r="C106" s="416"/>
      <c r="D106" s="416"/>
      <c r="E106" s="416"/>
      <c r="F106" s="416"/>
      <c r="G106" s="416"/>
      <c r="H106" s="416"/>
      <c r="I106" s="416"/>
      <c r="J106" s="416"/>
      <c r="K106" s="416"/>
      <c r="L106" s="416"/>
      <c r="M106" s="416"/>
      <c r="N106" s="416"/>
      <c r="O106" s="416"/>
      <c r="P106" s="416"/>
      <c r="Q106" s="416"/>
      <c r="R106" s="416"/>
      <c r="S106" s="416"/>
      <c r="T106" s="416"/>
      <c r="U106" s="416"/>
      <c r="V106" s="416"/>
      <c r="W106" s="416"/>
      <c r="X106" s="416"/>
      <c r="Y106" s="416"/>
      <c r="Z106" s="416"/>
      <c r="AA106" s="416"/>
      <c r="AB106" s="416"/>
      <c r="AC106" s="416"/>
      <c r="AD106" s="416"/>
      <c r="AE106" s="416"/>
      <c r="AF106" s="416"/>
      <c r="AG106" s="416"/>
      <c r="AH106" s="416"/>
      <c r="AI106" s="416"/>
      <c r="AJ106" s="416"/>
      <c r="AK106" s="416"/>
      <c r="AL106" s="416"/>
      <c r="AM106" s="416"/>
      <c r="AN106" s="416"/>
      <c r="AO106" s="416"/>
      <c r="AP106" s="416"/>
      <c r="AQ106" s="416"/>
      <c r="AR106" s="416"/>
      <c r="AS106" s="416"/>
      <c r="AT106" s="416"/>
      <c r="AU106" s="416"/>
      <c r="AV106" s="416"/>
      <c r="AW106" s="416"/>
      <c r="AX106" s="416"/>
      <c r="AY106" s="416"/>
      <c r="AZ106" s="416"/>
      <c r="BA106" s="416"/>
      <c r="BB106" s="416"/>
      <c r="BC106" s="416"/>
      <c r="BD106" s="416"/>
      <c r="BE106" s="416"/>
      <c r="BF106" s="416"/>
      <c r="BG106" s="416"/>
      <c r="BH106" s="416"/>
      <c r="BI106" s="416"/>
      <c r="BJ106" s="416"/>
    </row>
    <row r="107" spans="1:62" x14ac:dyDescent="0.25">
      <c r="A107" s="416"/>
      <c r="B107" s="416"/>
      <c r="C107" s="416"/>
      <c r="D107" s="416"/>
      <c r="E107" s="416"/>
      <c r="F107" s="416"/>
      <c r="G107" s="416"/>
      <c r="H107" s="416"/>
      <c r="I107" s="416"/>
      <c r="J107" s="416"/>
      <c r="K107" s="416"/>
      <c r="L107" s="416"/>
      <c r="M107" s="416"/>
      <c r="N107" s="416"/>
      <c r="O107" s="416"/>
      <c r="P107" s="416"/>
      <c r="Q107" s="416"/>
      <c r="R107" s="416"/>
      <c r="S107" s="416"/>
      <c r="T107" s="416"/>
      <c r="U107" s="416"/>
      <c r="V107" s="416"/>
      <c r="W107" s="416"/>
      <c r="X107" s="416"/>
      <c r="Y107" s="416"/>
      <c r="Z107" s="416"/>
      <c r="AA107" s="416"/>
      <c r="AB107" s="416"/>
      <c r="AC107" s="416"/>
      <c r="AD107" s="416"/>
      <c r="AE107" s="416"/>
      <c r="AF107" s="416"/>
      <c r="AG107" s="416"/>
      <c r="AH107" s="416"/>
      <c r="AI107" s="416"/>
      <c r="AJ107" s="416"/>
      <c r="AK107" s="416"/>
      <c r="AL107" s="416"/>
      <c r="AM107" s="416"/>
      <c r="AN107" s="416"/>
      <c r="AO107" s="416"/>
      <c r="AP107" s="416"/>
      <c r="AQ107" s="416"/>
      <c r="AR107" s="416"/>
      <c r="AS107" s="416"/>
      <c r="AT107" s="416"/>
      <c r="AU107" s="416"/>
      <c r="AV107" s="416"/>
      <c r="AW107" s="416"/>
      <c r="AX107" s="416"/>
      <c r="AY107" s="416"/>
      <c r="AZ107" s="416"/>
      <c r="BA107" s="416"/>
      <c r="BB107" s="416"/>
      <c r="BC107" s="416"/>
      <c r="BD107" s="416"/>
      <c r="BE107" s="416"/>
      <c r="BF107" s="416"/>
      <c r="BG107" s="416"/>
      <c r="BH107" s="416"/>
      <c r="BI107" s="416"/>
      <c r="BJ107" s="416"/>
    </row>
    <row r="108" spans="1:62" x14ac:dyDescent="0.25">
      <c r="A108" s="416"/>
      <c r="B108" s="416"/>
      <c r="C108" s="416"/>
      <c r="D108" s="416"/>
      <c r="E108" s="416"/>
      <c r="F108" s="416"/>
      <c r="G108" s="416"/>
      <c r="H108" s="416"/>
      <c r="I108" s="416"/>
      <c r="J108" s="416"/>
      <c r="K108" s="416"/>
      <c r="L108" s="416"/>
      <c r="M108" s="416"/>
      <c r="N108" s="416"/>
      <c r="O108" s="416"/>
      <c r="P108" s="416"/>
      <c r="Q108" s="416"/>
      <c r="R108" s="416"/>
      <c r="S108" s="416"/>
      <c r="T108" s="416"/>
      <c r="U108" s="416"/>
      <c r="V108" s="416"/>
      <c r="W108" s="416"/>
      <c r="X108" s="416"/>
      <c r="Y108" s="416"/>
      <c r="Z108" s="416"/>
      <c r="AA108" s="416"/>
      <c r="AB108" s="416"/>
      <c r="AC108" s="416"/>
      <c r="AD108" s="416"/>
      <c r="AE108" s="416"/>
      <c r="AF108" s="416"/>
      <c r="AG108" s="416"/>
      <c r="AH108" s="416"/>
      <c r="AI108" s="416"/>
      <c r="AJ108" s="416"/>
      <c r="AK108" s="416"/>
      <c r="AL108" s="416"/>
      <c r="AM108" s="416"/>
      <c r="AN108" s="416"/>
      <c r="AO108" s="416"/>
      <c r="AP108" s="416"/>
      <c r="AQ108" s="416"/>
      <c r="AR108" s="416"/>
      <c r="AS108" s="416"/>
      <c r="AT108" s="416"/>
      <c r="AU108" s="416"/>
      <c r="AV108" s="416"/>
      <c r="AW108" s="416"/>
      <c r="AX108" s="416"/>
      <c r="AY108" s="416"/>
      <c r="AZ108" s="416"/>
      <c r="BA108" s="416"/>
      <c r="BB108" s="416"/>
      <c r="BC108" s="416"/>
      <c r="BD108" s="416"/>
      <c r="BE108" s="416"/>
      <c r="BF108" s="416"/>
      <c r="BG108" s="416"/>
      <c r="BH108" s="416"/>
      <c r="BI108" s="416"/>
      <c r="BJ108" s="416"/>
    </row>
    <row r="109" spans="1:62" x14ac:dyDescent="0.25">
      <c r="A109" s="416"/>
      <c r="B109" s="416"/>
      <c r="C109" s="416"/>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16"/>
      <c r="AD109" s="416"/>
      <c r="AE109" s="416"/>
      <c r="AF109" s="416"/>
      <c r="AG109" s="416"/>
      <c r="AH109" s="416"/>
      <c r="AI109" s="416"/>
      <c r="AJ109" s="416"/>
      <c r="AK109" s="416"/>
      <c r="AL109" s="416"/>
      <c r="AM109" s="416"/>
      <c r="AN109" s="416"/>
      <c r="AO109" s="416"/>
      <c r="AP109" s="416"/>
      <c r="AQ109" s="416"/>
      <c r="AR109" s="416"/>
      <c r="AS109" s="416"/>
      <c r="AT109" s="416"/>
      <c r="AU109" s="416"/>
      <c r="AV109" s="416"/>
      <c r="AW109" s="416"/>
      <c r="AX109" s="416"/>
      <c r="AY109" s="416"/>
      <c r="AZ109" s="416"/>
      <c r="BA109" s="416"/>
      <c r="BB109" s="416"/>
      <c r="BC109" s="416"/>
      <c r="BD109" s="416"/>
      <c r="BE109" s="416"/>
      <c r="BF109" s="416"/>
      <c r="BG109" s="416"/>
      <c r="BH109" s="416"/>
      <c r="BI109" s="416"/>
      <c r="BJ109" s="416"/>
    </row>
    <row r="110" spans="1:62" x14ac:dyDescent="0.25">
      <c r="A110" s="416"/>
      <c r="B110" s="416"/>
      <c r="C110" s="416"/>
      <c r="D110" s="416"/>
      <c r="E110" s="416"/>
      <c r="F110" s="416"/>
      <c r="G110" s="416"/>
      <c r="H110" s="416"/>
      <c r="I110" s="416"/>
      <c r="J110" s="416"/>
      <c r="K110" s="416"/>
      <c r="L110" s="416"/>
      <c r="M110" s="416"/>
      <c r="N110" s="416"/>
      <c r="O110" s="416"/>
      <c r="P110" s="416"/>
      <c r="Q110" s="416"/>
      <c r="R110" s="416"/>
      <c r="S110" s="416"/>
      <c r="T110" s="416"/>
      <c r="U110" s="416"/>
      <c r="V110" s="416"/>
      <c r="W110" s="416"/>
      <c r="X110" s="416"/>
      <c r="Y110" s="416"/>
      <c r="Z110" s="416"/>
      <c r="AA110" s="416"/>
      <c r="AB110" s="416"/>
      <c r="AC110" s="416"/>
      <c r="AD110" s="416"/>
      <c r="AE110" s="416"/>
      <c r="AF110" s="416"/>
      <c r="AG110" s="416"/>
      <c r="AH110" s="416"/>
      <c r="AI110" s="416"/>
      <c r="AJ110" s="416"/>
      <c r="AK110" s="416"/>
      <c r="AL110" s="416"/>
      <c r="AM110" s="416"/>
      <c r="AN110" s="416"/>
      <c r="AO110" s="416"/>
      <c r="AP110" s="416"/>
      <c r="AQ110" s="416"/>
      <c r="AR110" s="416"/>
      <c r="AS110" s="416"/>
      <c r="AT110" s="416"/>
      <c r="AU110" s="416"/>
      <c r="AV110" s="416"/>
      <c r="AW110" s="416"/>
      <c r="AX110" s="416"/>
      <c r="AY110" s="416"/>
      <c r="AZ110" s="416"/>
      <c r="BA110" s="416"/>
      <c r="BB110" s="416"/>
      <c r="BC110" s="416"/>
      <c r="BD110" s="416"/>
      <c r="BE110" s="416"/>
      <c r="BF110" s="416"/>
      <c r="BG110" s="416"/>
      <c r="BH110" s="416"/>
      <c r="BI110" s="416"/>
      <c r="BJ110" s="416"/>
    </row>
    <row r="111" spans="1:62" x14ac:dyDescent="0.25">
      <c r="A111" s="416"/>
      <c r="B111" s="416"/>
      <c r="C111" s="416"/>
      <c r="D111" s="416"/>
      <c r="E111" s="416"/>
      <c r="F111" s="416"/>
      <c r="G111" s="416"/>
      <c r="H111" s="416"/>
      <c r="I111" s="416"/>
      <c r="J111" s="416"/>
      <c r="K111" s="416"/>
      <c r="L111" s="416"/>
      <c r="M111" s="416"/>
      <c r="N111" s="416"/>
      <c r="O111" s="416"/>
      <c r="P111" s="416"/>
      <c r="Q111" s="416"/>
      <c r="R111" s="416"/>
      <c r="S111" s="416"/>
      <c r="T111" s="416"/>
      <c r="U111" s="416"/>
      <c r="V111" s="416"/>
      <c r="W111" s="416"/>
      <c r="X111" s="416"/>
      <c r="Y111" s="416"/>
      <c r="Z111" s="416"/>
      <c r="AA111" s="416"/>
      <c r="AB111" s="416"/>
      <c r="AC111" s="416"/>
      <c r="AD111" s="416"/>
      <c r="AE111" s="416"/>
      <c r="AF111" s="416"/>
      <c r="AG111" s="416"/>
      <c r="AH111" s="416"/>
      <c r="AI111" s="416"/>
      <c r="AJ111" s="416"/>
      <c r="AK111" s="416"/>
      <c r="AL111" s="416"/>
      <c r="AM111" s="416"/>
      <c r="AN111" s="416"/>
      <c r="AO111" s="416"/>
      <c r="AP111" s="416"/>
      <c r="AQ111" s="416"/>
      <c r="AR111" s="416"/>
      <c r="AS111" s="416"/>
      <c r="AT111" s="416"/>
      <c r="AU111" s="416"/>
      <c r="AV111" s="416"/>
      <c r="AW111" s="416"/>
      <c r="AX111" s="416"/>
      <c r="AY111" s="416"/>
      <c r="AZ111" s="416"/>
      <c r="BA111" s="416"/>
      <c r="BB111" s="416"/>
      <c r="BC111" s="416"/>
      <c r="BD111" s="416"/>
      <c r="BE111" s="416"/>
      <c r="BF111" s="416"/>
      <c r="BG111" s="416"/>
      <c r="BH111" s="416"/>
      <c r="BI111" s="416"/>
      <c r="BJ111" s="416"/>
    </row>
    <row r="112" spans="1:62" x14ac:dyDescent="0.25">
      <c r="A112" s="416"/>
      <c r="B112" s="416"/>
      <c r="C112" s="416"/>
      <c r="D112" s="416"/>
      <c r="E112" s="416"/>
      <c r="F112" s="416"/>
      <c r="G112" s="416"/>
      <c r="H112" s="416"/>
      <c r="I112" s="416"/>
      <c r="J112" s="416"/>
      <c r="K112" s="416"/>
      <c r="L112" s="416"/>
      <c r="M112" s="416"/>
      <c r="N112" s="416"/>
      <c r="O112" s="416"/>
      <c r="P112" s="416"/>
      <c r="Q112" s="416"/>
      <c r="R112" s="416"/>
      <c r="S112" s="416"/>
      <c r="T112" s="416"/>
      <c r="U112" s="416"/>
      <c r="V112" s="416"/>
      <c r="W112" s="416"/>
      <c r="X112" s="416"/>
      <c r="Y112" s="416"/>
      <c r="Z112" s="416"/>
      <c r="AA112" s="416"/>
      <c r="AB112" s="416"/>
      <c r="AC112" s="416"/>
      <c r="AD112" s="416"/>
      <c r="AE112" s="416"/>
      <c r="AF112" s="416"/>
      <c r="AG112" s="416"/>
      <c r="AH112" s="416"/>
      <c r="AI112" s="416"/>
      <c r="AJ112" s="416"/>
      <c r="AK112" s="416"/>
      <c r="AL112" s="416"/>
      <c r="AM112" s="416"/>
      <c r="AN112" s="416"/>
      <c r="AO112" s="416"/>
      <c r="AP112" s="416"/>
      <c r="AQ112" s="416"/>
      <c r="AR112" s="416"/>
      <c r="AS112" s="416"/>
      <c r="AT112" s="416"/>
      <c r="AU112" s="416"/>
      <c r="AV112" s="416"/>
      <c r="AW112" s="416"/>
      <c r="AX112" s="416"/>
      <c r="AY112" s="416"/>
      <c r="AZ112" s="416"/>
      <c r="BA112" s="416"/>
      <c r="BB112" s="416"/>
      <c r="BC112" s="416"/>
      <c r="BD112" s="416"/>
      <c r="BE112" s="416"/>
      <c r="BF112" s="416"/>
      <c r="BG112" s="416"/>
      <c r="BH112" s="416"/>
      <c r="BI112" s="416"/>
      <c r="BJ112" s="416"/>
    </row>
    <row r="113" spans="1:62" x14ac:dyDescent="0.25">
      <c r="A113" s="416"/>
      <c r="B113" s="416"/>
      <c r="C113" s="416"/>
      <c r="D113" s="416"/>
      <c r="E113" s="416"/>
      <c r="F113" s="416"/>
      <c r="G113" s="416"/>
      <c r="H113" s="416"/>
      <c r="I113" s="416"/>
      <c r="J113" s="416"/>
      <c r="K113" s="416"/>
      <c r="L113" s="416"/>
      <c r="M113" s="416"/>
      <c r="N113" s="416"/>
      <c r="O113" s="416"/>
      <c r="P113" s="416"/>
      <c r="Q113" s="416"/>
      <c r="R113" s="416"/>
      <c r="S113" s="416"/>
      <c r="T113" s="416"/>
      <c r="U113" s="416"/>
      <c r="V113" s="416"/>
      <c r="W113" s="416"/>
      <c r="X113" s="416"/>
      <c r="Y113" s="416"/>
      <c r="Z113" s="416"/>
      <c r="AA113" s="416"/>
      <c r="AB113" s="416"/>
      <c r="AC113" s="416"/>
      <c r="AD113" s="416"/>
      <c r="AE113" s="416"/>
      <c r="AF113" s="416"/>
      <c r="AG113" s="416"/>
      <c r="AH113" s="416"/>
      <c r="AI113" s="416"/>
      <c r="AJ113" s="416"/>
      <c r="AK113" s="416"/>
      <c r="AL113" s="416"/>
      <c r="AM113" s="416"/>
      <c r="AN113" s="416"/>
      <c r="AO113" s="416"/>
      <c r="AP113" s="416"/>
      <c r="AQ113" s="416"/>
      <c r="AR113" s="416"/>
      <c r="AS113" s="416"/>
      <c r="AT113" s="416"/>
      <c r="AU113" s="416"/>
      <c r="AV113" s="416"/>
      <c r="AW113" s="416"/>
      <c r="AX113" s="416"/>
      <c r="AY113" s="416"/>
      <c r="AZ113" s="416"/>
      <c r="BA113" s="416"/>
      <c r="BB113" s="416"/>
      <c r="BC113" s="416"/>
      <c r="BD113" s="416"/>
      <c r="BE113" s="416"/>
      <c r="BF113" s="416"/>
      <c r="BG113" s="416"/>
      <c r="BH113" s="416"/>
      <c r="BI113" s="416"/>
      <c r="BJ113" s="416"/>
    </row>
    <row r="114" spans="1:62" x14ac:dyDescent="0.25">
      <c r="A114" s="416"/>
      <c r="B114" s="416"/>
      <c r="C114" s="416"/>
      <c r="D114" s="416"/>
      <c r="E114" s="416"/>
      <c r="F114" s="416"/>
      <c r="G114" s="416"/>
      <c r="H114" s="416"/>
      <c r="I114" s="416"/>
      <c r="J114" s="416"/>
      <c r="K114" s="416"/>
      <c r="L114" s="416"/>
      <c r="M114" s="416"/>
      <c r="N114" s="416"/>
      <c r="O114" s="416"/>
      <c r="P114" s="416"/>
      <c r="Q114" s="416"/>
      <c r="R114" s="416"/>
      <c r="S114" s="416"/>
      <c r="T114" s="416"/>
      <c r="U114" s="416"/>
      <c r="V114" s="416"/>
      <c r="W114" s="416"/>
      <c r="X114" s="416"/>
      <c r="Y114" s="416"/>
      <c r="Z114" s="416"/>
      <c r="AA114" s="416"/>
      <c r="AB114" s="416"/>
      <c r="AC114" s="416"/>
      <c r="AD114" s="416"/>
      <c r="AE114" s="416"/>
      <c r="AF114" s="416"/>
      <c r="AG114" s="416"/>
      <c r="AH114" s="416"/>
      <c r="AI114" s="416"/>
      <c r="AJ114" s="416"/>
      <c r="AK114" s="416"/>
      <c r="AL114" s="416"/>
      <c r="AM114" s="416"/>
      <c r="AN114" s="416"/>
      <c r="AO114" s="416"/>
      <c r="AP114" s="416"/>
      <c r="AQ114" s="416"/>
      <c r="AR114" s="416"/>
      <c r="AS114" s="416"/>
      <c r="AT114" s="416"/>
      <c r="AU114" s="416"/>
      <c r="AV114" s="416"/>
      <c r="AW114" s="416"/>
      <c r="AX114" s="416"/>
      <c r="AY114" s="416"/>
      <c r="AZ114" s="416"/>
      <c r="BA114" s="416"/>
      <c r="BB114" s="416"/>
      <c r="BC114" s="416"/>
      <c r="BD114" s="416"/>
      <c r="BE114" s="416"/>
      <c r="BF114" s="416"/>
      <c r="BG114" s="416"/>
      <c r="BH114" s="416"/>
      <c r="BI114" s="416"/>
      <c r="BJ114" s="416"/>
    </row>
    <row r="115" spans="1:62" x14ac:dyDescent="0.25">
      <c r="A115" s="416"/>
      <c r="B115" s="416"/>
      <c r="C115" s="416"/>
      <c r="D115" s="416"/>
      <c r="E115" s="416"/>
      <c r="F115" s="416"/>
      <c r="G115" s="416"/>
      <c r="H115" s="416"/>
      <c r="I115" s="416"/>
      <c r="J115" s="416"/>
      <c r="K115" s="416"/>
      <c r="L115" s="416"/>
      <c r="M115" s="416"/>
      <c r="N115" s="416"/>
      <c r="O115" s="416"/>
      <c r="P115" s="416"/>
      <c r="Q115" s="416"/>
      <c r="R115" s="416"/>
      <c r="S115" s="416"/>
      <c r="T115" s="416"/>
      <c r="U115" s="416"/>
      <c r="V115" s="416"/>
      <c r="W115" s="416"/>
      <c r="X115" s="416"/>
      <c r="Y115" s="416"/>
      <c r="Z115" s="416"/>
      <c r="AA115" s="416"/>
      <c r="AB115" s="416"/>
      <c r="AC115" s="416"/>
      <c r="AD115" s="416"/>
      <c r="AE115" s="416"/>
      <c r="AF115" s="416"/>
      <c r="AG115" s="416"/>
      <c r="AH115" s="416"/>
      <c r="AI115" s="416"/>
      <c r="AJ115" s="416"/>
      <c r="AK115" s="416"/>
      <c r="AL115" s="416"/>
      <c r="AM115" s="416"/>
      <c r="AN115" s="416"/>
      <c r="AO115" s="416"/>
      <c r="AP115" s="416"/>
      <c r="AQ115" s="416"/>
      <c r="AR115" s="416"/>
      <c r="AS115" s="416"/>
      <c r="AT115" s="416"/>
      <c r="AU115" s="416"/>
      <c r="AV115" s="416"/>
      <c r="AW115" s="416"/>
      <c r="AX115" s="416"/>
      <c r="AY115" s="416"/>
      <c r="AZ115" s="416"/>
      <c r="BA115" s="416"/>
      <c r="BB115" s="416"/>
      <c r="BC115" s="416"/>
      <c r="BD115" s="416"/>
      <c r="BE115" s="416"/>
      <c r="BF115" s="416"/>
      <c r="BG115" s="416"/>
      <c r="BH115" s="416"/>
      <c r="BI115" s="416"/>
      <c r="BJ115" s="416"/>
    </row>
    <row r="116" spans="1:62" x14ac:dyDescent="0.25">
      <c r="A116" s="416"/>
      <c r="B116" s="416"/>
      <c r="C116" s="416"/>
      <c r="D116" s="416"/>
      <c r="E116" s="416"/>
      <c r="F116" s="416"/>
      <c r="G116" s="416"/>
      <c r="H116" s="416"/>
      <c r="I116" s="416"/>
      <c r="J116" s="416"/>
      <c r="K116" s="416"/>
      <c r="L116" s="416"/>
      <c r="M116" s="416"/>
      <c r="N116" s="416"/>
      <c r="O116" s="416"/>
      <c r="P116" s="416"/>
      <c r="Q116" s="416"/>
      <c r="R116" s="416"/>
      <c r="S116" s="416"/>
      <c r="T116" s="416"/>
      <c r="U116" s="416"/>
      <c r="V116" s="416"/>
      <c r="W116" s="416"/>
      <c r="X116" s="416"/>
      <c r="Y116" s="416"/>
      <c r="Z116" s="416"/>
      <c r="AA116" s="416"/>
      <c r="AB116" s="416"/>
      <c r="AC116" s="416"/>
      <c r="AD116" s="416"/>
      <c r="AE116" s="416"/>
      <c r="AF116" s="416"/>
      <c r="AG116" s="416"/>
      <c r="AH116" s="416"/>
      <c r="AI116" s="416"/>
      <c r="AJ116" s="416"/>
      <c r="AK116" s="416"/>
      <c r="AL116" s="416"/>
      <c r="AM116" s="416"/>
      <c r="AN116" s="416"/>
      <c r="AO116" s="416"/>
      <c r="AP116" s="416"/>
      <c r="AQ116" s="416"/>
      <c r="AR116" s="416"/>
      <c r="AS116" s="416"/>
      <c r="AT116" s="416"/>
      <c r="AU116" s="416"/>
      <c r="AV116" s="416"/>
      <c r="AW116" s="416"/>
      <c r="AX116" s="416"/>
      <c r="AY116" s="416"/>
      <c r="AZ116" s="416"/>
      <c r="BA116" s="416"/>
      <c r="BB116" s="416"/>
      <c r="BC116" s="416"/>
      <c r="BD116" s="416"/>
      <c r="BE116" s="416"/>
      <c r="BF116" s="416"/>
      <c r="BG116" s="416"/>
      <c r="BH116" s="416"/>
      <c r="BI116" s="416"/>
      <c r="BJ116" s="416"/>
    </row>
    <row r="117" spans="1:62" x14ac:dyDescent="0.25">
      <c r="A117" s="416"/>
      <c r="B117" s="416"/>
      <c r="C117" s="416"/>
      <c r="D117" s="416"/>
      <c r="E117" s="416"/>
      <c r="F117" s="416"/>
      <c r="G117" s="416"/>
      <c r="H117" s="416"/>
      <c r="I117" s="416"/>
      <c r="J117" s="416"/>
      <c r="K117" s="416"/>
      <c r="L117" s="416"/>
      <c r="M117" s="416"/>
      <c r="N117" s="416"/>
      <c r="O117" s="416"/>
      <c r="P117" s="416"/>
      <c r="Q117" s="416"/>
      <c r="R117" s="416"/>
      <c r="S117" s="416"/>
      <c r="T117" s="416"/>
      <c r="U117" s="416"/>
      <c r="V117" s="416"/>
      <c r="W117" s="416"/>
      <c r="X117" s="416"/>
      <c r="Y117" s="416"/>
      <c r="Z117" s="416"/>
      <c r="AA117" s="416"/>
      <c r="AB117" s="416"/>
      <c r="AC117" s="416"/>
      <c r="AD117" s="416"/>
      <c r="AE117" s="416"/>
      <c r="AF117" s="416"/>
      <c r="AG117" s="416"/>
      <c r="AH117" s="416"/>
      <c r="AI117" s="416"/>
      <c r="AJ117" s="416"/>
      <c r="AK117" s="416"/>
      <c r="AL117" s="416"/>
      <c r="AM117" s="416"/>
      <c r="AN117" s="416"/>
      <c r="AO117" s="416"/>
      <c r="AP117" s="416"/>
      <c r="AQ117" s="416"/>
      <c r="AR117" s="416"/>
      <c r="AS117" s="416"/>
      <c r="AT117" s="416"/>
      <c r="AU117" s="416"/>
      <c r="AV117" s="416"/>
      <c r="AW117" s="416"/>
      <c r="AX117" s="416"/>
      <c r="AY117" s="416"/>
      <c r="AZ117" s="416"/>
      <c r="BA117" s="416"/>
      <c r="BB117" s="416"/>
      <c r="BC117" s="416"/>
      <c r="BD117" s="416"/>
      <c r="BE117" s="416"/>
      <c r="BF117" s="416"/>
      <c r="BG117" s="416"/>
      <c r="BH117" s="416"/>
      <c r="BI117" s="416"/>
      <c r="BJ117" s="416"/>
    </row>
    <row r="118" spans="1:62" x14ac:dyDescent="0.25">
      <c r="A118" s="416"/>
      <c r="B118" s="416"/>
      <c r="C118" s="416"/>
      <c r="D118" s="416"/>
      <c r="E118" s="416"/>
      <c r="F118" s="416"/>
      <c r="G118" s="416"/>
      <c r="H118" s="416"/>
      <c r="I118" s="416"/>
      <c r="J118" s="416"/>
      <c r="K118" s="416"/>
      <c r="L118" s="416"/>
      <c r="M118" s="416"/>
      <c r="N118" s="416"/>
      <c r="O118" s="416"/>
      <c r="P118" s="416"/>
      <c r="Q118" s="416"/>
      <c r="R118" s="416"/>
      <c r="S118" s="416"/>
      <c r="T118" s="416"/>
      <c r="U118" s="416"/>
      <c r="V118" s="416"/>
      <c r="W118" s="416"/>
      <c r="X118" s="416"/>
      <c r="Y118" s="416"/>
      <c r="Z118" s="416"/>
      <c r="AA118" s="416"/>
      <c r="AB118" s="416"/>
      <c r="AC118" s="416"/>
      <c r="AD118" s="416"/>
      <c r="AE118" s="416"/>
      <c r="AF118" s="416"/>
      <c r="AG118" s="416"/>
      <c r="AH118" s="416"/>
      <c r="AI118" s="416"/>
      <c r="AJ118" s="416"/>
      <c r="AK118" s="416"/>
      <c r="AL118" s="416"/>
      <c r="AM118" s="416"/>
      <c r="AN118" s="416"/>
      <c r="AO118" s="416"/>
      <c r="AP118" s="416"/>
      <c r="AQ118" s="416"/>
      <c r="AR118" s="416"/>
      <c r="AS118" s="416"/>
      <c r="AT118" s="416"/>
      <c r="AU118" s="416"/>
      <c r="AV118" s="416"/>
      <c r="AW118" s="416"/>
      <c r="AX118" s="416"/>
      <c r="AY118" s="416"/>
      <c r="AZ118" s="416"/>
      <c r="BA118" s="416"/>
      <c r="BB118" s="416"/>
      <c r="BC118" s="416"/>
      <c r="BD118" s="416"/>
      <c r="BE118" s="416"/>
      <c r="BF118" s="416"/>
      <c r="BG118" s="416"/>
      <c r="BH118" s="416"/>
      <c r="BI118" s="416"/>
      <c r="BJ118" s="416"/>
    </row>
    <row r="119" spans="1:62" x14ac:dyDescent="0.25">
      <c r="A119" s="416"/>
      <c r="B119" s="416"/>
      <c r="C119" s="416"/>
      <c r="D119" s="416"/>
      <c r="E119" s="416"/>
      <c r="F119" s="416"/>
      <c r="G119" s="416"/>
      <c r="H119" s="416"/>
      <c r="I119" s="416"/>
      <c r="J119" s="416"/>
      <c r="K119" s="416"/>
      <c r="L119" s="416"/>
      <c r="M119" s="416"/>
      <c r="N119" s="416"/>
      <c r="O119" s="416"/>
      <c r="P119" s="416"/>
      <c r="Q119" s="416"/>
      <c r="R119" s="416"/>
      <c r="S119" s="416"/>
      <c r="T119" s="416"/>
      <c r="U119" s="416"/>
      <c r="V119" s="416"/>
      <c r="W119" s="416"/>
      <c r="X119" s="416"/>
      <c r="Y119" s="416"/>
      <c r="Z119" s="416"/>
      <c r="AA119" s="416"/>
      <c r="AB119" s="416"/>
      <c r="AC119" s="416"/>
      <c r="AD119" s="416"/>
      <c r="AE119" s="416"/>
      <c r="AF119" s="416"/>
      <c r="AG119" s="416"/>
      <c r="AH119" s="416"/>
      <c r="AI119" s="416"/>
      <c r="AJ119" s="416"/>
      <c r="AK119" s="416"/>
      <c r="AL119" s="416"/>
      <c r="AM119" s="416"/>
      <c r="AN119" s="416"/>
      <c r="AO119" s="416"/>
      <c r="AP119" s="416"/>
      <c r="AQ119" s="416"/>
      <c r="AR119" s="416"/>
      <c r="AS119" s="416"/>
      <c r="AT119" s="416"/>
      <c r="AU119" s="416"/>
      <c r="AV119" s="416"/>
      <c r="AW119" s="416"/>
      <c r="AX119" s="416"/>
      <c r="AY119" s="416"/>
      <c r="AZ119" s="416"/>
      <c r="BA119" s="416"/>
      <c r="BB119" s="416"/>
      <c r="BC119" s="416"/>
      <c r="BD119" s="416"/>
      <c r="BE119" s="416"/>
      <c r="BF119" s="416"/>
      <c r="BG119" s="416"/>
      <c r="BH119" s="416"/>
      <c r="BI119" s="416"/>
      <c r="BJ119" s="416"/>
    </row>
    <row r="120" spans="1:62" x14ac:dyDescent="0.25">
      <c r="A120" s="416"/>
      <c r="B120" s="416"/>
      <c r="C120" s="416"/>
      <c r="D120" s="416"/>
      <c r="E120" s="416"/>
      <c r="F120" s="416"/>
      <c r="G120" s="416"/>
      <c r="H120" s="416"/>
      <c r="I120" s="416"/>
      <c r="J120" s="416"/>
      <c r="K120" s="416"/>
      <c r="L120" s="416"/>
      <c r="M120" s="416"/>
      <c r="N120" s="416"/>
      <c r="O120" s="416"/>
      <c r="P120" s="416"/>
      <c r="Q120" s="416"/>
      <c r="R120" s="416"/>
      <c r="S120" s="416"/>
      <c r="T120" s="416"/>
      <c r="U120" s="416"/>
      <c r="V120" s="416"/>
      <c r="W120" s="416"/>
      <c r="X120" s="416"/>
      <c r="Y120" s="416"/>
      <c r="Z120" s="416"/>
      <c r="AA120" s="416"/>
      <c r="AB120" s="416"/>
      <c r="AC120" s="416"/>
      <c r="AD120" s="416"/>
      <c r="AE120" s="416"/>
      <c r="AF120" s="416"/>
      <c r="AG120" s="416"/>
      <c r="AH120" s="416"/>
      <c r="AI120" s="416"/>
      <c r="AJ120" s="416"/>
      <c r="AK120" s="416"/>
      <c r="AL120" s="416"/>
      <c r="AM120" s="416"/>
      <c r="AN120" s="416"/>
      <c r="AO120" s="416"/>
      <c r="AP120" s="416"/>
      <c r="AQ120" s="416"/>
      <c r="AR120" s="416"/>
      <c r="AS120" s="416"/>
      <c r="AT120" s="416"/>
      <c r="AU120" s="416"/>
      <c r="AV120" s="416"/>
      <c r="AW120" s="416"/>
      <c r="AX120" s="416"/>
      <c r="AY120" s="416"/>
      <c r="AZ120" s="416"/>
      <c r="BA120" s="416"/>
      <c r="BB120" s="416"/>
      <c r="BC120" s="416"/>
      <c r="BD120" s="416"/>
      <c r="BE120" s="416"/>
      <c r="BF120" s="416"/>
      <c r="BG120" s="416"/>
      <c r="BH120" s="416"/>
      <c r="BI120" s="416"/>
      <c r="BJ120" s="416"/>
    </row>
    <row r="121" spans="1:62" x14ac:dyDescent="0.25">
      <c r="A121" s="416"/>
      <c r="B121" s="416"/>
      <c r="C121" s="416"/>
      <c r="D121" s="416"/>
      <c r="E121" s="416"/>
      <c r="F121" s="416"/>
      <c r="G121" s="416"/>
      <c r="H121" s="416"/>
      <c r="I121" s="416"/>
      <c r="J121" s="416"/>
      <c r="K121" s="416"/>
      <c r="L121" s="416"/>
      <c r="M121" s="416"/>
      <c r="N121" s="416"/>
      <c r="O121" s="416"/>
      <c r="P121" s="416"/>
      <c r="Q121" s="416"/>
      <c r="R121" s="416"/>
      <c r="S121" s="416"/>
      <c r="T121" s="416"/>
      <c r="U121" s="416"/>
      <c r="V121" s="416"/>
      <c r="W121" s="416"/>
      <c r="X121" s="416"/>
      <c r="Y121" s="416"/>
      <c r="Z121" s="416"/>
      <c r="AA121" s="416"/>
      <c r="AB121" s="416"/>
      <c r="AC121" s="416"/>
      <c r="AD121" s="416"/>
      <c r="AE121" s="416"/>
      <c r="AF121" s="416"/>
      <c r="AG121" s="416"/>
      <c r="AH121" s="416"/>
      <c r="AI121" s="416"/>
      <c r="AJ121" s="416"/>
      <c r="AK121" s="416"/>
      <c r="AL121" s="416"/>
      <c r="AM121" s="416"/>
      <c r="AN121" s="416"/>
      <c r="AO121" s="416"/>
      <c r="AP121" s="416"/>
      <c r="AQ121" s="416"/>
      <c r="AR121" s="416"/>
      <c r="AS121" s="416"/>
      <c r="AT121" s="416"/>
      <c r="AU121" s="416"/>
      <c r="AV121" s="416"/>
      <c r="AW121" s="416"/>
      <c r="AX121" s="416"/>
      <c r="AY121" s="416"/>
      <c r="AZ121" s="416"/>
      <c r="BA121" s="416"/>
      <c r="BB121" s="416"/>
      <c r="BC121" s="416"/>
      <c r="BD121" s="416"/>
      <c r="BE121" s="416"/>
      <c r="BF121" s="416"/>
      <c r="BG121" s="416"/>
      <c r="BH121" s="416"/>
      <c r="BI121" s="416"/>
      <c r="BJ121" s="416"/>
    </row>
    <row r="122" spans="1:62" x14ac:dyDescent="0.25">
      <c r="A122" s="416"/>
      <c r="B122" s="416"/>
      <c r="C122" s="416"/>
      <c r="D122" s="416"/>
      <c r="E122" s="416"/>
      <c r="F122" s="416"/>
      <c r="G122" s="416"/>
      <c r="H122" s="416"/>
      <c r="I122" s="416"/>
      <c r="J122" s="416"/>
      <c r="K122" s="416"/>
      <c r="L122" s="416"/>
      <c r="M122" s="416"/>
      <c r="N122" s="416"/>
      <c r="O122" s="416"/>
      <c r="P122" s="416"/>
      <c r="Q122" s="416"/>
      <c r="R122" s="416"/>
      <c r="S122" s="416"/>
      <c r="T122" s="416"/>
      <c r="U122" s="416"/>
      <c r="V122" s="416"/>
      <c r="W122" s="416"/>
      <c r="X122" s="416"/>
      <c r="Y122" s="416"/>
      <c r="Z122" s="416"/>
      <c r="AA122" s="416"/>
      <c r="AB122" s="416"/>
      <c r="AC122" s="416"/>
      <c r="AD122" s="416"/>
      <c r="AE122" s="416"/>
      <c r="AF122" s="416"/>
      <c r="AG122" s="416"/>
      <c r="AH122" s="416"/>
      <c r="AI122" s="416"/>
      <c r="AJ122" s="416"/>
      <c r="AK122" s="416"/>
      <c r="AL122" s="416"/>
      <c r="AM122" s="416"/>
      <c r="AN122" s="416"/>
      <c r="AO122" s="416"/>
      <c r="AP122" s="416"/>
      <c r="AQ122" s="416"/>
      <c r="AR122" s="416"/>
      <c r="AS122" s="416"/>
      <c r="AT122" s="416"/>
      <c r="AU122" s="416"/>
      <c r="AV122" s="416"/>
      <c r="AW122" s="416"/>
      <c r="AX122" s="416"/>
      <c r="AY122" s="416"/>
      <c r="AZ122" s="416"/>
      <c r="BA122" s="416"/>
      <c r="BB122" s="416"/>
      <c r="BC122" s="416"/>
      <c r="BD122" s="416"/>
      <c r="BE122" s="416"/>
      <c r="BF122" s="416"/>
      <c r="BG122" s="416"/>
      <c r="BH122" s="416"/>
      <c r="BI122" s="416"/>
      <c r="BJ122" s="416"/>
    </row>
    <row r="123" spans="1:62" x14ac:dyDescent="0.25">
      <c r="A123" s="416"/>
      <c r="B123" s="416"/>
      <c r="C123" s="416"/>
      <c r="D123" s="416"/>
      <c r="E123" s="416"/>
      <c r="F123" s="416"/>
      <c r="G123" s="416"/>
      <c r="H123" s="416"/>
      <c r="I123" s="416"/>
      <c r="J123" s="416"/>
      <c r="K123" s="416"/>
      <c r="L123" s="416"/>
      <c r="M123" s="416"/>
      <c r="N123" s="416"/>
      <c r="O123" s="416"/>
      <c r="P123" s="416"/>
      <c r="Q123" s="416"/>
      <c r="R123" s="416"/>
      <c r="S123" s="416"/>
      <c r="T123" s="416"/>
      <c r="U123" s="416"/>
      <c r="V123" s="416"/>
      <c r="W123" s="416"/>
      <c r="X123" s="416"/>
      <c r="Y123" s="416"/>
      <c r="Z123" s="416"/>
      <c r="AA123" s="416"/>
      <c r="AB123" s="416"/>
      <c r="AC123" s="416"/>
      <c r="AD123" s="416"/>
      <c r="AE123" s="416"/>
      <c r="AF123" s="416"/>
      <c r="AG123" s="416"/>
      <c r="AH123" s="416"/>
      <c r="AI123" s="416"/>
      <c r="AJ123" s="416"/>
      <c r="AK123" s="416"/>
      <c r="AL123" s="416"/>
      <c r="AM123" s="416"/>
      <c r="AN123" s="416"/>
      <c r="AO123" s="416"/>
      <c r="AP123" s="416"/>
      <c r="AQ123" s="416"/>
      <c r="AR123" s="416"/>
      <c r="AS123" s="416"/>
      <c r="AT123" s="416"/>
      <c r="AU123" s="416"/>
      <c r="AV123" s="416"/>
      <c r="AW123" s="416"/>
      <c r="AX123" s="416"/>
      <c r="AY123" s="416"/>
      <c r="AZ123" s="416"/>
      <c r="BA123" s="416"/>
      <c r="BB123" s="416"/>
      <c r="BC123" s="416"/>
      <c r="BD123" s="416"/>
      <c r="BE123" s="416"/>
      <c r="BF123" s="416"/>
      <c r="BG123" s="416"/>
      <c r="BH123" s="416"/>
      <c r="BI123" s="416"/>
      <c r="BJ123" s="416"/>
    </row>
    <row r="124" spans="1:62" x14ac:dyDescent="0.25">
      <c r="A124" s="416"/>
      <c r="B124" s="416"/>
      <c r="C124" s="416"/>
      <c r="D124" s="416"/>
      <c r="E124" s="416"/>
      <c r="F124" s="416"/>
      <c r="G124" s="416"/>
      <c r="H124" s="416"/>
      <c r="I124" s="416"/>
      <c r="J124" s="416"/>
      <c r="K124" s="416"/>
      <c r="L124" s="416"/>
      <c r="M124" s="416"/>
      <c r="N124" s="416"/>
      <c r="O124" s="416"/>
      <c r="P124" s="416"/>
      <c r="Q124" s="416"/>
      <c r="R124" s="416"/>
      <c r="S124" s="416"/>
      <c r="T124" s="416"/>
      <c r="U124" s="416"/>
      <c r="V124" s="416"/>
      <c r="W124" s="416"/>
      <c r="X124" s="416"/>
      <c r="Y124" s="416"/>
      <c r="Z124" s="416"/>
      <c r="AA124" s="416"/>
      <c r="AB124" s="416"/>
      <c r="AC124" s="416"/>
      <c r="AD124" s="416"/>
      <c r="AE124" s="416"/>
      <c r="AF124" s="416"/>
      <c r="AG124" s="416"/>
      <c r="AH124" s="416"/>
      <c r="AI124" s="416"/>
      <c r="AJ124" s="416"/>
      <c r="AK124" s="416"/>
      <c r="AL124" s="416"/>
      <c r="AM124" s="416"/>
      <c r="AN124" s="416"/>
      <c r="AO124" s="416"/>
      <c r="AP124" s="416"/>
      <c r="AQ124" s="416"/>
      <c r="AR124" s="416"/>
      <c r="AS124" s="416"/>
      <c r="AT124" s="416"/>
      <c r="AU124" s="416"/>
      <c r="AV124" s="416"/>
      <c r="AW124" s="416"/>
      <c r="AX124" s="416"/>
      <c r="AY124" s="416"/>
      <c r="AZ124" s="416"/>
      <c r="BA124" s="416"/>
      <c r="BB124" s="416"/>
      <c r="BC124" s="416"/>
      <c r="BD124" s="416"/>
      <c r="BE124" s="416"/>
      <c r="BF124" s="416"/>
      <c r="BG124" s="416"/>
      <c r="BH124" s="416"/>
      <c r="BI124" s="416"/>
      <c r="BJ124" s="416"/>
    </row>
    <row r="125" spans="1:62" x14ac:dyDescent="0.25">
      <c r="A125" s="416"/>
      <c r="B125" s="416"/>
      <c r="C125" s="416"/>
      <c r="D125" s="416"/>
      <c r="E125" s="416"/>
      <c r="F125" s="416"/>
      <c r="G125" s="416"/>
      <c r="H125" s="416"/>
      <c r="I125" s="416"/>
      <c r="J125" s="416"/>
      <c r="K125" s="416"/>
      <c r="L125" s="416"/>
      <c r="M125" s="416"/>
      <c r="N125" s="416"/>
      <c r="O125" s="416"/>
      <c r="P125" s="416"/>
      <c r="Q125" s="416"/>
      <c r="R125" s="416"/>
      <c r="S125" s="416"/>
      <c r="T125" s="416"/>
      <c r="U125" s="416"/>
      <c r="V125" s="416"/>
      <c r="W125" s="416"/>
      <c r="X125" s="416"/>
      <c r="Y125" s="416"/>
      <c r="Z125" s="416"/>
      <c r="AA125" s="416"/>
      <c r="AB125" s="416"/>
      <c r="AC125" s="416"/>
      <c r="AD125" s="416"/>
      <c r="AE125" s="416"/>
      <c r="AF125" s="416"/>
      <c r="AG125" s="416"/>
      <c r="AH125" s="416"/>
      <c r="AI125" s="416"/>
      <c r="AJ125" s="416"/>
      <c r="AK125" s="416"/>
      <c r="AL125" s="416"/>
      <c r="AM125" s="416"/>
      <c r="AN125" s="416"/>
      <c r="AO125" s="416"/>
      <c r="AP125" s="416"/>
      <c r="AQ125" s="416"/>
      <c r="AR125" s="416"/>
      <c r="AS125" s="416"/>
      <c r="AT125" s="416"/>
      <c r="AU125" s="416"/>
      <c r="AV125" s="416"/>
      <c r="AW125" s="416"/>
      <c r="AX125" s="416"/>
      <c r="AY125" s="416"/>
      <c r="AZ125" s="416"/>
      <c r="BA125" s="416"/>
      <c r="BB125" s="416"/>
      <c r="BC125" s="416"/>
      <c r="BD125" s="416"/>
      <c r="BE125" s="416"/>
      <c r="BF125" s="416"/>
      <c r="BG125" s="416"/>
      <c r="BH125" s="416"/>
      <c r="BI125" s="416"/>
      <c r="BJ125" s="416"/>
    </row>
    <row r="126" spans="1:62" x14ac:dyDescent="0.25">
      <c r="A126" s="416"/>
      <c r="B126" s="416"/>
      <c r="C126" s="416"/>
      <c r="D126" s="416"/>
      <c r="E126" s="416"/>
      <c r="F126" s="416"/>
      <c r="G126" s="416"/>
      <c r="H126" s="416"/>
      <c r="I126" s="416"/>
      <c r="J126" s="416"/>
      <c r="K126" s="416"/>
      <c r="L126" s="416"/>
      <c r="M126" s="416"/>
      <c r="N126" s="416"/>
      <c r="O126" s="416"/>
      <c r="P126" s="416"/>
      <c r="Q126" s="416"/>
      <c r="R126" s="416"/>
      <c r="S126" s="416"/>
      <c r="T126" s="416"/>
      <c r="U126" s="416"/>
      <c r="V126" s="416"/>
      <c r="W126" s="416"/>
      <c r="X126" s="416"/>
      <c r="Y126" s="416"/>
      <c r="Z126" s="416"/>
      <c r="AA126" s="416"/>
      <c r="AB126" s="416"/>
      <c r="AC126" s="416"/>
      <c r="AD126" s="416"/>
      <c r="AE126" s="416"/>
      <c r="AF126" s="416"/>
      <c r="AG126" s="416"/>
      <c r="AH126" s="416"/>
      <c r="AI126" s="416"/>
      <c r="AJ126" s="416"/>
      <c r="AK126" s="416"/>
      <c r="AL126" s="416"/>
      <c r="AM126" s="416"/>
      <c r="AN126" s="416"/>
      <c r="AO126" s="416"/>
      <c r="AP126" s="416"/>
      <c r="AQ126" s="416"/>
      <c r="AR126" s="416"/>
      <c r="AS126" s="416"/>
      <c r="AT126" s="416"/>
      <c r="AU126" s="416"/>
      <c r="AV126" s="416"/>
      <c r="AW126" s="416"/>
      <c r="AX126" s="416"/>
      <c r="AY126" s="416"/>
      <c r="AZ126" s="416"/>
      <c r="BA126" s="416"/>
      <c r="BB126" s="416"/>
      <c r="BC126" s="416"/>
      <c r="BD126" s="416"/>
      <c r="BE126" s="416"/>
      <c r="BF126" s="416"/>
      <c r="BG126" s="416"/>
      <c r="BH126" s="416"/>
      <c r="BI126" s="416"/>
      <c r="BJ126" s="416"/>
    </row>
    <row r="134" spans="1:62" x14ac:dyDescent="0.25">
      <c r="A134" s="416"/>
      <c r="B134" s="416"/>
      <c r="C134" s="416"/>
      <c r="D134" s="416"/>
      <c r="E134" s="416"/>
      <c r="F134" s="416"/>
      <c r="G134" s="416"/>
      <c r="H134" s="416"/>
      <c r="I134" s="416"/>
      <c r="J134" s="416"/>
      <c r="K134" s="416"/>
      <c r="L134" s="416"/>
      <c r="M134" s="416"/>
      <c r="N134" s="416"/>
      <c r="O134" s="416"/>
      <c r="P134" s="416"/>
      <c r="Q134" s="416"/>
      <c r="R134" s="416"/>
      <c r="S134" s="416"/>
      <c r="T134" s="416"/>
      <c r="U134" s="416"/>
      <c r="V134" s="416"/>
      <c r="W134" s="416"/>
      <c r="X134" s="416"/>
      <c r="Y134" s="416"/>
      <c r="Z134" s="416"/>
      <c r="AA134" s="416"/>
      <c r="AB134" s="416"/>
      <c r="AC134" s="416"/>
      <c r="AD134" s="416"/>
      <c r="AE134" s="416"/>
      <c r="AF134" s="416"/>
      <c r="AG134" s="416"/>
      <c r="AH134" s="416"/>
      <c r="AI134" s="416"/>
      <c r="AJ134" s="416"/>
      <c r="AK134" s="416"/>
      <c r="AL134" s="416"/>
      <c r="AM134" s="416"/>
      <c r="AN134" s="416"/>
      <c r="AO134" s="416"/>
      <c r="AP134" s="416"/>
      <c r="AQ134" s="416"/>
      <c r="AR134" s="416"/>
      <c r="AS134" s="416"/>
      <c r="AT134" s="416"/>
      <c r="AU134" s="416"/>
      <c r="AV134" s="416"/>
      <c r="AW134" s="416"/>
      <c r="AX134" s="416"/>
      <c r="AY134" s="416"/>
      <c r="AZ134" s="416"/>
      <c r="BA134" s="416"/>
      <c r="BB134" s="416"/>
      <c r="BC134" s="416"/>
      <c r="BD134" s="416"/>
      <c r="BE134" s="416"/>
      <c r="BF134" s="416"/>
      <c r="BG134" s="416"/>
      <c r="BH134" s="416"/>
      <c r="BI134" s="416"/>
      <c r="BJ134" s="416"/>
    </row>
  </sheetData>
  <mergeCells count="68">
    <mergeCell ref="A2:BI2"/>
    <mergeCell ref="A3:BI3"/>
    <mergeCell ref="A4:BI4"/>
    <mergeCell ref="A5:A10"/>
    <mergeCell ref="B5:B10"/>
    <mergeCell ref="C5:C10"/>
    <mergeCell ref="D5:W5"/>
    <mergeCell ref="X5:AC5"/>
    <mergeCell ref="AD5:BI5"/>
    <mergeCell ref="D6:G10"/>
    <mergeCell ref="AD10:BI10"/>
    <mergeCell ref="H6:N10"/>
    <mergeCell ref="O6:O10"/>
    <mergeCell ref="P6:P10"/>
    <mergeCell ref="Q6:W10"/>
    <mergeCell ref="X6:Y6"/>
    <mergeCell ref="Z6:Z10"/>
    <mergeCell ref="BB6:BI6"/>
    <mergeCell ref="X7:X10"/>
    <mergeCell ref="Y7:Y10"/>
    <mergeCell ref="AD7:AG7"/>
    <mergeCell ref="AH7:AK7"/>
    <mergeCell ref="AL7:AO7"/>
    <mergeCell ref="AP7:AS7"/>
    <mergeCell ref="AT7:AW7"/>
    <mergeCell ref="AX7:BA7"/>
    <mergeCell ref="BB7:BE7"/>
    <mergeCell ref="AA6:AA10"/>
    <mergeCell ref="AB6:AB10"/>
    <mergeCell ref="AC6:AC10"/>
    <mergeCell ref="AD6:AK6"/>
    <mergeCell ref="AL6:AS6"/>
    <mergeCell ref="AT6:BA6"/>
    <mergeCell ref="BF7:BI7"/>
    <mergeCell ref="AD8:BI8"/>
    <mergeCell ref="AD9:AG9"/>
    <mergeCell ref="AH9:AK9"/>
    <mergeCell ref="AL9:AO9"/>
    <mergeCell ref="AP9:AS9"/>
    <mergeCell ref="AT9:AW9"/>
    <mergeCell ref="AX9:BA9"/>
    <mergeCell ref="BB9:BE9"/>
    <mergeCell ref="BF9:BI9"/>
    <mergeCell ref="C83:H83"/>
    <mergeCell ref="J83:AA83"/>
    <mergeCell ref="C77:AS77"/>
    <mergeCell ref="C78:AS78"/>
    <mergeCell ref="C79:AS79"/>
    <mergeCell ref="C80:H80"/>
    <mergeCell ref="J80:AA80"/>
    <mergeCell ref="AF80:AS80"/>
    <mergeCell ref="C81:H81"/>
    <mergeCell ref="J81:AA81"/>
    <mergeCell ref="C82:H82"/>
    <mergeCell ref="J82:AA82"/>
    <mergeCell ref="AD82:AS82"/>
    <mergeCell ref="AT11:AV11"/>
    <mergeCell ref="AX11:AZ11"/>
    <mergeCell ref="BB11:BD11"/>
    <mergeCell ref="BF11:BH11"/>
    <mergeCell ref="C76:AS76"/>
    <mergeCell ref="D11:G11"/>
    <mergeCell ref="H11:N11"/>
    <mergeCell ref="Q11:W11"/>
    <mergeCell ref="AD11:AF11"/>
    <mergeCell ref="AH11:AJ11"/>
    <mergeCell ref="AL11:AN11"/>
    <mergeCell ref="AP11:AR11"/>
  </mergeCells>
  <conditionalFormatting sqref="AX15:AZ16 AT15:AV16 BB15:BD16 BF15:BH16 AX21:AZ24 AT21:AV24 BB21:BD24 BF21:BH24 AD15:AF36 AH15:AJ36 AL15:AN36 AP15:AR36">
    <cfRule type="expression" dxfId="45" priority="82">
      <formula>MOD(AD15,2)&lt;&gt;0</formula>
    </cfRule>
  </conditionalFormatting>
  <conditionalFormatting sqref="AT51:AV69 AX51:AZ69 BB51:BD69 BF51:BH69">
    <cfRule type="expression" dxfId="44" priority="81">
      <formula>MOD(AT51,2)&lt;&gt;0</formula>
    </cfRule>
  </conditionalFormatting>
  <conditionalFormatting sqref="AT50:AV50 AX50:AZ50 BB50:BD50 BF50:BH50">
    <cfRule type="expression" dxfId="43" priority="79">
      <formula>MOD(AT50,2)&lt;&gt;0</formula>
    </cfRule>
  </conditionalFormatting>
  <conditionalFormatting sqref="AX27:AZ28">
    <cfRule type="expression" dxfId="42" priority="78">
      <formula>MOD(AX27,2)&lt;&gt;0</formula>
    </cfRule>
  </conditionalFormatting>
  <conditionalFormatting sqref="AT27:AV28">
    <cfRule type="expression" dxfId="40" priority="73">
      <formula>MOD(AT27,2)&lt;&gt;0</formula>
    </cfRule>
  </conditionalFormatting>
  <conditionalFormatting sqref="BB27:BD28">
    <cfRule type="expression" dxfId="39" priority="72">
      <formula>MOD(BB27,2)&lt;&gt;0</formula>
    </cfRule>
  </conditionalFormatting>
  <conditionalFormatting sqref="BF27:BH28">
    <cfRule type="expression" dxfId="38" priority="71">
      <formula>MOD(BF27,2)&lt;&gt;0</formula>
    </cfRule>
  </conditionalFormatting>
  <conditionalFormatting sqref="AX29:AZ31 AX35:AZ35">
    <cfRule type="expression" dxfId="37" priority="70">
      <formula>MOD(AX29,2)&lt;&gt;0</formula>
    </cfRule>
  </conditionalFormatting>
  <conditionalFormatting sqref="AT29:AV31 AT35:AV35">
    <cfRule type="expression" dxfId="35" priority="65">
      <formula>MOD(AT29,2)&lt;&gt;0</formula>
    </cfRule>
  </conditionalFormatting>
  <conditionalFormatting sqref="BB29:BD31 BB35:BD35">
    <cfRule type="expression" dxfId="34" priority="64">
      <formula>MOD(BB29,2)&lt;&gt;0</formula>
    </cfRule>
  </conditionalFormatting>
  <conditionalFormatting sqref="BF29:BH31 BF35:BH35">
    <cfRule type="expression" dxfId="33" priority="63">
      <formula>MOD(BF29,2)&lt;&gt;0</formula>
    </cfRule>
  </conditionalFormatting>
  <conditionalFormatting sqref="AX25:AZ26">
    <cfRule type="expression" dxfId="32" priority="61">
      <formula>MOD(AX25,2)&lt;&gt;0</formula>
    </cfRule>
  </conditionalFormatting>
  <conditionalFormatting sqref="AT25:AV26">
    <cfRule type="expression" dxfId="30" priority="56">
      <formula>MOD(AT25,2)&lt;&gt;0</formula>
    </cfRule>
  </conditionalFormatting>
  <conditionalFormatting sqref="BB25:BD26">
    <cfRule type="expression" dxfId="29" priority="55">
      <formula>MOD(BB25,2)&lt;&gt;0</formula>
    </cfRule>
  </conditionalFormatting>
  <conditionalFormatting sqref="BF25:BH26">
    <cfRule type="expression" dxfId="28" priority="54">
      <formula>MOD(BF25,2)&lt;&gt;0</formula>
    </cfRule>
  </conditionalFormatting>
  <conditionalFormatting sqref="Y70">
    <cfRule type="expression" dxfId="27" priority="50">
      <formula>$Y$70/$Y$73&lt;0.25</formula>
    </cfRule>
  </conditionalFormatting>
  <conditionalFormatting sqref="AX33:AZ33">
    <cfRule type="expression" dxfId="26" priority="49">
      <formula>MOD(AX33,2)&lt;&gt;0</formula>
    </cfRule>
  </conditionalFormatting>
  <conditionalFormatting sqref="AT33:AV33">
    <cfRule type="expression" dxfId="24" priority="44">
      <formula>MOD(AT33,2)&lt;&gt;0</formula>
    </cfRule>
  </conditionalFormatting>
  <conditionalFormatting sqref="BB33:BD33">
    <cfRule type="expression" dxfId="23" priority="43">
      <formula>MOD(BB33,2)&lt;&gt;0</formula>
    </cfRule>
  </conditionalFormatting>
  <conditionalFormatting sqref="BF33:BH33">
    <cfRule type="expression" dxfId="22" priority="42">
      <formula>MOD(BF33,2)&lt;&gt;0</formula>
    </cfRule>
  </conditionalFormatting>
  <conditionalFormatting sqref="AX32:AZ32">
    <cfRule type="expression" dxfId="21" priority="40">
      <formula>MOD(AX32,2)&lt;&gt;0</formula>
    </cfRule>
  </conditionalFormatting>
  <conditionalFormatting sqref="AT32:AV32">
    <cfRule type="expression" dxfId="19" priority="35">
      <formula>MOD(AT32,2)&lt;&gt;0</formula>
    </cfRule>
  </conditionalFormatting>
  <conditionalFormatting sqref="BB32:BD32">
    <cfRule type="expression" dxfId="18" priority="34">
      <formula>MOD(BB32,2)&lt;&gt;0</formula>
    </cfRule>
  </conditionalFormatting>
  <conditionalFormatting sqref="BF32:BH32">
    <cfRule type="expression" dxfId="17" priority="33">
      <formula>MOD(BF32,2)&lt;&gt;0</formula>
    </cfRule>
  </conditionalFormatting>
  <conditionalFormatting sqref="AX34:AZ34">
    <cfRule type="expression" dxfId="16" priority="31">
      <formula>MOD(AX34,2)&lt;&gt;0</formula>
    </cfRule>
  </conditionalFormatting>
  <conditionalFormatting sqref="AT34:AV34">
    <cfRule type="expression" dxfId="14" priority="26">
      <formula>MOD(AT34,2)&lt;&gt;0</formula>
    </cfRule>
  </conditionalFormatting>
  <conditionalFormatting sqref="BB34:BD34">
    <cfRule type="expression" dxfId="13" priority="25">
      <formula>MOD(BB34,2)&lt;&gt;0</formula>
    </cfRule>
  </conditionalFormatting>
  <conditionalFormatting sqref="BF34:BH34">
    <cfRule type="expression" dxfId="12" priority="24">
      <formula>MOD(BF34,2)&lt;&gt;0</formula>
    </cfRule>
  </conditionalFormatting>
  <conditionalFormatting sqref="AX17:AZ18">
    <cfRule type="expression" dxfId="11" priority="22">
      <formula>MOD(AX17,2)&lt;&gt;0</formula>
    </cfRule>
  </conditionalFormatting>
  <conditionalFormatting sqref="AT17:AV18">
    <cfRule type="expression" dxfId="9" priority="17">
      <formula>MOD(AT17,2)&lt;&gt;0</formula>
    </cfRule>
  </conditionalFormatting>
  <conditionalFormatting sqref="BB17:BD18">
    <cfRule type="expression" dxfId="8" priority="16">
      <formula>MOD(BB17,2)&lt;&gt;0</formula>
    </cfRule>
  </conditionalFormatting>
  <conditionalFormatting sqref="BF17:BH18">
    <cfRule type="expression" dxfId="7" priority="15">
      <formula>MOD(BF17,2)&lt;&gt;0</formula>
    </cfRule>
  </conditionalFormatting>
  <conditionalFormatting sqref="AX19:AZ20">
    <cfRule type="expression" dxfId="6" priority="13">
      <formula>MOD(AX19,2)&lt;&gt;0</formula>
    </cfRule>
  </conditionalFormatting>
  <conditionalFormatting sqref="AT19:AV20">
    <cfRule type="expression" dxfId="4" priority="8">
      <formula>MOD(AT19,2)&lt;&gt;0</formula>
    </cfRule>
  </conditionalFormatting>
  <conditionalFormatting sqref="BB19:BD20">
    <cfRule type="expression" dxfId="3" priority="7">
      <formula>MOD(BB19,2)&lt;&gt;0</formula>
    </cfRule>
  </conditionalFormatting>
  <conditionalFormatting sqref="BF19:BH20">
    <cfRule type="expression" dxfId="2" priority="6">
      <formula>MOD(BF19,2)&lt;&gt;0</formula>
    </cfRule>
  </conditionalFormatting>
  <conditionalFormatting sqref="AD40:AF45 AH40:AJ45 AL40:AN45 AP40:AR45">
    <cfRule type="expression" dxfId="1" priority="2">
      <formula>MOD(AD40,2)&lt;&gt;0</formula>
    </cfRule>
  </conditionalFormatting>
  <conditionalFormatting sqref="AD50:AF69 AH50:AJ69 AL50:AN69 AP50:AR69">
    <cfRule type="expression" dxfId="0" priority="1">
      <formula>MOD(AD50,2)&lt;&gt;0</formula>
    </cfRule>
  </conditionalFormatting>
  <dataValidations count="3">
    <dataValidation errorStyle="warning" allowBlank="1" showInputMessage="1" showErrorMessage="1" sqref="C39" xr:uid="{00000000-0002-0000-0400-000001000000}"/>
    <dataValidation type="list" allowBlank="1" showInputMessage="1" showErrorMessage="1" sqref="B80" xr:uid="{00000000-0002-0000-0400-000002000000}">
      <formula1>"Гарант освітньо-наукової програми,Керівник проєктної групи"</formula1>
    </dataValidation>
    <dataValidation type="list" errorStyle="warning" allowBlank="1" showInputMessage="1" showErrorMessage="1" sqref="C49 C70:C73" xr:uid="{00000000-0002-0000-0400-000003000000}">
      <formula1>$BX$2:$DA$2</formula1>
    </dataValidation>
  </dataValidations>
  <pageMargins left="0.70866141732283472" right="0.70866141732283472" top="0.74803149606299213" bottom="0.74803149606299213" header="0.31496062992125984" footer="0.31496062992125984"/>
  <pageSetup paperSize="9" scale="68" fitToHeight="0" orientation="landscape" r:id="rId1"/>
  <headerFooter>
    <oddFoote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5</vt:i4>
      </vt:variant>
    </vt:vector>
  </HeadingPairs>
  <TitlesOfParts>
    <vt:vector size="5" baseType="lpstr">
      <vt:lpstr> READ ME</vt:lpstr>
      <vt:lpstr>Day title (autumn)</vt:lpstr>
      <vt:lpstr> NP DENNA entry autumn</vt:lpstr>
      <vt:lpstr> Day title (spring)</vt:lpstr>
      <vt:lpstr> NP DENNA admission spring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Brezhnev, Borovik</dc:creator>
  <cp:lastModifiedBy>Pavlo</cp:lastModifiedBy>
  <cp:lastPrinted>2023-06-02T08:43:51Z</cp:lastPrinted>
  <dcterms:created xsi:type="dcterms:W3CDTF">2015-02-21T19:13:15Z</dcterms:created>
  <dcterms:modified xsi:type="dcterms:W3CDTF">2024-07-07T01:40:58Z</dcterms:modified>
</cp:coreProperties>
</file>