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Плани кафедри ПУММ\"/>
    </mc:Choice>
  </mc:AlternateContent>
  <xr:revisionPtr revIDLastSave="0" documentId="13_ncr:1_{4FD28761-EA16-43B4-9FE0-A81B7AC3F3E5}" xr6:coauthVersionLast="47" xr6:coauthVersionMax="47" xr10:uidLastSave="{00000000-0000-0000-0000-000000000000}"/>
  <bookViews>
    <workbookView xWindow="-108" yWindow="-108" windowWidth="23256" windowHeight="12456" tabRatio="592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5" i="3"/>
  <c r="Y85" i="4" s="1"/>
  <c r="Y86" i="3"/>
  <c r="Y86" i="4" s="1"/>
  <c r="Y87" i="3"/>
  <c r="Y87" i="4" s="1"/>
  <c r="Y83" i="3"/>
  <c r="Y83" i="4" s="1"/>
  <c r="Y84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BA79" i="3" s="1"/>
  <c r="DH79" i="3"/>
  <c r="DG79" i="3"/>
  <c r="AS79" i="3" s="1"/>
  <c r="AS79" i="4" s="1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DG77" i="3"/>
  <c r="DF77" i="3"/>
  <c r="DE77" i="3"/>
  <c r="AK77" i="3" s="1"/>
  <c r="AK77" i="4" s="1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AS75" i="3" s="1"/>
  <c r="AS75" i="4" s="1"/>
  <c r="DF75" i="3"/>
  <c r="DE75" i="3"/>
  <c r="AK75" i="3" s="1"/>
  <c r="AK75" i="4" s="1"/>
  <c r="DD75" i="3"/>
  <c r="DC75" i="3"/>
  <c r="BS75" i="3"/>
  <c r="BR75" i="3"/>
  <c r="BQ75" i="3"/>
  <c r="BP75" i="3"/>
  <c r="BO75" i="3"/>
  <c r="BN75" i="3"/>
  <c r="BM75" i="3"/>
  <c r="BL75" i="3"/>
  <c r="BK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DJ74" i="3"/>
  <c r="DI74" i="3"/>
  <c r="DH74" i="3"/>
  <c r="AW74" i="3" s="1"/>
  <c r="DG74" i="3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DF73" i="3"/>
  <c r="DE73" i="3"/>
  <c r="DD73" i="3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BM122" i="3" s="1"/>
  <c r="AO122" i="3"/>
  <c r="AS122" i="3"/>
  <c r="AW122" i="3"/>
  <c r="BA122" i="3"/>
  <c r="BE122" i="3"/>
  <c r="BI122" i="3"/>
  <c r="BK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S73" i="3" l="1"/>
  <c r="AS73" i="4" s="1"/>
  <c r="AW75" i="3"/>
  <c r="BA75" i="3"/>
  <c r="AS74" i="3"/>
  <c r="AS74" i="4" s="1"/>
  <c r="AW79" i="3"/>
  <c r="BI75" i="3"/>
  <c r="AW78" i="3"/>
  <c r="AW76" i="3"/>
  <c r="AG73" i="3"/>
  <c r="AG73" i="4" s="1"/>
  <c r="BA76" i="3"/>
  <c r="AG77" i="3"/>
  <c r="AG77" i="4" s="1"/>
  <c r="BI74" i="3"/>
  <c r="AG75" i="3"/>
  <c r="AG75" i="4" s="1"/>
  <c r="BI76" i="3"/>
  <c r="AK78" i="3"/>
  <c r="AK78" i="4" s="1"/>
  <c r="AW73" i="3"/>
  <c r="AW80" i="3" s="1"/>
  <c r="BA73" i="3"/>
  <c r="BI78" i="3"/>
  <c r="AS77" i="3"/>
  <c r="AS77" i="4" s="1"/>
  <c r="AG79" i="3"/>
  <c r="AG79" i="4" s="1"/>
  <c r="AW77" i="3"/>
  <c r="AK79" i="3"/>
  <c r="AK79" i="4" s="1"/>
  <c r="BI73" i="3"/>
  <c r="AG74" i="3"/>
  <c r="AG74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Z98" i="3" l="1"/>
  <c r="BI80" i="3"/>
  <c r="BA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Z154" i="4"/>
  <c r="BX154" i="4"/>
  <c r="BW154" i="4"/>
  <c r="BY154" i="4"/>
  <c r="CD154" i="4"/>
  <c r="CA154" i="4"/>
  <c r="CB154" i="4"/>
  <c r="CC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I78" i="4" l="1"/>
  <c r="BE74" i="4"/>
  <c r="BA78" i="4"/>
  <c r="BI77" i="4"/>
  <c r="BE78" i="4"/>
  <c r="BA79" i="4"/>
  <c r="BI74" i="4"/>
  <c r="BE75" i="4"/>
  <c r="BE76" i="4"/>
  <c r="BE79" i="4"/>
  <c r="BI75" i="4"/>
  <c r="BA76" i="4"/>
  <c r="BI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BW154" i="3"/>
  <c r="BY154" i="3"/>
  <c r="CA154" i="3"/>
  <c r="BZ154" i="3"/>
  <c r="CC154" i="3"/>
  <c r="CB154" i="3"/>
  <c r="CD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<sst xmlns="http://schemas.openxmlformats.org/spreadsheetml/2006/main" count="727" uniqueCount="378">
  <si>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</si>
  <si>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</si>
  <si>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</si>
  <si>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</si>
  <si>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</si>
  <si>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</si>
  <si>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</si>
  <si>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</si>
  <si>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</si>
  <si>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</si>
  <si>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</si>
  <si>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</si>
  <si>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</si>
  <si>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</si>
  <si>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</si>
  <si>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</si>
  <si>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</si>
  <si>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</si>
  <si>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</si>
  <si>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</si>
  <si>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</si>
  <si>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</si>
  <si>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</si>
  <si>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</si>
  <si>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</si>
  <si>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</si>
  <si>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</si>
  <si>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</si>
  <si>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</si>
  <si>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</si>
  <si>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</si>
  <si>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</si>
  <si>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</si>
  <si>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</si>
  <si>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</si>
  <si>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</si>
  <si>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</si>
  <si>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</si>
  <si>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</si>
  <si>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</si>
  <si>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</si>
  <si>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</si>
  <si>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</si>
  <si>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</si>
  <si>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</si>
  <si>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</si>
  <si>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</si>
  <si>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</si>
  <si>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</si>
  <si>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</si>
  <si>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</si>
  <si>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</si>
  <si>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</si>
  <si>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</si>
  <si>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</si>
  <si>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</si>
  <si>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</si>
  <si>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</si>
  <si>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</si>
  <si>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</si>
  <si>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</si>
  <si>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</si>
  <si>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</si>
  <si>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</si>
  <si>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</si>
  <si>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</si>
  <si>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</si>
  <si>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</si>
  <si>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</si>
  <si>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</si>
  <si>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</si>
  <si>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</si>
  <si>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</si>
  <si>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</si>
  <si>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</si>
  <si>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</si>
  <si>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</si>
  <si>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</si>
  <si>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</si>
  <si>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</si>
  <si>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</si>
  <si>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</si>
  <si>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</si>
  <si>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</si>
  <si>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</si>
  <si>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</si>
  <si>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</si>
  <si>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</si>
  <si>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</si>
  <si>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</si>
  <si>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</si>
  <si>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</si>
  <si>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</si>
  <si>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</si>
  <si>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</si>
  <si>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</si>
  <si>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</si>
  <si>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</si>
  <si>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</si>
  <si>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</si>
  <si>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</si>
  <si>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</si>
  <si>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</si>
  <si>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</si>
  <si>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</si>
  <si>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</si>
  <si>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</si>
  <si>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</si>
  <si>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</si>
  <si>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</si>
  <si>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</si>
  <si>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</si>
  <si>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</si>
  <si>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</si>
  <si>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</si>
  <si>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</si>
  <si>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</si>
  <si>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</si>
  <si>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</si>
  <si>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</si>
  <si>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</si>
  <si>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</si>
  <si>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</si>
  <si>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</si>
  <si>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</si>
  <si>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</si>
  <si>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</si>
  <si>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</si>
  <si>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</si>
  <si>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</si>
  <si>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</si>
  <si>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</si>
  <si>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</si>
  <si>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</si>
  <si>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</si>
  <si>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</si>
  <si>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</si>
  <si>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</si>
  <si>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</si>
  <si>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</si>
  <si>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</si>
  <si>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</si>
  <si>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</si>
  <si>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</si>
  <si>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</si>
  <si>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</si>
  <si>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</si>
  <si>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</si>
  <si>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</si>
  <si>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</si>
  <si>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</si>
  <si>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</si>
  <si>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</si>
  <si>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</si>
  <si>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</si>
  <si>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</si>
  <si>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</si>
  <si>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</si>
  <si>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</si>
  <si>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</si>
  <si>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</si>
  <si>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</si>
  <si>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</si>
  <si>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</si>
  <si>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</si>
  <si>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</si>
  <si>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</si>
  <si>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</si>
  <si>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</si>
  <si>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</si>
  <si>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</si>
  <si>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</si>
  <si>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</si>
  <si>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</si>
  <si>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</si>
  <si>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</si>
  <si>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</si>
  <si>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</si>
  <si>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</si>
  <si>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</si>
  <si>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</si>
  <si>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</si>
  <si>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</si>
  <si>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</si>
  <si>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</si>
  <si>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</si>
  <si>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</si>
  <si>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</si>
  <si>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</si>
  <si>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</si>
  <si>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</si>
  <si>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</si>
  <si>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</si>
  <si>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</si>
  <si>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</si>
  <si>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</si>
  <si>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</si>
  <si>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</si>
  <si>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</si>
  <si>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</si>
  <si>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</si>
  <si>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</si>
  <si>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</si>
  <si>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</si>
  <si>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</si>
  <si>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</si>
  <si>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</si>
  <si>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</si>
  <si>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</si>
  <si>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</si>
  <si>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</si>
  <si>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</si>
  <si>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</si>
  <si>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</si>
  <si>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</si>
  <si>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</si>
  <si>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</si>
  <si>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</si>
  <si>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</si>
  <si>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</si>
  <si>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</si>
  <si>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</si>
  <si>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</si>
  <si>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</si>
  <si>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</si>
  <si>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</si>
  <si>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</si>
  <si>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</si>
  <si>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</si>
  <si>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</si>
  <si>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</si>
  <si>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</si>
  <si>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</si>
  <si>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</si>
  <si>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</si>
  <si>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</si>
  <si>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</si>
  <si>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</si>
  <si>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</si>
  <si>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</si>
  <si>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</si>
  <si>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</si>
  <si>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</si>
  <si>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</si>
  <si>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</si>
  <si>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</si>
  <si>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</si>
  <si>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</si>
  <si>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</si>
  <si>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</si>
  <si>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</si>
  <si>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</si>
  <si>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</si>
  <si>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</si>
  <si>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</si>
  <si>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</si>
  <si>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</si>
  <si>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</si>
  <si>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</si>
  <si>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</si>
  <si>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</si>
  <si>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</si>
  <si>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</si>
  <si>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</si>
  <si>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</si>
  <si>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</si>
  <si>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</si>
  <si>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</si>
  <si>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</si>
  <si>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</si>
  <si>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</si>
  <si>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</si>
  <si>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</si>
  <si>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</si>
  <si>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</si>
  <si>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</si>
  <si>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</si>
  <si>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</si>
  <si>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</si>
  <si>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</si>
  <si>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</si>
  <si>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</si>
  <si>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</si>
  <si>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</si>
  <si>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</si>
  <si>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</si>
  <si>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</si>
  <si>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</si>
  <si>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</si>
  <si>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</si>
  <si>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</si>
  <si>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</si>
  <si>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</si>
  <si>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</si>
  <si>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</si>
  <si>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</si>
  <si>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</si>
  <si>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</si>
  <si>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</si>
  <si>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</si>
  <si>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</si>
  <si>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</si>
  <si>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</si>
  <si>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</si>
  <si>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</si>
  <si>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</si>
  <si>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</si>
  <si>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</si>
  <si>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</si>
  <si>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</si>
  <si>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</si>
  <si>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</si>
  <si>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</si>
  <si>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</si>
  <si>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</si>
  <si>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</si>
  <si>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</si>
  <si>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</si>
  <si>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</si>
  <si>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</si>
  <si>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</si>
  <si>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</si>
  <si>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</si>
  <si>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</si>
  <si>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</si>
  <si>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</si>
  <si>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</si>
  <si>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</si>
  <si>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</si>
  <si>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</si>
  <si>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</si>
  <si>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</si>
  <si>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</si>
  <si>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</si>
  <si>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</si>
  <si>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</si>
  <si>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</si>
  <si>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</si>
  <si>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</si>
  <si>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</si>
  <si>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</si>
  <si>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</si>
  <si>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</si>
  <si>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</si>
  <si>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</si>
  <si>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</si>
  <si>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</si>
  <si>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</si>
  <si>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</si>
  <si>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</si>
  <si>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</si>
  <si>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</si>
  <si>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</si>
  <si>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</si>
  <si>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</si>
  <si>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</si>
  <si>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</si>
  <si>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Публічні закупівлі</t>
  </si>
  <si>
    <t>Переддипломна</t>
  </si>
  <si>
    <t>Кваліфікаційна робота магістра</t>
  </si>
  <si>
    <t>П</t>
  </si>
  <si>
    <t>28</t>
  </si>
  <si>
    <t>Публічне управління та адміністрування</t>
  </si>
  <si>
    <t>281</t>
  </si>
  <si>
    <t>Публічна комунікація і ділова іноземна мова в публічному управлінні</t>
  </si>
  <si>
    <t>Економіка та врядування</t>
  </si>
  <si>
    <t>Стратегічне управління</t>
  </si>
  <si>
    <t xml:space="preserve">Програмно-цільове управління </t>
  </si>
  <si>
    <t>Публічна служба</t>
  </si>
  <si>
    <t>Євроінтеграція, міжнародне публічне управління та безпека</t>
  </si>
  <si>
    <t>Система адміністрування державної установи</t>
  </si>
  <si>
    <t>Публічна політика</t>
  </si>
  <si>
    <t>Електронне врядування, інформаційні технології, ресурси та сервіси у публічному управлінні</t>
  </si>
  <si>
    <t>Право в публічному управлінні</t>
  </si>
  <si>
    <t>д.е.н., проф. Хандій О.О.</t>
  </si>
  <si>
    <t>д.е.н., проф. Галгаш Р.А.</t>
  </si>
  <si>
    <t>публічного управління, менеджменту та маркетингу</t>
  </si>
  <si>
    <t>освітньої програми другого (магістерського) рівня "Публічне управління та адміністрування"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</si>
</sst>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60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26" fillId="0" borderId="3" xfId="49" applyNumberFormat="1" applyFont="1" applyBorder="1" applyAlignment="1">
      <alignment wrapText="1"/>
      <protection locked="0"/>
    </xf>
    <xf numFmtId="49" fontId="9" fillId="0" borderId="1" xfId="49" applyNumberFormat="1" applyFont="1" applyBorder="1" applyAlignment="1">
      <alignment horizontal="left" wrapText="1"/>
      <protection locked="0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168" fontId="13" fillId="35" borderId="31" xfId="49" applyNumberFormat="1" applyFont="1" applyFill="1" applyBorder="1" applyAlignment="1" applyProtection="1">
      <alignment horizontal="center" vertical="center"/>
    </xf>
    <xf numFmtId="168" fontId="13" fillId="35" borderId="32" xfId="49" applyNumberFormat="1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7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153</xdr:row>
      <xdr:rowOff>76200</xdr:rowOff>
    </xdr:from>
    <xdr:to>
      <xdr:col>7</xdr:col>
      <xdr:colOff>97283</xdr:colOff>
      <xdr:row>156</xdr:row>
      <xdr:rowOff>3594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31E3F86-D04A-499A-9A14-E5D24374D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301496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35</xdr:col>
      <xdr:colOff>38100</xdr:colOff>
      <xdr:row>153</xdr:row>
      <xdr:rowOff>60960</xdr:rowOff>
    </xdr:from>
    <xdr:to>
      <xdr:col>37</xdr:col>
      <xdr:colOff>104914</xdr:colOff>
      <xdr:row>155</xdr:row>
      <xdr:rowOff>137160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469E569-0105-4965-9273-CD18D959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7440" y="1299972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1828800</xdr:colOff>
      <xdr:row>149</xdr:row>
      <xdr:rowOff>60960</xdr:rowOff>
    </xdr:from>
    <xdr:to>
      <xdr:col>8</xdr:col>
      <xdr:colOff>121919</xdr:colOff>
      <xdr:row>155</xdr:row>
      <xdr:rowOff>59472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D7ADBB-A730-47CB-AD35-75C025691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340" y="12329160"/>
          <a:ext cx="1424939" cy="1004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153</xdr:row>
      <xdr:rowOff>79828</xdr:rowOff>
    </xdr:from>
    <xdr:to>
      <xdr:col>8</xdr:col>
      <xdr:colOff>10197</xdr:colOff>
      <xdr:row>156</xdr:row>
      <xdr:rowOff>9399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85BFCAB-53E1-4493-A7D4-880318544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343" y="12460514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35</xdr:col>
      <xdr:colOff>68580</xdr:colOff>
      <xdr:row>153</xdr:row>
      <xdr:rowOff>38100</xdr:rowOff>
    </xdr:from>
    <xdr:to>
      <xdr:col>37</xdr:col>
      <xdr:colOff>135394</xdr:colOff>
      <xdr:row>155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876415-967E-4635-81A4-F981D7B8D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95400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1</xdr:col>
      <xdr:colOff>1912620</xdr:colOff>
      <xdr:row>149</xdr:row>
      <xdr:rowOff>68580</xdr:rowOff>
    </xdr:from>
    <xdr:to>
      <xdr:col>9</xdr:col>
      <xdr:colOff>38099</xdr:colOff>
      <xdr:row>155</xdr:row>
      <xdr:rowOff>67092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47B88D7-1D2E-412D-B48A-8C56CE964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12313920"/>
          <a:ext cx="1424939" cy="1004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63" customWidth="1"/>
    <col min="2" max="2" width="5.6640625" style="460" customWidth="1"/>
    <col min="3" max="3" width="130.6640625" style="460" customWidth="1"/>
    <col min="4" max="10" width="2.88671875" style="460" customWidth="1"/>
    <col min="11" max="11" width="3.33203125" style="460" customWidth="1"/>
    <col min="12" max="12" width="3.109375" style="460" customWidth="1"/>
    <col min="13" max="16" width="9.109375" style="460"/>
    <col min="17" max="17" width="13" style="460" customWidth="1"/>
    <col min="18" max="16384" width="9.109375" style="460"/>
  </cols>
  <sheetData>
    <row r="1" spans="1:14" ht="15.6" x14ac:dyDescent="0.3">
      <c r="A1" s="472" t="s">
        <v>284</v>
      </c>
    </row>
    <row r="2" spans="1:14" x14ac:dyDescent="0.25">
      <c r="A2" s="473"/>
    </row>
    <row r="3" spans="1:14" ht="30" x14ac:dyDescent="0.25">
      <c r="A3" s="463" t="s">
        <v>285</v>
      </c>
    </row>
    <row r="4" spans="1:14" ht="30" x14ac:dyDescent="0.25">
      <c r="A4" s="463" t="s">
        <v>288</v>
      </c>
    </row>
    <row r="5" spans="1:14" ht="45" x14ac:dyDescent="0.25">
      <c r="A5" s="463" t="s">
        <v>308</v>
      </c>
    </row>
    <row r="6" spans="1:14" ht="30" x14ac:dyDescent="0.25">
      <c r="A6" s="463" t="s">
        <v>295</v>
      </c>
    </row>
    <row r="7" spans="1:14" x14ac:dyDescent="0.25">
      <c r="A7" s="463" t="s">
        <v>286</v>
      </c>
    </row>
    <row r="8" spans="1:14" x14ac:dyDescent="0.25">
      <c r="A8" s="466" t="s">
        <v>287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0" x14ac:dyDescent="0.25">
      <c r="A9" s="466" t="s">
        <v>296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0" x14ac:dyDescent="0.25">
      <c r="A10" s="463" t="s">
        <v>297</v>
      </c>
    </row>
    <row r="11" spans="1:14" ht="30" x14ac:dyDescent="0.25">
      <c r="A11" s="463" t="s">
        <v>298</v>
      </c>
    </row>
    <row r="12" spans="1:14" x14ac:dyDescent="0.25">
      <c r="A12" s="463" t="s">
        <v>299</v>
      </c>
    </row>
    <row r="13" spans="1:14" ht="15.6" x14ac:dyDescent="0.3">
      <c r="A13" s="464"/>
    </row>
    <row r="14" spans="1:14" ht="15.6" x14ac:dyDescent="0.3">
      <c r="A14" s="464"/>
    </row>
    <row r="15" spans="1:14" ht="15.6" x14ac:dyDescent="0.3">
      <c r="A15" s="464"/>
    </row>
    <row r="18" spans="1:31" x14ac:dyDescent="0.2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ht="15.6" x14ac:dyDescent="0.3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ht="15.6" x14ac:dyDescent="0.3">
      <c r="A23" s="469"/>
      <c r="AD23" s="460"/>
      <c r="AE23" s="460"/>
    </row>
    <row r="30" spans="1:31" x14ac:dyDescent="0.25">
      <c r="A30" s="463" t="s">
        <v>300</v>
      </c>
    </row>
    <row r="46" spans="1:1" x14ac:dyDescent="0.25">
      <c r="A46" s="463" t="s">
        <v>305</v>
      </c>
    </row>
    <row r="54" spans="1:1" x14ac:dyDescent="0.25">
      <c r="A54" s="463" t="s">
        <v>306</v>
      </c>
    </row>
    <row r="63" spans="1:1" ht="30" x14ac:dyDescent="0.25">
      <c r="A63" s="463" t="s">
        <v>307</v>
      </c>
    </row>
    <row r="68" spans="1:1" ht="30" x14ac:dyDescent="0.25">
      <c r="A68" s="463" t="s">
        <v>301</v>
      </c>
    </row>
    <row r="69" spans="1:1" ht="45" x14ac:dyDescent="0.25">
      <c r="A69" s="463" t="s">
        <v>302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zoomScaleNormal="145" zoomScaleSheetLayoutView="100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2"/>
      <c r="B1" s="370"/>
      <c r="C1" s="370"/>
      <c r="D1" s="370"/>
      <c r="E1" s="370"/>
      <c r="F1" s="370"/>
      <c r="G1" s="370"/>
      <c r="H1" s="538" t="s">
        <v>41</v>
      </c>
      <c r="I1" s="538"/>
      <c r="J1" s="538"/>
      <c r="K1" s="538"/>
      <c r="L1" s="538"/>
      <c r="M1" s="538"/>
      <c r="N1" s="538"/>
      <c r="O1" s="538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39" t="s">
        <v>303</v>
      </c>
      <c r="AY1" s="540"/>
      <c r="AZ1" s="540"/>
      <c r="BA1" s="540"/>
      <c r="BB1" s="540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4">
      <c r="A2" s="42"/>
      <c r="B2" s="538" t="s">
        <v>42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AQ2"/>
      <c r="AR2"/>
      <c r="AS2"/>
      <c r="AT2"/>
      <c r="AU2"/>
      <c r="AV2"/>
      <c r="AW2"/>
      <c r="AX2" s="372"/>
    </row>
    <row r="3" spans="1:70" s="43" customFormat="1" ht="21.75" customHeight="1" x14ac:dyDescent="0.4">
      <c r="A3" s="42"/>
      <c r="B3" s="531" t="s">
        <v>81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4">
      <c r="A4" s="376"/>
      <c r="B4" s="488"/>
      <c r="C4" s="488" t="s">
        <v>320</v>
      </c>
      <c r="D4" s="492"/>
      <c r="E4" s="492"/>
      <c r="F4" s="373" t="s">
        <v>320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31">
        <f>AI18</f>
        <v>2023</v>
      </c>
      <c r="S4" s="541"/>
      <c r="T4" s="488" t="s">
        <v>321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3.4" x14ac:dyDescent="0.4">
      <c r="C8" s="379"/>
      <c r="F8" s="379"/>
      <c r="AP8" s="378"/>
    </row>
    <row r="9" spans="1:70" s="44" customFormat="1" ht="16.2" x14ac:dyDescent="0.3">
      <c r="C9" s="380"/>
      <c r="F9" s="380"/>
      <c r="AZ9" s="381"/>
    </row>
    <row r="10" spans="1:70" s="44" customFormat="1" ht="18" x14ac:dyDescent="0.35">
      <c r="C10" s="380"/>
      <c r="F10" s="380"/>
      <c r="M10" s="532" t="s">
        <v>43</v>
      </c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</row>
    <row r="11" spans="1:70" s="43" customFormat="1" ht="24.9" customHeight="1" x14ac:dyDescent="0.4">
      <c r="M11" s="533" t="s">
        <v>123</v>
      </c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</row>
    <row r="12" spans="1:70" s="43" customFormat="1" ht="27" customHeight="1" x14ac:dyDescent="0.5">
      <c r="Y12" s="534" t="s">
        <v>183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BR12" s="389" t="s">
        <v>116</v>
      </c>
    </row>
    <row r="13" spans="1:70" s="43" customFormat="1" ht="21" x14ac:dyDescent="0.4">
      <c r="M13" s="533" t="s">
        <v>122</v>
      </c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  <c r="BR13" s="389" t="s">
        <v>59</v>
      </c>
    </row>
    <row r="14" spans="1:70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9" t="s">
        <v>4</v>
      </c>
      <c r="P14" s="530"/>
      <c r="Q14" s="523" t="s">
        <v>361</v>
      </c>
      <c r="R14" s="524"/>
      <c r="S14" s="524"/>
      <c r="T14" s="524"/>
      <c r="U14" s="524"/>
      <c r="V14" s="524"/>
      <c r="W14" s="525"/>
      <c r="X14" s="382"/>
      <c r="AB14" s="383" t="s">
        <v>5</v>
      </c>
      <c r="AC14" s="383"/>
      <c r="AD14" s="526" t="s">
        <v>362</v>
      </c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7"/>
      <c r="BD14" s="527"/>
      <c r="BE14" s="527"/>
      <c r="BF14" s="528"/>
      <c r="BR14" s="389" t="s">
        <v>26</v>
      </c>
    </row>
    <row r="15" spans="1:70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9" t="s">
        <v>4</v>
      </c>
      <c r="P15" s="530"/>
      <c r="Q15" s="523" t="s">
        <v>363</v>
      </c>
      <c r="R15" s="524"/>
      <c r="S15" s="524"/>
      <c r="T15" s="524"/>
      <c r="U15" s="524"/>
      <c r="V15" s="524"/>
      <c r="W15" s="525"/>
      <c r="X15" s="384"/>
      <c r="Y15" s="385"/>
      <c r="Z15" s="385"/>
      <c r="AA15" s="385"/>
      <c r="AB15" s="383" t="s">
        <v>5</v>
      </c>
      <c r="AC15" s="383"/>
      <c r="AD15" s="526" t="s">
        <v>362</v>
      </c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8"/>
      <c r="BR15" s="389" t="s">
        <v>309</v>
      </c>
    </row>
    <row r="16" spans="1:70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21" t="str">
        <f>IF(Q16&gt;0,"шифр"," ")</f>
        <v xml:space="preserve"> </v>
      </c>
      <c r="P16" s="522"/>
      <c r="Q16" s="523"/>
      <c r="R16" s="524"/>
      <c r="S16" s="524"/>
      <c r="T16" s="524"/>
      <c r="U16" s="524"/>
      <c r="V16" s="524"/>
      <c r="W16" s="525"/>
      <c r="X16" s="386"/>
      <c r="Y16" s="387"/>
      <c r="Z16" s="387"/>
      <c r="AA16" s="387"/>
      <c r="AB16" s="388" t="s">
        <v>5</v>
      </c>
      <c r="AC16" s="388"/>
      <c r="AD16" s="535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36"/>
      <c r="BD16" s="536"/>
      <c r="BE16" s="536"/>
      <c r="BF16" s="537"/>
      <c r="BR16" s="389" t="s">
        <v>310</v>
      </c>
    </row>
    <row r="17" spans="1:70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3"/>
      <c r="P17" s="553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6" t="s">
        <v>362</v>
      </c>
      <c r="AE17" s="527"/>
      <c r="AF17" s="527"/>
      <c r="AG17" s="527"/>
      <c r="AH17" s="527"/>
      <c r="AI17" s="527"/>
      <c r="AJ17" s="527"/>
      <c r="AK17" s="527"/>
      <c r="AL17" s="527"/>
      <c r="AM17" s="527"/>
      <c r="AN17" s="527"/>
      <c r="AO17" s="527"/>
      <c r="AP17" s="527"/>
      <c r="AQ17" s="527"/>
      <c r="AR17" s="527"/>
      <c r="AS17" s="527"/>
      <c r="AT17" s="527"/>
      <c r="AU17" s="527"/>
      <c r="AV17" s="527"/>
      <c r="AW17" s="527"/>
      <c r="AX17" s="527"/>
      <c r="AY17" s="527"/>
      <c r="AZ17" s="527"/>
      <c r="BA17" s="527"/>
      <c r="BB17" s="527"/>
      <c r="BC17" s="527"/>
      <c r="BD17" s="527"/>
      <c r="BE17" s="527"/>
      <c r="BF17" s="528"/>
      <c r="BR17" s="389" t="s">
        <v>33</v>
      </c>
    </row>
    <row r="18" spans="1:70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7" t="s">
        <v>6</v>
      </c>
      <c r="R18" s="558"/>
      <c r="S18" s="558"/>
      <c r="T18" s="558"/>
      <c r="U18" s="558"/>
      <c r="V18" s="558"/>
      <c r="W18" s="558"/>
      <c r="X18" s="558"/>
      <c r="Y18" s="558"/>
      <c r="Z18" s="558"/>
      <c r="AA18" s="559"/>
      <c r="AB18" s="389" t="s">
        <v>82</v>
      </c>
      <c r="AC18" s="389"/>
      <c r="AD18" s="389"/>
      <c r="AE18" s="389"/>
      <c r="AF18" s="389"/>
      <c r="AG18" s="389"/>
      <c r="AH18" s="391"/>
      <c r="AI18" s="560">
        <v>2023</v>
      </c>
      <c r="AJ18" s="561"/>
      <c r="AK18" s="561"/>
      <c r="AL18" s="561"/>
      <c r="AM18" s="561"/>
      <c r="AN18" s="562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4">
      <c r="A19" s="392" t="s">
        <v>184</v>
      </c>
      <c r="BB19" s="556" t="s">
        <v>44</v>
      </c>
      <c r="BC19" s="556"/>
      <c r="BD19" s="556"/>
      <c r="BE19" s="556"/>
      <c r="BF19" s="556"/>
      <c r="BG19" s="556"/>
      <c r="BH19" s="556"/>
      <c r="BI19" s="556"/>
    </row>
    <row r="20" spans="1:70" s="228" customFormat="1" ht="42" customHeight="1" x14ac:dyDescent="0.3">
      <c r="A20" s="565" t="s">
        <v>45</v>
      </c>
      <c r="B20" s="544" t="s">
        <v>46</v>
      </c>
      <c r="C20" s="545"/>
      <c r="D20" s="545"/>
      <c r="E20" s="546"/>
      <c r="F20" s="548" t="s">
        <v>47</v>
      </c>
      <c r="G20" s="549"/>
      <c r="H20" s="549"/>
      <c r="I20" s="549"/>
      <c r="J20" s="504"/>
      <c r="K20" s="544" t="s">
        <v>48</v>
      </c>
      <c r="L20" s="545"/>
      <c r="M20" s="545"/>
      <c r="N20" s="546"/>
      <c r="O20" s="548" t="s">
        <v>49</v>
      </c>
      <c r="P20" s="549"/>
      <c r="Q20" s="549"/>
      <c r="R20" s="549"/>
      <c r="S20" s="544" t="s">
        <v>50</v>
      </c>
      <c r="T20" s="550"/>
      <c r="U20" s="550"/>
      <c r="V20" s="551"/>
      <c r="W20" s="503"/>
      <c r="X20" s="544" t="s">
        <v>51</v>
      </c>
      <c r="Y20" s="545"/>
      <c r="Z20" s="545"/>
      <c r="AA20" s="547"/>
      <c r="AB20" s="548" t="s">
        <v>52</v>
      </c>
      <c r="AC20" s="549"/>
      <c r="AD20" s="549"/>
      <c r="AE20" s="549"/>
      <c r="AF20" s="548" t="s">
        <v>53</v>
      </c>
      <c r="AG20" s="549"/>
      <c r="AH20" s="549"/>
      <c r="AI20" s="549"/>
      <c r="AJ20" s="504"/>
      <c r="AK20" s="544" t="s">
        <v>54</v>
      </c>
      <c r="AL20" s="545"/>
      <c r="AM20" s="545"/>
      <c r="AN20" s="546"/>
      <c r="AO20" s="548" t="s">
        <v>55</v>
      </c>
      <c r="AP20" s="549"/>
      <c r="AQ20" s="549"/>
      <c r="AR20" s="549"/>
      <c r="AS20" s="544" t="s">
        <v>56</v>
      </c>
      <c r="AT20" s="550"/>
      <c r="AU20" s="550"/>
      <c r="AV20" s="551"/>
      <c r="AW20" s="503"/>
      <c r="AX20" s="544" t="s">
        <v>57</v>
      </c>
      <c r="AY20" s="545"/>
      <c r="AZ20" s="545"/>
      <c r="BA20" s="546"/>
      <c r="BB20" s="542" t="s">
        <v>58</v>
      </c>
      <c r="BC20" s="542" t="s">
        <v>292</v>
      </c>
      <c r="BD20" s="542" t="s">
        <v>291</v>
      </c>
      <c r="BE20" s="554" t="s">
        <v>116</v>
      </c>
      <c r="BF20" s="554" t="s">
        <v>310</v>
      </c>
      <c r="BG20" s="554" t="s">
        <v>33</v>
      </c>
      <c r="BH20" s="542" t="s">
        <v>60</v>
      </c>
      <c r="BI20" s="542" t="s">
        <v>61</v>
      </c>
    </row>
    <row r="21" spans="1:70" s="45" customFormat="1" ht="24" customHeight="1" x14ac:dyDescent="0.3">
      <c r="A21" s="566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43"/>
      <c r="BC21" s="543"/>
      <c r="BD21" s="543"/>
      <c r="BE21" s="555"/>
      <c r="BF21" s="555"/>
      <c r="BG21" s="555"/>
      <c r="BH21" s="543"/>
      <c r="BI21" s="543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 t="s">
        <v>65</v>
      </c>
      <c r="H23" s="120" t="s">
        <v>360</v>
      </c>
      <c r="I23" s="120" t="s">
        <v>360</v>
      </c>
      <c r="J23" s="120" t="s">
        <v>360</v>
      </c>
      <c r="K23" s="120" t="s">
        <v>360</v>
      </c>
      <c r="L23" s="471" t="s">
        <v>68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111" t="s">
        <v>73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5</v>
      </c>
      <c r="BC23" s="99">
        <v>1</v>
      </c>
      <c r="BD23" s="99"/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14</v>
      </c>
      <c r="BI24" s="408">
        <f>SUM(BB24:BH24)</f>
        <v>69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00000000000001" customHeight="1" x14ac:dyDescent="0.3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294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6" x14ac:dyDescent="0.3">
      <c r="A29" s="563" t="s">
        <v>289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  <c r="AH29" s="564"/>
      <c r="AI29" s="564"/>
      <c r="AJ29" s="564"/>
      <c r="AK29" s="564"/>
      <c r="AL29" s="564"/>
      <c r="AM29" s="564"/>
      <c r="AN29" s="564"/>
      <c r="AO29" s="564"/>
      <c r="AP29" s="564"/>
      <c r="AQ29" s="564"/>
      <c r="AR29" s="564"/>
      <c r="AS29" s="564"/>
      <c r="AT29" s="564"/>
      <c r="AU29" s="564"/>
      <c r="AV29" s="564"/>
      <c r="AW29" s="564"/>
      <c r="AX29" s="564"/>
      <c r="AY29" s="564"/>
      <c r="AZ29" s="564"/>
      <c r="BA29" s="564"/>
      <c r="BB29" s="564"/>
      <c r="BC29" s="564"/>
      <c r="BD29" s="564"/>
      <c r="BE29" s="564"/>
      <c r="BF29" s="564"/>
      <c r="BG29" s="564"/>
      <c r="BH29" s="564"/>
      <c r="BI29" s="564"/>
    </row>
    <row r="30" spans="1:70" ht="33" customHeight="1" x14ac:dyDescent="0.3">
      <c r="A30" s="403" t="s">
        <v>120</v>
      </c>
      <c r="AC30" s="552" t="s">
        <v>130</v>
      </c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</row>
    <row r="31" spans="1:70" ht="15.6" x14ac:dyDescent="0.3">
      <c r="A31" s="404" t="s">
        <v>121</v>
      </c>
    </row>
    <row r="32" spans="1:70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102" zoomScaleNormal="115" zoomScaleSheetLayoutView="100" workbookViewId="0">
      <selection activeCell="BK2" sqref="BK1:EB1048576"/>
    </sheetView>
  </sheetViews>
  <sheetFormatPr defaultColWidth="9.109375" defaultRowHeight="13.2" x14ac:dyDescent="0.25"/>
  <cols>
    <col min="1" max="1" width="7.44140625" style="15" bestFit="1" customWidth="1"/>
    <col min="2" max="2" width="28" style="162" customWidth="1"/>
    <col min="3" max="3" width="5.44140625" style="69" customWidth="1"/>
    <col min="4" max="14" width="2.44140625" style="173" customWidth="1"/>
    <col min="15" max="16" width="2" style="173" customWidth="1"/>
    <col min="17" max="17" width="2.109375" style="173" customWidth="1"/>
    <col min="18" max="18" width="2" style="173" customWidth="1"/>
    <col min="19" max="19" width="1.88671875" style="173" customWidth="1"/>
    <col min="20" max="20" width="2.109375" style="173" customWidth="1"/>
    <col min="21" max="23" width="2.44140625" style="173" customWidth="1"/>
    <col min="24" max="24" width="6" style="173" customWidth="1"/>
    <col min="25" max="25" width="5.33203125" style="173" customWidth="1"/>
    <col min="26" max="28" width="4.5546875" style="173" customWidth="1"/>
    <col min="29" max="29" width="5.6640625" style="173" customWidth="1"/>
    <col min="30" max="45" width="4.5546875" style="173" customWidth="1"/>
    <col min="46" max="61" width="4.5546875" style="173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5" width="8.109375" style="33" hidden="1" customWidth="1"/>
    <col min="66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12" hidden="1" customWidth="1"/>
    <col min="74" max="74" width="4.6640625" style="12" hidden="1" customWidth="1"/>
    <col min="75" max="82" width="5.6640625" style="12" hidden="1" customWidth="1"/>
    <col min="83" max="83" width="5.6640625" style="215" hidden="1" customWidth="1"/>
    <col min="84" max="84" width="6.109375" style="226" hidden="1" customWidth="1"/>
    <col min="85" max="85" width="4.33203125" style="12" hidden="1" customWidth="1"/>
    <col min="86" max="89" width="3.6640625" style="12" hidden="1" customWidth="1"/>
    <col min="90" max="92" width="5.5546875" style="12" hidden="1" customWidth="1"/>
    <col min="93" max="93" width="4.44140625" style="12" hidden="1" customWidth="1"/>
    <col min="94" max="98" width="3.6640625" style="12" hidden="1" customWidth="1"/>
    <col min="99" max="99" width="4.88671875" style="12" hidden="1" customWidth="1"/>
    <col min="100" max="106" width="3.6640625" style="12" hidden="1" customWidth="1"/>
    <col min="107" max="107" width="5.44140625" style="12" hidden="1" customWidth="1"/>
    <col min="108" max="116" width="4.5546875" style="12" hidden="1" customWidth="1"/>
    <col min="117" max="124" width="5.109375" style="12" hidden="1" customWidth="1"/>
    <col min="125" max="125" width="5.6640625" style="12" hidden="1" customWidth="1"/>
    <col min="126" max="129" width="5.5546875" style="12" hidden="1" customWidth="1"/>
    <col min="130" max="130" width="4" style="12" hidden="1" customWidth="1"/>
    <col min="131" max="131" width="9.109375" style="12" hidden="1" customWidth="1"/>
    <col min="132" max="132" width="0" style="12" hidden="1" customWidth="1"/>
    <col min="133" max="16384" width="9.109375" style="12"/>
  </cols>
  <sheetData>
    <row r="1" spans="1:131" s="124" customFormat="1" ht="31.5" hidden="1" customHeight="1" x14ac:dyDescent="0.2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 x14ac:dyDescent="0.3">
      <c r="A2" s="673" t="s">
        <v>7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673"/>
      <c r="AN2" s="673"/>
      <c r="AO2" s="673"/>
      <c r="AP2" s="673"/>
      <c r="AQ2" s="673"/>
      <c r="AR2" s="673"/>
      <c r="AS2" s="673"/>
      <c r="AT2" s="673"/>
      <c r="AU2" s="673"/>
      <c r="AV2" s="673"/>
      <c r="AW2" s="673"/>
      <c r="AX2" s="673"/>
      <c r="AY2" s="673"/>
      <c r="AZ2" s="673"/>
      <c r="BA2" s="673"/>
      <c r="BB2" s="673"/>
      <c r="BC2" s="673"/>
      <c r="BD2" s="673"/>
      <c r="BE2" s="673"/>
      <c r="BF2" s="673"/>
      <c r="BG2" s="673"/>
      <c r="BH2" s="673"/>
      <c r="BI2" s="673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326</v>
      </c>
      <c r="CB2" s="493" t="s">
        <v>327</v>
      </c>
      <c r="CC2" s="493" t="s">
        <v>91</v>
      </c>
      <c r="CD2" s="493" t="s">
        <v>136</v>
      </c>
      <c r="CE2" s="493" t="s">
        <v>92</v>
      </c>
      <c r="CF2" s="493" t="s">
        <v>328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329</v>
      </c>
      <c r="CN2" s="493" t="s">
        <v>330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331</v>
      </c>
      <c r="DA2" s="493" t="s">
        <v>128</v>
      </c>
    </row>
    <row r="3" spans="1:131" s="2" customFormat="1" ht="13.5" customHeight="1" x14ac:dyDescent="0.25">
      <c r="A3" s="674" t="s">
        <v>118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6"/>
      <c r="BJ3" s="21"/>
      <c r="BL3" s="691" t="s">
        <v>75</v>
      </c>
      <c r="BM3" s="691"/>
      <c r="BN3" s="691"/>
      <c r="BO3" s="691"/>
      <c r="BP3" s="691"/>
      <c r="BQ3" s="691"/>
      <c r="BR3" s="691"/>
      <c r="BS3" s="691"/>
      <c r="BT3" s="19"/>
      <c r="BX3" s="687" t="s">
        <v>332</v>
      </c>
      <c r="BY3" s="688"/>
      <c r="BZ3" s="688"/>
      <c r="CA3" s="689"/>
      <c r="CB3" s="687" t="s">
        <v>333</v>
      </c>
      <c r="CC3" s="688"/>
      <c r="CD3" s="688"/>
      <c r="CE3" s="688"/>
      <c r="CF3" s="689"/>
      <c r="CG3" s="690" t="s">
        <v>334</v>
      </c>
      <c r="CH3" s="688"/>
      <c r="CI3" s="689"/>
      <c r="CJ3" s="687" t="s">
        <v>335</v>
      </c>
      <c r="CK3" s="688"/>
      <c r="CL3" s="688"/>
      <c r="CM3" s="689"/>
      <c r="CN3" s="687" t="s">
        <v>336</v>
      </c>
      <c r="CO3" s="688"/>
      <c r="CP3" s="688"/>
      <c r="CQ3" s="688"/>
      <c r="CR3" s="689"/>
      <c r="CS3" s="687" t="s">
        <v>337</v>
      </c>
      <c r="CT3" s="688"/>
      <c r="CU3" s="688"/>
      <c r="CV3" s="689"/>
      <c r="CW3" s="687" t="s">
        <v>338</v>
      </c>
      <c r="CX3" s="688"/>
      <c r="CY3" s="688"/>
      <c r="CZ3" s="688"/>
      <c r="DA3" s="689"/>
    </row>
    <row r="4" spans="1:131" s="2" customFormat="1" ht="12.75" customHeight="1" x14ac:dyDescent="0.25">
      <c r="A4" s="677" t="str">
        <f>'Титул денна'!AX1</f>
        <v>магістр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8"/>
      <c r="AO4" s="678"/>
      <c r="AP4" s="678"/>
      <c r="AQ4" s="678"/>
      <c r="AR4" s="678"/>
      <c r="AS4" s="678"/>
      <c r="AT4" s="678"/>
      <c r="AU4" s="678"/>
      <c r="AV4" s="678"/>
      <c r="AW4" s="678"/>
      <c r="AX4" s="678"/>
      <c r="AY4" s="678"/>
      <c r="AZ4" s="678"/>
      <c r="BA4" s="678"/>
      <c r="BB4" s="678"/>
      <c r="BC4" s="678"/>
      <c r="BD4" s="678"/>
      <c r="BE4" s="678"/>
      <c r="BF4" s="678"/>
      <c r="BG4" s="678"/>
      <c r="BH4" s="678"/>
      <c r="BI4" s="679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339</v>
      </c>
    </row>
    <row r="5" spans="1:131" s="3" customFormat="1" ht="12.75" customHeight="1" x14ac:dyDescent="0.25">
      <c r="A5" s="681" t="s">
        <v>139</v>
      </c>
      <c r="B5" s="684" t="s">
        <v>8</v>
      </c>
      <c r="C5" s="598" t="s">
        <v>9</v>
      </c>
      <c r="D5" s="654" t="s">
        <v>10</v>
      </c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6"/>
      <c r="X5" s="616" t="s">
        <v>3</v>
      </c>
      <c r="Y5" s="617"/>
      <c r="Z5" s="617"/>
      <c r="AA5" s="617"/>
      <c r="AB5" s="617"/>
      <c r="AC5" s="618"/>
      <c r="AD5" s="616" t="s">
        <v>11</v>
      </c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8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334</v>
      </c>
      <c r="DY5" s="506" t="s">
        <v>93</v>
      </c>
    </row>
    <row r="6" spans="1:131" s="4" customFormat="1" ht="17.25" customHeight="1" x14ac:dyDescent="0.25">
      <c r="A6" s="682"/>
      <c r="B6" s="685"/>
      <c r="C6" s="598"/>
      <c r="D6" s="661" t="s">
        <v>12</v>
      </c>
      <c r="E6" s="662"/>
      <c r="F6" s="662"/>
      <c r="G6" s="663"/>
      <c r="H6" s="627" t="s">
        <v>13</v>
      </c>
      <c r="I6" s="627"/>
      <c r="J6" s="627"/>
      <c r="K6" s="627"/>
      <c r="L6" s="627"/>
      <c r="M6" s="627"/>
      <c r="N6" s="627"/>
      <c r="O6" s="660" t="s">
        <v>14</v>
      </c>
      <c r="P6" s="660" t="s">
        <v>15</v>
      </c>
      <c r="Q6" s="627" t="s">
        <v>16</v>
      </c>
      <c r="R6" s="627"/>
      <c r="S6" s="627"/>
      <c r="T6" s="627"/>
      <c r="U6" s="627"/>
      <c r="V6" s="627"/>
      <c r="W6" s="627"/>
      <c r="X6" s="597" t="s">
        <v>17</v>
      </c>
      <c r="Y6" s="597"/>
      <c r="Z6" s="627" t="s">
        <v>180</v>
      </c>
      <c r="AA6" s="627" t="s">
        <v>181</v>
      </c>
      <c r="AB6" s="627" t="s">
        <v>182</v>
      </c>
      <c r="AC6" s="627" t="s">
        <v>0</v>
      </c>
      <c r="AD6" s="654" t="s">
        <v>18</v>
      </c>
      <c r="AE6" s="655"/>
      <c r="AF6" s="655"/>
      <c r="AG6" s="655"/>
      <c r="AH6" s="655"/>
      <c r="AI6" s="655"/>
      <c r="AJ6" s="655"/>
      <c r="AK6" s="656"/>
      <c r="AL6" s="654" t="s">
        <v>19</v>
      </c>
      <c r="AM6" s="655"/>
      <c r="AN6" s="655"/>
      <c r="AO6" s="655"/>
      <c r="AP6" s="655"/>
      <c r="AQ6" s="655"/>
      <c r="AR6" s="655"/>
      <c r="AS6" s="656"/>
      <c r="AT6" s="616" t="s">
        <v>20</v>
      </c>
      <c r="AU6" s="617"/>
      <c r="AV6" s="617"/>
      <c r="AW6" s="617"/>
      <c r="AX6" s="617"/>
      <c r="AY6" s="617"/>
      <c r="AZ6" s="617"/>
      <c r="BA6" s="618"/>
      <c r="BB6" s="616" t="s">
        <v>21</v>
      </c>
      <c r="BC6" s="617"/>
      <c r="BD6" s="617"/>
      <c r="BE6" s="617"/>
      <c r="BF6" s="617"/>
      <c r="BG6" s="617"/>
      <c r="BH6" s="617"/>
      <c r="BI6" s="618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340</v>
      </c>
    </row>
    <row r="7" spans="1:131" s="4" customFormat="1" ht="17.25" customHeight="1" x14ac:dyDescent="0.25">
      <c r="A7" s="682"/>
      <c r="B7" s="685"/>
      <c r="C7" s="598"/>
      <c r="D7" s="664"/>
      <c r="E7" s="665"/>
      <c r="F7" s="665"/>
      <c r="G7" s="666"/>
      <c r="H7" s="627"/>
      <c r="I7" s="627"/>
      <c r="J7" s="627"/>
      <c r="K7" s="627"/>
      <c r="L7" s="627"/>
      <c r="M7" s="627"/>
      <c r="N7" s="627"/>
      <c r="O7" s="660"/>
      <c r="P7" s="660"/>
      <c r="Q7" s="627"/>
      <c r="R7" s="627"/>
      <c r="S7" s="627"/>
      <c r="T7" s="627"/>
      <c r="U7" s="627"/>
      <c r="V7" s="627"/>
      <c r="W7" s="627"/>
      <c r="X7" s="627" t="s">
        <v>22</v>
      </c>
      <c r="Y7" s="627" t="s">
        <v>23</v>
      </c>
      <c r="Z7" s="627"/>
      <c r="AA7" s="627"/>
      <c r="AB7" s="627"/>
      <c r="AC7" s="627"/>
      <c r="AD7" s="620">
        <v>1</v>
      </c>
      <c r="AE7" s="621"/>
      <c r="AF7" s="621"/>
      <c r="AG7" s="622"/>
      <c r="AH7" s="620">
        <v>2</v>
      </c>
      <c r="AI7" s="621"/>
      <c r="AJ7" s="621"/>
      <c r="AK7" s="622"/>
      <c r="AL7" s="620">
        <v>3</v>
      </c>
      <c r="AM7" s="621"/>
      <c r="AN7" s="621"/>
      <c r="AO7" s="622"/>
      <c r="AP7" s="620">
        <v>4</v>
      </c>
      <c r="AQ7" s="621"/>
      <c r="AR7" s="621"/>
      <c r="AS7" s="622"/>
      <c r="AT7" s="620">
        <v>5</v>
      </c>
      <c r="AU7" s="621"/>
      <c r="AV7" s="621"/>
      <c r="AW7" s="622"/>
      <c r="AX7" s="620">
        <v>6</v>
      </c>
      <c r="AY7" s="621"/>
      <c r="AZ7" s="621"/>
      <c r="BA7" s="622"/>
      <c r="BB7" s="620">
        <v>7</v>
      </c>
      <c r="BC7" s="621"/>
      <c r="BD7" s="621"/>
      <c r="BE7" s="622"/>
      <c r="BF7" s="620">
        <v>8</v>
      </c>
      <c r="BG7" s="621"/>
      <c r="BH7" s="621"/>
      <c r="BI7" s="622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341</v>
      </c>
    </row>
    <row r="8" spans="1:131" s="4" customFormat="1" ht="17.25" customHeight="1" x14ac:dyDescent="0.3">
      <c r="A8" s="682"/>
      <c r="B8" s="685"/>
      <c r="C8" s="598"/>
      <c r="D8" s="664"/>
      <c r="E8" s="665"/>
      <c r="F8" s="665"/>
      <c r="G8" s="666"/>
      <c r="H8" s="627"/>
      <c r="I8" s="627"/>
      <c r="J8" s="627"/>
      <c r="K8" s="627"/>
      <c r="L8" s="627"/>
      <c r="M8" s="627"/>
      <c r="N8" s="627"/>
      <c r="O8" s="660"/>
      <c r="P8" s="660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16" t="s">
        <v>319</v>
      </c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8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347</v>
      </c>
      <c r="DY8" s="512" t="s">
        <v>101</v>
      </c>
      <c r="EA8" s="268" t="s">
        <v>343</v>
      </c>
    </row>
    <row r="9" spans="1:131" s="4" customFormat="1" ht="17.25" customHeight="1" x14ac:dyDescent="0.25">
      <c r="A9" s="682"/>
      <c r="B9" s="685"/>
      <c r="C9" s="598"/>
      <c r="D9" s="664"/>
      <c r="E9" s="665"/>
      <c r="F9" s="665"/>
      <c r="G9" s="666"/>
      <c r="H9" s="627"/>
      <c r="I9" s="627"/>
      <c r="J9" s="627"/>
      <c r="K9" s="627"/>
      <c r="L9" s="627"/>
      <c r="M9" s="627"/>
      <c r="N9" s="627"/>
      <c r="O9" s="660"/>
      <c r="P9" s="660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3">
        <v>17</v>
      </c>
      <c r="AE9" s="624"/>
      <c r="AF9" s="624"/>
      <c r="AG9" s="625"/>
      <c r="AH9" s="623">
        <v>17</v>
      </c>
      <c r="AI9" s="624"/>
      <c r="AJ9" s="624"/>
      <c r="AK9" s="625"/>
      <c r="AL9" s="623">
        <v>5</v>
      </c>
      <c r="AM9" s="624"/>
      <c r="AN9" s="624"/>
      <c r="AO9" s="625"/>
      <c r="AP9" s="623"/>
      <c r="AQ9" s="624"/>
      <c r="AR9" s="624"/>
      <c r="AS9" s="625"/>
      <c r="AT9" s="623"/>
      <c r="AU9" s="624"/>
      <c r="AV9" s="624"/>
      <c r="AW9" s="625"/>
      <c r="AX9" s="623"/>
      <c r="AY9" s="624"/>
      <c r="AZ9" s="624"/>
      <c r="BA9" s="625"/>
      <c r="BB9" s="623"/>
      <c r="BC9" s="624"/>
      <c r="BD9" s="624"/>
      <c r="BE9" s="625"/>
      <c r="BF9" s="623"/>
      <c r="BG9" s="624"/>
      <c r="BH9" s="624"/>
      <c r="BI9" s="625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277</v>
      </c>
    </row>
    <row r="10" spans="1:131" s="4" customFormat="1" ht="17.25" customHeight="1" x14ac:dyDescent="0.25">
      <c r="A10" s="683"/>
      <c r="B10" s="686"/>
      <c r="C10" s="598"/>
      <c r="D10" s="667"/>
      <c r="E10" s="668"/>
      <c r="F10" s="668"/>
      <c r="G10" s="669"/>
      <c r="H10" s="627"/>
      <c r="I10" s="627"/>
      <c r="J10" s="627"/>
      <c r="K10" s="627"/>
      <c r="L10" s="627"/>
      <c r="M10" s="627"/>
      <c r="N10" s="627"/>
      <c r="O10" s="660"/>
      <c r="P10" s="660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16" t="s">
        <v>186</v>
      </c>
      <c r="AE10" s="617"/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8"/>
      <c r="BJ10" s="21"/>
      <c r="BK10" s="19"/>
      <c r="BL10" s="606" t="s">
        <v>36</v>
      </c>
      <c r="BM10" s="607"/>
      <c r="BN10" s="607"/>
      <c r="BO10" s="607"/>
      <c r="BP10" s="607"/>
      <c r="BQ10" s="607"/>
      <c r="BR10" s="607"/>
      <c r="BS10" s="608"/>
      <c r="BT10" s="628" t="s">
        <v>35</v>
      </c>
      <c r="CE10" s="206"/>
      <c r="CF10" s="219"/>
      <c r="DC10" s="133" t="s">
        <v>35</v>
      </c>
      <c r="DD10" s="606" t="s">
        <v>150</v>
      </c>
      <c r="DE10" s="607"/>
      <c r="DF10" s="607"/>
      <c r="DG10" s="607"/>
      <c r="DH10" s="607"/>
      <c r="DI10" s="607"/>
      <c r="DJ10" s="607"/>
      <c r="DK10" s="608"/>
      <c r="DL10" s="133" t="s">
        <v>35</v>
      </c>
      <c r="DM10" s="606" t="s">
        <v>151</v>
      </c>
      <c r="DN10" s="607"/>
      <c r="DO10" s="607"/>
      <c r="DP10" s="607"/>
      <c r="DQ10" s="607"/>
      <c r="DR10" s="607"/>
      <c r="DS10" s="607"/>
      <c r="DT10" s="608"/>
      <c r="DU10" s="133" t="s">
        <v>35</v>
      </c>
      <c r="DX10" s="513"/>
      <c r="DY10" s="514" t="s">
        <v>100</v>
      </c>
      <c r="EA10" s="268" t="s">
        <v>344</v>
      </c>
    </row>
    <row r="11" spans="1:131" s="7" customFormat="1" ht="13.5" customHeight="1" x14ac:dyDescent="0.25">
      <c r="A11" s="6">
        <v>1</v>
      </c>
      <c r="B11" s="151" t="s">
        <v>109</v>
      </c>
      <c r="C11" s="5" t="s">
        <v>259</v>
      </c>
      <c r="D11" s="626">
        <v>4</v>
      </c>
      <c r="E11" s="626"/>
      <c r="F11" s="626"/>
      <c r="G11" s="626"/>
      <c r="H11" s="626">
        <v>5</v>
      </c>
      <c r="I11" s="626"/>
      <c r="J11" s="626"/>
      <c r="K11" s="626"/>
      <c r="L11" s="626"/>
      <c r="M11" s="626"/>
      <c r="N11" s="626"/>
      <c r="O11" s="6">
        <v>6</v>
      </c>
      <c r="P11" s="6">
        <v>7</v>
      </c>
      <c r="Q11" s="626">
        <v>8</v>
      </c>
      <c r="R11" s="626"/>
      <c r="S11" s="626"/>
      <c r="T11" s="626"/>
      <c r="U11" s="626"/>
      <c r="V11" s="626"/>
      <c r="W11" s="626"/>
      <c r="X11" s="6">
        <v>9</v>
      </c>
      <c r="Y11" s="5" t="s">
        <v>260</v>
      </c>
      <c r="Z11" s="6">
        <v>11</v>
      </c>
      <c r="AA11" s="6">
        <v>12</v>
      </c>
      <c r="AB11" s="6">
        <v>13</v>
      </c>
      <c r="AC11" s="6">
        <v>14</v>
      </c>
      <c r="AD11" s="623">
        <v>15</v>
      </c>
      <c r="AE11" s="624"/>
      <c r="AF11" s="624"/>
      <c r="AG11" s="147" t="s">
        <v>80</v>
      </c>
      <c r="AH11" s="629">
        <v>16</v>
      </c>
      <c r="AI11" s="624"/>
      <c r="AJ11" s="624"/>
      <c r="AK11" s="147" t="s">
        <v>80</v>
      </c>
      <c r="AL11" s="629">
        <v>17</v>
      </c>
      <c r="AM11" s="624"/>
      <c r="AN11" s="624"/>
      <c r="AO11" s="147" t="s">
        <v>80</v>
      </c>
      <c r="AP11" s="629">
        <v>18</v>
      </c>
      <c r="AQ11" s="624"/>
      <c r="AR11" s="624"/>
      <c r="AS11" s="147" t="s">
        <v>80</v>
      </c>
      <c r="AT11" s="629">
        <v>19</v>
      </c>
      <c r="AU11" s="624"/>
      <c r="AV11" s="624"/>
      <c r="AW11" s="147" t="s">
        <v>80</v>
      </c>
      <c r="AX11" s="629">
        <v>20</v>
      </c>
      <c r="AY11" s="624"/>
      <c r="AZ11" s="624"/>
      <c r="BA11" s="147" t="s">
        <v>80</v>
      </c>
      <c r="BB11" s="629">
        <v>21</v>
      </c>
      <c r="BC11" s="624"/>
      <c r="BD11" s="624"/>
      <c r="BE11" s="147" t="s">
        <v>80</v>
      </c>
      <c r="BF11" s="629">
        <v>22</v>
      </c>
      <c r="BG11" s="624"/>
      <c r="BH11" s="624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8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278</v>
      </c>
    </row>
    <row r="12" spans="1:131" s="2" customFormat="1" ht="15" customHeight="1" x14ac:dyDescent="0.25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332</v>
      </c>
      <c r="DY12" s="512" t="s">
        <v>89</v>
      </c>
      <c r="EA12" s="268" t="s">
        <v>279</v>
      </c>
    </row>
    <row r="13" spans="1:131" s="2" customFormat="1" ht="15" customHeight="1" x14ac:dyDescent="0.25">
      <c r="A13" s="141">
        <v>1</v>
      </c>
      <c r="B13" s="154" t="s">
        <v>164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326</v>
      </c>
      <c r="EA13" s="268" t="s">
        <v>345</v>
      </c>
    </row>
    <row r="14" spans="1:131" s="2" customFormat="1" ht="15.75" customHeight="1" x14ac:dyDescent="0.25">
      <c r="A14" s="243" t="s">
        <v>196</v>
      </c>
      <c r="B14" s="242" t="s">
        <v>197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.399999999999999" x14ac:dyDescent="0.25">
      <c r="A15" s="127" t="s">
        <v>198</v>
      </c>
      <c r="B15" s="122" t="s">
        <v>304</v>
      </c>
      <c r="C15" s="139" t="s">
        <v>131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ht="13.8" customHeight="1" x14ac:dyDescent="0.25">
      <c r="A16" s="127" t="s">
        <v>199</v>
      </c>
      <c r="B16" s="520" t="s">
        <v>373</v>
      </c>
      <c r="C16" s="139" t="s">
        <v>108</v>
      </c>
      <c r="D16" s="128"/>
      <c r="E16" s="129"/>
      <c r="F16" s="129"/>
      <c r="G16" s="11"/>
      <c r="H16" s="128">
        <v>1</v>
      </c>
      <c r="I16" s="129"/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60</v>
      </c>
      <c r="Y16" s="144">
        <f t="shared" ref="Y16:Y64" si="17">X16/$BR$7</f>
        <v>2</v>
      </c>
      <c r="Z16" s="9">
        <f t="shared" ref="Z16:AB38" si="18">AD16*$BL$5+AH16*$BM$5+AL16*$BN$5+AP16*$BO$5+AT16*$BP$5+AX16*$BQ$5+BB16*$BR$5+BF16*$BS$5</f>
        <v>14</v>
      </c>
      <c r="AA16" s="9">
        <f t="shared" si="18"/>
        <v>0</v>
      </c>
      <c r="AB16" s="9">
        <f t="shared" si="18"/>
        <v>6</v>
      </c>
      <c r="AC16" s="9">
        <f t="shared" ref="AC16:AC64" si="19">X16-(Z16+AA16+AB16)</f>
        <v>40</v>
      </c>
      <c r="AD16" s="236">
        <v>14</v>
      </c>
      <c r="AE16" s="236"/>
      <c r="AF16" s="236">
        <v>6</v>
      </c>
      <c r="AG16" s="70">
        <f t="shared" ref="AG16:AG38" si="20">BL16</f>
        <v>2</v>
      </c>
      <c r="AH16" s="236"/>
      <c r="AI16" s="236"/>
      <c r="AJ16" s="236"/>
      <c r="AK16" s="70">
        <f>BM16</f>
        <v>0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0.66666666666666663</v>
      </c>
      <c r="BK16" s="125" t="str">
        <f t="shared" si="1"/>
        <v/>
      </c>
      <c r="BL16" s="14">
        <f>IF(AND(BK16&lt;$CF16,$CE16&lt;&gt;$Y16,BW16=$CF16),BW16+$Y16-$CE16,BW16)</f>
        <v>2</v>
      </c>
      <c r="BM16" s="14">
        <f t="shared" ref="BM16:BS16" si="21">IF(AND(BL16&lt;$CF16,$CE16&lt;&gt;$Y16,BX16=$CF16),BX16+$Y16-$CE16,BX16)</f>
        <v>0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2</v>
      </c>
      <c r="BW16" s="14">
        <f>IF($DC16=0,0,ROUND(4*$Y16*SUM(AD16:AF16)/$DC16,0)/4)</f>
        <v>2</v>
      </c>
      <c r="BX16" s="14">
        <f>IF($DC16=0,0,ROUND(4*$Y16*SUM(AH16:AJ16)/$DC16,0)/4)</f>
        <v>0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2</v>
      </c>
      <c r="CF16" s="222">
        <f t="shared" ref="CF16:CF68" si="24">MAX(BW16:CD16)</f>
        <v>2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0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1</v>
      </c>
      <c r="DC16" s="66">
        <f>SUM($AD16:$AF16)+SUM($AH16:$AJ16)+SUM($AL16:AN16)+SUM($AP16:AR16)+SUM($AT16:AV16)+SUM($AX16:AZ16)+SUM($BB16:BD16)+SUM($BF16:BH16)</f>
        <v>20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327</v>
      </c>
    </row>
    <row r="17" spans="1:129" s="2" customFormat="1" x14ac:dyDescent="0.25">
      <c r="A17" s="127" t="s">
        <v>200</v>
      </c>
      <c r="B17" s="122" t="s">
        <v>357</v>
      </c>
      <c r="C17" s="139" t="s">
        <v>89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90</v>
      </c>
      <c r="Y17" s="144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337</v>
      </c>
      <c r="DY17" s="506" t="s">
        <v>348</v>
      </c>
    </row>
    <row r="18" spans="1:129" s="2" customFormat="1" ht="21" x14ac:dyDescent="0.25">
      <c r="A18" s="127" t="s">
        <v>201</v>
      </c>
      <c r="B18" s="520" t="s">
        <v>364</v>
      </c>
      <c r="C18" s="139" t="s">
        <v>348</v>
      </c>
      <c r="D18" s="128"/>
      <c r="E18" s="129"/>
      <c r="F18" s="129"/>
      <c r="G18" s="11"/>
      <c r="H18" s="128">
        <v>2</v>
      </c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8">
        <v>45</v>
      </c>
      <c r="Y18" s="144">
        <f t="shared" si="17"/>
        <v>1.5</v>
      </c>
      <c r="Z18" s="9">
        <f t="shared" si="18"/>
        <v>0</v>
      </c>
      <c r="AA18" s="9">
        <f t="shared" si="18"/>
        <v>0</v>
      </c>
      <c r="AB18" s="9">
        <f t="shared" si="18"/>
        <v>14</v>
      </c>
      <c r="AC18" s="9">
        <f t="shared" si="19"/>
        <v>31</v>
      </c>
      <c r="AD18" s="236"/>
      <c r="AE18" s="236"/>
      <c r="AF18" s="236"/>
      <c r="AG18" s="70">
        <f t="shared" si="20"/>
        <v>0</v>
      </c>
      <c r="AH18" s="236"/>
      <c r="AI18" s="236"/>
      <c r="AJ18" s="236">
        <v>14</v>
      </c>
      <c r="AK18" s="70">
        <f>BM18</f>
        <v>1.5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0.68888888888888888</v>
      </c>
      <c r="BK18" s="125" t="str">
        <f t="shared" si="1"/>
        <v/>
      </c>
      <c r="BL18" s="14">
        <f t="shared" si="35"/>
        <v>0</v>
      </c>
      <c r="BM18" s="14">
        <f t="shared" si="36"/>
        <v>1.5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1.5</v>
      </c>
      <c r="BW18" s="14">
        <f t="shared" ref="BW18:BW64" si="43">IF($DC18=0,0,ROUND(4*$Y18*SUM(AD18:AF18)/$DC18,0)/4)</f>
        <v>0</v>
      </c>
      <c r="BX18" s="14">
        <f t="shared" ref="BX18:BX64" si="44">IF($DC18=0,0,ROUND(4*$Y18*SUM(AH18:AJ18)/$DC18,0)/4)</f>
        <v>1.5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1.5</v>
      </c>
      <c r="CF18" s="222">
        <f t="shared" si="24"/>
        <v>1.5</v>
      </c>
      <c r="CH18" s="75">
        <f t="shared" si="25"/>
        <v>0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0</v>
      </c>
      <c r="CQ18" s="75">
        <f t="shared" si="9"/>
        <v>0</v>
      </c>
      <c r="CR18" s="75">
        <f t="shared" si="10"/>
        <v>1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1</v>
      </c>
      <c r="DC18" s="66">
        <f>SUM($AD18:$AF18)+SUM($AH18:$AJ18)+SUM($AL18:AN18)+SUM($AP18:AR18)+SUM($AT18:AV18)+SUM($AX18:AZ18)+SUM($BB18:BD18)+SUM($BF18:BH18)</f>
        <v>14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x14ac:dyDescent="0.25">
      <c r="A19" s="127" t="s">
        <v>202</v>
      </c>
      <c r="B19" s="520" t="s">
        <v>365</v>
      </c>
      <c r="C19" s="139" t="s">
        <v>131</v>
      </c>
      <c r="D19" s="128">
        <v>1</v>
      </c>
      <c r="E19" s="129"/>
      <c r="F19" s="129"/>
      <c r="G19" s="11"/>
      <c r="H19" s="128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8">
        <v>135</v>
      </c>
      <c r="Y19" s="144">
        <f t="shared" si="17"/>
        <v>4.5</v>
      </c>
      <c r="Z19" s="9">
        <f t="shared" si="18"/>
        <v>28</v>
      </c>
      <c r="AA19" s="9">
        <f t="shared" si="18"/>
        <v>0</v>
      </c>
      <c r="AB19" s="9">
        <f t="shared" si="18"/>
        <v>14</v>
      </c>
      <c r="AC19" s="9">
        <f t="shared" si="19"/>
        <v>93</v>
      </c>
      <c r="AD19" s="236">
        <v>28</v>
      </c>
      <c r="AE19" s="236">
        <v>0</v>
      </c>
      <c r="AF19" s="236">
        <v>14</v>
      </c>
      <c r="AG19" s="70">
        <f t="shared" si="20"/>
        <v>4.5</v>
      </c>
      <c r="AH19" s="236"/>
      <c r="AI19" s="236"/>
      <c r="AJ19" s="236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0.68888888888888888</v>
      </c>
      <c r="BK19" s="125" t="str">
        <f t="shared" si="1"/>
        <v/>
      </c>
      <c r="BL19" s="14">
        <f t="shared" si="35"/>
        <v>4.5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4.5</v>
      </c>
      <c r="BW19" s="14">
        <f t="shared" si="43"/>
        <v>4.5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4.5</v>
      </c>
      <c r="CF19" s="222">
        <f t="shared" si="24"/>
        <v>4.5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42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328</v>
      </c>
    </row>
    <row r="20" spans="1:129" s="2" customFormat="1" x14ac:dyDescent="0.25">
      <c r="A20" s="127" t="s">
        <v>203</v>
      </c>
      <c r="B20" s="520" t="s">
        <v>366</v>
      </c>
      <c r="C20" s="139" t="s">
        <v>131</v>
      </c>
      <c r="D20" s="128">
        <v>1</v>
      </c>
      <c r="E20" s="129">
        <v>2</v>
      </c>
      <c r="F20" s="129"/>
      <c r="G20" s="11"/>
      <c r="H20" s="128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8">
        <v>195</v>
      </c>
      <c r="Y20" s="144">
        <f t="shared" si="17"/>
        <v>6.5</v>
      </c>
      <c r="Z20" s="9">
        <f t="shared" si="18"/>
        <v>42</v>
      </c>
      <c r="AA20" s="9">
        <f t="shared" si="18"/>
        <v>0</v>
      </c>
      <c r="AB20" s="9">
        <f t="shared" si="18"/>
        <v>28</v>
      </c>
      <c r="AC20" s="9">
        <f t="shared" si="19"/>
        <v>125</v>
      </c>
      <c r="AD20" s="236">
        <v>28</v>
      </c>
      <c r="AE20" s="236">
        <v>0</v>
      </c>
      <c r="AF20" s="236">
        <v>14</v>
      </c>
      <c r="AG20" s="70">
        <f t="shared" si="20"/>
        <v>4</v>
      </c>
      <c r="AH20" s="236">
        <v>14</v>
      </c>
      <c r="AI20" s="236"/>
      <c r="AJ20" s="236">
        <v>14</v>
      </c>
      <c r="AK20" s="70">
        <f t="shared" si="51"/>
        <v>2.5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0.64102564102564108</v>
      </c>
      <c r="BK20" s="125" t="str">
        <f t="shared" si="1"/>
        <v/>
      </c>
      <c r="BL20" s="14">
        <f t="shared" si="35"/>
        <v>4</v>
      </c>
      <c r="BM20" s="14">
        <f t="shared" si="36"/>
        <v>2.5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6.5</v>
      </c>
      <c r="BW20" s="14">
        <f t="shared" si="43"/>
        <v>4</v>
      </c>
      <c r="BX20" s="14">
        <f t="shared" si="44"/>
        <v>2.5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6.5</v>
      </c>
      <c r="CF20" s="222">
        <f>MAX(BW20:CD20)</f>
        <v>4</v>
      </c>
      <c r="CH20" s="75">
        <f t="shared" si="25"/>
        <v>1</v>
      </c>
      <c r="CI20" s="75">
        <f t="shared" si="26"/>
        <v>1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2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70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x14ac:dyDescent="0.25">
      <c r="A21" s="127" t="s">
        <v>204</v>
      </c>
      <c r="B21" s="122" t="s">
        <v>367</v>
      </c>
      <c r="C21" s="139" t="s">
        <v>131</v>
      </c>
      <c r="D21" s="128">
        <v>1</v>
      </c>
      <c r="E21" s="129"/>
      <c r="F21" s="129"/>
      <c r="G21" s="11"/>
      <c r="H21" s="128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8">
        <v>135</v>
      </c>
      <c r="Y21" s="144">
        <f t="shared" si="17"/>
        <v>4.5</v>
      </c>
      <c r="Z21" s="9">
        <f t="shared" si="18"/>
        <v>28</v>
      </c>
      <c r="AA21" s="9">
        <f t="shared" si="18"/>
        <v>0</v>
      </c>
      <c r="AB21" s="9">
        <f t="shared" si="18"/>
        <v>14</v>
      </c>
      <c r="AC21" s="9">
        <f t="shared" si="19"/>
        <v>93</v>
      </c>
      <c r="AD21" s="236">
        <v>28</v>
      </c>
      <c r="AE21" s="236">
        <v>0</v>
      </c>
      <c r="AF21" s="236">
        <v>14</v>
      </c>
      <c r="AG21" s="70">
        <f t="shared" ref="AG21:AG26" si="58">BL21</f>
        <v>4.5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0.68888888888888888</v>
      </c>
      <c r="BK21" s="125" t="str">
        <f t="shared" si="1"/>
        <v/>
      </c>
      <c r="BL21" s="14">
        <f t="shared" si="35"/>
        <v>4.5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4.5</v>
      </c>
      <c r="BW21" s="14">
        <f t="shared" si="43"/>
        <v>4.5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4.5</v>
      </c>
      <c r="CF21" s="222">
        <f t="shared" si="24"/>
        <v>4.5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338</v>
      </c>
      <c r="DY21" s="512" t="s">
        <v>135</v>
      </c>
    </row>
    <row r="22" spans="1:129" s="2" customFormat="1" x14ac:dyDescent="0.25">
      <c r="A22" s="127" t="s">
        <v>205</v>
      </c>
      <c r="B22" s="520" t="s">
        <v>368</v>
      </c>
      <c r="C22" s="139" t="s">
        <v>131</v>
      </c>
      <c r="D22" s="128">
        <v>1</v>
      </c>
      <c r="E22" s="129">
        <v>2</v>
      </c>
      <c r="F22" s="129"/>
      <c r="G22" s="11"/>
      <c r="H22" s="128"/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8">
        <v>195</v>
      </c>
      <c r="Y22" s="144">
        <f t="shared" si="17"/>
        <v>6.5</v>
      </c>
      <c r="Z22" s="9">
        <f t="shared" si="18"/>
        <v>34</v>
      </c>
      <c r="AA22" s="9">
        <f t="shared" si="18"/>
        <v>0</v>
      </c>
      <c r="AB22" s="9">
        <f t="shared" si="18"/>
        <v>28</v>
      </c>
      <c r="AC22" s="9">
        <f t="shared" si="19"/>
        <v>133</v>
      </c>
      <c r="AD22" s="236">
        <v>14</v>
      </c>
      <c r="AE22" s="236">
        <v>0</v>
      </c>
      <c r="AF22" s="236">
        <v>14</v>
      </c>
      <c r="AG22" s="70">
        <f t="shared" si="58"/>
        <v>3</v>
      </c>
      <c r="AH22" s="236">
        <v>20</v>
      </c>
      <c r="AI22" s="236"/>
      <c r="AJ22" s="236">
        <v>14</v>
      </c>
      <c r="AK22" s="70">
        <f t="shared" si="59"/>
        <v>3.5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0.68205128205128207</v>
      </c>
      <c r="BK22" s="125" t="str">
        <f t="shared" si="1"/>
        <v/>
      </c>
      <c r="BL22" s="14">
        <f t="shared" si="35"/>
        <v>3</v>
      </c>
      <c r="BM22" s="14">
        <f t="shared" si="36"/>
        <v>3.5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6.5</v>
      </c>
      <c r="BW22" s="14">
        <f t="shared" si="43"/>
        <v>3</v>
      </c>
      <c r="BX22" s="14">
        <f t="shared" si="44"/>
        <v>3.5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6.5</v>
      </c>
      <c r="CF22" s="222">
        <f t="shared" si="24"/>
        <v>3.5</v>
      </c>
      <c r="CH22" s="75">
        <f t="shared" si="25"/>
        <v>1</v>
      </c>
      <c r="CI22" s="75">
        <f t="shared" si="26"/>
        <v>1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2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62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ht="21" x14ac:dyDescent="0.25">
      <c r="A23" s="127" t="s">
        <v>206</v>
      </c>
      <c r="B23" s="520" t="s">
        <v>369</v>
      </c>
      <c r="C23" s="139" t="s">
        <v>131</v>
      </c>
      <c r="D23" s="128">
        <v>1</v>
      </c>
      <c r="E23" s="129"/>
      <c r="F23" s="129"/>
      <c r="G23" s="11"/>
      <c r="H23" s="128"/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8">
        <v>120</v>
      </c>
      <c r="Y23" s="144">
        <f t="shared" si="17"/>
        <v>4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78</v>
      </c>
      <c r="AD23" s="236">
        <v>28</v>
      </c>
      <c r="AE23" s="236">
        <v>0</v>
      </c>
      <c r="AF23" s="236">
        <v>14</v>
      </c>
      <c r="AG23" s="70">
        <f t="shared" ref="AG23" si="66">BL23</f>
        <v>4</v>
      </c>
      <c r="AH23" s="236"/>
      <c r="AI23" s="236"/>
      <c r="AJ23" s="236"/>
      <c r="AK23" s="70">
        <f t="shared" ref="AK23" si="67">BM23</f>
        <v>0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0.65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1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ht="21" x14ac:dyDescent="0.25">
      <c r="A24" s="127" t="s">
        <v>207</v>
      </c>
      <c r="B24" s="520" t="s">
        <v>370</v>
      </c>
      <c r="C24" s="139" t="s">
        <v>131</v>
      </c>
      <c r="D24" s="128"/>
      <c r="E24" s="129"/>
      <c r="F24" s="129"/>
      <c r="G24" s="11"/>
      <c r="H24" s="128">
        <v>1</v>
      </c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8">
        <v>120</v>
      </c>
      <c r="Y24" s="144">
        <f t="shared" si="17"/>
        <v>4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92</v>
      </c>
      <c r="AD24" s="236">
        <v>14</v>
      </c>
      <c r="AE24" s="236">
        <v>0</v>
      </c>
      <c r="AF24" s="236">
        <v>14</v>
      </c>
      <c r="AG24" s="70">
        <f t="shared" si="58"/>
        <v>4</v>
      </c>
      <c r="AH24" s="236"/>
      <c r="AI24" s="236"/>
      <c r="AJ24" s="236"/>
      <c r="AK24" s="70">
        <f t="shared" si="59"/>
        <v>0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0.76666666666666672</v>
      </c>
      <c r="BK24" s="125" t="str">
        <f t="shared" si="1"/>
        <v/>
      </c>
      <c r="BL24" s="14">
        <f t="shared" si="35"/>
        <v>4</v>
      </c>
      <c r="BM24" s="14">
        <f t="shared" si="36"/>
        <v>0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4</v>
      </c>
      <c r="BW24" s="14">
        <f t="shared" si="43"/>
        <v>4</v>
      </c>
      <c r="BX24" s="14">
        <f t="shared" si="44"/>
        <v>0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4</v>
      </c>
      <c r="CF24" s="222">
        <f t="shared" si="24"/>
        <v>4</v>
      </c>
      <c r="CH24" s="75">
        <f t="shared" si="25"/>
        <v>0</v>
      </c>
      <c r="CI24" s="75">
        <f t="shared" si="26"/>
        <v>0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0</v>
      </c>
      <c r="CQ24" s="75">
        <f t="shared" si="9"/>
        <v>1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1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331</v>
      </c>
    </row>
    <row r="25" spans="1:129" s="2" customFormat="1" x14ac:dyDescent="0.25">
      <c r="A25" s="127" t="s">
        <v>208</v>
      </c>
      <c r="B25" s="520" t="s">
        <v>371</v>
      </c>
      <c r="C25" s="139" t="s">
        <v>131</v>
      </c>
      <c r="D25" s="128">
        <v>2</v>
      </c>
      <c r="E25" s="129"/>
      <c r="F25" s="129"/>
      <c r="G25" s="11"/>
      <c r="H25" s="128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8">
        <v>105</v>
      </c>
      <c r="Y25" s="144">
        <f t="shared" si="17"/>
        <v>3.5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77</v>
      </c>
      <c r="AD25" s="236"/>
      <c r="AE25" s="236"/>
      <c r="AF25" s="236"/>
      <c r="AG25" s="70">
        <f t="shared" si="58"/>
        <v>0</v>
      </c>
      <c r="AH25" s="236">
        <v>14</v>
      </c>
      <c r="AI25" s="236">
        <v>0</v>
      </c>
      <c r="AJ25" s="236">
        <v>14</v>
      </c>
      <c r="AK25" s="70">
        <f t="shared" si="59"/>
        <v>3.5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0.73333333333333328</v>
      </c>
      <c r="BK25" s="125" t="str">
        <f t="shared" si="1"/>
        <v/>
      </c>
      <c r="BL25" s="14">
        <f t="shared" si="35"/>
        <v>0</v>
      </c>
      <c r="BM25" s="14">
        <f t="shared" si="36"/>
        <v>3.5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3.5</v>
      </c>
      <c r="BW25" s="14">
        <f t="shared" si="43"/>
        <v>0</v>
      </c>
      <c r="BX25" s="14">
        <f t="shared" si="44"/>
        <v>3.5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3.5</v>
      </c>
      <c r="CF25" s="222">
        <f t="shared" si="24"/>
        <v>3.5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ht="31.2" x14ac:dyDescent="0.25">
      <c r="A26" s="127" t="s">
        <v>209</v>
      </c>
      <c r="B26" s="520" t="s">
        <v>372</v>
      </c>
      <c r="C26" s="139" t="s">
        <v>131</v>
      </c>
      <c r="D26" s="128">
        <v>3</v>
      </c>
      <c r="E26" s="129"/>
      <c r="F26" s="129"/>
      <c r="G26" s="11"/>
      <c r="H26" s="128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8">
        <v>84</v>
      </c>
      <c r="Y26" s="144">
        <f t="shared" si="17"/>
        <v>2.8</v>
      </c>
      <c r="Z26" s="9">
        <f t="shared" ref="Z26:AB27" si="72">AD26*$BL$5+AH26*$BM$5+AL26*$BN$5+AP26*$BO$5+AT26*$BP$5+AX26*$BQ$5+BB26*$BR$5+BF26*$BS$5</f>
        <v>14</v>
      </c>
      <c r="AA26" s="9">
        <f t="shared" si="72"/>
        <v>0</v>
      </c>
      <c r="AB26" s="9">
        <f t="shared" si="72"/>
        <v>14</v>
      </c>
      <c r="AC26" s="9">
        <f t="shared" si="19"/>
        <v>56</v>
      </c>
      <c r="AD26" s="236"/>
      <c r="AE26" s="236"/>
      <c r="AF26" s="236"/>
      <c r="AG26" s="70">
        <f t="shared" si="58"/>
        <v>0</v>
      </c>
      <c r="AH26" s="236"/>
      <c r="AI26" s="236"/>
      <c r="AJ26" s="236"/>
      <c r="AK26" s="70">
        <f t="shared" si="59"/>
        <v>0</v>
      </c>
      <c r="AL26" s="236">
        <v>14</v>
      </c>
      <c r="AM26" s="236"/>
      <c r="AN26" s="236">
        <v>14</v>
      </c>
      <c r="AO26" s="70">
        <f t="shared" si="60"/>
        <v>2.8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0.66666666666666663</v>
      </c>
      <c r="BK26" s="125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2.8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2.8</v>
      </c>
      <c r="BW26" s="14">
        <f t="shared" si="43"/>
        <v>0</v>
      </c>
      <c r="BX26" s="14">
        <f t="shared" si="44"/>
        <v>0</v>
      </c>
      <c r="BY26" s="14">
        <f>IF($DC26=0,0,ROUND(4*$Y26*SUM(AL26:AN26)/$DC26,0)/4)</f>
        <v>2.75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2.75</v>
      </c>
      <c r="CF26" s="222">
        <f t="shared" si="24"/>
        <v>2.75</v>
      </c>
      <c r="CH26" s="75">
        <f t="shared" si="25"/>
        <v>0</v>
      </c>
      <c r="CI26" s="75">
        <f t="shared" si="26"/>
        <v>0</v>
      </c>
      <c r="CJ26" s="75">
        <f t="shared" si="27"/>
        <v>1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hidden="1" x14ac:dyDescent="0.25">
      <c r="A27" s="127" t="s">
        <v>210</v>
      </c>
      <c r="B27" s="519"/>
      <c r="C27" s="139"/>
      <c r="D27" s="128"/>
      <c r="E27" s="129"/>
      <c r="F27" s="129"/>
      <c r="G27" s="11"/>
      <c r="H27" s="128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8"/>
      <c r="Y27" s="144">
        <f t="shared" si="17"/>
        <v>0</v>
      </c>
      <c r="Z27" s="9">
        <f t="shared" si="72"/>
        <v>0</v>
      </c>
      <c r="AA27" s="9">
        <f t="shared" si="72"/>
        <v>0</v>
      </c>
      <c r="AB27" s="9">
        <f t="shared" si="72"/>
        <v>0</v>
      </c>
      <c r="AC27" s="9">
        <f t="shared" si="19"/>
        <v>0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236"/>
      <c r="AM27" s="236"/>
      <c r="AN27" s="236"/>
      <c r="AO27" s="70">
        <f t="shared" si="52"/>
        <v>0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>IF($DC27=0,0,ROUND(4*$Y27*SUM(AL27:AN27)/$DC27,0)/4)</f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0</v>
      </c>
      <c r="CF27" s="222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349</v>
      </c>
      <c r="DY27" s="512" t="s">
        <v>106</v>
      </c>
    </row>
    <row r="28" spans="1:129" s="2" customFormat="1" hidden="1" x14ac:dyDescent="0.25">
      <c r="A28" s="127" t="s">
        <v>211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330</v>
      </c>
    </row>
    <row r="29" spans="1:129" s="2" customFormat="1" hidden="1" x14ac:dyDescent="0.25">
      <c r="A29" s="127" t="s">
        <v>212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3">BL29</f>
        <v>0</v>
      </c>
      <c r="AH29" s="236"/>
      <c r="AI29" s="236"/>
      <c r="AJ29" s="236"/>
      <c r="AK29" s="70">
        <f t="shared" ref="AK29:AK37" si="74">BM29</f>
        <v>0</v>
      </c>
      <c r="AL29" s="236"/>
      <c r="AM29" s="236"/>
      <c r="AN29" s="236"/>
      <c r="AO29" s="70">
        <f t="shared" ref="AO29:AO37" si="75">BN29</f>
        <v>0</v>
      </c>
      <c r="AP29" s="236"/>
      <c r="AQ29" s="236"/>
      <c r="AR29" s="236"/>
      <c r="AS29" s="70">
        <f t="shared" ref="AS29:AS37" si="76">BO29</f>
        <v>0</v>
      </c>
      <c r="AT29" s="236"/>
      <c r="AU29" s="236"/>
      <c r="AV29" s="236"/>
      <c r="AW29" s="70">
        <f t="shared" ref="AW29:AW37" si="77">BP29</f>
        <v>0</v>
      </c>
      <c r="AX29" s="236"/>
      <c r="AY29" s="236"/>
      <c r="AZ29" s="236"/>
      <c r="BA29" s="70">
        <f t="shared" ref="BA29:BA37" si="78">BQ29</f>
        <v>0</v>
      </c>
      <c r="BB29" s="236"/>
      <c r="BC29" s="236"/>
      <c r="BD29" s="236"/>
      <c r="BE29" s="70">
        <f t="shared" ref="BE29:BE37" si="79">BR29</f>
        <v>0</v>
      </c>
      <c r="BF29" s="236"/>
      <c r="BG29" s="236"/>
      <c r="BH29" s="236"/>
      <c r="BI29" s="70">
        <f t="shared" ref="BI29:BI37" si="80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1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2">SUM(BW29:CD29)</f>
        <v>0</v>
      </c>
      <c r="CF29" s="222">
        <f t="shared" ref="CF29:CF37" si="83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4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5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idden="1" x14ac:dyDescent="0.25">
      <c r="A30" s="127" t="s">
        <v>213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3"/>
        <v>0</v>
      </c>
      <c r="AH30" s="236"/>
      <c r="AI30" s="236"/>
      <c r="AJ30" s="236"/>
      <c r="AK30" s="70">
        <f t="shared" si="74"/>
        <v>0</v>
      </c>
      <c r="AL30" s="236"/>
      <c r="AM30" s="236"/>
      <c r="AN30" s="236"/>
      <c r="AO30" s="70">
        <f t="shared" si="75"/>
        <v>0</v>
      </c>
      <c r="AP30" s="236"/>
      <c r="AQ30" s="236"/>
      <c r="AR30" s="236"/>
      <c r="AS30" s="70">
        <f t="shared" si="76"/>
        <v>0</v>
      </c>
      <c r="AT30" s="236"/>
      <c r="AU30" s="236"/>
      <c r="AV30" s="236"/>
      <c r="AW30" s="70">
        <f t="shared" si="77"/>
        <v>0</v>
      </c>
      <c r="AX30" s="236"/>
      <c r="AY30" s="236"/>
      <c r="AZ30" s="236"/>
      <c r="BA30" s="70">
        <f t="shared" si="78"/>
        <v>0</v>
      </c>
      <c r="BB30" s="236"/>
      <c r="BC30" s="236"/>
      <c r="BD30" s="236"/>
      <c r="BE30" s="70">
        <f t="shared" si="79"/>
        <v>0</v>
      </c>
      <c r="BF30" s="236"/>
      <c r="BG30" s="236"/>
      <c r="BH30" s="236"/>
      <c r="BI30" s="70">
        <f t="shared" si="80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1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2"/>
        <v>0</v>
      </c>
      <c r="CF30" s="222">
        <f t="shared" si="83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4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5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335</v>
      </c>
      <c r="DY30" s="512" t="s">
        <v>95</v>
      </c>
    </row>
    <row r="31" spans="1:129" s="2" customFormat="1" hidden="1" x14ac:dyDescent="0.25">
      <c r="A31" s="127" t="s">
        <v>214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3"/>
        <v>0</v>
      </c>
      <c r="AH31" s="236"/>
      <c r="AI31" s="236"/>
      <c r="AJ31" s="236"/>
      <c r="AK31" s="70">
        <f t="shared" si="74"/>
        <v>0</v>
      </c>
      <c r="AL31" s="236"/>
      <c r="AM31" s="236"/>
      <c r="AN31" s="236"/>
      <c r="AO31" s="70">
        <f t="shared" si="75"/>
        <v>0</v>
      </c>
      <c r="AP31" s="236"/>
      <c r="AQ31" s="236"/>
      <c r="AR31" s="236"/>
      <c r="AS31" s="70">
        <f t="shared" si="76"/>
        <v>0</v>
      </c>
      <c r="AT31" s="236"/>
      <c r="AU31" s="236"/>
      <c r="AV31" s="236"/>
      <c r="AW31" s="70">
        <f t="shared" si="77"/>
        <v>0</v>
      </c>
      <c r="AX31" s="236"/>
      <c r="AY31" s="236"/>
      <c r="AZ31" s="236"/>
      <c r="BA31" s="70">
        <f t="shared" si="78"/>
        <v>0</v>
      </c>
      <c r="BB31" s="236"/>
      <c r="BC31" s="236"/>
      <c r="BD31" s="236"/>
      <c r="BE31" s="70">
        <f t="shared" si="79"/>
        <v>0</v>
      </c>
      <c r="BF31" s="236"/>
      <c r="BG31" s="236"/>
      <c r="BH31" s="236"/>
      <c r="BI31" s="70">
        <f t="shared" si="80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1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2"/>
        <v>0</v>
      </c>
      <c r="CF31" s="222">
        <f t="shared" si="83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4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5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idden="1" x14ac:dyDescent="0.25">
      <c r="A32" s="127" t="s">
        <v>215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3"/>
        <v>0</v>
      </c>
      <c r="AH32" s="236"/>
      <c r="AI32" s="236"/>
      <c r="AJ32" s="236"/>
      <c r="AK32" s="70">
        <f t="shared" si="74"/>
        <v>0</v>
      </c>
      <c r="AL32" s="236"/>
      <c r="AM32" s="236"/>
      <c r="AN32" s="236"/>
      <c r="AO32" s="70">
        <f t="shared" si="75"/>
        <v>0</v>
      </c>
      <c r="AP32" s="236"/>
      <c r="AQ32" s="236"/>
      <c r="AR32" s="236"/>
      <c r="AS32" s="70">
        <f t="shared" si="76"/>
        <v>0</v>
      </c>
      <c r="AT32" s="236"/>
      <c r="AU32" s="236"/>
      <c r="AV32" s="236"/>
      <c r="AW32" s="70">
        <f t="shared" si="77"/>
        <v>0</v>
      </c>
      <c r="AX32" s="236"/>
      <c r="AY32" s="236"/>
      <c r="AZ32" s="236"/>
      <c r="BA32" s="70">
        <f t="shared" si="78"/>
        <v>0</v>
      </c>
      <c r="BB32" s="236"/>
      <c r="BC32" s="236"/>
      <c r="BD32" s="236"/>
      <c r="BE32" s="70">
        <f t="shared" si="79"/>
        <v>0</v>
      </c>
      <c r="BF32" s="236"/>
      <c r="BG32" s="236"/>
      <c r="BH32" s="236"/>
      <c r="BI32" s="70">
        <f t="shared" si="80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1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2"/>
        <v>0</v>
      </c>
      <c r="CF32" s="222">
        <f t="shared" si="83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4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5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329</v>
      </c>
    </row>
    <row r="33" spans="1:129" s="2" customFormat="1" hidden="1" x14ac:dyDescent="0.25">
      <c r="A33" s="127" t="s">
        <v>216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3"/>
        <v>0</v>
      </c>
      <c r="AH33" s="236"/>
      <c r="AI33" s="236"/>
      <c r="AJ33" s="236"/>
      <c r="AK33" s="70">
        <f t="shared" si="74"/>
        <v>0</v>
      </c>
      <c r="AL33" s="236"/>
      <c r="AM33" s="236"/>
      <c r="AN33" s="236"/>
      <c r="AO33" s="70">
        <f t="shared" si="75"/>
        <v>0</v>
      </c>
      <c r="AP33" s="236"/>
      <c r="AQ33" s="236"/>
      <c r="AR33" s="236"/>
      <c r="AS33" s="70">
        <f t="shared" si="76"/>
        <v>0</v>
      </c>
      <c r="AT33" s="236"/>
      <c r="AU33" s="236"/>
      <c r="AV33" s="236"/>
      <c r="AW33" s="70">
        <f t="shared" si="77"/>
        <v>0</v>
      </c>
      <c r="AX33" s="236"/>
      <c r="AY33" s="236"/>
      <c r="AZ33" s="236"/>
      <c r="BA33" s="70">
        <f t="shared" si="78"/>
        <v>0</v>
      </c>
      <c r="BB33" s="236"/>
      <c r="BC33" s="236"/>
      <c r="BD33" s="236"/>
      <c r="BE33" s="70">
        <f t="shared" si="79"/>
        <v>0</v>
      </c>
      <c r="BF33" s="236"/>
      <c r="BG33" s="236"/>
      <c r="BH33" s="236"/>
      <c r="BI33" s="70">
        <f t="shared" si="80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1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2"/>
        <v>0</v>
      </c>
      <c r="CF33" s="222">
        <f t="shared" si="83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4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5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idden="1" x14ac:dyDescent="0.25">
      <c r="A34" s="127" t="s">
        <v>217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3"/>
        <v>0</v>
      </c>
      <c r="AH34" s="236"/>
      <c r="AI34" s="236"/>
      <c r="AJ34" s="236"/>
      <c r="AK34" s="70">
        <f t="shared" si="74"/>
        <v>0</v>
      </c>
      <c r="AL34" s="236"/>
      <c r="AM34" s="236"/>
      <c r="AN34" s="236"/>
      <c r="AO34" s="70">
        <f t="shared" si="75"/>
        <v>0</v>
      </c>
      <c r="AP34" s="236"/>
      <c r="AQ34" s="236"/>
      <c r="AR34" s="236"/>
      <c r="AS34" s="70">
        <f t="shared" si="76"/>
        <v>0</v>
      </c>
      <c r="AT34" s="236"/>
      <c r="AU34" s="236"/>
      <c r="AV34" s="236"/>
      <c r="AW34" s="70">
        <f t="shared" si="77"/>
        <v>0</v>
      </c>
      <c r="AX34" s="236"/>
      <c r="AY34" s="236"/>
      <c r="AZ34" s="236"/>
      <c r="BA34" s="70">
        <f t="shared" si="78"/>
        <v>0</v>
      </c>
      <c r="BB34" s="236"/>
      <c r="BC34" s="236"/>
      <c r="BD34" s="236"/>
      <c r="BE34" s="70">
        <f t="shared" si="79"/>
        <v>0</v>
      </c>
      <c r="BF34" s="236"/>
      <c r="BG34" s="236"/>
      <c r="BH34" s="236"/>
      <c r="BI34" s="70">
        <f t="shared" si="80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1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2"/>
        <v>0</v>
      </c>
      <c r="CF34" s="222">
        <f t="shared" si="83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4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5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350</v>
      </c>
      <c r="DY34" s="512" t="s">
        <v>351</v>
      </c>
    </row>
    <row r="35" spans="1:129" s="2" customFormat="1" hidden="1" x14ac:dyDescent="0.25">
      <c r="A35" s="127" t="s">
        <v>218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3"/>
        <v>0</v>
      </c>
      <c r="AH35" s="236"/>
      <c r="AI35" s="236"/>
      <c r="AJ35" s="236"/>
      <c r="AK35" s="70">
        <f t="shared" si="74"/>
        <v>0</v>
      </c>
      <c r="AL35" s="236"/>
      <c r="AM35" s="236"/>
      <c r="AN35" s="236"/>
      <c r="AO35" s="70">
        <f t="shared" si="75"/>
        <v>0</v>
      </c>
      <c r="AP35" s="236"/>
      <c r="AQ35" s="236"/>
      <c r="AR35" s="236"/>
      <c r="AS35" s="70">
        <f t="shared" si="76"/>
        <v>0</v>
      </c>
      <c r="AT35" s="236"/>
      <c r="AU35" s="236"/>
      <c r="AV35" s="236"/>
      <c r="AW35" s="70">
        <f t="shared" si="77"/>
        <v>0</v>
      </c>
      <c r="AX35" s="236"/>
      <c r="AY35" s="236"/>
      <c r="AZ35" s="236"/>
      <c r="BA35" s="70">
        <f t="shared" si="78"/>
        <v>0</v>
      </c>
      <c r="BB35" s="236"/>
      <c r="BC35" s="236"/>
      <c r="BD35" s="236"/>
      <c r="BE35" s="70">
        <f t="shared" si="79"/>
        <v>0</v>
      </c>
      <c r="BF35" s="236"/>
      <c r="BG35" s="236"/>
      <c r="BH35" s="236"/>
      <c r="BI35" s="70">
        <f t="shared" si="80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1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2"/>
        <v>0</v>
      </c>
      <c r="CF35" s="222">
        <f t="shared" si="83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4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5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352</v>
      </c>
    </row>
    <row r="36" spans="1:129" s="2" customFormat="1" hidden="1" x14ac:dyDescent="0.25">
      <c r="A36" s="127" t="s">
        <v>219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3"/>
        <v>0</v>
      </c>
      <c r="AH36" s="236"/>
      <c r="AI36" s="236"/>
      <c r="AJ36" s="236"/>
      <c r="AK36" s="70">
        <f t="shared" si="74"/>
        <v>0</v>
      </c>
      <c r="AL36" s="236"/>
      <c r="AM36" s="236"/>
      <c r="AN36" s="236"/>
      <c r="AO36" s="70">
        <f t="shared" si="75"/>
        <v>0</v>
      </c>
      <c r="AP36" s="236"/>
      <c r="AQ36" s="236"/>
      <c r="AR36" s="236"/>
      <c r="AS36" s="70">
        <f t="shared" si="76"/>
        <v>0</v>
      </c>
      <c r="AT36" s="236"/>
      <c r="AU36" s="236"/>
      <c r="AV36" s="236"/>
      <c r="AW36" s="70">
        <f t="shared" si="77"/>
        <v>0</v>
      </c>
      <c r="AX36" s="236"/>
      <c r="AY36" s="236"/>
      <c r="AZ36" s="236"/>
      <c r="BA36" s="70">
        <f t="shared" si="78"/>
        <v>0</v>
      </c>
      <c r="BB36" s="236"/>
      <c r="BC36" s="236"/>
      <c r="BD36" s="236"/>
      <c r="BE36" s="70">
        <f t="shared" si="79"/>
        <v>0</v>
      </c>
      <c r="BF36" s="236"/>
      <c r="BG36" s="236"/>
      <c r="BH36" s="236"/>
      <c r="BI36" s="70">
        <f t="shared" si="80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1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2"/>
        <v>0</v>
      </c>
      <c r="CF36" s="222">
        <f t="shared" si="83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4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5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353</v>
      </c>
    </row>
    <row r="37" spans="1:129" s="2" customFormat="1" hidden="1" x14ac:dyDescent="0.25">
      <c r="A37" s="127" t="s">
        <v>220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3"/>
        <v>0</v>
      </c>
      <c r="AH37" s="236"/>
      <c r="AI37" s="236"/>
      <c r="AJ37" s="236"/>
      <c r="AK37" s="70">
        <f t="shared" si="74"/>
        <v>0</v>
      </c>
      <c r="AL37" s="236"/>
      <c r="AM37" s="236"/>
      <c r="AN37" s="236"/>
      <c r="AO37" s="70">
        <f t="shared" si="75"/>
        <v>0</v>
      </c>
      <c r="AP37" s="236"/>
      <c r="AQ37" s="236"/>
      <c r="AR37" s="236"/>
      <c r="AS37" s="70">
        <f t="shared" si="76"/>
        <v>0</v>
      </c>
      <c r="AT37" s="236"/>
      <c r="AU37" s="236"/>
      <c r="AV37" s="236"/>
      <c r="AW37" s="70">
        <f t="shared" si="77"/>
        <v>0</v>
      </c>
      <c r="AX37" s="236"/>
      <c r="AY37" s="236"/>
      <c r="AZ37" s="236"/>
      <c r="BA37" s="70">
        <f t="shared" si="78"/>
        <v>0</v>
      </c>
      <c r="BB37" s="236"/>
      <c r="BC37" s="236"/>
      <c r="BD37" s="236"/>
      <c r="BE37" s="70">
        <f t="shared" si="79"/>
        <v>0</v>
      </c>
      <c r="BF37" s="236"/>
      <c r="BG37" s="236"/>
      <c r="BH37" s="236"/>
      <c r="BI37" s="70">
        <f t="shared" si="80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1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2"/>
        <v>0</v>
      </c>
      <c r="CF37" s="222">
        <f t="shared" si="83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4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5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354</v>
      </c>
    </row>
    <row r="38" spans="1:129" s="2" customFormat="1" hidden="1" x14ac:dyDescent="0.25">
      <c r="A38" s="127" t="s">
        <v>221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355</v>
      </c>
    </row>
    <row r="39" spans="1:129" s="2" customFormat="1" hidden="1" x14ac:dyDescent="0.25">
      <c r="A39" s="127" t="s">
        <v>222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6">AD39*$BL$5+AH39*$BM$5+AL39*$BN$5+AP39*$BO$5+AT39*$BP$5+AX39*$BQ$5+BB39*$BR$5+BF39*$BS$5</f>
        <v>0</v>
      </c>
      <c r="AA39" s="9">
        <f t="shared" si="86"/>
        <v>0</v>
      </c>
      <c r="AB39" s="9">
        <f t="shared" si="86"/>
        <v>0</v>
      </c>
      <c r="AC39" s="9">
        <f t="shared" si="19"/>
        <v>0</v>
      </c>
      <c r="AD39" s="236"/>
      <c r="AE39" s="236"/>
      <c r="AF39" s="236"/>
      <c r="AG39" s="70">
        <f t="shared" ref="AG39" si="87">BL39</f>
        <v>0</v>
      </c>
      <c r="AH39" s="236"/>
      <c r="AI39" s="236"/>
      <c r="AJ39" s="236"/>
      <c r="AK39" s="70">
        <f t="shared" ref="AK39" si="88">BM39</f>
        <v>0</v>
      </c>
      <c r="AL39" s="236"/>
      <c r="AM39" s="236"/>
      <c r="AN39" s="236"/>
      <c r="AO39" s="70">
        <f t="shared" ref="AO39" si="89">BN39</f>
        <v>0</v>
      </c>
      <c r="AP39" s="236"/>
      <c r="AQ39" s="236"/>
      <c r="AR39" s="236"/>
      <c r="AS39" s="70">
        <f t="shared" ref="AS39" si="90">BO39</f>
        <v>0</v>
      </c>
      <c r="AT39" s="236"/>
      <c r="AU39" s="236"/>
      <c r="AV39" s="236"/>
      <c r="AW39" s="70">
        <f t="shared" ref="AW39" si="91">BP39</f>
        <v>0</v>
      </c>
      <c r="AX39" s="236"/>
      <c r="AY39" s="236"/>
      <c r="AZ39" s="236"/>
      <c r="BA39" s="70">
        <f t="shared" ref="BA39" si="92">BQ39</f>
        <v>0</v>
      </c>
      <c r="BB39" s="236"/>
      <c r="BC39" s="236"/>
      <c r="BD39" s="236"/>
      <c r="BE39" s="70">
        <f t="shared" ref="BE39" si="93">BR39</f>
        <v>0</v>
      </c>
      <c r="BF39" s="236"/>
      <c r="BG39" s="236"/>
      <c r="BH39" s="236"/>
      <c r="BI39" s="70">
        <f t="shared" ref="BI39" si="94">BS39</f>
        <v>0</v>
      </c>
      <c r="BJ39" s="63">
        <f t="shared" ref="BJ39" si="95">IF(ISERROR(AC39/X39),0,AC39/X39)</f>
        <v>0</v>
      </c>
      <c r="BK39" s="125" t="str">
        <f t="shared" ref="BK39" si="96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7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8">SUM(BW39:CD39)</f>
        <v>0</v>
      </c>
      <c r="CF39" s="222">
        <f t="shared" ref="CF39" si="99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100">SUM(CH39:CO39)</f>
        <v>0</v>
      </c>
      <c r="CQ39" s="75">
        <f t="shared" ref="CQ39" si="101">IF(MID(H39,1,1)="1",1,0)+IF(MID(I39,1,1)="1",1,0)+IF(MID(J39,1,1)="1",1,0)+IF(MID(K39,1,1)="1",1,0)+IF(MID(L39,1,1)="1",1,0)+IF(MID(M39,1,1)="1",1,0)+IF(MID(N39,1,1)="1",1,0)</f>
        <v>0</v>
      </c>
      <c r="CR39" s="75">
        <f t="shared" ref="CR39" si="102">IF(MID(H39,1,1)="2",1,0)+IF(MID(I39,1,1)="2",1,0)+IF(MID(J39,1,1)="2",1,0)+IF(MID(K39,1,1)="2",1,0)+IF(MID(L39,1,1)="2",1,0)+IF(MID(M39,1,1)="2",1,0)+IF(MID(N39,1,1)="2",1,0)</f>
        <v>0</v>
      </c>
      <c r="CS39" s="76">
        <f t="shared" ref="CS39" si="103">IF(MID(H39,1,1)="3",1,0)+IF(MID(I39,1,1)="3",1,0)+IF(MID(J39,1,1)="3",1,0)+IF(MID(K39,1,1)="3",1,0)+IF(MID(L39,1,1)="3",1,0)+IF(MID(M39,1,1)="3",1,0)+IF(MID(N39,1,1)="3",1,0)</f>
        <v>0</v>
      </c>
      <c r="CT39" s="75">
        <f t="shared" ref="CT39" si="104">IF(MID(H39,1,1)="4",1,0)+IF(MID(I39,1,1)="4",1,0)+IF(MID(J39,1,1)="4",1,0)+IF(MID(K39,1,1)="4",1,0)+IF(MID(L39,1,1)="4",1,0)+IF(MID(M39,1,1)="4",1,0)+IF(MID(N39,1,1)="4",1,0)</f>
        <v>0</v>
      </c>
      <c r="CU39" s="75">
        <f t="shared" ref="CU39" si="105">IF(MID(H39,1,1)="5",1,0)+IF(MID(I39,1,1)="5",1,0)+IF(MID(J39,1,1)="5",1,0)+IF(MID(K39,1,1)="5",1,0)+IF(MID(L39,1,1)="5",1,0)+IF(MID(M39,1,1)="5",1,0)+IF(MID(N39,1,1)="5",1,0)</f>
        <v>0</v>
      </c>
      <c r="CV39" s="75">
        <f t="shared" ref="CV39" si="106">IF(MID(H39,1,1)="6",1,0)+IF(MID(I39,1,1)="6",1,0)+IF(MID(J39,1,1)="6",1,0)+IF(MID(K39,1,1)="6",1,0)+IF(MID(L39,1,1)="6",1,0)+IF(MID(M39,1,1)="6",1,0)+IF(MID(N39,1,1)="6",1,0)</f>
        <v>0</v>
      </c>
      <c r="CW39" s="75">
        <f t="shared" ref="CW39" si="107">IF(MID(H39,1,1)="7",1,0)+IF(MID(I39,1,1)="7",1,0)+IF(MID(J39,1,1)="7",1,0)+IF(MID(K39,1,1)="7",1,0)+IF(MID(L39,1,1)="7",1,0)+IF(MID(M39,1,1)="7",1,0)+IF(MID(N39,1,1)="7",1,0)</f>
        <v>0</v>
      </c>
      <c r="CX39" s="75">
        <f t="shared" ref="CX39" si="108">IF(MID(H39,1,1)="8",1,0)+IF(MID(I39,1,1)="8",1,0)+IF(MID(J39,1,1)="8",1,0)+IF(MID(K39,1,1)="8",1,0)+IF(MID(L39,1,1)="8",1,0)+IF(MID(M39,1,1)="8",1,0)+IF(MID(N39,1,1)="8",1,0)</f>
        <v>0</v>
      </c>
      <c r="CY39" s="86">
        <f t="shared" ref="CY39" si="109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356</v>
      </c>
    </row>
    <row r="40" spans="1:129" s="2" customFormat="1" hidden="1" x14ac:dyDescent="0.25">
      <c r="A40" s="127" t="s">
        <v>223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10">AD40*$BL$5+AH40*$BM$5+AL40*$BN$5+AP40*$BO$5+AT40*$BP$5+AX40*$BQ$5+BB40*$BR$5+BF40*$BS$5</f>
        <v>0</v>
      </c>
      <c r="AA40" s="9">
        <f t="shared" si="110"/>
        <v>0</v>
      </c>
      <c r="AB40" s="9">
        <f t="shared" si="110"/>
        <v>0</v>
      </c>
      <c r="AC40" s="9">
        <f t="shared" si="19"/>
        <v>0</v>
      </c>
      <c r="AD40" s="236"/>
      <c r="AE40" s="236"/>
      <c r="AF40" s="236"/>
      <c r="AG40" s="70">
        <f t="shared" ref="AG40" si="111">BL40</f>
        <v>0</v>
      </c>
      <c r="AH40" s="236"/>
      <c r="AI40" s="236"/>
      <c r="AJ40" s="236"/>
      <c r="AK40" s="70">
        <f t="shared" ref="AK40" si="112">BM40</f>
        <v>0</v>
      </c>
      <c r="AL40" s="236"/>
      <c r="AM40" s="236"/>
      <c r="AN40" s="236"/>
      <c r="AO40" s="70">
        <f t="shared" ref="AO40" si="113">BN40</f>
        <v>0</v>
      </c>
      <c r="AP40" s="236"/>
      <c r="AQ40" s="236"/>
      <c r="AR40" s="236"/>
      <c r="AS40" s="70">
        <f t="shared" ref="AS40" si="114">BO40</f>
        <v>0</v>
      </c>
      <c r="AT40" s="236"/>
      <c r="AU40" s="236"/>
      <c r="AV40" s="236"/>
      <c r="AW40" s="70">
        <f t="shared" ref="AW40" si="115">BP40</f>
        <v>0</v>
      </c>
      <c r="AX40" s="236"/>
      <c r="AY40" s="236"/>
      <c r="AZ40" s="236"/>
      <c r="BA40" s="70">
        <f t="shared" ref="BA40" si="116">BQ40</f>
        <v>0</v>
      </c>
      <c r="BB40" s="236"/>
      <c r="BC40" s="236"/>
      <c r="BD40" s="236"/>
      <c r="BE40" s="70">
        <f t="shared" ref="BE40" si="117">BR40</f>
        <v>0</v>
      </c>
      <c r="BF40" s="236"/>
      <c r="BG40" s="236"/>
      <c r="BH40" s="236"/>
      <c r="BI40" s="70">
        <f t="shared" ref="BI40" si="118">BS40</f>
        <v>0</v>
      </c>
      <c r="BJ40" s="63">
        <f t="shared" ref="BJ40" si="119">IF(ISERROR(AC40/X40),0,AC40/X40)</f>
        <v>0</v>
      </c>
      <c r="BK40" s="125" t="str">
        <f t="shared" ref="BK40" si="120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1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2">SUM(BW40:CD40)</f>
        <v>0</v>
      </c>
      <c r="CF40" s="222">
        <f t="shared" ref="CF40" si="123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4">SUM(CH40:CO40)</f>
        <v>0</v>
      </c>
      <c r="CQ40" s="75">
        <f t="shared" ref="CQ40" si="125">IF(MID(H40,1,1)="1",1,0)+IF(MID(I40,1,1)="1",1,0)+IF(MID(J40,1,1)="1",1,0)+IF(MID(K40,1,1)="1",1,0)+IF(MID(L40,1,1)="1",1,0)+IF(MID(M40,1,1)="1",1,0)+IF(MID(N40,1,1)="1",1,0)</f>
        <v>0</v>
      </c>
      <c r="CR40" s="75">
        <f t="shared" ref="CR40" si="126">IF(MID(H40,1,1)="2",1,0)+IF(MID(I40,1,1)="2",1,0)+IF(MID(J40,1,1)="2",1,0)+IF(MID(K40,1,1)="2",1,0)+IF(MID(L40,1,1)="2",1,0)+IF(MID(M40,1,1)="2",1,0)+IF(MID(N40,1,1)="2",1,0)</f>
        <v>0</v>
      </c>
      <c r="CS40" s="76">
        <f t="shared" ref="CS40" si="127">IF(MID(H40,1,1)="3",1,0)+IF(MID(I40,1,1)="3",1,0)+IF(MID(J40,1,1)="3",1,0)+IF(MID(K40,1,1)="3",1,0)+IF(MID(L40,1,1)="3",1,0)+IF(MID(M40,1,1)="3",1,0)+IF(MID(N40,1,1)="3",1,0)</f>
        <v>0</v>
      </c>
      <c r="CT40" s="75">
        <f t="shared" ref="CT40" si="128">IF(MID(H40,1,1)="4",1,0)+IF(MID(I40,1,1)="4",1,0)+IF(MID(J40,1,1)="4",1,0)+IF(MID(K40,1,1)="4",1,0)+IF(MID(L40,1,1)="4",1,0)+IF(MID(M40,1,1)="4",1,0)+IF(MID(N40,1,1)="4",1,0)</f>
        <v>0</v>
      </c>
      <c r="CU40" s="75">
        <f t="shared" ref="CU40" si="129">IF(MID(H40,1,1)="5",1,0)+IF(MID(I40,1,1)="5",1,0)+IF(MID(J40,1,1)="5",1,0)+IF(MID(K40,1,1)="5",1,0)+IF(MID(L40,1,1)="5",1,0)+IF(MID(M40,1,1)="5",1,0)+IF(MID(N40,1,1)="5",1,0)</f>
        <v>0</v>
      </c>
      <c r="CV40" s="75">
        <f t="shared" ref="CV40" si="130">IF(MID(H40,1,1)="6",1,0)+IF(MID(I40,1,1)="6",1,0)+IF(MID(J40,1,1)="6",1,0)+IF(MID(K40,1,1)="6",1,0)+IF(MID(L40,1,1)="6",1,0)+IF(MID(M40,1,1)="6",1,0)+IF(MID(N40,1,1)="6",1,0)</f>
        <v>0</v>
      </c>
      <c r="CW40" s="75">
        <f t="shared" ref="CW40" si="131">IF(MID(H40,1,1)="7",1,0)+IF(MID(I40,1,1)="7",1,0)+IF(MID(J40,1,1)="7",1,0)+IF(MID(K40,1,1)="7",1,0)+IF(MID(L40,1,1)="7",1,0)+IF(MID(M40,1,1)="7",1,0)+IF(MID(N40,1,1)="7",1,0)</f>
        <v>0</v>
      </c>
      <c r="CX40" s="75">
        <f t="shared" ref="CX40" si="132">IF(MID(H40,1,1)="8",1,0)+IF(MID(I40,1,1)="8",1,0)+IF(MID(J40,1,1)="8",1,0)+IF(MID(K40,1,1)="8",1,0)+IF(MID(L40,1,1)="8",1,0)+IF(MID(M40,1,1)="8",1,0)+IF(MID(N40,1,1)="8",1,0)</f>
        <v>0</v>
      </c>
      <c r="CY40" s="86">
        <f t="shared" ref="CY40" si="133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27" t="s">
        <v>224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4">AD41*$BL$5+AH41*$BM$5+AL41*$BN$5+AP41*$BO$5+AT41*$BP$5+AX41*$BQ$5+BB41*$BR$5+BF41*$BS$5</f>
        <v>0</v>
      </c>
      <c r="AA41" s="9">
        <f t="shared" si="134"/>
        <v>0</v>
      </c>
      <c r="AB41" s="9">
        <f t="shared" si="134"/>
        <v>0</v>
      </c>
      <c r="AC41" s="9">
        <f t="shared" si="19"/>
        <v>0</v>
      </c>
      <c r="AD41" s="236"/>
      <c r="AE41" s="236"/>
      <c r="AF41" s="236"/>
      <c r="AG41" s="70">
        <f t="shared" ref="AG41" si="135">BL41</f>
        <v>0</v>
      </c>
      <c r="AH41" s="236"/>
      <c r="AI41" s="236"/>
      <c r="AJ41" s="236"/>
      <c r="AK41" s="70">
        <f t="shared" ref="AK41" si="136">BM41</f>
        <v>0</v>
      </c>
      <c r="AL41" s="236"/>
      <c r="AM41" s="236"/>
      <c r="AN41" s="236"/>
      <c r="AO41" s="70">
        <f t="shared" ref="AO41" si="137">BN41</f>
        <v>0</v>
      </c>
      <c r="AP41" s="236"/>
      <c r="AQ41" s="236"/>
      <c r="AR41" s="236"/>
      <c r="AS41" s="70">
        <f t="shared" ref="AS41" si="138">BO41</f>
        <v>0</v>
      </c>
      <c r="AT41" s="236"/>
      <c r="AU41" s="236"/>
      <c r="AV41" s="236"/>
      <c r="AW41" s="70">
        <f t="shared" ref="AW41" si="139">BP41</f>
        <v>0</v>
      </c>
      <c r="AX41" s="236"/>
      <c r="AY41" s="236"/>
      <c r="AZ41" s="236"/>
      <c r="BA41" s="70">
        <f t="shared" ref="BA41" si="140">BQ41</f>
        <v>0</v>
      </c>
      <c r="BB41" s="236"/>
      <c r="BC41" s="236"/>
      <c r="BD41" s="236"/>
      <c r="BE41" s="70">
        <f t="shared" ref="BE41" si="141">BR41</f>
        <v>0</v>
      </c>
      <c r="BF41" s="236"/>
      <c r="BG41" s="236"/>
      <c r="BH41" s="236"/>
      <c r="BI41" s="70">
        <f t="shared" ref="BI41" si="142">BS41</f>
        <v>0</v>
      </c>
      <c r="BJ41" s="63">
        <f t="shared" ref="BJ41" si="143">IF(ISERROR(AC41/X41),0,AC41/X41)</f>
        <v>0</v>
      </c>
      <c r="BK41" s="125" t="str">
        <f t="shared" ref="BK41" si="144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5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6">SUM(BW41:CD41)</f>
        <v>0</v>
      </c>
      <c r="CF41" s="222">
        <f t="shared" ref="CF41" si="147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8">SUM(CH41:CO41)</f>
        <v>0</v>
      </c>
      <c r="CQ41" s="75">
        <f t="shared" ref="CQ41" si="149">IF(MID(H41,1,1)="1",1,0)+IF(MID(I41,1,1)="1",1,0)+IF(MID(J41,1,1)="1",1,0)+IF(MID(K41,1,1)="1",1,0)+IF(MID(L41,1,1)="1",1,0)+IF(MID(M41,1,1)="1",1,0)+IF(MID(N41,1,1)="1",1,0)</f>
        <v>0</v>
      </c>
      <c r="CR41" s="75">
        <f t="shared" ref="CR41" si="150">IF(MID(H41,1,1)="2",1,0)+IF(MID(I41,1,1)="2",1,0)+IF(MID(J41,1,1)="2",1,0)+IF(MID(K41,1,1)="2",1,0)+IF(MID(L41,1,1)="2",1,0)+IF(MID(M41,1,1)="2",1,0)+IF(MID(N41,1,1)="2",1,0)</f>
        <v>0</v>
      </c>
      <c r="CS41" s="76">
        <f t="shared" ref="CS41" si="151">IF(MID(H41,1,1)="3",1,0)+IF(MID(I41,1,1)="3",1,0)+IF(MID(J41,1,1)="3",1,0)+IF(MID(K41,1,1)="3",1,0)+IF(MID(L41,1,1)="3",1,0)+IF(MID(M41,1,1)="3",1,0)+IF(MID(N41,1,1)="3",1,0)</f>
        <v>0</v>
      </c>
      <c r="CT41" s="75">
        <f t="shared" ref="CT41" si="152">IF(MID(H41,1,1)="4",1,0)+IF(MID(I41,1,1)="4",1,0)+IF(MID(J41,1,1)="4",1,0)+IF(MID(K41,1,1)="4",1,0)+IF(MID(L41,1,1)="4",1,0)+IF(MID(M41,1,1)="4",1,0)+IF(MID(N41,1,1)="4",1,0)</f>
        <v>0</v>
      </c>
      <c r="CU41" s="75">
        <f t="shared" ref="CU41" si="153">IF(MID(H41,1,1)="5",1,0)+IF(MID(I41,1,1)="5",1,0)+IF(MID(J41,1,1)="5",1,0)+IF(MID(K41,1,1)="5",1,0)+IF(MID(L41,1,1)="5",1,0)+IF(MID(M41,1,1)="5",1,0)+IF(MID(N41,1,1)="5",1,0)</f>
        <v>0</v>
      </c>
      <c r="CV41" s="75">
        <f t="shared" ref="CV41" si="154">IF(MID(H41,1,1)="6",1,0)+IF(MID(I41,1,1)="6",1,0)+IF(MID(J41,1,1)="6",1,0)+IF(MID(K41,1,1)="6",1,0)+IF(MID(L41,1,1)="6",1,0)+IF(MID(M41,1,1)="6",1,0)+IF(MID(N41,1,1)="6",1,0)</f>
        <v>0</v>
      </c>
      <c r="CW41" s="75">
        <f t="shared" ref="CW41" si="155">IF(MID(H41,1,1)="7",1,0)+IF(MID(I41,1,1)="7",1,0)+IF(MID(J41,1,1)="7",1,0)+IF(MID(K41,1,1)="7",1,0)+IF(MID(L41,1,1)="7",1,0)+IF(MID(M41,1,1)="7",1,0)+IF(MID(N41,1,1)="7",1,0)</f>
        <v>0</v>
      </c>
      <c r="CX41" s="75">
        <f t="shared" ref="CX41" si="156">IF(MID(H41,1,1)="8",1,0)+IF(MID(I41,1,1)="8",1,0)+IF(MID(J41,1,1)="8",1,0)+IF(MID(K41,1,1)="8",1,0)+IF(MID(L41,1,1)="8",1,0)+IF(MID(M41,1,1)="8",1,0)+IF(MID(N41,1,1)="8",1,0)</f>
        <v>0</v>
      </c>
      <c r="CY41" s="86">
        <f t="shared" ref="CY41" si="157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27" t="s">
        <v>225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8">AD42*$BL$5+AH42*$BM$5+AL42*$BN$5+AP42*$BO$5+AT42*$BP$5+AX42*$BQ$5+BB42*$BR$5+BF42*$BS$5</f>
        <v>0</v>
      </c>
      <c r="AA42" s="9">
        <f t="shared" si="158"/>
        <v>0</v>
      </c>
      <c r="AB42" s="9">
        <f t="shared" si="158"/>
        <v>0</v>
      </c>
      <c r="AC42" s="9">
        <f t="shared" si="19"/>
        <v>0</v>
      </c>
      <c r="AD42" s="236"/>
      <c r="AE42" s="236"/>
      <c r="AF42" s="236"/>
      <c r="AG42" s="70">
        <f t="shared" ref="AG42" si="159">BL42</f>
        <v>0</v>
      </c>
      <c r="AH42" s="236"/>
      <c r="AI42" s="236"/>
      <c r="AJ42" s="236"/>
      <c r="AK42" s="70">
        <f t="shared" ref="AK42" si="160">BM42</f>
        <v>0</v>
      </c>
      <c r="AL42" s="236"/>
      <c r="AM42" s="236"/>
      <c r="AN42" s="236"/>
      <c r="AO42" s="70">
        <f t="shared" ref="AO42" si="161">BN42</f>
        <v>0</v>
      </c>
      <c r="AP42" s="236"/>
      <c r="AQ42" s="236"/>
      <c r="AR42" s="236"/>
      <c r="AS42" s="70">
        <f t="shared" ref="AS42" si="162">BO42</f>
        <v>0</v>
      </c>
      <c r="AT42" s="236"/>
      <c r="AU42" s="236"/>
      <c r="AV42" s="236"/>
      <c r="AW42" s="70">
        <f t="shared" ref="AW42" si="163">BP42</f>
        <v>0</v>
      </c>
      <c r="AX42" s="236"/>
      <c r="AY42" s="236"/>
      <c r="AZ42" s="236"/>
      <c r="BA42" s="70">
        <f t="shared" ref="BA42" si="164">BQ42</f>
        <v>0</v>
      </c>
      <c r="BB42" s="236"/>
      <c r="BC42" s="236"/>
      <c r="BD42" s="236"/>
      <c r="BE42" s="70">
        <f t="shared" ref="BE42" si="165">BR42</f>
        <v>0</v>
      </c>
      <c r="BF42" s="236"/>
      <c r="BG42" s="236"/>
      <c r="BH42" s="236"/>
      <c r="BI42" s="70">
        <f t="shared" ref="BI42" si="166">BS42</f>
        <v>0</v>
      </c>
      <c r="BJ42" s="63">
        <f t="shared" ref="BJ42" si="167">IF(ISERROR(AC42/X42),0,AC42/X42)</f>
        <v>0</v>
      </c>
      <c r="BK42" s="125" t="str">
        <f t="shared" ref="BK42" si="168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9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70">SUM(BW42:CD42)</f>
        <v>0</v>
      </c>
      <c r="CF42" s="222">
        <f t="shared" ref="CF42" si="171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2">SUM(CH42:CO42)</f>
        <v>0</v>
      </c>
      <c r="CQ42" s="75">
        <f t="shared" ref="CQ42" si="173">IF(MID(H42,1,1)="1",1,0)+IF(MID(I42,1,1)="1",1,0)+IF(MID(J42,1,1)="1",1,0)+IF(MID(K42,1,1)="1",1,0)+IF(MID(L42,1,1)="1",1,0)+IF(MID(M42,1,1)="1",1,0)+IF(MID(N42,1,1)="1",1,0)</f>
        <v>0</v>
      </c>
      <c r="CR42" s="75">
        <f t="shared" ref="CR42" si="174">IF(MID(H42,1,1)="2",1,0)+IF(MID(I42,1,1)="2",1,0)+IF(MID(J42,1,1)="2",1,0)+IF(MID(K42,1,1)="2",1,0)+IF(MID(L42,1,1)="2",1,0)+IF(MID(M42,1,1)="2",1,0)+IF(MID(N42,1,1)="2",1,0)</f>
        <v>0</v>
      </c>
      <c r="CS42" s="76">
        <f t="shared" ref="CS42" si="175">IF(MID(H42,1,1)="3",1,0)+IF(MID(I42,1,1)="3",1,0)+IF(MID(J42,1,1)="3",1,0)+IF(MID(K42,1,1)="3",1,0)+IF(MID(L42,1,1)="3",1,0)+IF(MID(M42,1,1)="3",1,0)+IF(MID(N42,1,1)="3",1,0)</f>
        <v>0</v>
      </c>
      <c r="CT42" s="75">
        <f t="shared" ref="CT42" si="176">IF(MID(H42,1,1)="4",1,0)+IF(MID(I42,1,1)="4",1,0)+IF(MID(J42,1,1)="4",1,0)+IF(MID(K42,1,1)="4",1,0)+IF(MID(L42,1,1)="4",1,0)+IF(MID(M42,1,1)="4",1,0)+IF(MID(N42,1,1)="4",1,0)</f>
        <v>0</v>
      </c>
      <c r="CU42" s="75">
        <f t="shared" ref="CU42" si="177">IF(MID(H42,1,1)="5",1,0)+IF(MID(I42,1,1)="5",1,0)+IF(MID(J42,1,1)="5",1,0)+IF(MID(K42,1,1)="5",1,0)+IF(MID(L42,1,1)="5",1,0)+IF(MID(M42,1,1)="5",1,0)+IF(MID(N42,1,1)="5",1,0)</f>
        <v>0</v>
      </c>
      <c r="CV42" s="75">
        <f t="shared" ref="CV42" si="178">IF(MID(H42,1,1)="6",1,0)+IF(MID(I42,1,1)="6",1,0)+IF(MID(J42,1,1)="6",1,0)+IF(MID(K42,1,1)="6",1,0)+IF(MID(L42,1,1)="6",1,0)+IF(MID(M42,1,1)="6",1,0)+IF(MID(N42,1,1)="6",1,0)</f>
        <v>0</v>
      </c>
      <c r="CW42" s="75">
        <f t="shared" ref="CW42" si="179">IF(MID(H42,1,1)="7",1,0)+IF(MID(I42,1,1)="7",1,0)+IF(MID(J42,1,1)="7",1,0)+IF(MID(K42,1,1)="7",1,0)+IF(MID(L42,1,1)="7",1,0)+IF(MID(M42,1,1)="7",1,0)+IF(MID(N42,1,1)="7",1,0)</f>
        <v>0</v>
      </c>
      <c r="CX42" s="75">
        <f t="shared" ref="CX42" si="180">IF(MID(H42,1,1)="8",1,0)+IF(MID(I42,1,1)="8",1,0)+IF(MID(J42,1,1)="8",1,0)+IF(MID(K42,1,1)="8",1,0)+IF(MID(L42,1,1)="8",1,0)+IF(MID(M42,1,1)="8",1,0)+IF(MID(N42,1,1)="8",1,0)</f>
        <v>0</v>
      </c>
      <c r="CY42" s="86">
        <f t="shared" ref="CY42" si="181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27" t="s">
        <v>226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2">AD43*$BL$5+AH43*$BM$5+AL43*$BN$5+AP43*$BO$5+AT43*$BP$5+AX43*$BQ$5+BB43*$BR$5+BF43*$BS$5</f>
        <v>0</v>
      </c>
      <c r="AA43" s="9">
        <f t="shared" si="182"/>
        <v>0</v>
      </c>
      <c r="AB43" s="9">
        <f t="shared" si="182"/>
        <v>0</v>
      </c>
      <c r="AC43" s="9">
        <f t="shared" si="19"/>
        <v>0</v>
      </c>
      <c r="AD43" s="236"/>
      <c r="AE43" s="236"/>
      <c r="AF43" s="236"/>
      <c r="AG43" s="70">
        <f t="shared" ref="AG43" si="183">BL43</f>
        <v>0</v>
      </c>
      <c r="AH43" s="236"/>
      <c r="AI43" s="236"/>
      <c r="AJ43" s="236"/>
      <c r="AK43" s="70">
        <f t="shared" ref="AK43" si="184">BM43</f>
        <v>0</v>
      </c>
      <c r="AL43" s="236"/>
      <c r="AM43" s="236"/>
      <c r="AN43" s="236"/>
      <c r="AO43" s="70">
        <f t="shared" ref="AO43" si="185">BN43</f>
        <v>0</v>
      </c>
      <c r="AP43" s="236"/>
      <c r="AQ43" s="236"/>
      <c r="AR43" s="236"/>
      <c r="AS43" s="70">
        <f t="shared" ref="AS43" si="186">BO43</f>
        <v>0</v>
      </c>
      <c r="AT43" s="236"/>
      <c r="AU43" s="236"/>
      <c r="AV43" s="236"/>
      <c r="AW43" s="70">
        <f t="shared" ref="AW43" si="187">BP43</f>
        <v>0</v>
      </c>
      <c r="AX43" s="236"/>
      <c r="AY43" s="236"/>
      <c r="AZ43" s="236"/>
      <c r="BA43" s="70">
        <f t="shared" ref="BA43" si="188">BQ43</f>
        <v>0</v>
      </c>
      <c r="BB43" s="236"/>
      <c r="BC43" s="236"/>
      <c r="BD43" s="236"/>
      <c r="BE43" s="70">
        <f t="shared" ref="BE43" si="189">BR43</f>
        <v>0</v>
      </c>
      <c r="BF43" s="236"/>
      <c r="BG43" s="236"/>
      <c r="BH43" s="236"/>
      <c r="BI43" s="70">
        <f t="shared" ref="BI43" si="190">BS43</f>
        <v>0</v>
      </c>
      <c r="BJ43" s="63">
        <f t="shared" ref="BJ43" si="191">IF(ISERROR(AC43/X43),0,AC43/X43)</f>
        <v>0</v>
      </c>
      <c r="BK43" s="125" t="str">
        <f t="shared" ref="BK43" si="192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3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4">SUM(BW43:CD43)</f>
        <v>0</v>
      </c>
      <c r="CF43" s="222">
        <f t="shared" ref="CF43" si="195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6">SUM(CH43:CO43)</f>
        <v>0</v>
      </c>
      <c r="CQ43" s="75">
        <f t="shared" ref="CQ43" si="197">IF(MID(H43,1,1)="1",1,0)+IF(MID(I43,1,1)="1",1,0)+IF(MID(J43,1,1)="1",1,0)+IF(MID(K43,1,1)="1",1,0)+IF(MID(L43,1,1)="1",1,0)+IF(MID(M43,1,1)="1",1,0)+IF(MID(N43,1,1)="1",1,0)</f>
        <v>0</v>
      </c>
      <c r="CR43" s="75">
        <f t="shared" ref="CR43" si="198">IF(MID(H43,1,1)="2",1,0)+IF(MID(I43,1,1)="2",1,0)+IF(MID(J43,1,1)="2",1,0)+IF(MID(K43,1,1)="2",1,0)+IF(MID(L43,1,1)="2",1,0)+IF(MID(M43,1,1)="2",1,0)+IF(MID(N43,1,1)="2",1,0)</f>
        <v>0</v>
      </c>
      <c r="CS43" s="76">
        <f t="shared" ref="CS43" si="199">IF(MID(H43,1,1)="3",1,0)+IF(MID(I43,1,1)="3",1,0)+IF(MID(J43,1,1)="3",1,0)+IF(MID(K43,1,1)="3",1,0)+IF(MID(L43,1,1)="3",1,0)+IF(MID(M43,1,1)="3",1,0)+IF(MID(N43,1,1)="3",1,0)</f>
        <v>0</v>
      </c>
      <c r="CT43" s="75">
        <f t="shared" ref="CT43" si="200">IF(MID(H43,1,1)="4",1,0)+IF(MID(I43,1,1)="4",1,0)+IF(MID(J43,1,1)="4",1,0)+IF(MID(K43,1,1)="4",1,0)+IF(MID(L43,1,1)="4",1,0)+IF(MID(M43,1,1)="4",1,0)+IF(MID(N43,1,1)="4",1,0)</f>
        <v>0</v>
      </c>
      <c r="CU43" s="75">
        <f t="shared" ref="CU43" si="201">IF(MID(H43,1,1)="5",1,0)+IF(MID(I43,1,1)="5",1,0)+IF(MID(J43,1,1)="5",1,0)+IF(MID(K43,1,1)="5",1,0)+IF(MID(L43,1,1)="5",1,0)+IF(MID(M43,1,1)="5",1,0)+IF(MID(N43,1,1)="5",1,0)</f>
        <v>0</v>
      </c>
      <c r="CV43" s="75">
        <f t="shared" ref="CV43" si="202">IF(MID(H43,1,1)="6",1,0)+IF(MID(I43,1,1)="6",1,0)+IF(MID(J43,1,1)="6",1,0)+IF(MID(K43,1,1)="6",1,0)+IF(MID(L43,1,1)="6",1,0)+IF(MID(M43,1,1)="6",1,0)+IF(MID(N43,1,1)="6",1,0)</f>
        <v>0</v>
      </c>
      <c r="CW43" s="75">
        <f t="shared" ref="CW43" si="203">IF(MID(H43,1,1)="7",1,0)+IF(MID(I43,1,1)="7",1,0)+IF(MID(J43,1,1)="7",1,0)+IF(MID(K43,1,1)="7",1,0)+IF(MID(L43,1,1)="7",1,0)+IF(MID(M43,1,1)="7",1,0)+IF(MID(N43,1,1)="7",1,0)</f>
        <v>0</v>
      </c>
      <c r="CX43" s="75">
        <f t="shared" ref="CX43" si="204">IF(MID(H43,1,1)="8",1,0)+IF(MID(I43,1,1)="8",1,0)+IF(MID(J43,1,1)="8",1,0)+IF(MID(K43,1,1)="8",1,0)+IF(MID(L43,1,1)="8",1,0)+IF(MID(M43,1,1)="8",1,0)+IF(MID(N43,1,1)="8",1,0)</f>
        <v>0</v>
      </c>
      <c r="CY43" s="86">
        <f t="shared" ref="CY43" si="205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27" t="s">
        <v>227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6">AD44*$BL$5+AH44*$BM$5+AL44*$BN$5+AP44*$BO$5+AT44*$BP$5+AX44*$BQ$5+BB44*$BR$5+BF44*$BS$5</f>
        <v>0</v>
      </c>
      <c r="AA44" s="9">
        <f t="shared" si="206"/>
        <v>0</v>
      </c>
      <c r="AB44" s="9">
        <f t="shared" si="206"/>
        <v>0</v>
      </c>
      <c r="AC44" s="9">
        <f t="shared" si="19"/>
        <v>0</v>
      </c>
      <c r="AD44" s="236"/>
      <c r="AE44" s="236"/>
      <c r="AF44" s="236"/>
      <c r="AG44" s="70">
        <f t="shared" ref="AG44" si="207">BL44</f>
        <v>0</v>
      </c>
      <c r="AH44" s="236"/>
      <c r="AI44" s="236"/>
      <c r="AJ44" s="236"/>
      <c r="AK44" s="70">
        <f t="shared" ref="AK44" si="208">BM44</f>
        <v>0</v>
      </c>
      <c r="AL44" s="236"/>
      <c r="AM44" s="236"/>
      <c r="AN44" s="236"/>
      <c r="AO44" s="70">
        <f t="shared" ref="AO44" si="209">BN44</f>
        <v>0</v>
      </c>
      <c r="AP44" s="236"/>
      <c r="AQ44" s="236"/>
      <c r="AR44" s="236"/>
      <c r="AS44" s="70">
        <f t="shared" ref="AS44" si="210">BO44</f>
        <v>0</v>
      </c>
      <c r="AT44" s="236"/>
      <c r="AU44" s="236"/>
      <c r="AV44" s="236"/>
      <c r="AW44" s="70">
        <f t="shared" ref="AW44" si="211">BP44</f>
        <v>0</v>
      </c>
      <c r="AX44" s="236"/>
      <c r="AY44" s="236"/>
      <c r="AZ44" s="236"/>
      <c r="BA44" s="70">
        <f t="shared" ref="BA44" si="212">BQ44</f>
        <v>0</v>
      </c>
      <c r="BB44" s="236"/>
      <c r="BC44" s="236"/>
      <c r="BD44" s="236"/>
      <c r="BE44" s="70">
        <f t="shared" ref="BE44" si="213">BR44</f>
        <v>0</v>
      </c>
      <c r="BF44" s="236"/>
      <c r="BG44" s="236"/>
      <c r="BH44" s="236"/>
      <c r="BI44" s="70">
        <f t="shared" ref="BI44" si="214">BS44</f>
        <v>0</v>
      </c>
      <c r="BJ44" s="63">
        <f t="shared" ref="BJ44" si="215">IF(ISERROR(AC44/X44),0,AC44/X44)</f>
        <v>0</v>
      </c>
      <c r="BK44" s="125" t="str">
        <f t="shared" ref="BK44" si="216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7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8">SUM(BW44:CD44)</f>
        <v>0</v>
      </c>
      <c r="CF44" s="222">
        <f t="shared" ref="CF44" si="219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20">SUM(CH44:CO44)</f>
        <v>0</v>
      </c>
      <c r="CQ44" s="75">
        <f t="shared" ref="CQ44" si="221">IF(MID(H44,1,1)="1",1,0)+IF(MID(I44,1,1)="1",1,0)+IF(MID(J44,1,1)="1",1,0)+IF(MID(K44,1,1)="1",1,0)+IF(MID(L44,1,1)="1",1,0)+IF(MID(M44,1,1)="1",1,0)+IF(MID(N44,1,1)="1",1,0)</f>
        <v>0</v>
      </c>
      <c r="CR44" s="75">
        <f t="shared" ref="CR44" si="222">IF(MID(H44,1,1)="2",1,0)+IF(MID(I44,1,1)="2",1,0)+IF(MID(J44,1,1)="2",1,0)+IF(MID(K44,1,1)="2",1,0)+IF(MID(L44,1,1)="2",1,0)+IF(MID(M44,1,1)="2",1,0)+IF(MID(N44,1,1)="2",1,0)</f>
        <v>0</v>
      </c>
      <c r="CS44" s="76">
        <f t="shared" ref="CS44" si="223">IF(MID(H44,1,1)="3",1,0)+IF(MID(I44,1,1)="3",1,0)+IF(MID(J44,1,1)="3",1,0)+IF(MID(K44,1,1)="3",1,0)+IF(MID(L44,1,1)="3",1,0)+IF(MID(M44,1,1)="3",1,0)+IF(MID(N44,1,1)="3",1,0)</f>
        <v>0</v>
      </c>
      <c r="CT44" s="75">
        <f t="shared" ref="CT44" si="224">IF(MID(H44,1,1)="4",1,0)+IF(MID(I44,1,1)="4",1,0)+IF(MID(J44,1,1)="4",1,0)+IF(MID(K44,1,1)="4",1,0)+IF(MID(L44,1,1)="4",1,0)+IF(MID(M44,1,1)="4",1,0)+IF(MID(N44,1,1)="4",1,0)</f>
        <v>0</v>
      </c>
      <c r="CU44" s="75">
        <f t="shared" ref="CU44" si="225">IF(MID(H44,1,1)="5",1,0)+IF(MID(I44,1,1)="5",1,0)+IF(MID(J44,1,1)="5",1,0)+IF(MID(K44,1,1)="5",1,0)+IF(MID(L44,1,1)="5",1,0)+IF(MID(M44,1,1)="5",1,0)+IF(MID(N44,1,1)="5",1,0)</f>
        <v>0</v>
      </c>
      <c r="CV44" s="75">
        <f t="shared" ref="CV44" si="226">IF(MID(H44,1,1)="6",1,0)+IF(MID(I44,1,1)="6",1,0)+IF(MID(J44,1,1)="6",1,0)+IF(MID(K44,1,1)="6",1,0)+IF(MID(L44,1,1)="6",1,0)+IF(MID(M44,1,1)="6",1,0)+IF(MID(N44,1,1)="6",1,0)</f>
        <v>0</v>
      </c>
      <c r="CW44" s="75">
        <f t="shared" ref="CW44" si="227">IF(MID(H44,1,1)="7",1,0)+IF(MID(I44,1,1)="7",1,0)+IF(MID(J44,1,1)="7",1,0)+IF(MID(K44,1,1)="7",1,0)+IF(MID(L44,1,1)="7",1,0)+IF(MID(M44,1,1)="7",1,0)+IF(MID(N44,1,1)="7",1,0)</f>
        <v>0</v>
      </c>
      <c r="CX44" s="75">
        <f t="shared" ref="CX44" si="228">IF(MID(H44,1,1)="8",1,0)+IF(MID(I44,1,1)="8",1,0)+IF(MID(J44,1,1)="8",1,0)+IF(MID(K44,1,1)="8",1,0)+IF(MID(L44,1,1)="8",1,0)+IF(MID(M44,1,1)="8",1,0)+IF(MID(N44,1,1)="8",1,0)</f>
        <v>0</v>
      </c>
      <c r="CY44" s="86">
        <f t="shared" ref="CY44" si="229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27" t="s">
        <v>228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30">AD45*$BL$5+AH45*$BM$5+AL45*$BN$5+AP45*$BO$5+AT45*$BP$5+AX45*$BQ$5+BB45*$BR$5+BF45*$BS$5</f>
        <v>0</v>
      </c>
      <c r="AA45" s="9">
        <f t="shared" si="230"/>
        <v>0</v>
      </c>
      <c r="AB45" s="9">
        <f t="shared" si="230"/>
        <v>0</v>
      </c>
      <c r="AC45" s="9">
        <f t="shared" si="19"/>
        <v>0</v>
      </c>
      <c r="AD45" s="236"/>
      <c r="AE45" s="236"/>
      <c r="AF45" s="236"/>
      <c r="AG45" s="70">
        <f t="shared" ref="AG45" si="231">BL45</f>
        <v>0</v>
      </c>
      <c r="AH45" s="236"/>
      <c r="AI45" s="236"/>
      <c r="AJ45" s="236"/>
      <c r="AK45" s="70">
        <f t="shared" ref="AK45" si="232">BM45</f>
        <v>0</v>
      </c>
      <c r="AL45" s="236"/>
      <c r="AM45" s="236"/>
      <c r="AN45" s="236"/>
      <c r="AO45" s="70">
        <f t="shared" ref="AO45" si="233">BN45</f>
        <v>0</v>
      </c>
      <c r="AP45" s="236"/>
      <c r="AQ45" s="236"/>
      <c r="AR45" s="236"/>
      <c r="AS45" s="70">
        <f t="shared" ref="AS45" si="234">BO45</f>
        <v>0</v>
      </c>
      <c r="AT45" s="236"/>
      <c r="AU45" s="236"/>
      <c r="AV45" s="236"/>
      <c r="AW45" s="70">
        <f t="shared" ref="AW45" si="235">BP45</f>
        <v>0</v>
      </c>
      <c r="AX45" s="236"/>
      <c r="AY45" s="236"/>
      <c r="AZ45" s="236"/>
      <c r="BA45" s="70">
        <f t="shared" ref="BA45" si="236">BQ45</f>
        <v>0</v>
      </c>
      <c r="BB45" s="236"/>
      <c r="BC45" s="236"/>
      <c r="BD45" s="236"/>
      <c r="BE45" s="70">
        <f t="shared" ref="BE45" si="237">BR45</f>
        <v>0</v>
      </c>
      <c r="BF45" s="236"/>
      <c r="BG45" s="236"/>
      <c r="BH45" s="236"/>
      <c r="BI45" s="70">
        <f t="shared" ref="BI45" si="238">BS45</f>
        <v>0</v>
      </c>
      <c r="BJ45" s="63">
        <f t="shared" ref="BJ45" si="239">IF(ISERROR(AC45/X45),0,AC45/X45)</f>
        <v>0</v>
      </c>
      <c r="BK45" s="125" t="str">
        <f t="shared" ref="BK45" si="240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1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2">SUM(BW45:CD45)</f>
        <v>0</v>
      </c>
      <c r="CF45" s="222">
        <f t="shared" ref="CF45" si="243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4">SUM(CH45:CO45)</f>
        <v>0</v>
      </c>
      <c r="CQ45" s="75">
        <f t="shared" ref="CQ45" si="245">IF(MID(H45,1,1)="1",1,0)+IF(MID(I45,1,1)="1",1,0)+IF(MID(J45,1,1)="1",1,0)+IF(MID(K45,1,1)="1",1,0)+IF(MID(L45,1,1)="1",1,0)+IF(MID(M45,1,1)="1",1,0)+IF(MID(N45,1,1)="1",1,0)</f>
        <v>0</v>
      </c>
      <c r="CR45" s="75">
        <f t="shared" ref="CR45" si="246">IF(MID(H45,1,1)="2",1,0)+IF(MID(I45,1,1)="2",1,0)+IF(MID(J45,1,1)="2",1,0)+IF(MID(K45,1,1)="2",1,0)+IF(MID(L45,1,1)="2",1,0)+IF(MID(M45,1,1)="2",1,0)+IF(MID(N45,1,1)="2",1,0)</f>
        <v>0</v>
      </c>
      <c r="CS45" s="76">
        <f t="shared" ref="CS45" si="247">IF(MID(H45,1,1)="3",1,0)+IF(MID(I45,1,1)="3",1,0)+IF(MID(J45,1,1)="3",1,0)+IF(MID(K45,1,1)="3",1,0)+IF(MID(L45,1,1)="3",1,0)+IF(MID(M45,1,1)="3",1,0)+IF(MID(N45,1,1)="3",1,0)</f>
        <v>0</v>
      </c>
      <c r="CT45" s="75">
        <f t="shared" ref="CT45" si="248">IF(MID(H45,1,1)="4",1,0)+IF(MID(I45,1,1)="4",1,0)+IF(MID(J45,1,1)="4",1,0)+IF(MID(K45,1,1)="4",1,0)+IF(MID(L45,1,1)="4",1,0)+IF(MID(M45,1,1)="4",1,0)+IF(MID(N45,1,1)="4",1,0)</f>
        <v>0</v>
      </c>
      <c r="CU45" s="75">
        <f t="shared" ref="CU45" si="249">IF(MID(H45,1,1)="5",1,0)+IF(MID(I45,1,1)="5",1,0)+IF(MID(J45,1,1)="5",1,0)+IF(MID(K45,1,1)="5",1,0)+IF(MID(L45,1,1)="5",1,0)+IF(MID(M45,1,1)="5",1,0)+IF(MID(N45,1,1)="5",1,0)</f>
        <v>0</v>
      </c>
      <c r="CV45" s="75">
        <f t="shared" ref="CV45" si="250">IF(MID(H45,1,1)="6",1,0)+IF(MID(I45,1,1)="6",1,0)+IF(MID(J45,1,1)="6",1,0)+IF(MID(K45,1,1)="6",1,0)+IF(MID(L45,1,1)="6",1,0)+IF(MID(M45,1,1)="6",1,0)+IF(MID(N45,1,1)="6",1,0)</f>
        <v>0</v>
      </c>
      <c r="CW45" s="75">
        <f t="shared" ref="CW45" si="251">IF(MID(H45,1,1)="7",1,0)+IF(MID(I45,1,1)="7",1,0)+IF(MID(J45,1,1)="7",1,0)+IF(MID(K45,1,1)="7",1,0)+IF(MID(L45,1,1)="7",1,0)+IF(MID(M45,1,1)="7",1,0)+IF(MID(N45,1,1)="7",1,0)</f>
        <v>0</v>
      </c>
      <c r="CX45" s="75">
        <f t="shared" ref="CX45" si="252">IF(MID(H45,1,1)="8",1,0)+IF(MID(I45,1,1)="8",1,0)+IF(MID(J45,1,1)="8",1,0)+IF(MID(K45,1,1)="8",1,0)+IF(MID(L45,1,1)="8",1,0)+IF(MID(M45,1,1)="8",1,0)+IF(MID(N45,1,1)="8",1,0)</f>
        <v>0</v>
      </c>
      <c r="CY45" s="86">
        <f t="shared" ref="CY45" si="253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27" t="s">
        <v>229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4">AD46*$BL$5+AH46*$BM$5+AL46*$BN$5+AP46*$BO$5+AT46*$BP$5+AX46*$BQ$5+BB46*$BR$5+BF46*$BS$5</f>
        <v>0</v>
      </c>
      <c r="AA46" s="9">
        <f t="shared" si="254"/>
        <v>0</v>
      </c>
      <c r="AB46" s="9">
        <f t="shared" si="254"/>
        <v>0</v>
      </c>
      <c r="AC46" s="9">
        <f t="shared" si="19"/>
        <v>0</v>
      </c>
      <c r="AD46" s="236"/>
      <c r="AE46" s="236"/>
      <c r="AF46" s="236"/>
      <c r="AG46" s="70">
        <f t="shared" ref="AG46" si="255">BL46</f>
        <v>0</v>
      </c>
      <c r="AH46" s="236"/>
      <c r="AI46" s="236"/>
      <c r="AJ46" s="236"/>
      <c r="AK46" s="70">
        <f t="shared" ref="AK46" si="256">BM46</f>
        <v>0</v>
      </c>
      <c r="AL46" s="236"/>
      <c r="AM46" s="236"/>
      <c r="AN46" s="236"/>
      <c r="AO46" s="70">
        <f t="shared" ref="AO46" si="257">BN46</f>
        <v>0</v>
      </c>
      <c r="AP46" s="236"/>
      <c r="AQ46" s="236"/>
      <c r="AR46" s="236"/>
      <c r="AS46" s="70">
        <f t="shared" ref="AS46" si="258">BO46</f>
        <v>0</v>
      </c>
      <c r="AT46" s="236"/>
      <c r="AU46" s="236"/>
      <c r="AV46" s="236"/>
      <c r="AW46" s="70">
        <f t="shared" ref="AW46" si="259">BP46</f>
        <v>0</v>
      </c>
      <c r="AX46" s="236"/>
      <c r="AY46" s="236"/>
      <c r="AZ46" s="236"/>
      <c r="BA46" s="70">
        <f t="shared" ref="BA46" si="260">BQ46</f>
        <v>0</v>
      </c>
      <c r="BB46" s="236"/>
      <c r="BC46" s="236"/>
      <c r="BD46" s="236"/>
      <c r="BE46" s="70">
        <f t="shared" ref="BE46" si="261">BR46</f>
        <v>0</v>
      </c>
      <c r="BF46" s="236"/>
      <c r="BG46" s="236"/>
      <c r="BH46" s="236"/>
      <c r="BI46" s="70">
        <f t="shared" ref="BI46" si="262">BS46</f>
        <v>0</v>
      </c>
      <c r="BJ46" s="63">
        <f t="shared" ref="BJ46" si="263">IF(ISERROR(AC46/X46),0,AC46/X46)</f>
        <v>0</v>
      </c>
      <c r="BK46" s="125" t="str">
        <f t="shared" ref="BK46" si="264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5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6">SUM(BW46:CD46)</f>
        <v>0</v>
      </c>
      <c r="CF46" s="222">
        <f t="shared" ref="CF46" si="267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8">SUM(CH46:CO46)</f>
        <v>0</v>
      </c>
      <c r="CQ46" s="75">
        <f t="shared" ref="CQ46" si="269">IF(MID(H46,1,1)="1",1,0)+IF(MID(I46,1,1)="1",1,0)+IF(MID(J46,1,1)="1",1,0)+IF(MID(K46,1,1)="1",1,0)+IF(MID(L46,1,1)="1",1,0)+IF(MID(M46,1,1)="1",1,0)+IF(MID(N46,1,1)="1",1,0)</f>
        <v>0</v>
      </c>
      <c r="CR46" s="75">
        <f t="shared" ref="CR46" si="270">IF(MID(H46,1,1)="2",1,0)+IF(MID(I46,1,1)="2",1,0)+IF(MID(J46,1,1)="2",1,0)+IF(MID(K46,1,1)="2",1,0)+IF(MID(L46,1,1)="2",1,0)+IF(MID(M46,1,1)="2",1,0)+IF(MID(N46,1,1)="2",1,0)</f>
        <v>0</v>
      </c>
      <c r="CS46" s="76">
        <f t="shared" ref="CS46" si="271">IF(MID(H46,1,1)="3",1,0)+IF(MID(I46,1,1)="3",1,0)+IF(MID(J46,1,1)="3",1,0)+IF(MID(K46,1,1)="3",1,0)+IF(MID(L46,1,1)="3",1,0)+IF(MID(M46,1,1)="3",1,0)+IF(MID(N46,1,1)="3",1,0)</f>
        <v>0</v>
      </c>
      <c r="CT46" s="75">
        <f t="shared" ref="CT46" si="272">IF(MID(H46,1,1)="4",1,0)+IF(MID(I46,1,1)="4",1,0)+IF(MID(J46,1,1)="4",1,0)+IF(MID(K46,1,1)="4",1,0)+IF(MID(L46,1,1)="4",1,0)+IF(MID(M46,1,1)="4",1,0)+IF(MID(N46,1,1)="4",1,0)</f>
        <v>0</v>
      </c>
      <c r="CU46" s="75">
        <f t="shared" ref="CU46" si="273">IF(MID(H46,1,1)="5",1,0)+IF(MID(I46,1,1)="5",1,0)+IF(MID(J46,1,1)="5",1,0)+IF(MID(K46,1,1)="5",1,0)+IF(MID(L46,1,1)="5",1,0)+IF(MID(M46,1,1)="5",1,0)+IF(MID(N46,1,1)="5",1,0)</f>
        <v>0</v>
      </c>
      <c r="CV46" s="75">
        <f t="shared" ref="CV46" si="274">IF(MID(H46,1,1)="6",1,0)+IF(MID(I46,1,1)="6",1,0)+IF(MID(J46,1,1)="6",1,0)+IF(MID(K46,1,1)="6",1,0)+IF(MID(L46,1,1)="6",1,0)+IF(MID(M46,1,1)="6",1,0)+IF(MID(N46,1,1)="6",1,0)</f>
        <v>0</v>
      </c>
      <c r="CW46" s="75">
        <f t="shared" ref="CW46" si="275">IF(MID(H46,1,1)="7",1,0)+IF(MID(I46,1,1)="7",1,0)+IF(MID(J46,1,1)="7",1,0)+IF(MID(K46,1,1)="7",1,0)+IF(MID(L46,1,1)="7",1,0)+IF(MID(M46,1,1)="7",1,0)+IF(MID(N46,1,1)="7",1,0)</f>
        <v>0</v>
      </c>
      <c r="CX46" s="75">
        <f t="shared" ref="CX46" si="276">IF(MID(H46,1,1)="8",1,0)+IF(MID(I46,1,1)="8",1,0)+IF(MID(J46,1,1)="8",1,0)+IF(MID(K46,1,1)="8",1,0)+IF(MID(L46,1,1)="8",1,0)+IF(MID(M46,1,1)="8",1,0)+IF(MID(N46,1,1)="8",1,0)</f>
        <v>0</v>
      </c>
      <c r="CY46" s="86">
        <f t="shared" ref="CY46" si="277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27" t="s">
        <v>230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8">AD47*$BL$5+AH47*$BM$5+AL47*$BN$5+AP47*$BO$5+AT47*$BP$5+AX47*$BQ$5+BB47*$BR$5+BF47*$BS$5</f>
        <v>0</v>
      </c>
      <c r="AA47" s="9">
        <f t="shared" si="278"/>
        <v>0</v>
      </c>
      <c r="AB47" s="9">
        <f t="shared" si="278"/>
        <v>0</v>
      </c>
      <c r="AC47" s="9">
        <f t="shared" si="19"/>
        <v>0</v>
      </c>
      <c r="AD47" s="236"/>
      <c r="AE47" s="236"/>
      <c r="AF47" s="236"/>
      <c r="AG47" s="70">
        <f t="shared" ref="AG47" si="279">BL47</f>
        <v>0</v>
      </c>
      <c r="AH47" s="236"/>
      <c r="AI47" s="236"/>
      <c r="AJ47" s="236"/>
      <c r="AK47" s="70">
        <f t="shared" ref="AK47" si="280">BM47</f>
        <v>0</v>
      </c>
      <c r="AL47" s="236"/>
      <c r="AM47" s="236"/>
      <c r="AN47" s="236"/>
      <c r="AO47" s="70">
        <f t="shared" ref="AO47" si="281">BN47</f>
        <v>0</v>
      </c>
      <c r="AP47" s="236"/>
      <c r="AQ47" s="236"/>
      <c r="AR47" s="236"/>
      <c r="AS47" s="70">
        <f t="shared" ref="AS47" si="282">BO47</f>
        <v>0</v>
      </c>
      <c r="AT47" s="236"/>
      <c r="AU47" s="236"/>
      <c r="AV47" s="236"/>
      <c r="AW47" s="70">
        <f t="shared" ref="AW47" si="283">BP47</f>
        <v>0</v>
      </c>
      <c r="AX47" s="236"/>
      <c r="AY47" s="236"/>
      <c r="AZ47" s="236"/>
      <c r="BA47" s="70">
        <f t="shared" ref="BA47" si="284">BQ47</f>
        <v>0</v>
      </c>
      <c r="BB47" s="236"/>
      <c r="BC47" s="236"/>
      <c r="BD47" s="236"/>
      <c r="BE47" s="70">
        <f t="shared" ref="BE47" si="285">BR47</f>
        <v>0</v>
      </c>
      <c r="BF47" s="236"/>
      <c r="BG47" s="236"/>
      <c r="BH47" s="236"/>
      <c r="BI47" s="70">
        <f t="shared" ref="BI47" si="286">BS47</f>
        <v>0</v>
      </c>
      <c r="BJ47" s="63">
        <f t="shared" ref="BJ47" si="287">IF(ISERROR(AC47/X47),0,AC47/X47)</f>
        <v>0</v>
      </c>
      <c r="BK47" s="125" t="str">
        <f t="shared" ref="BK47" si="288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9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90">SUM(BW47:CD47)</f>
        <v>0</v>
      </c>
      <c r="CF47" s="222">
        <f t="shared" ref="CF47" si="291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2">SUM(CH47:CO47)</f>
        <v>0</v>
      </c>
      <c r="CQ47" s="75">
        <f t="shared" ref="CQ47" si="293">IF(MID(H47,1,1)="1",1,0)+IF(MID(I47,1,1)="1",1,0)+IF(MID(J47,1,1)="1",1,0)+IF(MID(K47,1,1)="1",1,0)+IF(MID(L47,1,1)="1",1,0)+IF(MID(M47,1,1)="1",1,0)+IF(MID(N47,1,1)="1",1,0)</f>
        <v>0</v>
      </c>
      <c r="CR47" s="75">
        <f t="shared" ref="CR47" si="294">IF(MID(H47,1,1)="2",1,0)+IF(MID(I47,1,1)="2",1,0)+IF(MID(J47,1,1)="2",1,0)+IF(MID(K47,1,1)="2",1,0)+IF(MID(L47,1,1)="2",1,0)+IF(MID(M47,1,1)="2",1,0)+IF(MID(N47,1,1)="2",1,0)</f>
        <v>0</v>
      </c>
      <c r="CS47" s="76">
        <f t="shared" ref="CS47" si="295">IF(MID(H47,1,1)="3",1,0)+IF(MID(I47,1,1)="3",1,0)+IF(MID(J47,1,1)="3",1,0)+IF(MID(K47,1,1)="3",1,0)+IF(MID(L47,1,1)="3",1,0)+IF(MID(M47,1,1)="3",1,0)+IF(MID(N47,1,1)="3",1,0)</f>
        <v>0</v>
      </c>
      <c r="CT47" s="75">
        <f t="shared" ref="CT47" si="296">IF(MID(H47,1,1)="4",1,0)+IF(MID(I47,1,1)="4",1,0)+IF(MID(J47,1,1)="4",1,0)+IF(MID(K47,1,1)="4",1,0)+IF(MID(L47,1,1)="4",1,0)+IF(MID(M47,1,1)="4",1,0)+IF(MID(N47,1,1)="4",1,0)</f>
        <v>0</v>
      </c>
      <c r="CU47" s="75">
        <f t="shared" ref="CU47" si="297">IF(MID(H47,1,1)="5",1,0)+IF(MID(I47,1,1)="5",1,0)+IF(MID(J47,1,1)="5",1,0)+IF(MID(K47,1,1)="5",1,0)+IF(MID(L47,1,1)="5",1,0)+IF(MID(M47,1,1)="5",1,0)+IF(MID(N47,1,1)="5",1,0)</f>
        <v>0</v>
      </c>
      <c r="CV47" s="75">
        <f t="shared" ref="CV47" si="298">IF(MID(H47,1,1)="6",1,0)+IF(MID(I47,1,1)="6",1,0)+IF(MID(J47,1,1)="6",1,0)+IF(MID(K47,1,1)="6",1,0)+IF(MID(L47,1,1)="6",1,0)+IF(MID(M47,1,1)="6",1,0)+IF(MID(N47,1,1)="6",1,0)</f>
        <v>0</v>
      </c>
      <c r="CW47" s="75">
        <f t="shared" ref="CW47" si="299">IF(MID(H47,1,1)="7",1,0)+IF(MID(I47,1,1)="7",1,0)+IF(MID(J47,1,1)="7",1,0)+IF(MID(K47,1,1)="7",1,0)+IF(MID(L47,1,1)="7",1,0)+IF(MID(M47,1,1)="7",1,0)+IF(MID(N47,1,1)="7",1,0)</f>
        <v>0</v>
      </c>
      <c r="CX47" s="75">
        <f t="shared" ref="CX47" si="300">IF(MID(H47,1,1)="8",1,0)+IF(MID(I47,1,1)="8",1,0)+IF(MID(J47,1,1)="8",1,0)+IF(MID(K47,1,1)="8",1,0)+IF(MID(L47,1,1)="8",1,0)+IF(MID(M47,1,1)="8",1,0)+IF(MID(N47,1,1)="8",1,0)</f>
        <v>0</v>
      </c>
      <c r="CY47" s="86">
        <f t="shared" ref="CY47" si="301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27" t="s">
        <v>231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2">AD48*$BL$5+AH48*$BM$5+AL48*$BN$5+AP48*$BO$5+AT48*$BP$5+AX48*$BQ$5+BB48*$BR$5+BF48*$BS$5</f>
        <v>0</v>
      </c>
      <c r="AA48" s="9">
        <f t="shared" si="302"/>
        <v>0</v>
      </c>
      <c r="AB48" s="9">
        <f t="shared" si="302"/>
        <v>0</v>
      </c>
      <c r="AC48" s="9">
        <f t="shared" si="19"/>
        <v>0</v>
      </c>
      <c r="AD48" s="236"/>
      <c r="AE48" s="236"/>
      <c r="AF48" s="236"/>
      <c r="AG48" s="70">
        <f t="shared" ref="AG48" si="303">BL48</f>
        <v>0</v>
      </c>
      <c r="AH48" s="236"/>
      <c r="AI48" s="236"/>
      <c r="AJ48" s="236"/>
      <c r="AK48" s="70">
        <f t="shared" ref="AK48" si="304">BM48</f>
        <v>0</v>
      </c>
      <c r="AL48" s="236"/>
      <c r="AM48" s="236"/>
      <c r="AN48" s="236"/>
      <c r="AO48" s="70">
        <f t="shared" ref="AO48" si="305">BN48</f>
        <v>0</v>
      </c>
      <c r="AP48" s="236"/>
      <c r="AQ48" s="236"/>
      <c r="AR48" s="236"/>
      <c r="AS48" s="70">
        <f t="shared" ref="AS48" si="306">BO48</f>
        <v>0</v>
      </c>
      <c r="AT48" s="236"/>
      <c r="AU48" s="236"/>
      <c r="AV48" s="236"/>
      <c r="AW48" s="70">
        <f t="shared" ref="AW48" si="307">BP48</f>
        <v>0</v>
      </c>
      <c r="AX48" s="236"/>
      <c r="AY48" s="236"/>
      <c r="AZ48" s="236"/>
      <c r="BA48" s="70">
        <f t="shared" ref="BA48" si="308">BQ48</f>
        <v>0</v>
      </c>
      <c r="BB48" s="236"/>
      <c r="BC48" s="236"/>
      <c r="BD48" s="236"/>
      <c r="BE48" s="70">
        <f t="shared" ref="BE48" si="309">BR48</f>
        <v>0</v>
      </c>
      <c r="BF48" s="236"/>
      <c r="BG48" s="236"/>
      <c r="BH48" s="236"/>
      <c r="BI48" s="70">
        <f t="shared" ref="BI48" si="310">BS48</f>
        <v>0</v>
      </c>
      <c r="BJ48" s="63">
        <f t="shared" ref="BJ48" si="311">IF(ISERROR(AC48/X48),0,AC48/X48)</f>
        <v>0</v>
      </c>
      <c r="BK48" s="125" t="str">
        <f t="shared" ref="BK48" si="312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3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4">SUM(BW48:CD48)</f>
        <v>0</v>
      </c>
      <c r="CF48" s="222">
        <f t="shared" ref="CF48" si="315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6">SUM(CH48:CO48)</f>
        <v>0</v>
      </c>
      <c r="CQ48" s="75">
        <f t="shared" ref="CQ48" si="317">IF(MID(H48,1,1)="1",1,0)+IF(MID(I48,1,1)="1",1,0)+IF(MID(J48,1,1)="1",1,0)+IF(MID(K48,1,1)="1",1,0)+IF(MID(L48,1,1)="1",1,0)+IF(MID(M48,1,1)="1",1,0)+IF(MID(N48,1,1)="1",1,0)</f>
        <v>0</v>
      </c>
      <c r="CR48" s="75">
        <f t="shared" ref="CR48" si="318">IF(MID(H48,1,1)="2",1,0)+IF(MID(I48,1,1)="2",1,0)+IF(MID(J48,1,1)="2",1,0)+IF(MID(K48,1,1)="2",1,0)+IF(MID(L48,1,1)="2",1,0)+IF(MID(M48,1,1)="2",1,0)+IF(MID(N48,1,1)="2",1,0)</f>
        <v>0</v>
      </c>
      <c r="CS48" s="76">
        <f t="shared" ref="CS48" si="319">IF(MID(H48,1,1)="3",1,0)+IF(MID(I48,1,1)="3",1,0)+IF(MID(J48,1,1)="3",1,0)+IF(MID(K48,1,1)="3",1,0)+IF(MID(L48,1,1)="3",1,0)+IF(MID(M48,1,1)="3",1,0)+IF(MID(N48,1,1)="3",1,0)</f>
        <v>0</v>
      </c>
      <c r="CT48" s="75">
        <f t="shared" ref="CT48" si="320">IF(MID(H48,1,1)="4",1,0)+IF(MID(I48,1,1)="4",1,0)+IF(MID(J48,1,1)="4",1,0)+IF(MID(K48,1,1)="4",1,0)+IF(MID(L48,1,1)="4",1,0)+IF(MID(M48,1,1)="4",1,0)+IF(MID(N48,1,1)="4",1,0)</f>
        <v>0</v>
      </c>
      <c r="CU48" s="75">
        <f t="shared" ref="CU48" si="321">IF(MID(H48,1,1)="5",1,0)+IF(MID(I48,1,1)="5",1,0)+IF(MID(J48,1,1)="5",1,0)+IF(MID(K48,1,1)="5",1,0)+IF(MID(L48,1,1)="5",1,0)+IF(MID(M48,1,1)="5",1,0)+IF(MID(N48,1,1)="5",1,0)</f>
        <v>0</v>
      </c>
      <c r="CV48" s="75">
        <f t="shared" ref="CV48" si="322">IF(MID(H48,1,1)="6",1,0)+IF(MID(I48,1,1)="6",1,0)+IF(MID(J48,1,1)="6",1,0)+IF(MID(K48,1,1)="6",1,0)+IF(MID(L48,1,1)="6",1,0)+IF(MID(M48,1,1)="6",1,0)+IF(MID(N48,1,1)="6",1,0)</f>
        <v>0</v>
      </c>
      <c r="CW48" s="75">
        <f t="shared" ref="CW48" si="323">IF(MID(H48,1,1)="7",1,0)+IF(MID(I48,1,1)="7",1,0)+IF(MID(J48,1,1)="7",1,0)+IF(MID(K48,1,1)="7",1,0)+IF(MID(L48,1,1)="7",1,0)+IF(MID(M48,1,1)="7",1,0)+IF(MID(N48,1,1)="7",1,0)</f>
        <v>0</v>
      </c>
      <c r="CX48" s="75">
        <f t="shared" ref="CX48" si="324">IF(MID(H48,1,1)="8",1,0)+IF(MID(I48,1,1)="8",1,0)+IF(MID(J48,1,1)="8",1,0)+IF(MID(K48,1,1)="8",1,0)+IF(MID(L48,1,1)="8",1,0)+IF(MID(M48,1,1)="8",1,0)+IF(MID(N48,1,1)="8",1,0)</f>
        <v>0</v>
      </c>
      <c r="CY48" s="86">
        <f t="shared" ref="CY48" si="325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27" t="s">
        <v>232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6">AD49*$BL$5+AH49*$BM$5+AL49*$BN$5+AP49*$BO$5+AT49*$BP$5+AX49*$BQ$5+BB49*$BR$5+BF49*$BS$5</f>
        <v>0</v>
      </c>
      <c r="AA49" s="9">
        <f t="shared" si="326"/>
        <v>0</v>
      </c>
      <c r="AB49" s="9">
        <f t="shared" si="326"/>
        <v>0</v>
      </c>
      <c r="AC49" s="9">
        <f t="shared" si="19"/>
        <v>0</v>
      </c>
      <c r="AD49" s="236"/>
      <c r="AE49" s="236"/>
      <c r="AF49" s="236"/>
      <c r="AG49" s="70">
        <f t="shared" ref="AG49" si="327">BL49</f>
        <v>0</v>
      </c>
      <c r="AH49" s="236"/>
      <c r="AI49" s="236"/>
      <c r="AJ49" s="236"/>
      <c r="AK49" s="70">
        <f t="shared" ref="AK49" si="328">BM49</f>
        <v>0</v>
      </c>
      <c r="AL49" s="236"/>
      <c r="AM49" s="236"/>
      <c r="AN49" s="236"/>
      <c r="AO49" s="70">
        <f t="shared" ref="AO49" si="329">BN49</f>
        <v>0</v>
      </c>
      <c r="AP49" s="236"/>
      <c r="AQ49" s="236"/>
      <c r="AR49" s="236"/>
      <c r="AS49" s="70">
        <f t="shared" ref="AS49" si="330">BO49</f>
        <v>0</v>
      </c>
      <c r="AT49" s="236"/>
      <c r="AU49" s="236"/>
      <c r="AV49" s="236"/>
      <c r="AW49" s="70">
        <f t="shared" ref="AW49" si="331">BP49</f>
        <v>0</v>
      </c>
      <c r="AX49" s="236"/>
      <c r="AY49" s="236"/>
      <c r="AZ49" s="236"/>
      <c r="BA49" s="70">
        <f t="shared" ref="BA49" si="332">BQ49</f>
        <v>0</v>
      </c>
      <c r="BB49" s="236"/>
      <c r="BC49" s="236"/>
      <c r="BD49" s="236"/>
      <c r="BE49" s="70">
        <f t="shared" ref="BE49" si="333">BR49</f>
        <v>0</v>
      </c>
      <c r="BF49" s="236"/>
      <c r="BG49" s="236"/>
      <c r="BH49" s="236"/>
      <c r="BI49" s="70">
        <f t="shared" ref="BI49" si="334">BS49</f>
        <v>0</v>
      </c>
      <c r="BJ49" s="63">
        <f t="shared" ref="BJ49" si="335">IF(ISERROR(AC49/X49),0,AC49/X49)</f>
        <v>0</v>
      </c>
      <c r="BK49" s="125" t="str">
        <f t="shared" ref="BK49" si="336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7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8">SUM(BW49:CD49)</f>
        <v>0</v>
      </c>
      <c r="CF49" s="222">
        <f t="shared" ref="CF49" si="339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40">SUM(CH49:CO49)</f>
        <v>0</v>
      </c>
      <c r="CQ49" s="75">
        <f t="shared" ref="CQ49" si="341">IF(MID(H49,1,1)="1",1,0)+IF(MID(I49,1,1)="1",1,0)+IF(MID(J49,1,1)="1",1,0)+IF(MID(K49,1,1)="1",1,0)+IF(MID(L49,1,1)="1",1,0)+IF(MID(M49,1,1)="1",1,0)+IF(MID(N49,1,1)="1",1,0)</f>
        <v>0</v>
      </c>
      <c r="CR49" s="75">
        <f t="shared" ref="CR49" si="342">IF(MID(H49,1,1)="2",1,0)+IF(MID(I49,1,1)="2",1,0)+IF(MID(J49,1,1)="2",1,0)+IF(MID(K49,1,1)="2",1,0)+IF(MID(L49,1,1)="2",1,0)+IF(MID(M49,1,1)="2",1,0)+IF(MID(N49,1,1)="2",1,0)</f>
        <v>0</v>
      </c>
      <c r="CS49" s="76">
        <f t="shared" ref="CS49" si="343">IF(MID(H49,1,1)="3",1,0)+IF(MID(I49,1,1)="3",1,0)+IF(MID(J49,1,1)="3",1,0)+IF(MID(K49,1,1)="3",1,0)+IF(MID(L49,1,1)="3",1,0)+IF(MID(M49,1,1)="3",1,0)+IF(MID(N49,1,1)="3",1,0)</f>
        <v>0</v>
      </c>
      <c r="CT49" s="75">
        <f t="shared" ref="CT49" si="344">IF(MID(H49,1,1)="4",1,0)+IF(MID(I49,1,1)="4",1,0)+IF(MID(J49,1,1)="4",1,0)+IF(MID(K49,1,1)="4",1,0)+IF(MID(L49,1,1)="4",1,0)+IF(MID(M49,1,1)="4",1,0)+IF(MID(N49,1,1)="4",1,0)</f>
        <v>0</v>
      </c>
      <c r="CU49" s="75">
        <f t="shared" ref="CU49" si="345">IF(MID(H49,1,1)="5",1,0)+IF(MID(I49,1,1)="5",1,0)+IF(MID(J49,1,1)="5",1,0)+IF(MID(K49,1,1)="5",1,0)+IF(MID(L49,1,1)="5",1,0)+IF(MID(M49,1,1)="5",1,0)+IF(MID(N49,1,1)="5",1,0)</f>
        <v>0</v>
      </c>
      <c r="CV49" s="75">
        <f t="shared" ref="CV49" si="346">IF(MID(H49,1,1)="6",1,0)+IF(MID(I49,1,1)="6",1,0)+IF(MID(J49,1,1)="6",1,0)+IF(MID(K49,1,1)="6",1,0)+IF(MID(L49,1,1)="6",1,0)+IF(MID(M49,1,1)="6",1,0)+IF(MID(N49,1,1)="6",1,0)</f>
        <v>0</v>
      </c>
      <c r="CW49" s="75">
        <f t="shared" ref="CW49" si="347">IF(MID(H49,1,1)="7",1,0)+IF(MID(I49,1,1)="7",1,0)+IF(MID(J49,1,1)="7",1,0)+IF(MID(K49,1,1)="7",1,0)+IF(MID(L49,1,1)="7",1,0)+IF(MID(M49,1,1)="7",1,0)+IF(MID(N49,1,1)="7",1,0)</f>
        <v>0</v>
      </c>
      <c r="CX49" s="75">
        <f t="shared" ref="CX49" si="348">IF(MID(H49,1,1)="8",1,0)+IF(MID(I49,1,1)="8",1,0)+IF(MID(J49,1,1)="8",1,0)+IF(MID(K49,1,1)="8",1,0)+IF(MID(L49,1,1)="8",1,0)+IF(MID(M49,1,1)="8",1,0)+IF(MID(N49,1,1)="8",1,0)</f>
        <v>0</v>
      </c>
      <c r="CY49" s="86">
        <f t="shared" ref="CY49" si="349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27" t="s">
        <v>233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50">AD50*$BL$5+AH50*$BM$5+AL50*$BN$5+AP50*$BO$5+AT50*$BP$5+AX50*$BQ$5+BB50*$BR$5+BF50*$BS$5</f>
        <v>0</v>
      </c>
      <c r="AA50" s="9">
        <f t="shared" si="350"/>
        <v>0</v>
      </c>
      <c r="AB50" s="9">
        <f t="shared" si="350"/>
        <v>0</v>
      </c>
      <c r="AC50" s="9">
        <f t="shared" si="19"/>
        <v>0</v>
      </c>
      <c r="AD50" s="236"/>
      <c r="AE50" s="236"/>
      <c r="AF50" s="236"/>
      <c r="AG50" s="70">
        <f t="shared" ref="AG50" si="351">BL50</f>
        <v>0</v>
      </c>
      <c r="AH50" s="236"/>
      <c r="AI50" s="236"/>
      <c r="AJ50" s="236"/>
      <c r="AK50" s="70">
        <f t="shared" ref="AK50" si="352">BM50</f>
        <v>0</v>
      </c>
      <c r="AL50" s="236"/>
      <c r="AM50" s="236"/>
      <c r="AN50" s="236"/>
      <c r="AO50" s="70">
        <f t="shared" ref="AO50" si="353">BN50</f>
        <v>0</v>
      </c>
      <c r="AP50" s="236"/>
      <c r="AQ50" s="236"/>
      <c r="AR50" s="236"/>
      <c r="AS50" s="70">
        <f t="shared" ref="AS50" si="354">BO50</f>
        <v>0</v>
      </c>
      <c r="AT50" s="236"/>
      <c r="AU50" s="236"/>
      <c r="AV50" s="236"/>
      <c r="AW50" s="70">
        <f t="shared" ref="AW50" si="355">BP50</f>
        <v>0</v>
      </c>
      <c r="AX50" s="236"/>
      <c r="AY50" s="236"/>
      <c r="AZ50" s="236"/>
      <c r="BA50" s="70">
        <f t="shared" ref="BA50" si="356">BQ50</f>
        <v>0</v>
      </c>
      <c r="BB50" s="236"/>
      <c r="BC50" s="236"/>
      <c r="BD50" s="236"/>
      <c r="BE50" s="70">
        <f t="shared" ref="BE50" si="357">BR50</f>
        <v>0</v>
      </c>
      <c r="BF50" s="236"/>
      <c r="BG50" s="236"/>
      <c r="BH50" s="236"/>
      <c r="BI50" s="70">
        <f t="shared" ref="BI50" si="358">BS50</f>
        <v>0</v>
      </c>
      <c r="BJ50" s="63">
        <f t="shared" ref="BJ50" si="359">IF(ISERROR(AC50/X50),0,AC50/X50)</f>
        <v>0</v>
      </c>
      <c r="BK50" s="125" t="str">
        <f t="shared" ref="BK50" si="360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1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2">SUM(BW50:CD50)</f>
        <v>0</v>
      </c>
      <c r="CF50" s="222">
        <f t="shared" ref="CF50" si="363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4">SUM(CH50:CO50)</f>
        <v>0</v>
      </c>
      <c r="CQ50" s="75">
        <f t="shared" ref="CQ50" si="365">IF(MID(H50,1,1)="1",1,0)+IF(MID(I50,1,1)="1",1,0)+IF(MID(J50,1,1)="1",1,0)+IF(MID(K50,1,1)="1",1,0)+IF(MID(L50,1,1)="1",1,0)+IF(MID(M50,1,1)="1",1,0)+IF(MID(N50,1,1)="1",1,0)</f>
        <v>0</v>
      </c>
      <c r="CR50" s="75">
        <f t="shared" ref="CR50" si="366">IF(MID(H50,1,1)="2",1,0)+IF(MID(I50,1,1)="2",1,0)+IF(MID(J50,1,1)="2",1,0)+IF(MID(K50,1,1)="2",1,0)+IF(MID(L50,1,1)="2",1,0)+IF(MID(M50,1,1)="2",1,0)+IF(MID(N50,1,1)="2",1,0)</f>
        <v>0</v>
      </c>
      <c r="CS50" s="76">
        <f t="shared" ref="CS50" si="367">IF(MID(H50,1,1)="3",1,0)+IF(MID(I50,1,1)="3",1,0)+IF(MID(J50,1,1)="3",1,0)+IF(MID(K50,1,1)="3",1,0)+IF(MID(L50,1,1)="3",1,0)+IF(MID(M50,1,1)="3",1,0)+IF(MID(N50,1,1)="3",1,0)</f>
        <v>0</v>
      </c>
      <c r="CT50" s="75">
        <f t="shared" ref="CT50" si="368">IF(MID(H50,1,1)="4",1,0)+IF(MID(I50,1,1)="4",1,0)+IF(MID(J50,1,1)="4",1,0)+IF(MID(K50,1,1)="4",1,0)+IF(MID(L50,1,1)="4",1,0)+IF(MID(M50,1,1)="4",1,0)+IF(MID(N50,1,1)="4",1,0)</f>
        <v>0</v>
      </c>
      <c r="CU50" s="75">
        <f t="shared" ref="CU50" si="369">IF(MID(H50,1,1)="5",1,0)+IF(MID(I50,1,1)="5",1,0)+IF(MID(J50,1,1)="5",1,0)+IF(MID(K50,1,1)="5",1,0)+IF(MID(L50,1,1)="5",1,0)+IF(MID(M50,1,1)="5",1,0)+IF(MID(N50,1,1)="5",1,0)</f>
        <v>0</v>
      </c>
      <c r="CV50" s="75">
        <f t="shared" ref="CV50" si="370">IF(MID(H50,1,1)="6",1,0)+IF(MID(I50,1,1)="6",1,0)+IF(MID(J50,1,1)="6",1,0)+IF(MID(K50,1,1)="6",1,0)+IF(MID(L50,1,1)="6",1,0)+IF(MID(M50,1,1)="6",1,0)+IF(MID(N50,1,1)="6",1,0)</f>
        <v>0</v>
      </c>
      <c r="CW50" s="75">
        <f t="shared" ref="CW50" si="371">IF(MID(H50,1,1)="7",1,0)+IF(MID(I50,1,1)="7",1,0)+IF(MID(J50,1,1)="7",1,0)+IF(MID(K50,1,1)="7",1,0)+IF(MID(L50,1,1)="7",1,0)+IF(MID(M50,1,1)="7",1,0)+IF(MID(N50,1,1)="7",1,0)</f>
        <v>0</v>
      </c>
      <c r="CX50" s="75">
        <f t="shared" ref="CX50" si="372">IF(MID(H50,1,1)="8",1,0)+IF(MID(I50,1,1)="8",1,0)+IF(MID(J50,1,1)="8",1,0)+IF(MID(K50,1,1)="8",1,0)+IF(MID(L50,1,1)="8",1,0)+IF(MID(M50,1,1)="8",1,0)+IF(MID(N50,1,1)="8",1,0)</f>
        <v>0</v>
      </c>
      <c r="CY50" s="86">
        <f t="shared" ref="CY50" si="373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27" t="s">
        <v>234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4">AD51*$BL$5+AH51*$BM$5+AL51*$BN$5+AP51*$BO$5+AT51*$BP$5+AX51*$BQ$5+BB51*$BR$5+BF51*$BS$5</f>
        <v>0</v>
      </c>
      <c r="AA51" s="9">
        <f t="shared" si="374"/>
        <v>0</v>
      </c>
      <c r="AB51" s="9">
        <f t="shared" si="374"/>
        <v>0</v>
      </c>
      <c r="AC51" s="9">
        <f t="shared" si="19"/>
        <v>0</v>
      </c>
      <c r="AD51" s="236"/>
      <c r="AE51" s="236"/>
      <c r="AF51" s="236"/>
      <c r="AG51" s="70">
        <f t="shared" ref="AG51" si="375">BL51</f>
        <v>0</v>
      </c>
      <c r="AH51" s="236"/>
      <c r="AI51" s="236"/>
      <c r="AJ51" s="236"/>
      <c r="AK51" s="70">
        <f t="shared" ref="AK51" si="376">BM51</f>
        <v>0</v>
      </c>
      <c r="AL51" s="236"/>
      <c r="AM51" s="236"/>
      <c r="AN51" s="236"/>
      <c r="AO51" s="70">
        <f t="shared" ref="AO51" si="377">BN51</f>
        <v>0</v>
      </c>
      <c r="AP51" s="236"/>
      <c r="AQ51" s="236"/>
      <c r="AR51" s="236"/>
      <c r="AS51" s="70">
        <f t="shared" ref="AS51" si="378">BO51</f>
        <v>0</v>
      </c>
      <c r="AT51" s="236"/>
      <c r="AU51" s="236"/>
      <c r="AV51" s="236"/>
      <c r="AW51" s="70">
        <f t="shared" ref="AW51" si="379">BP51</f>
        <v>0</v>
      </c>
      <c r="AX51" s="236"/>
      <c r="AY51" s="236"/>
      <c r="AZ51" s="236"/>
      <c r="BA51" s="70">
        <f t="shared" ref="BA51" si="380">BQ51</f>
        <v>0</v>
      </c>
      <c r="BB51" s="236"/>
      <c r="BC51" s="236"/>
      <c r="BD51" s="236"/>
      <c r="BE51" s="70">
        <f t="shared" ref="BE51" si="381">BR51</f>
        <v>0</v>
      </c>
      <c r="BF51" s="236"/>
      <c r="BG51" s="236"/>
      <c r="BH51" s="236"/>
      <c r="BI51" s="70">
        <f t="shared" ref="BI51" si="382">BS51</f>
        <v>0</v>
      </c>
      <c r="BJ51" s="63">
        <f t="shared" ref="BJ51" si="383">IF(ISERROR(AC51/X51),0,AC51/X51)</f>
        <v>0</v>
      </c>
      <c r="BK51" s="125" t="str">
        <f t="shared" ref="BK51" si="384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5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6">SUM(BW51:CD51)</f>
        <v>0</v>
      </c>
      <c r="CF51" s="222">
        <f t="shared" ref="CF51" si="387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8">SUM(CH51:CO51)</f>
        <v>0</v>
      </c>
      <c r="CQ51" s="75">
        <f t="shared" ref="CQ51" si="389">IF(MID(H51,1,1)="1",1,0)+IF(MID(I51,1,1)="1",1,0)+IF(MID(J51,1,1)="1",1,0)+IF(MID(K51,1,1)="1",1,0)+IF(MID(L51,1,1)="1",1,0)+IF(MID(M51,1,1)="1",1,0)+IF(MID(N51,1,1)="1",1,0)</f>
        <v>0</v>
      </c>
      <c r="CR51" s="75">
        <f t="shared" ref="CR51" si="390">IF(MID(H51,1,1)="2",1,0)+IF(MID(I51,1,1)="2",1,0)+IF(MID(J51,1,1)="2",1,0)+IF(MID(K51,1,1)="2",1,0)+IF(MID(L51,1,1)="2",1,0)+IF(MID(M51,1,1)="2",1,0)+IF(MID(N51,1,1)="2",1,0)</f>
        <v>0</v>
      </c>
      <c r="CS51" s="76">
        <f t="shared" ref="CS51" si="391">IF(MID(H51,1,1)="3",1,0)+IF(MID(I51,1,1)="3",1,0)+IF(MID(J51,1,1)="3",1,0)+IF(MID(K51,1,1)="3",1,0)+IF(MID(L51,1,1)="3",1,0)+IF(MID(M51,1,1)="3",1,0)+IF(MID(N51,1,1)="3",1,0)</f>
        <v>0</v>
      </c>
      <c r="CT51" s="75">
        <f t="shared" ref="CT51" si="392">IF(MID(H51,1,1)="4",1,0)+IF(MID(I51,1,1)="4",1,0)+IF(MID(J51,1,1)="4",1,0)+IF(MID(K51,1,1)="4",1,0)+IF(MID(L51,1,1)="4",1,0)+IF(MID(M51,1,1)="4",1,0)+IF(MID(N51,1,1)="4",1,0)</f>
        <v>0</v>
      </c>
      <c r="CU51" s="75">
        <f t="shared" ref="CU51" si="393">IF(MID(H51,1,1)="5",1,0)+IF(MID(I51,1,1)="5",1,0)+IF(MID(J51,1,1)="5",1,0)+IF(MID(K51,1,1)="5",1,0)+IF(MID(L51,1,1)="5",1,0)+IF(MID(M51,1,1)="5",1,0)+IF(MID(N51,1,1)="5",1,0)</f>
        <v>0</v>
      </c>
      <c r="CV51" s="75">
        <f t="shared" ref="CV51" si="394">IF(MID(H51,1,1)="6",1,0)+IF(MID(I51,1,1)="6",1,0)+IF(MID(J51,1,1)="6",1,0)+IF(MID(K51,1,1)="6",1,0)+IF(MID(L51,1,1)="6",1,0)+IF(MID(M51,1,1)="6",1,0)+IF(MID(N51,1,1)="6",1,0)</f>
        <v>0</v>
      </c>
      <c r="CW51" s="75">
        <f t="shared" ref="CW51" si="395">IF(MID(H51,1,1)="7",1,0)+IF(MID(I51,1,1)="7",1,0)+IF(MID(J51,1,1)="7",1,0)+IF(MID(K51,1,1)="7",1,0)+IF(MID(L51,1,1)="7",1,0)+IF(MID(M51,1,1)="7",1,0)+IF(MID(N51,1,1)="7",1,0)</f>
        <v>0</v>
      </c>
      <c r="CX51" s="75">
        <f t="shared" ref="CX51" si="396">IF(MID(H51,1,1)="8",1,0)+IF(MID(I51,1,1)="8",1,0)+IF(MID(J51,1,1)="8",1,0)+IF(MID(K51,1,1)="8",1,0)+IF(MID(L51,1,1)="8",1,0)+IF(MID(M51,1,1)="8",1,0)+IF(MID(N51,1,1)="8",1,0)</f>
        <v>0</v>
      </c>
      <c r="CY51" s="86">
        <f t="shared" ref="CY51" si="397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27" t="s">
        <v>235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8">AD52*$BL$5+AH52*$BM$5+AL52*$BN$5+AP52*$BO$5+AT52*$BP$5+AX52*$BQ$5+BB52*$BR$5+BF52*$BS$5</f>
        <v>0</v>
      </c>
      <c r="AA52" s="9">
        <f t="shared" si="398"/>
        <v>0</v>
      </c>
      <c r="AB52" s="9">
        <f t="shared" si="398"/>
        <v>0</v>
      </c>
      <c r="AC52" s="9">
        <f t="shared" si="19"/>
        <v>0</v>
      </c>
      <c r="AD52" s="236"/>
      <c r="AE52" s="236"/>
      <c r="AF52" s="236"/>
      <c r="AG52" s="70">
        <f t="shared" ref="AG52" si="399">BL52</f>
        <v>0</v>
      </c>
      <c r="AH52" s="236"/>
      <c r="AI52" s="236"/>
      <c r="AJ52" s="236"/>
      <c r="AK52" s="70">
        <f t="shared" ref="AK52" si="400">BM52</f>
        <v>0</v>
      </c>
      <c r="AL52" s="236"/>
      <c r="AM52" s="236"/>
      <c r="AN52" s="236"/>
      <c r="AO52" s="70">
        <f t="shared" ref="AO52" si="401">BN52</f>
        <v>0</v>
      </c>
      <c r="AP52" s="236"/>
      <c r="AQ52" s="236"/>
      <c r="AR52" s="236"/>
      <c r="AS52" s="70">
        <f t="shared" ref="AS52" si="402">BO52</f>
        <v>0</v>
      </c>
      <c r="AT52" s="236"/>
      <c r="AU52" s="236"/>
      <c r="AV52" s="236"/>
      <c r="AW52" s="70">
        <f t="shared" ref="AW52" si="403">BP52</f>
        <v>0</v>
      </c>
      <c r="AX52" s="236"/>
      <c r="AY52" s="236"/>
      <c r="AZ52" s="236"/>
      <c r="BA52" s="70">
        <f t="shared" ref="BA52" si="404">BQ52</f>
        <v>0</v>
      </c>
      <c r="BB52" s="236"/>
      <c r="BC52" s="236"/>
      <c r="BD52" s="236"/>
      <c r="BE52" s="70">
        <f t="shared" ref="BE52" si="405">BR52</f>
        <v>0</v>
      </c>
      <c r="BF52" s="236"/>
      <c r="BG52" s="236"/>
      <c r="BH52" s="236"/>
      <c r="BI52" s="70">
        <f t="shared" ref="BI52" si="406">BS52</f>
        <v>0</v>
      </c>
      <c r="BJ52" s="63">
        <f t="shared" ref="BJ52" si="407">IF(ISERROR(AC52/X52),0,AC52/X52)</f>
        <v>0</v>
      </c>
      <c r="BK52" s="125" t="str">
        <f t="shared" ref="BK52" si="408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9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10">SUM(BW52:CD52)</f>
        <v>0</v>
      </c>
      <c r="CF52" s="222">
        <f t="shared" ref="CF52" si="411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2">SUM(CH52:CO52)</f>
        <v>0</v>
      </c>
      <c r="CQ52" s="75">
        <f t="shared" ref="CQ52" si="413">IF(MID(H52,1,1)="1",1,0)+IF(MID(I52,1,1)="1",1,0)+IF(MID(J52,1,1)="1",1,0)+IF(MID(K52,1,1)="1",1,0)+IF(MID(L52,1,1)="1",1,0)+IF(MID(M52,1,1)="1",1,0)+IF(MID(N52,1,1)="1",1,0)</f>
        <v>0</v>
      </c>
      <c r="CR52" s="75">
        <f t="shared" ref="CR52" si="414">IF(MID(H52,1,1)="2",1,0)+IF(MID(I52,1,1)="2",1,0)+IF(MID(J52,1,1)="2",1,0)+IF(MID(K52,1,1)="2",1,0)+IF(MID(L52,1,1)="2",1,0)+IF(MID(M52,1,1)="2",1,0)+IF(MID(N52,1,1)="2",1,0)</f>
        <v>0</v>
      </c>
      <c r="CS52" s="76">
        <f t="shared" ref="CS52" si="415">IF(MID(H52,1,1)="3",1,0)+IF(MID(I52,1,1)="3",1,0)+IF(MID(J52,1,1)="3",1,0)+IF(MID(K52,1,1)="3",1,0)+IF(MID(L52,1,1)="3",1,0)+IF(MID(M52,1,1)="3",1,0)+IF(MID(N52,1,1)="3",1,0)</f>
        <v>0</v>
      </c>
      <c r="CT52" s="75">
        <f t="shared" ref="CT52" si="416">IF(MID(H52,1,1)="4",1,0)+IF(MID(I52,1,1)="4",1,0)+IF(MID(J52,1,1)="4",1,0)+IF(MID(K52,1,1)="4",1,0)+IF(MID(L52,1,1)="4",1,0)+IF(MID(M52,1,1)="4",1,0)+IF(MID(N52,1,1)="4",1,0)</f>
        <v>0</v>
      </c>
      <c r="CU52" s="75">
        <f t="shared" ref="CU52" si="417">IF(MID(H52,1,1)="5",1,0)+IF(MID(I52,1,1)="5",1,0)+IF(MID(J52,1,1)="5",1,0)+IF(MID(K52,1,1)="5",1,0)+IF(MID(L52,1,1)="5",1,0)+IF(MID(M52,1,1)="5",1,0)+IF(MID(N52,1,1)="5",1,0)</f>
        <v>0</v>
      </c>
      <c r="CV52" s="75">
        <f t="shared" ref="CV52" si="418">IF(MID(H52,1,1)="6",1,0)+IF(MID(I52,1,1)="6",1,0)+IF(MID(J52,1,1)="6",1,0)+IF(MID(K52,1,1)="6",1,0)+IF(MID(L52,1,1)="6",1,0)+IF(MID(M52,1,1)="6",1,0)+IF(MID(N52,1,1)="6",1,0)</f>
        <v>0</v>
      </c>
      <c r="CW52" s="75">
        <f t="shared" ref="CW52" si="419">IF(MID(H52,1,1)="7",1,0)+IF(MID(I52,1,1)="7",1,0)+IF(MID(J52,1,1)="7",1,0)+IF(MID(K52,1,1)="7",1,0)+IF(MID(L52,1,1)="7",1,0)+IF(MID(M52,1,1)="7",1,0)+IF(MID(N52,1,1)="7",1,0)</f>
        <v>0</v>
      </c>
      <c r="CX52" s="75">
        <f t="shared" ref="CX52" si="420">IF(MID(H52,1,1)="8",1,0)+IF(MID(I52,1,1)="8",1,0)+IF(MID(J52,1,1)="8",1,0)+IF(MID(K52,1,1)="8",1,0)+IF(MID(L52,1,1)="8",1,0)+IF(MID(M52,1,1)="8",1,0)+IF(MID(N52,1,1)="8",1,0)</f>
        <v>0</v>
      </c>
      <c r="CY52" s="86">
        <f t="shared" ref="CY52" si="421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27" t="s">
        <v>236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2">AD53*$BL$5+AH53*$BM$5+AL53*$BN$5+AP53*$BO$5+AT53*$BP$5+AX53*$BQ$5+BB53*$BR$5+BF53*$BS$5</f>
        <v>0</v>
      </c>
      <c r="AA53" s="9">
        <f t="shared" si="422"/>
        <v>0</v>
      </c>
      <c r="AB53" s="9">
        <f t="shared" si="422"/>
        <v>0</v>
      </c>
      <c r="AC53" s="9">
        <f t="shared" si="19"/>
        <v>0</v>
      </c>
      <c r="AD53" s="236"/>
      <c r="AE53" s="236"/>
      <c r="AF53" s="236"/>
      <c r="AG53" s="70">
        <f t="shared" ref="AG53" si="423">BL53</f>
        <v>0</v>
      </c>
      <c r="AH53" s="236"/>
      <c r="AI53" s="236"/>
      <c r="AJ53" s="236"/>
      <c r="AK53" s="70">
        <f t="shared" ref="AK53" si="424">BM53</f>
        <v>0</v>
      </c>
      <c r="AL53" s="236"/>
      <c r="AM53" s="236"/>
      <c r="AN53" s="236"/>
      <c r="AO53" s="70">
        <f t="shared" ref="AO53" si="425">BN53</f>
        <v>0</v>
      </c>
      <c r="AP53" s="236"/>
      <c r="AQ53" s="236"/>
      <c r="AR53" s="236"/>
      <c r="AS53" s="70">
        <f t="shared" ref="AS53" si="426">BO53</f>
        <v>0</v>
      </c>
      <c r="AT53" s="236"/>
      <c r="AU53" s="236"/>
      <c r="AV53" s="236"/>
      <c r="AW53" s="70">
        <f t="shared" ref="AW53" si="427">BP53</f>
        <v>0</v>
      </c>
      <c r="AX53" s="236"/>
      <c r="AY53" s="236"/>
      <c r="AZ53" s="236"/>
      <c r="BA53" s="70">
        <f t="shared" ref="BA53" si="428">BQ53</f>
        <v>0</v>
      </c>
      <c r="BB53" s="236"/>
      <c r="BC53" s="236"/>
      <c r="BD53" s="236"/>
      <c r="BE53" s="70">
        <f t="shared" ref="BE53" si="429">BR53</f>
        <v>0</v>
      </c>
      <c r="BF53" s="236"/>
      <c r="BG53" s="236"/>
      <c r="BH53" s="236"/>
      <c r="BI53" s="70">
        <f t="shared" ref="BI53" si="430">BS53</f>
        <v>0</v>
      </c>
      <c r="BJ53" s="63">
        <f t="shared" ref="BJ53" si="431">IF(ISERROR(AC53/X53),0,AC53/X53)</f>
        <v>0</v>
      </c>
      <c r="BK53" s="125" t="str">
        <f t="shared" ref="BK53" si="432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3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4">SUM(BW53:CD53)</f>
        <v>0</v>
      </c>
      <c r="CF53" s="222">
        <f t="shared" ref="CF53" si="435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6">SUM(CH53:CO53)</f>
        <v>0</v>
      </c>
      <c r="CQ53" s="75">
        <f t="shared" ref="CQ53" si="437">IF(MID(H53,1,1)="1",1,0)+IF(MID(I53,1,1)="1",1,0)+IF(MID(J53,1,1)="1",1,0)+IF(MID(K53,1,1)="1",1,0)+IF(MID(L53,1,1)="1",1,0)+IF(MID(M53,1,1)="1",1,0)+IF(MID(N53,1,1)="1",1,0)</f>
        <v>0</v>
      </c>
      <c r="CR53" s="75">
        <f t="shared" ref="CR53" si="438">IF(MID(H53,1,1)="2",1,0)+IF(MID(I53,1,1)="2",1,0)+IF(MID(J53,1,1)="2",1,0)+IF(MID(K53,1,1)="2",1,0)+IF(MID(L53,1,1)="2",1,0)+IF(MID(M53,1,1)="2",1,0)+IF(MID(N53,1,1)="2",1,0)</f>
        <v>0</v>
      </c>
      <c r="CS53" s="76">
        <f t="shared" ref="CS53" si="439">IF(MID(H53,1,1)="3",1,0)+IF(MID(I53,1,1)="3",1,0)+IF(MID(J53,1,1)="3",1,0)+IF(MID(K53,1,1)="3",1,0)+IF(MID(L53,1,1)="3",1,0)+IF(MID(M53,1,1)="3",1,0)+IF(MID(N53,1,1)="3",1,0)</f>
        <v>0</v>
      </c>
      <c r="CT53" s="75">
        <f t="shared" ref="CT53" si="440">IF(MID(H53,1,1)="4",1,0)+IF(MID(I53,1,1)="4",1,0)+IF(MID(J53,1,1)="4",1,0)+IF(MID(K53,1,1)="4",1,0)+IF(MID(L53,1,1)="4",1,0)+IF(MID(M53,1,1)="4",1,0)+IF(MID(N53,1,1)="4",1,0)</f>
        <v>0</v>
      </c>
      <c r="CU53" s="75">
        <f t="shared" ref="CU53" si="441">IF(MID(H53,1,1)="5",1,0)+IF(MID(I53,1,1)="5",1,0)+IF(MID(J53,1,1)="5",1,0)+IF(MID(K53,1,1)="5",1,0)+IF(MID(L53,1,1)="5",1,0)+IF(MID(M53,1,1)="5",1,0)+IF(MID(N53,1,1)="5",1,0)</f>
        <v>0</v>
      </c>
      <c r="CV53" s="75">
        <f t="shared" ref="CV53" si="442">IF(MID(H53,1,1)="6",1,0)+IF(MID(I53,1,1)="6",1,0)+IF(MID(J53,1,1)="6",1,0)+IF(MID(K53,1,1)="6",1,0)+IF(MID(L53,1,1)="6",1,0)+IF(MID(M53,1,1)="6",1,0)+IF(MID(N53,1,1)="6",1,0)</f>
        <v>0</v>
      </c>
      <c r="CW53" s="75">
        <f t="shared" ref="CW53" si="443">IF(MID(H53,1,1)="7",1,0)+IF(MID(I53,1,1)="7",1,0)+IF(MID(J53,1,1)="7",1,0)+IF(MID(K53,1,1)="7",1,0)+IF(MID(L53,1,1)="7",1,0)+IF(MID(M53,1,1)="7",1,0)+IF(MID(N53,1,1)="7",1,0)</f>
        <v>0</v>
      </c>
      <c r="CX53" s="75">
        <f t="shared" ref="CX53" si="444">IF(MID(H53,1,1)="8",1,0)+IF(MID(I53,1,1)="8",1,0)+IF(MID(J53,1,1)="8",1,0)+IF(MID(K53,1,1)="8",1,0)+IF(MID(L53,1,1)="8",1,0)+IF(MID(M53,1,1)="8",1,0)+IF(MID(N53,1,1)="8",1,0)</f>
        <v>0</v>
      </c>
      <c r="CY53" s="86">
        <f t="shared" ref="CY53" si="445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27" t="s">
        <v>237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6">AD54*$BL$5+AH54*$BM$5+AL54*$BN$5+AP54*$BO$5+AT54*$BP$5+AX54*$BQ$5+BB54*$BR$5+BF54*$BS$5</f>
        <v>0</v>
      </c>
      <c r="AA54" s="9">
        <f t="shared" si="446"/>
        <v>0</v>
      </c>
      <c r="AB54" s="9">
        <f t="shared" si="446"/>
        <v>0</v>
      </c>
      <c r="AC54" s="9">
        <f t="shared" si="19"/>
        <v>0</v>
      </c>
      <c r="AD54" s="236"/>
      <c r="AE54" s="236"/>
      <c r="AF54" s="236"/>
      <c r="AG54" s="70">
        <f t="shared" ref="AG54" si="447">BL54</f>
        <v>0</v>
      </c>
      <c r="AH54" s="236"/>
      <c r="AI54" s="236"/>
      <c r="AJ54" s="236"/>
      <c r="AK54" s="70">
        <f t="shared" ref="AK54" si="448">BM54</f>
        <v>0</v>
      </c>
      <c r="AL54" s="236"/>
      <c r="AM54" s="236"/>
      <c r="AN54" s="236"/>
      <c r="AO54" s="70">
        <f t="shared" ref="AO54" si="449">BN54</f>
        <v>0</v>
      </c>
      <c r="AP54" s="236"/>
      <c r="AQ54" s="236"/>
      <c r="AR54" s="236"/>
      <c r="AS54" s="70">
        <f t="shared" ref="AS54" si="450">BO54</f>
        <v>0</v>
      </c>
      <c r="AT54" s="236"/>
      <c r="AU54" s="236"/>
      <c r="AV54" s="236"/>
      <c r="AW54" s="70">
        <f t="shared" ref="AW54" si="451">BP54</f>
        <v>0</v>
      </c>
      <c r="AX54" s="236"/>
      <c r="AY54" s="236"/>
      <c r="AZ54" s="236"/>
      <c r="BA54" s="70">
        <f t="shared" ref="BA54" si="452">BQ54</f>
        <v>0</v>
      </c>
      <c r="BB54" s="236"/>
      <c r="BC54" s="236"/>
      <c r="BD54" s="236"/>
      <c r="BE54" s="70">
        <f t="shared" ref="BE54" si="453">BR54</f>
        <v>0</v>
      </c>
      <c r="BF54" s="236"/>
      <c r="BG54" s="236"/>
      <c r="BH54" s="236"/>
      <c r="BI54" s="70">
        <f t="shared" ref="BI54" si="454">BS54</f>
        <v>0</v>
      </c>
      <c r="BJ54" s="63">
        <f t="shared" ref="BJ54" si="455">IF(ISERROR(AC54/X54),0,AC54/X54)</f>
        <v>0</v>
      </c>
      <c r="BK54" s="125" t="str">
        <f t="shared" ref="BK54" si="456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7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8">SUM(BW54:CD54)</f>
        <v>0</v>
      </c>
      <c r="CF54" s="222">
        <f t="shared" ref="CF54" si="459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60">SUM(CH54:CO54)</f>
        <v>0</v>
      </c>
      <c r="CQ54" s="75">
        <f t="shared" ref="CQ54" si="461">IF(MID(H54,1,1)="1",1,0)+IF(MID(I54,1,1)="1",1,0)+IF(MID(J54,1,1)="1",1,0)+IF(MID(K54,1,1)="1",1,0)+IF(MID(L54,1,1)="1",1,0)+IF(MID(M54,1,1)="1",1,0)+IF(MID(N54,1,1)="1",1,0)</f>
        <v>0</v>
      </c>
      <c r="CR54" s="75">
        <f t="shared" ref="CR54" si="462">IF(MID(H54,1,1)="2",1,0)+IF(MID(I54,1,1)="2",1,0)+IF(MID(J54,1,1)="2",1,0)+IF(MID(K54,1,1)="2",1,0)+IF(MID(L54,1,1)="2",1,0)+IF(MID(M54,1,1)="2",1,0)+IF(MID(N54,1,1)="2",1,0)</f>
        <v>0</v>
      </c>
      <c r="CS54" s="76">
        <f t="shared" ref="CS54" si="463">IF(MID(H54,1,1)="3",1,0)+IF(MID(I54,1,1)="3",1,0)+IF(MID(J54,1,1)="3",1,0)+IF(MID(K54,1,1)="3",1,0)+IF(MID(L54,1,1)="3",1,0)+IF(MID(M54,1,1)="3",1,0)+IF(MID(N54,1,1)="3",1,0)</f>
        <v>0</v>
      </c>
      <c r="CT54" s="75">
        <f t="shared" ref="CT54" si="464">IF(MID(H54,1,1)="4",1,0)+IF(MID(I54,1,1)="4",1,0)+IF(MID(J54,1,1)="4",1,0)+IF(MID(K54,1,1)="4",1,0)+IF(MID(L54,1,1)="4",1,0)+IF(MID(M54,1,1)="4",1,0)+IF(MID(N54,1,1)="4",1,0)</f>
        <v>0</v>
      </c>
      <c r="CU54" s="75">
        <f t="shared" ref="CU54" si="465">IF(MID(H54,1,1)="5",1,0)+IF(MID(I54,1,1)="5",1,0)+IF(MID(J54,1,1)="5",1,0)+IF(MID(K54,1,1)="5",1,0)+IF(MID(L54,1,1)="5",1,0)+IF(MID(M54,1,1)="5",1,0)+IF(MID(N54,1,1)="5",1,0)</f>
        <v>0</v>
      </c>
      <c r="CV54" s="75">
        <f t="shared" ref="CV54" si="466">IF(MID(H54,1,1)="6",1,0)+IF(MID(I54,1,1)="6",1,0)+IF(MID(J54,1,1)="6",1,0)+IF(MID(K54,1,1)="6",1,0)+IF(MID(L54,1,1)="6",1,0)+IF(MID(M54,1,1)="6",1,0)+IF(MID(N54,1,1)="6",1,0)</f>
        <v>0</v>
      </c>
      <c r="CW54" s="75">
        <f t="shared" ref="CW54" si="467">IF(MID(H54,1,1)="7",1,0)+IF(MID(I54,1,1)="7",1,0)+IF(MID(J54,1,1)="7",1,0)+IF(MID(K54,1,1)="7",1,0)+IF(MID(L54,1,1)="7",1,0)+IF(MID(M54,1,1)="7",1,0)+IF(MID(N54,1,1)="7",1,0)</f>
        <v>0</v>
      </c>
      <c r="CX54" s="75">
        <f t="shared" ref="CX54" si="468">IF(MID(H54,1,1)="8",1,0)+IF(MID(I54,1,1)="8",1,0)+IF(MID(J54,1,1)="8",1,0)+IF(MID(K54,1,1)="8",1,0)+IF(MID(L54,1,1)="8",1,0)+IF(MID(M54,1,1)="8",1,0)+IF(MID(N54,1,1)="8",1,0)</f>
        <v>0</v>
      </c>
      <c r="CY54" s="86">
        <f t="shared" ref="CY54" si="469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27" t="s">
        <v>238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70">AD55*$BL$5+AH55*$BM$5+AL55*$BN$5+AP55*$BO$5+AT55*$BP$5+AX55*$BQ$5+BB55*$BR$5+BF55*$BS$5</f>
        <v>0</v>
      </c>
      <c r="AA55" s="9">
        <f t="shared" si="470"/>
        <v>0</v>
      </c>
      <c r="AB55" s="9">
        <f t="shared" si="470"/>
        <v>0</v>
      </c>
      <c r="AC55" s="9">
        <f t="shared" si="19"/>
        <v>0</v>
      </c>
      <c r="AD55" s="236"/>
      <c r="AE55" s="236"/>
      <c r="AF55" s="236"/>
      <c r="AG55" s="70">
        <f t="shared" ref="AG55" si="471">BL55</f>
        <v>0</v>
      </c>
      <c r="AH55" s="236"/>
      <c r="AI55" s="236"/>
      <c r="AJ55" s="236"/>
      <c r="AK55" s="70">
        <f t="shared" ref="AK55" si="472">BM55</f>
        <v>0</v>
      </c>
      <c r="AL55" s="236"/>
      <c r="AM55" s="236"/>
      <c r="AN55" s="236"/>
      <c r="AO55" s="70">
        <f t="shared" ref="AO55" si="473">BN55</f>
        <v>0</v>
      </c>
      <c r="AP55" s="236"/>
      <c r="AQ55" s="236"/>
      <c r="AR55" s="236"/>
      <c r="AS55" s="70">
        <f t="shared" ref="AS55" si="474">BO55</f>
        <v>0</v>
      </c>
      <c r="AT55" s="236"/>
      <c r="AU55" s="236"/>
      <c r="AV55" s="236"/>
      <c r="AW55" s="70">
        <f t="shared" ref="AW55" si="475">BP55</f>
        <v>0</v>
      </c>
      <c r="AX55" s="236"/>
      <c r="AY55" s="236"/>
      <c r="AZ55" s="236"/>
      <c r="BA55" s="70">
        <f t="shared" ref="BA55" si="476">BQ55</f>
        <v>0</v>
      </c>
      <c r="BB55" s="236"/>
      <c r="BC55" s="236"/>
      <c r="BD55" s="236"/>
      <c r="BE55" s="70">
        <f t="shared" ref="BE55" si="477">BR55</f>
        <v>0</v>
      </c>
      <c r="BF55" s="236"/>
      <c r="BG55" s="236"/>
      <c r="BH55" s="236"/>
      <c r="BI55" s="70">
        <f t="shared" ref="BI55" si="478">BS55</f>
        <v>0</v>
      </c>
      <c r="BJ55" s="63">
        <f t="shared" ref="BJ55" si="479">IF(ISERROR(AC55/X55),0,AC55/X55)</f>
        <v>0</v>
      </c>
      <c r="BK55" s="125" t="str">
        <f t="shared" ref="BK55" si="480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1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2">SUM(BW55:CD55)</f>
        <v>0</v>
      </c>
      <c r="CF55" s="222">
        <f t="shared" ref="CF55" si="483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4">SUM(CH55:CO55)</f>
        <v>0</v>
      </c>
      <c r="CQ55" s="75">
        <f t="shared" ref="CQ55" si="485">IF(MID(H55,1,1)="1",1,0)+IF(MID(I55,1,1)="1",1,0)+IF(MID(J55,1,1)="1",1,0)+IF(MID(K55,1,1)="1",1,0)+IF(MID(L55,1,1)="1",1,0)+IF(MID(M55,1,1)="1",1,0)+IF(MID(N55,1,1)="1",1,0)</f>
        <v>0</v>
      </c>
      <c r="CR55" s="75">
        <f t="shared" ref="CR55" si="486">IF(MID(H55,1,1)="2",1,0)+IF(MID(I55,1,1)="2",1,0)+IF(MID(J55,1,1)="2",1,0)+IF(MID(K55,1,1)="2",1,0)+IF(MID(L55,1,1)="2",1,0)+IF(MID(M55,1,1)="2",1,0)+IF(MID(N55,1,1)="2",1,0)</f>
        <v>0</v>
      </c>
      <c r="CS55" s="76">
        <f t="shared" ref="CS55" si="487">IF(MID(H55,1,1)="3",1,0)+IF(MID(I55,1,1)="3",1,0)+IF(MID(J55,1,1)="3",1,0)+IF(MID(K55,1,1)="3",1,0)+IF(MID(L55,1,1)="3",1,0)+IF(MID(M55,1,1)="3",1,0)+IF(MID(N55,1,1)="3",1,0)</f>
        <v>0</v>
      </c>
      <c r="CT55" s="75">
        <f t="shared" ref="CT55" si="488">IF(MID(H55,1,1)="4",1,0)+IF(MID(I55,1,1)="4",1,0)+IF(MID(J55,1,1)="4",1,0)+IF(MID(K55,1,1)="4",1,0)+IF(MID(L55,1,1)="4",1,0)+IF(MID(M55,1,1)="4",1,0)+IF(MID(N55,1,1)="4",1,0)</f>
        <v>0</v>
      </c>
      <c r="CU55" s="75">
        <f t="shared" ref="CU55" si="489">IF(MID(H55,1,1)="5",1,0)+IF(MID(I55,1,1)="5",1,0)+IF(MID(J55,1,1)="5",1,0)+IF(MID(K55,1,1)="5",1,0)+IF(MID(L55,1,1)="5",1,0)+IF(MID(M55,1,1)="5",1,0)+IF(MID(N55,1,1)="5",1,0)</f>
        <v>0</v>
      </c>
      <c r="CV55" s="75">
        <f t="shared" ref="CV55" si="490">IF(MID(H55,1,1)="6",1,0)+IF(MID(I55,1,1)="6",1,0)+IF(MID(J55,1,1)="6",1,0)+IF(MID(K55,1,1)="6",1,0)+IF(MID(L55,1,1)="6",1,0)+IF(MID(M55,1,1)="6",1,0)+IF(MID(N55,1,1)="6",1,0)</f>
        <v>0</v>
      </c>
      <c r="CW55" s="75">
        <f t="shared" ref="CW55" si="491">IF(MID(H55,1,1)="7",1,0)+IF(MID(I55,1,1)="7",1,0)+IF(MID(J55,1,1)="7",1,0)+IF(MID(K55,1,1)="7",1,0)+IF(MID(L55,1,1)="7",1,0)+IF(MID(M55,1,1)="7",1,0)+IF(MID(N55,1,1)="7",1,0)</f>
        <v>0</v>
      </c>
      <c r="CX55" s="75">
        <f t="shared" ref="CX55" si="492">IF(MID(H55,1,1)="8",1,0)+IF(MID(I55,1,1)="8",1,0)+IF(MID(J55,1,1)="8",1,0)+IF(MID(K55,1,1)="8",1,0)+IF(MID(L55,1,1)="8",1,0)+IF(MID(M55,1,1)="8",1,0)+IF(MID(N55,1,1)="8",1,0)</f>
        <v>0</v>
      </c>
      <c r="CY55" s="86">
        <f t="shared" ref="CY55" si="493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27" t="s">
        <v>239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4">AD56*$BL$5+AH56*$BM$5+AL56*$BN$5+AP56*$BO$5+AT56*$BP$5+AX56*$BQ$5+BB56*$BR$5+BF56*$BS$5</f>
        <v>0</v>
      </c>
      <c r="AA56" s="9">
        <f t="shared" si="494"/>
        <v>0</v>
      </c>
      <c r="AB56" s="9">
        <f t="shared" si="494"/>
        <v>0</v>
      </c>
      <c r="AC56" s="9">
        <f t="shared" si="19"/>
        <v>0</v>
      </c>
      <c r="AD56" s="236"/>
      <c r="AE56" s="236"/>
      <c r="AF56" s="236"/>
      <c r="AG56" s="70">
        <f t="shared" ref="AG56" si="495">BL56</f>
        <v>0</v>
      </c>
      <c r="AH56" s="236"/>
      <c r="AI56" s="236"/>
      <c r="AJ56" s="236"/>
      <c r="AK56" s="70">
        <f t="shared" ref="AK56" si="496">BM56</f>
        <v>0</v>
      </c>
      <c r="AL56" s="236"/>
      <c r="AM56" s="236"/>
      <c r="AN56" s="236"/>
      <c r="AO56" s="70">
        <f t="shared" ref="AO56" si="497">BN56</f>
        <v>0</v>
      </c>
      <c r="AP56" s="236"/>
      <c r="AQ56" s="236"/>
      <c r="AR56" s="236"/>
      <c r="AS56" s="70">
        <f t="shared" ref="AS56" si="498">BO56</f>
        <v>0</v>
      </c>
      <c r="AT56" s="236"/>
      <c r="AU56" s="236"/>
      <c r="AV56" s="236"/>
      <c r="AW56" s="70">
        <f t="shared" ref="AW56" si="499">BP56</f>
        <v>0</v>
      </c>
      <c r="AX56" s="236"/>
      <c r="AY56" s="236"/>
      <c r="AZ56" s="236"/>
      <c r="BA56" s="70">
        <f t="shared" ref="BA56" si="500">BQ56</f>
        <v>0</v>
      </c>
      <c r="BB56" s="236"/>
      <c r="BC56" s="236"/>
      <c r="BD56" s="236"/>
      <c r="BE56" s="70">
        <f t="shared" ref="BE56" si="501">BR56</f>
        <v>0</v>
      </c>
      <c r="BF56" s="236"/>
      <c r="BG56" s="236"/>
      <c r="BH56" s="236"/>
      <c r="BI56" s="70">
        <f t="shared" ref="BI56" si="502">BS56</f>
        <v>0</v>
      </c>
      <c r="BJ56" s="63">
        <f t="shared" ref="BJ56" si="503">IF(ISERROR(AC56/X56),0,AC56/X56)</f>
        <v>0</v>
      </c>
      <c r="BK56" s="125" t="str">
        <f t="shared" ref="BK56" si="504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5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6">SUM(BW56:CD56)</f>
        <v>0</v>
      </c>
      <c r="CF56" s="222">
        <f t="shared" ref="CF56" si="507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8">SUM(CH56:CO56)</f>
        <v>0</v>
      </c>
      <c r="CQ56" s="75">
        <f t="shared" ref="CQ56" si="509">IF(MID(H56,1,1)="1",1,0)+IF(MID(I56,1,1)="1",1,0)+IF(MID(J56,1,1)="1",1,0)+IF(MID(K56,1,1)="1",1,0)+IF(MID(L56,1,1)="1",1,0)+IF(MID(M56,1,1)="1",1,0)+IF(MID(N56,1,1)="1",1,0)</f>
        <v>0</v>
      </c>
      <c r="CR56" s="75">
        <f t="shared" ref="CR56" si="510">IF(MID(H56,1,1)="2",1,0)+IF(MID(I56,1,1)="2",1,0)+IF(MID(J56,1,1)="2",1,0)+IF(MID(K56,1,1)="2",1,0)+IF(MID(L56,1,1)="2",1,0)+IF(MID(M56,1,1)="2",1,0)+IF(MID(N56,1,1)="2",1,0)</f>
        <v>0</v>
      </c>
      <c r="CS56" s="76">
        <f t="shared" ref="CS56" si="511">IF(MID(H56,1,1)="3",1,0)+IF(MID(I56,1,1)="3",1,0)+IF(MID(J56,1,1)="3",1,0)+IF(MID(K56,1,1)="3",1,0)+IF(MID(L56,1,1)="3",1,0)+IF(MID(M56,1,1)="3",1,0)+IF(MID(N56,1,1)="3",1,0)</f>
        <v>0</v>
      </c>
      <c r="CT56" s="75">
        <f t="shared" ref="CT56" si="512">IF(MID(H56,1,1)="4",1,0)+IF(MID(I56,1,1)="4",1,0)+IF(MID(J56,1,1)="4",1,0)+IF(MID(K56,1,1)="4",1,0)+IF(MID(L56,1,1)="4",1,0)+IF(MID(M56,1,1)="4",1,0)+IF(MID(N56,1,1)="4",1,0)</f>
        <v>0</v>
      </c>
      <c r="CU56" s="75">
        <f t="shared" ref="CU56" si="513">IF(MID(H56,1,1)="5",1,0)+IF(MID(I56,1,1)="5",1,0)+IF(MID(J56,1,1)="5",1,0)+IF(MID(K56,1,1)="5",1,0)+IF(MID(L56,1,1)="5",1,0)+IF(MID(M56,1,1)="5",1,0)+IF(MID(N56,1,1)="5",1,0)</f>
        <v>0</v>
      </c>
      <c r="CV56" s="75">
        <f t="shared" ref="CV56" si="514">IF(MID(H56,1,1)="6",1,0)+IF(MID(I56,1,1)="6",1,0)+IF(MID(J56,1,1)="6",1,0)+IF(MID(K56,1,1)="6",1,0)+IF(MID(L56,1,1)="6",1,0)+IF(MID(M56,1,1)="6",1,0)+IF(MID(N56,1,1)="6",1,0)</f>
        <v>0</v>
      </c>
      <c r="CW56" s="75">
        <f t="shared" ref="CW56" si="515">IF(MID(H56,1,1)="7",1,0)+IF(MID(I56,1,1)="7",1,0)+IF(MID(J56,1,1)="7",1,0)+IF(MID(K56,1,1)="7",1,0)+IF(MID(L56,1,1)="7",1,0)+IF(MID(M56,1,1)="7",1,0)+IF(MID(N56,1,1)="7",1,0)</f>
        <v>0</v>
      </c>
      <c r="CX56" s="75">
        <f t="shared" ref="CX56" si="516">IF(MID(H56,1,1)="8",1,0)+IF(MID(I56,1,1)="8",1,0)+IF(MID(J56,1,1)="8",1,0)+IF(MID(K56,1,1)="8",1,0)+IF(MID(L56,1,1)="8",1,0)+IF(MID(M56,1,1)="8",1,0)+IF(MID(N56,1,1)="8",1,0)</f>
        <v>0</v>
      </c>
      <c r="CY56" s="86">
        <f t="shared" ref="CY56" si="517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27" t="s">
        <v>240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8">AD57*$BL$5+AH57*$BM$5+AL57*$BN$5+AP57*$BO$5+AT57*$BP$5+AX57*$BQ$5+BB57*$BR$5+BF57*$BS$5</f>
        <v>0</v>
      </c>
      <c r="AA57" s="9">
        <f t="shared" si="518"/>
        <v>0</v>
      </c>
      <c r="AB57" s="9">
        <f t="shared" si="518"/>
        <v>0</v>
      </c>
      <c r="AC57" s="9">
        <f t="shared" si="19"/>
        <v>0</v>
      </c>
      <c r="AD57" s="236"/>
      <c r="AE57" s="236"/>
      <c r="AF57" s="236"/>
      <c r="AG57" s="70">
        <f t="shared" ref="AG57" si="519">BL57</f>
        <v>0</v>
      </c>
      <c r="AH57" s="236"/>
      <c r="AI57" s="236"/>
      <c r="AJ57" s="236"/>
      <c r="AK57" s="70">
        <f t="shared" ref="AK57" si="520">BM57</f>
        <v>0</v>
      </c>
      <c r="AL57" s="236"/>
      <c r="AM57" s="236"/>
      <c r="AN57" s="236"/>
      <c r="AO57" s="70">
        <f t="shared" ref="AO57" si="521">BN57</f>
        <v>0</v>
      </c>
      <c r="AP57" s="236"/>
      <c r="AQ57" s="236"/>
      <c r="AR57" s="236"/>
      <c r="AS57" s="70">
        <f t="shared" ref="AS57" si="522">BO57</f>
        <v>0</v>
      </c>
      <c r="AT57" s="236"/>
      <c r="AU57" s="236"/>
      <c r="AV57" s="236"/>
      <c r="AW57" s="70">
        <f t="shared" ref="AW57" si="523">BP57</f>
        <v>0</v>
      </c>
      <c r="AX57" s="236"/>
      <c r="AY57" s="236"/>
      <c r="AZ57" s="236"/>
      <c r="BA57" s="70">
        <f t="shared" ref="BA57" si="524">BQ57</f>
        <v>0</v>
      </c>
      <c r="BB57" s="236"/>
      <c r="BC57" s="236"/>
      <c r="BD57" s="236"/>
      <c r="BE57" s="70">
        <f t="shared" ref="BE57" si="525">BR57</f>
        <v>0</v>
      </c>
      <c r="BF57" s="236"/>
      <c r="BG57" s="236"/>
      <c r="BH57" s="236"/>
      <c r="BI57" s="70">
        <f t="shared" ref="BI57" si="526">BS57</f>
        <v>0</v>
      </c>
      <c r="BJ57" s="63">
        <f t="shared" ref="BJ57" si="527">IF(ISERROR(AC57/X57),0,AC57/X57)</f>
        <v>0</v>
      </c>
      <c r="BK57" s="125" t="str">
        <f t="shared" ref="BK57" si="528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9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30">SUM(BW57:CD57)</f>
        <v>0</v>
      </c>
      <c r="CF57" s="222">
        <f t="shared" ref="CF57" si="531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2">SUM(CH57:CO57)</f>
        <v>0</v>
      </c>
      <c r="CQ57" s="75">
        <f t="shared" ref="CQ57" si="533">IF(MID(H57,1,1)="1",1,0)+IF(MID(I57,1,1)="1",1,0)+IF(MID(J57,1,1)="1",1,0)+IF(MID(K57,1,1)="1",1,0)+IF(MID(L57,1,1)="1",1,0)+IF(MID(M57,1,1)="1",1,0)+IF(MID(N57,1,1)="1",1,0)</f>
        <v>0</v>
      </c>
      <c r="CR57" s="75">
        <f t="shared" ref="CR57" si="534">IF(MID(H57,1,1)="2",1,0)+IF(MID(I57,1,1)="2",1,0)+IF(MID(J57,1,1)="2",1,0)+IF(MID(K57,1,1)="2",1,0)+IF(MID(L57,1,1)="2",1,0)+IF(MID(M57,1,1)="2",1,0)+IF(MID(N57,1,1)="2",1,0)</f>
        <v>0</v>
      </c>
      <c r="CS57" s="76">
        <f t="shared" ref="CS57" si="535">IF(MID(H57,1,1)="3",1,0)+IF(MID(I57,1,1)="3",1,0)+IF(MID(J57,1,1)="3",1,0)+IF(MID(K57,1,1)="3",1,0)+IF(MID(L57,1,1)="3",1,0)+IF(MID(M57,1,1)="3",1,0)+IF(MID(N57,1,1)="3",1,0)</f>
        <v>0</v>
      </c>
      <c r="CT57" s="75">
        <f t="shared" ref="CT57" si="536">IF(MID(H57,1,1)="4",1,0)+IF(MID(I57,1,1)="4",1,0)+IF(MID(J57,1,1)="4",1,0)+IF(MID(K57,1,1)="4",1,0)+IF(MID(L57,1,1)="4",1,0)+IF(MID(M57,1,1)="4",1,0)+IF(MID(N57,1,1)="4",1,0)</f>
        <v>0</v>
      </c>
      <c r="CU57" s="75">
        <f t="shared" ref="CU57" si="537">IF(MID(H57,1,1)="5",1,0)+IF(MID(I57,1,1)="5",1,0)+IF(MID(J57,1,1)="5",1,0)+IF(MID(K57,1,1)="5",1,0)+IF(MID(L57,1,1)="5",1,0)+IF(MID(M57,1,1)="5",1,0)+IF(MID(N57,1,1)="5",1,0)</f>
        <v>0</v>
      </c>
      <c r="CV57" s="75">
        <f t="shared" ref="CV57" si="538">IF(MID(H57,1,1)="6",1,0)+IF(MID(I57,1,1)="6",1,0)+IF(MID(J57,1,1)="6",1,0)+IF(MID(K57,1,1)="6",1,0)+IF(MID(L57,1,1)="6",1,0)+IF(MID(M57,1,1)="6",1,0)+IF(MID(N57,1,1)="6",1,0)</f>
        <v>0</v>
      </c>
      <c r="CW57" s="75">
        <f t="shared" ref="CW57" si="539">IF(MID(H57,1,1)="7",1,0)+IF(MID(I57,1,1)="7",1,0)+IF(MID(J57,1,1)="7",1,0)+IF(MID(K57,1,1)="7",1,0)+IF(MID(L57,1,1)="7",1,0)+IF(MID(M57,1,1)="7",1,0)+IF(MID(N57,1,1)="7",1,0)</f>
        <v>0</v>
      </c>
      <c r="CX57" s="75">
        <f t="shared" ref="CX57" si="540">IF(MID(H57,1,1)="8",1,0)+IF(MID(I57,1,1)="8",1,0)+IF(MID(J57,1,1)="8",1,0)+IF(MID(K57,1,1)="8",1,0)+IF(MID(L57,1,1)="8",1,0)+IF(MID(M57,1,1)="8",1,0)+IF(MID(N57,1,1)="8",1,0)</f>
        <v>0</v>
      </c>
      <c r="CY57" s="86">
        <f t="shared" ref="CY57" si="541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27" t="s">
        <v>241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2">AD58*$BL$5+AH58*$BM$5+AL58*$BN$5+AP58*$BO$5+AT58*$BP$5+AX58*$BQ$5+BB58*$BR$5+BF58*$BS$5</f>
        <v>0</v>
      </c>
      <c r="AA58" s="9">
        <f t="shared" si="542"/>
        <v>0</v>
      </c>
      <c r="AB58" s="9">
        <f t="shared" si="542"/>
        <v>0</v>
      </c>
      <c r="AC58" s="9">
        <f t="shared" si="19"/>
        <v>0</v>
      </c>
      <c r="AD58" s="236"/>
      <c r="AE58" s="236"/>
      <c r="AF58" s="236"/>
      <c r="AG58" s="70">
        <f t="shared" ref="AG58" si="543">BL58</f>
        <v>0</v>
      </c>
      <c r="AH58" s="236"/>
      <c r="AI58" s="236"/>
      <c r="AJ58" s="236"/>
      <c r="AK58" s="70">
        <f t="shared" ref="AK58" si="544">BM58</f>
        <v>0</v>
      </c>
      <c r="AL58" s="236"/>
      <c r="AM58" s="236"/>
      <c r="AN58" s="236"/>
      <c r="AO58" s="70">
        <f t="shared" ref="AO58" si="545">BN58</f>
        <v>0</v>
      </c>
      <c r="AP58" s="236"/>
      <c r="AQ58" s="236"/>
      <c r="AR58" s="236"/>
      <c r="AS58" s="70">
        <f t="shared" ref="AS58" si="546">BO58</f>
        <v>0</v>
      </c>
      <c r="AT58" s="236"/>
      <c r="AU58" s="236"/>
      <c r="AV58" s="236"/>
      <c r="AW58" s="70">
        <f t="shared" ref="AW58" si="547">BP58</f>
        <v>0</v>
      </c>
      <c r="AX58" s="236"/>
      <c r="AY58" s="236"/>
      <c r="AZ58" s="236"/>
      <c r="BA58" s="70">
        <f t="shared" ref="BA58" si="548">BQ58</f>
        <v>0</v>
      </c>
      <c r="BB58" s="236"/>
      <c r="BC58" s="236"/>
      <c r="BD58" s="236"/>
      <c r="BE58" s="70">
        <f t="shared" ref="BE58" si="549">BR58</f>
        <v>0</v>
      </c>
      <c r="BF58" s="236"/>
      <c r="BG58" s="236"/>
      <c r="BH58" s="236"/>
      <c r="BI58" s="70">
        <f t="shared" ref="BI58" si="550">BS58</f>
        <v>0</v>
      </c>
      <c r="BJ58" s="63">
        <f t="shared" ref="BJ58" si="551">IF(ISERROR(AC58/X58),0,AC58/X58)</f>
        <v>0</v>
      </c>
      <c r="BK58" s="125" t="str">
        <f t="shared" ref="BK58" si="552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3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4">SUM(BW58:CD58)</f>
        <v>0</v>
      </c>
      <c r="CF58" s="222">
        <f t="shared" ref="CF58" si="555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6">SUM(CH58:CO58)</f>
        <v>0</v>
      </c>
      <c r="CQ58" s="75">
        <f t="shared" ref="CQ58" si="557">IF(MID(H58,1,1)="1",1,0)+IF(MID(I58,1,1)="1",1,0)+IF(MID(J58,1,1)="1",1,0)+IF(MID(K58,1,1)="1",1,0)+IF(MID(L58,1,1)="1",1,0)+IF(MID(M58,1,1)="1",1,0)+IF(MID(N58,1,1)="1",1,0)</f>
        <v>0</v>
      </c>
      <c r="CR58" s="75">
        <f t="shared" ref="CR58" si="558">IF(MID(H58,1,1)="2",1,0)+IF(MID(I58,1,1)="2",1,0)+IF(MID(J58,1,1)="2",1,0)+IF(MID(K58,1,1)="2",1,0)+IF(MID(L58,1,1)="2",1,0)+IF(MID(M58,1,1)="2",1,0)+IF(MID(N58,1,1)="2",1,0)</f>
        <v>0</v>
      </c>
      <c r="CS58" s="76">
        <f t="shared" ref="CS58" si="559">IF(MID(H58,1,1)="3",1,0)+IF(MID(I58,1,1)="3",1,0)+IF(MID(J58,1,1)="3",1,0)+IF(MID(K58,1,1)="3",1,0)+IF(MID(L58,1,1)="3",1,0)+IF(MID(M58,1,1)="3",1,0)+IF(MID(N58,1,1)="3",1,0)</f>
        <v>0</v>
      </c>
      <c r="CT58" s="75">
        <f t="shared" ref="CT58" si="560">IF(MID(H58,1,1)="4",1,0)+IF(MID(I58,1,1)="4",1,0)+IF(MID(J58,1,1)="4",1,0)+IF(MID(K58,1,1)="4",1,0)+IF(MID(L58,1,1)="4",1,0)+IF(MID(M58,1,1)="4",1,0)+IF(MID(N58,1,1)="4",1,0)</f>
        <v>0</v>
      </c>
      <c r="CU58" s="75">
        <f t="shared" ref="CU58" si="561">IF(MID(H58,1,1)="5",1,0)+IF(MID(I58,1,1)="5",1,0)+IF(MID(J58,1,1)="5",1,0)+IF(MID(K58,1,1)="5",1,0)+IF(MID(L58,1,1)="5",1,0)+IF(MID(M58,1,1)="5",1,0)+IF(MID(N58,1,1)="5",1,0)</f>
        <v>0</v>
      </c>
      <c r="CV58" s="75">
        <f t="shared" ref="CV58" si="562">IF(MID(H58,1,1)="6",1,0)+IF(MID(I58,1,1)="6",1,0)+IF(MID(J58,1,1)="6",1,0)+IF(MID(K58,1,1)="6",1,0)+IF(MID(L58,1,1)="6",1,0)+IF(MID(M58,1,1)="6",1,0)+IF(MID(N58,1,1)="6",1,0)</f>
        <v>0</v>
      </c>
      <c r="CW58" s="75">
        <f t="shared" ref="CW58" si="563">IF(MID(H58,1,1)="7",1,0)+IF(MID(I58,1,1)="7",1,0)+IF(MID(J58,1,1)="7",1,0)+IF(MID(K58,1,1)="7",1,0)+IF(MID(L58,1,1)="7",1,0)+IF(MID(M58,1,1)="7",1,0)+IF(MID(N58,1,1)="7",1,0)</f>
        <v>0</v>
      </c>
      <c r="CX58" s="75">
        <f t="shared" ref="CX58" si="564">IF(MID(H58,1,1)="8",1,0)+IF(MID(I58,1,1)="8",1,0)+IF(MID(J58,1,1)="8",1,0)+IF(MID(K58,1,1)="8",1,0)+IF(MID(L58,1,1)="8",1,0)+IF(MID(M58,1,1)="8",1,0)+IF(MID(N58,1,1)="8",1,0)</f>
        <v>0</v>
      </c>
      <c r="CY58" s="86">
        <f t="shared" ref="CY58" si="565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27" t="s">
        <v>242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6">AD59*$BL$5+AH59*$BM$5+AL59*$BN$5+AP59*$BO$5+AT59*$BP$5+AX59*$BQ$5+BB59*$BR$5+BF59*$BS$5</f>
        <v>0</v>
      </c>
      <c r="AA59" s="9">
        <f t="shared" si="566"/>
        <v>0</v>
      </c>
      <c r="AB59" s="9">
        <f t="shared" si="566"/>
        <v>0</v>
      </c>
      <c r="AC59" s="9">
        <f t="shared" si="19"/>
        <v>0</v>
      </c>
      <c r="AD59" s="236"/>
      <c r="AE59" s="236"/>
      <c r="AF59" s="236"/>
      <c r="AG59" s="70">
        <f t="shared" ref="AG59" si="567">BL59</f>
        <v>0</v>
      </c>
      <c r="AH59" s="236"/>
      <c r="AI59" s="236"/>
      <c r="AJ59" s="236"/>
      <c r="AK59" s="70">
        <f t="shared" ref="AK59" si="568">BM59</f>
        <v>0</v>
      </c>
      <c r="AL59" s="236"/>
      <c r="AM59" s="236"/>
      <c r="AN59" s="236"/>
      <c r="AO59" s="70">
        <f t="shared" ref="AO59" si="569">BN59</f>
        <v>0</v>
      </c>
      <c r="AP59" s="236"/>
      <c r="AQ59" s="236"/>
      <c r="AR59" s="236"/>
      <c r="AS59" s="70">
        <f t="shared" ref="AS59" si="570">BO59</f>
        <v>0</v>
      </c>
      <c r="AT59" s="236"/>
      <c r="AU59" s="236"/>
      <c r="AV59" s="236"/>
      <c r="AW59" s="70">
        <f t="shared" ref="AW59" si="571">BP59</f>
        <v>0</v>
      </c>
      <c r="AX59" s="236"/>
      <c r="AY59" s="236"/>
      <c r="AZ59" s="236"/>
      <c r="BA59" s="70">
        <f t="shared" ref="BA59" si="572">BQ59</f>
        <v>0</v>
      </c>
      <c r="BB59" s="236"/>
      <c r="BC59" s="236"/>
      <c r="BD59" s="236"/>
      <c r="BE59" s="70">
        <f t="shared" ref="BE59" si="573">BR59</f>
        <v>0</v>
      </c>
      <c r="BF59" s="236"/>
      <c r="BG59" s="236"/>
      <c r="BH59" s="236"/>
      <c r="BI59" s="70">
        <f t="shared" ref="BI59" si="574">BS59</f>
        <v>0</v>
      </c>
      <c r="BJ59" s="63">
        <f t="shared" ref="BJ59" si="575">IF(ISERROR(AC59/X59),0,AC59/X59)</f>
        <v>0</v>
      </c>
      <c r="BK59" s="125" t="str">
        <f t="shared" ref="BK59" si="576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7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8">SUM(BW59:CD59)</f>
        <v>0</v>
      </c>
      <c r="CF59" s="222">
        <f t="shared" ref="CF59" si="579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80">SUM(CH59:CO59)</f>
        <v>0</v>
      </c>
      <c r="CQ59" s="75">
        <f t="shared" ref="CQ59" si="581">IF(MID(H59,1,1)="1",1,0)+IF(MID(I59,1,1)="1",1,0)+IF(MID(J59,1,1)="1",1,0)+IF(MID(K59,1,1)="1",1,0)+IF(MID(L59,1,1)="1",1,0)+IF(MID(M59,1,1)="1",1,0)+IF(MID(N59,1,1)="1",1,0)</f>
        <v>0</v>
      </c>
      <c r="CR59" s="75">
        <f t="shared" ref="CR59" si="582">IF(MID(H59,1,1)="2",1,0)+IF(MID(I59,1,1)="2",1,0)+IF(MID(J59,1,1)="2",1,0)+IF(MID(K59,1,1)="2",1,0)+IF(MID(L59,1,1)="2",1,0)+IF(MID(M59,1,1)="2",1,0)+IF(MID(N59,1,1)="2",1,0)</f>
        <v>0</v>
      </c>
      <c r="CS59" s="76">
        <f t="shared" ref="CS59" si="583">IF(MID(H59,1,1)="3",1,0)+IF(MID(I59,1,1)="3",1,0)+IF(MID(J59,1,1)="3",1,0)+IF(MID(K59,1,1)="3",1,0)+IF(MID(L59,1,1)="3",1,0)+IF(MID(M59,1,1)="3",1,0)+IF(MID(N59,1,1)="3",1,0)</f>
        <v>0</v>
      </c>
      <c r="CT59" s="75">
        <f t="shared" ref="CT59" si="584">IF(MID(H59,1,1)="4",1,0)+IF(MID(I59,1,1)="4",1,0)+IF(MID(J59,1,1)="4",1,0)+IF(MID(K59,1,1)="4",1,0)+IF(MID(L59,1,1)="4",1,0)+IF(MID(M59,1,1)="4",1,0)+IF(MID(N59,1,1)="4",1,0)</f>
        <v>0</v>
      </c>
      <c r="CU59" s="75">
        <f t="shared" ref="CU59" si="585">IF(MID(H59,1,1)="5",1,0)+IF(MID(I59,1,1)="5",1,0)+IF(MID(J59,1,1)="5",1,0)+IF(MID(K59,1,1)="5",1,0)+IF(MID(L59,1,1)="5",1,0)+IF(MID(M59,1,1)="5",1,0)+IF(MID(N59,1,1)="5",1,0)</f>
        <v>0</v>
      </c>
      <c r="CV59" s="75">
        <f t="shared" ref="CV59" si="586">IF(MID(H59,1,1)="6",1,0)+IF(MID(I59,1,1)="6",1,0)+IF(MID(J59,1,1)="6",1,0)+IF(MID(K59,1,1)="6",1,0)+IF(MID(L59,1,1)="6",1,0)+IF(MID(M59,1,1)="6",1,0)+IF(MID(N59,1,1)="6",1,0)</f>
        <v>0</v>
      </c>
      <c r="CW59" s="75">
        <f t="shared" ref="CW59" si="587">IF(MID(H59,1,1)="7",1,0)+IF(MID(I59,1,1)="7",1,0)+IF(MID(J59,1,1)="7",1,0)+IF(MID(K59,1,1)="7",1,0)+IF(MID(L59,1,1)="7",1,0)+IF(MID(M59,1,1)="7",1,0)+IF(MID(N59,1,1)="7",1,0)</f>
        <v>0</v>
      </c>
      <c r="CX59" s="75">
        <f t="shared" ref="CX59" si="588">IF(MID(H59,1,1)="8",1,0)+IF(MID(I59,1,1)="8",1,0)+IF(MID(J59,1,1)="8",1,0)+IF(MID(K59,1,1)="8",1,0)+IF(MID(L59,1,1)="8",1,0)+IF(MID(M59,1,1)="8",1,0)+IF(MID(N59,1,1)="8",1,0)</f>
        <v>0</v>
      </c>
      <c r="CY59" s="86">
        <f t="shared" ref="CY59" si="589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27" t="s">
        <v>243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90">AD60*$BL$5+AH60*$BM$5+AL60*$BN$5+AP60*$BO$5+AT60*$BP$5+AX60*$BQ$5+BB60*$BR$5+BF60*$BS$5</f>
        <v>0</v>
      </c>
      <c r="AA60" s="9">
        <f t="shared" si="590"/>
        <v>0</v>
      </c>
      <c r="AB60" s="9">
        <f t="shared" si="590"/>
        <v>0</v>
      </c>
      <c r="AC60" s="9">
        <f t="shared" si="19"/>
        <v>0</v>
      </c>
      <c r="AD60" s="236"/>
      <c r="AE60" s="236"/>
      <c r="AF60" s="236"/>
      <c r="AG60" s="70">
        <f t="shared" ref="AG60" si="591">BL60</f>
        <v>0</v>
      </c>
      <c r="AH60" s="236"/>
      <c r="AI60" s="236"/>
      <c r="AJ60" s="236"/>
      <c r="AK60" s="70">
        <f t="shared" ref="AK60" si="592">BM60</f>
        <v>0</v>
      </c>
      <c r="AL60" s="236"/>
      <c r="AM60" s="236"/>
      <c r="AN60" s="236"/>
      <c r="AO60" s="70">
        <f t="shared" ref="AO60" si="593">BN60</f>
        <v>0</v>
      </c>
      <c r="AP60" s="236"/>
      <c r="AQ60" s="236"/>
      <c r="AR60" s="236"/>
      <c r="AS60" s="70">
        <f t="shared" ref="AS60" si="594">BO60</f>
        <v>0</v>
      </c>
      <c r="AT60" s="236"/>
      <c r="AU60" s="236"/>
      <c r="AV60" s="236"/>
      <c r="AW60" s="70">
        <f t="shared" ref="AW60" si="595">BP60</f>
        <v>0</v>
      </c>
      <c r="AX60" s="236"/>
      <c r="AY60" s="236"/>
      <c r="AZ60" s="236"/>
      <c r="BA60" s="70">
        <f t="shared" ref="BA60" si="596">BQ60</f>
        <v>0</v>
      </c>
      <c r="BB60" s="236"/>
      <c r="BC60" s="236"/>
      <c r="BD60" s="236"/>
      <c r="BE60" s="70">
        <f t="shared" ref="BE60" si="597">BR60</f>
        <v>0</v>
      </c>
      <c r="BF60" s="236"/>
      <c r="BG60" s="236"/>
      <c r="BH60" s="236"/>
      <c r="BI60" s="70">
        <f t="shared" ref="BI60" si="598">BS60</f>
        <v>0</v>
      </c>
      <c r="BJ60" s="63">
        <f t="shared" ref="BJ60" si="599">IF(ISERROR(AC60/X60),0,AC60/X60)</f>
        <v>0</v>
      </c>
      <c r="BK60" s="125" t="str">
        <f t="shared" ref="BK60" si="600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1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2">SUM(BW60:CD60)</f>
        <v>0</v>
      </c>
      <c r="CF60" s="222">
        <f t="shared" ref="CF60" si="603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4">SUM(CH60:CO60)</f>
        <v>0</v>
      </c>
      <c r="CQ60" s="75">
        <f t="shared" ref="CQ60" si="605">IF(MID(H60,1,1)="1",1,0)+IF(MID(I60,1,1)="1",1,0)+IF(MID(J60,1,1)="1",1,0)+IF(MID(K60,1,1)="1",1,0)+IF(MID(L60,1,1)="1",1,0)+IF(MID(M60,1,1)="1",1,0)+IF(MID(N60,1,1)="1",1,0)</f>
        <v>0</v>
      </c>
      <c r="CR60" s="75">
        <f t="shared" ref="CR60" si="606">IF(MID(H60,1,1)="2",1,0)+IF(MID(I60,1,1)="2",1,0)+IF(MID(J60,1,1)="2",1,0)+IF(MID(K60,1,1)="2",1,0)+IF(MID(L60,1,1)="2",1,0)+IF(MID(M60,1,1)="2",1,0)+IF(MID(N60,1,1)="2",1,0)</f>
        <v>0</v>
      </c>
      <c r="CS60" s="76">
        <f t="shared" ref="CS60" si="607">IF(MID(H60,1,1)="3",1,0)+IF(MID(I60,1,1)="3",1,0)+IF(MID(J60,1,1)="3",1,0)+IF(MID(K60,1,1)="3",1,0)+IF(MID(L60,1,1)="3",1,0)+IF(MID(M60,1,1)="3",1,0)+IF(MID(N60,1,1)="3",1,0)</f>
        <v>0</v>
      </c>
      <c r="CT60" s="75">
        <f t="shared" ref="CT60" si="608">IF(MID(H60,1,1)="4",1,0)+IF(MID(I60,1,1)="4",1,0)+IF(MID(J60,1,1)="4",1,0)+IF(MID(K60,1,1)="4",1,0)+IF(MID(L60,1,1)="4",1,0)+IF(MID(M60,1,1)="4",1,0)+IF(MID(N60,1,1)="4",1,0)</f>
        <v>0</v>
      </c>
      <c r="CU60" s="75">
        <f t="shared" ref="CU60" si="609">IF(MID(H60,1,1)="5",1,0)+IF(MID(I60,1,1)="5",1,0)+IF(MID(J60,1,1)="5",1,0)+IF(MID(K60,1,1)="5",1,0)+IF(MID(L60,1,1)="5",1,0)+IF(MID(M60,1,1)="5",1,0)+IF(MID(N60,1,1)="5",1,0)</f>
        <v>0</v>
      </c>
      <c r="CV60" s="75">
        <f t="shared" ref="CV60" si="610">IF(MID(H60,1,1)="6",1,0)+IF(MID(I60,1,1)="6",1,0)+IF(MID(J60,1,1)="6",1,0)+IF(MID(K60,1,1)="6",1,0)+IF(MID(L60,1,1)="6",1,0)+IF(MID(M60,1,1)="6",1,0)+IF(MID(N60,1,1)="6",1,0)</f>
        <v>0</v>
      </c>
      <c r="CW60" s="75">
        <f t="shared" ref="CW60" si="611">IF(MID(H60,1,1)="7",1,0)+IF(MID(I60,1,1)="7",1,0)+IF(MID(J60,1,1)="7",1,0)+IF(MID(K60,1,1)="7",1,0)+IF(MID(L60,1,1)="7",1,0)+IF(MID(M60,1,1)="7",1,0)+IF(MID(N60,1,1)="7",1,0)</f>
        <v>0</v>
      </c>
      <c r="CX60" s="75">
        <f t="shared" ref="CX60" si="612">IF(MID(H60,1,1)="8",1,0)+IF(MID(I60,1,1)="8",1,0)+IF(MID(J60,1,1)="8",1,0)+IF(MID(K60,1,1)="8",1,0)+IF(MID(L60,1,1)="8",1,0)+IF(MID(M60,1,1)="8",1,0)+IF(MID(N60,1,1)="8",1,0)</f>
        <v>0</v>
      </c>
      <c r="CY60" s="86">
        <f t="shared" ref="CY60" si="613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27" t="s">
        <v>244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4">AD61*$BL$5+AH61*$BM$5+AL61*$BN$5+AP61*$BO$5+AT61*$BP$5+AX61*$BQ$5+BB61*$BR$5+BF61*$BS$5</f>
        <v>0</v>
      </c>
      <c r="AA61" s="9">
        <f t="shared" si="614"/>
        <v>0</v>
      </c>
      <c r="AB61" s="9">
        <f t="shared" si="614"/>
        <v>0</v>
      </c>
      <c r="AC61" s="9">
        <f t="shared" si="19"/>
        <v>0</v>
      </c>
      <c r="AD61" s="236"/>
      <c r="AE61" s="236"/>
      <c r="AF61" s="236"/>
      <c r="AG61" s="70">
        <f t="shared" ref="AG61" si="615">BL61</f>
        <v>0</v>
      </c>
      <c r="AH61" s="236"/>
      <c r="AI61" s="236"/>
      <c r="AJ61" s="236"/>
      <c r="AK61" s="70">
        <f t="shared" ref="AK61" si="616">BM61</f>
        <v>0</v>
      </c>
      <c r="AL61" s="236"/>
      <c r="AM61" s="236"/>
      <c r="AN61" s="236"/>
      <c r="AO61" s="70">
        <f t="shared" ref="AO61" si="617">BN61</f>
        <v>0</v>
      </c>
      <c r="AP61" s="236"/>
      <c r="AQ61" s="236"/>
      <c r="AR61" s="236"/>
      <c r="AS61" s="70">
        <f t="shared" ref="AS61" si="618">BO61</f>
        <v>0</v>
      </c>
      <c r="AT61" s="236"/>
      <c r="AU61" s="236"/>
      <c r="AV61" s="236"/>
      <c r="AW61" s="70">
        <f t="shared" ref="AW61" si="619">BP61</f>
        <v>0</v>
      </c>
      <c r="AX61" s="236"/>
      <c r="AY61" s="236"/>
      <c r="AZ61" s="236"/>
      <c r="BA61" s="70">
        <f t="shared" ref="BA61" si="620">BQ61</f>
        <v>0</v>
      </c>
      <c r="BB61" s="236"/>
      <c r="BC61" s="236"/>
      <c r="BD61" s="236"/>
      <c r="BE61" s="70">
        <f t="shared" ref="BE61" si="621">BR61</f>
        <v>0</v>
      </c>
      <c r="BF61" s="236"/>
      <c r="BG61" s="236"/>
      <c r="BH61" s="236"/>
      <c r="BI61" s="70">
        <f t="shared" ref="BI61" si="622">BS61</f>
        <v>0</v>
      </c>
      <c r="BJ61" s="63">
        <f t="shared" ref="BJ61" si="623">IF(ISERROR(AC61/X61),0,AC61/X61)</f>
        <v>0</v>
      </c>
      <c r="BK61" s="125" t="str">
        <f t="shared" ref="BK61" si="624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5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6">SUM(BW61:CD61)</f>
        <v>0</v>
      </c>
      <c r="CF61" s="222">
        <f t="shared" ref="CF61" si="627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8">SUM(CH61:CO61)</f>
        <v>0</v>
      </c>
      <c r="CQ61" s="75">
        <f t="shared" ref="CQ61" si="629">IF(MID(H61,1,1)="1",1,0)+IF(MID(I61,1,1)="1",1,0)+IF(MID(J61,1,1)="1",1,0)+IF(MID(K61,1,1)="1",1,0)+IF(MID(L61,1,1)="1",1,0)+IF(MID(M61,1,1)="1",1,0)+IF(MID(N61,1,1)="1",1,0)</f>
        <v>0</v>
      </c>
      <c r="CR61" s="75">
        <f t="shared" ref="CR61" si="630">IF(MID(H61,1,1)="2",1,0)+IF(MID(I61,1,1)="2",1,0)+IF(MID(J61,1,1)="2",1,0)+IF(MID(K61,1,1)="2",1,0)+IF(MID(L61,1,1)="2",1,0)+IF(MID(M61,1,1)="2",1,0)+IF(MID(N61,1,1)="2",1,0)</f>
        <v>0</v>
      </c>
      <c r="CS61" s="76">
        <f t="shared" ref="CS61" si="631">IF(MID(H61,1,1)="3",1,0)+IF(MID(I61,1,1)="3",1,0)+IF(MID(J61,1,1)="3",1,0)+IF(MID(K61,1,1)="3",1,0)+IF(MID(L61,1,1)="3",1,0)+IF(MID(M61,1,1)="3",1,0)+IF(MID(N61,1,1)="3",1,0)</f>
        <v>0</v>
      </c>
      <c r="CT61" s="75">
        <f t="shared" ref="CT61" si="632">IF(MID(H61,1,1)="4",1,0)+IF(MID(I61,1,1)="4",1,0)+IF(MID(J61,1,1)="4",1,0)+IF(MID(K61,1,1)="4",1,0)+IF(MID(L61,1,1)="4",1,0)+IF(MID(M61,1,1)="4",1,0)+IF(MID(N61,1,1)="4",1,0)</f>
        <v>0</v>
      </c>
      <c r="CU61" s="75">
        <f t="shared" ref="CU61" si="633">IF(MID(H61,1,1)="5",1,0)+IF(MID(I61,1,1)="5",1,0)+IF(MID(J61,1,1)="5",1,0)+IF(MID(K61,1,1)="5",1,0)+IF(MID(L61,1,1)="5",1,0)+IF(MID(M61,1,1)="5",1,0)+IF(MID(N61,1,1)="5",1,0)</f>
        <v>0</v>
      </c>
      <c r="CV61" s="75">
        <f t="shared" ref="CV61" si="634">IF(MID(H61,1,1)="6",1,0)+IF(MID(I61,1,1)="6",1,0)+IF(MID(J61,1,1)="6",1,0)+IF(MID(K61,1,1)="6",1,0)+IF(MID(L61,1,1)="6",1,0)+IF(MID(M61,1,1)="6",1,0)+IF(MID(N61,1,1)="6",1,0)</f>
        <v>0</v>
      </c>
      <c r="CW61" s="75">
        <f t="shared" ref="CW61" si="635">IF(MID(H61,1,1)="7",1,0)+IF(MID(I61,1,1)="7",1,0)+IF(MID(J61,1,1)="7",1,0)+IF(MID(K61,1,1)="7",1,0)+IF(MID(L61,1,1)="7",1,0)+IF(MID(M61,1,1)="7",1,0)+IF(MID(N61,1,1)="7",1,0)</f>
        <v>0</v>
      </c>
      <c r="CX61" s="75">
        <f t="shared" ref="CX61" si="636">IF(MID(H61,1,1)="8",1,0)+IF(MID(I61,1,1)="8",1,0)+IF(MID(J61,1,1)="8",1,0)+IF(MID(K61,1,1)="8",1,0)+IF(MID(L61,1,1)="8",1,0)+IF(MID(M61,1,1)="8",1,0)+IF(MID(N61,1,1)="8",1,0)</f>
        <v>0</v>
      </c>
      <c r="CY61" s="86">
        <f t="shared" ref="CY61" si="637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27" t="s">
        <v>245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8">AD62*$BL$5+AH62*$BM$5+AL62*$BN$5+AP62*$BO$5+AT62*$BP$5+AX62*$BQ$5+BB62*$BR$5+BF62*$BS$5</f>
        <v>0</v>
      </c>
      <c r="AA62" s="9">
        <f t="shared" si="638"/>
        <v>0</v>
      </c>
      <c r="AB62" s="9">
        <f t="shared" si="638"/>
        <v>0</v>
      </c>
      <c r="AC62" s="9">
        <f t="shared" si="19"/>
        <v>0</v>
      </c>
      <c r="AD62" s="236"/>
      <c r="AE62" s="236"/>
      <c r="AF62" s="236"/>
      <c r="AG62" s="70">
        <f t="shared" ref="AG62" si="639">BL62</f>
        <v>0</v>
      </c>
      <c r="AH62" s="236"/>
      <c r="AI62" s="236"/>
      <c r="AJ62" s="236"/>
      <c r="AK62" s="70">
        <f t="shared" ref="AK62" si="640">BM62</f>
        <v>0</v>
      </c>
      <c r="AL62" s="236"/>
      <c r="AM62" s="236"/>
      <c r="AN62" s="236"/>
      <c r="AO62" s="70">
        <f t="shared" ref="AO62" si="641">BN62</f>
        <v>0</v>
      </c>
      <c r="AP62" s="236"/>
      <c r="AQ62" s="236"/>
      <c r="AR62" s="236"/>
      <c r="AS62" s="70">
        <f t="shared" ref="AS62" si="642">BO62</f>
        <v>0</v>
      </c>
      <c r="AT62" s="236"/>
      <c r="AU62" s="236"/>
      <c r="AV62" s="236"/>
      <c r="AW62" s="70">
        <f t="shared" ref="AW62" si="643">BP62</f>
        <v>0</v>
      </c>
      <c r="AX62" s="236"/>
      <c r="AY62" s="236"/>
      <c r="AZ62" s="236"/>
      <c r="BA62" s="70">
        <f t="shared" ref="BA62" si="644">BQ62</f>
        <v>0</v>
      </c>
      <c r="BB62" s="236"/>
      <c r="BC62" s="236"/>
      <c r="BD62" s="236"/>
      <c r="BE62" s="70">
        <f t="shared" ref="BE62" si="645">BR62</f>
        <v>0</v>
      </c>
      <c r="BF62" s="236"/>
      <c r="BG62" s="236"/>
      <c r="BH62" s="236"/>
      <c r="BI62" s="70">
        <f t="shared" ref="BI62" si="646">BS62</f>
        <v>0</v>
      </c>
      <c r="BJ62" s="63">
        <f t="shared" ref="BJ62" si="647">IF(ISERROR(AC62/X62),0,AC62/X62)</f>
        <v>0</v>
      </c>
      <c r="BK62" s="125" t="str">
        <f t="shared" ref="BK62" si="648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9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50">SUM(BW62:CD62)</f>
        <v>0</v>
      </c>
      <c r="CF62" s="222">
        <f t="shared" ref="CF62" si="651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2">SUM(CH62:CO62)</f>
        <v>0</v>
      </c>
      <c r="CQ62" s="75">
        <f t="shared" ref="CQ62" si="653">IF(MID(H62,1,1)="1",1,0)+IF(MID(I62,1,1)="1",1,0)+IF(MID(J62,1,1)="1",1,0)+IF(MID(K62,1,1)="1",1,0)+IF(MID(L62,1,1)="1",1,0)+IF(MID(M62,1,1)="1",1,0)+IF(MID(N62,1,1)="1",1,0)</f>
        <v>0</v>
      </c>
      <c r="CR62" s="75">
        <f t="shared" ref="CR62" si="654">IF(MID(H62,1,1)="2",1,0)+IF(MID(I62,1,1)="2",1,0)+IF(MID(J62,1,1)="2",1,0)+IF(MID(K62,1,1)="2",1,0)+IF(MID(L62,1,1)="2",1,0)+IF(MID(M62,1,1)="2",1,0)+IF(MID(N62,1,1)="2",1,0)</f>
        <v>0</v>
      </c>
      <c r="CS62" s="76">
        <f t="shared" ref="CS62" si="655">IF(MID(H62,1,1)="3",1,0)+IF(MID(I62,1,1)="3",1,0)+IF(MID(J62,1,1)="3",1,0)+IF(MID(K62,1,1)="3",1,0)+IF(MID(L62,1,1)="3",1,0)+IF(MID(M62,1,1)="3",1,0)+IF(MID(N62,1,1)="3",1,0)</f>
        <v>0</v>
      </c>
      <c r="CT62" s="75">
        <f t="shared" ref="CT62" si="656">IF(MID(H62,1,1)="4",1,0)+IF(MID(I62,1,1)="4",1,0)+IF(MID(J62,1,1)="4",1,0)+IF(MID(K62,1,1)="4",1,0)+IF(MID(L62,1,1)="4",1,0)+IF(MID(M62,1,1)="4",1,0)+IF(MID(N62,1,1)="4",1,0)</f>
        <v>0</v>
      </c>
      <c r="CU62" s="75">
        <f t="shared" ref="CU62" si="657">IF(MID(H62,1,1)="5",1,0)+IF(MID(I62,1,1)="5",1,0)+IF(MID(J62,1,1)="5",1,0)+IF(MID(K62,1,1)="5",1,0)+IF(MID(L62,1,1)="5",1,0)+IF(MID(M62,1,1)="5",1,0)+IF(MID(N62,1,1)="5",1,0)</f>
        <v>0</v>
      </c>
      <c r="CV62" s="75">
        <f t="shared" ref="CV62" si="658">IF(MID(H62,1,1)="6",1,0)+IF(MID(I62,1,1)="6",1,0)+IF(MID(J62,1,1)="6",1,0)+IF(MID(K62,1,1)="6",1,0)+IF(MID(L62,1,1)="6",1,0)+IF(MID(M62,1,1)="6",1,0)+IF(MID(N62,1,1)="6",1,0)</f>
        <v>0</v>
      </c>
      <c r="CW62" s="75">
        <f t="shared" ref="CW62" si="659">IF(MID(H62,1,1)="7",1,0)+IF(MID(I62,1,1)="7",1,0)+IF(MID(J62,1,1)="7",1,0)+IF(MID(K62,1,1)="7",1,0)+IF(MID(L62,1,1)="7",1,0)+IF(MID(M62,1,1)="7",1,0)+IF(MID(N62,1,1)="7",1,0)</f>
        <v>0</v>
      </c>
      <c r="CX62" s="75">
        <f t="shared" ref="CX62" si="660">IF(MID(H62,1,1)="8",1,0)+IF(MID(I62,1,1)="8",1,0)+IF(MID(J62,1,1)="8",1,0)+IF(MID(K62,1,1)="8",1,0)+IF(MID(L62,1,1)="8",1,0)+IF(MID(M62,1,1)="8",1,0)+IF(MID(N62,1,1)="8",1,0)</f>
        <v>0</v>
      </c>
      <c r="CY62" s="86">
        <f t="shared" ref="CY62" si="661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27" t="s">
        <v>246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2">AD63*$BL$5+AH63*$BM$5+AL63*$BN$5+AP63*$BO$5+AT63*$BP$5+AX63*$BQ$5+BB63*$BR$5+BF63*$BS$5</f>
        <v>0</v>
      </c>
      <c r="AA63" s="9">
        <f t="shared" si="662"/>
        <v>0</v>
      </c>
      <c r="AB63" s="9">
        <f t="shared" si="662"/>
        <v>0</v>
      </c>
      <c r="AC63" s="9">
        <f t="shared" si="19"/>
        <v>0</v>
      </c>
      <c r="AD63" s="236"/>
      <c r="AE63" s="236"/>
      <c r="AF63" s="236"/>
      <c r="AG63" s="70">
        <f t="shared" ref="AG63" si="663">BL63</f>
        <v>0</v>
      </c>
      <c r="AH63" s="236"/>
      <c r="AI63" s="236"/>
      <c r="AJ63" s="236"/>
      <c r="AK63" s="70">
        <f t="shared" ref="AK63" si="664">BM63</f>
        <v>0</v>
      </c>
      <c r="AL63" s="236"/>
      <c r="AM63" s="236"/>
      <c r="AN63" s="236"/>
      <c r="AO63" s="70">
        <f t="shared" ref="AO63" si="665">BN63</f>
        <v>0</v>
      </c>
      <c r="AP63" s="236"/>
      <c r="AQ63" s="236"/>
      <c r="AR63" s="236"/>
      <c r="AS63" s="70">
        <f t="shared" ref="AS63" si="666">BO63</f>
        <v>0</v>
      </c>
      <c r="AT63" s="236"/>
      <c r="AU63" s="236"/>
      <c r="AV63" s="236"/>
      <c r="AW63" s="70">
        <f t="shared" ref="AW63" si="667">BP63</f>
        <v>0</v>
      </c>
      <c r="AX63" s="236"/>
      <c r="AY63" s="236"/>
      <c r="AZ63" s="236"/>
      <c r="BA63" s="70">
        <f t="shared" ref="BA63" si="668">BQ63</f>
        <v>0</v>
      </c>
      <c r="BB63" s="236"/>
      <c r="BC63" s="236"/>
      <c r="BD63" s="236"/>
      <c r="BE63" s="70">
        <f t="shared" ref="BE63" si="669">BR63</f>
        <v>0</v>
      </c>
      <c r="BF63" s="236"/>
      <c r="BG63" s="236"/>
      <c r="BH63" s="236"/>
      <c r="BI63" s="70">
        <f t="shared" ref="BI63" si="670">BS63</f>
        <v>0</v>
      </c>
      <c r="BJ63" s="63">
        <f t="shared" ref="BJ63" si="671">IF(ISERROR(AC63/X63),0,AC63/X63)</f>
        <v>0</v>
      </c>
      <c r="BK63" s="125" t="str">
        <f t="shared" ref="BK63" si="672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3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4">SUM(BW63:CD63)</f>
        <v>0</v>
      </c>
      <c r="CF63" s="222">
        <f t="shared" ref="CF63" si="675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6">SUM(CH63:CO63)</f>
        <v>0</v>
      </c>
      <c r="CQ63" s="75">
        <f t="shared" ref="CQ63" si="677">IF(MID(H63,1,1)="1",1,0)+IF(MID(I63,1,1)="1",1,0)+IF(MID(J63,1,1)="1",1,0)+IF(MID(K63,1,1)="1",1,0)+IF(MID(L63,1,1)="1",1,0)+IF(MID(M63,1,1)="1",1,0)+IF(MID(N63,1,1)="1",1,0)</f>
        <v>0</v>
      </c>
      <c r="CR63" s="75">
        <f t="shared" ref="CR63" si="678">IF(MID(H63,1,1)="2",1,0)+IF(MID(I63,1,1)="2",1,0)+IF(MID(J63,1,1)="2",1,0)+IF(MID(K63,1,1)="2",1,0)+IF(MID(L63,1,1)="2",1,0)+IF(MID(M63,1,1)="2",1,0)+IF(MID(N63,1,1)="2",1,0)</f>
        <v>0</v>
      </c>
      <c r="CS63" s="76">
        <f t="shared" ref="CS63" si="679">IF(MID(H63,1,1)="3",1,0)+IF(MID(I63,1,1)="3",1,0)+IF(MID(J63,1,1)="3",1,0)+IF(MID(K63,1,1)="3",1,0)+IF(MID(L63,1,1)="3",1,0)+IF(MID(M63,1,1)="3",1,0)+IF(MID(N63,1,1)="3",1,0)</f>
        <v>0</v>
      </c>
      <c r="CT63" s="75">
        <f t="shared" ref="CT63" si="680">IF(MID(H63,1,1)="4",1,0)+IF(MID(I63,1,1)="4",1,0)+IF(MID(J63,1,1)="4",1,0)+IF(MID(K63,1,1)="4",1,0)+IF(MID(L63,1,1)="4",1,0)+IF(MID(M63,1,1)="4",1,0)+IF(MID(N63,1,1)="4",1,0)</f>
        <v>0</v>
      </c>
      <c r="CU63" s="75">
        <f t="shared" ref="CU63" si="681">IF(MID(H63,1,1)="5",1,0)+IF(MID(I63,1,1)="5",1,0)+IF(MID(J63,1,1)="5",1,0)+IF(MID(K63,1,1)="5",1,0)+IF(MID(L63,1,1)="5",1,0)+IF(MID(M63,1,1)="5",1,0)+IF(MID(N63,1,1)="5",1,0)</f>
        <v>0</v>
      </c>
      <c r="CV63" s="75">
        <f t="shared" ref="CV63" si="682">IF(MID(H63,1,1)="6",1,0)+IF(MID(I63,1,1)="6",1,0)+IF(MID(J63,1,1)="6",1,0)+IF(MID(K63,1,1)="6",1,0)+IF(MID(L63,1,1)="6",1,0)+IF(MID(M63,1,1)="6",1,0)+IF(MID(N63,1,1)="6",1,0)</f>
        <v>0</v>
      </c>
      <c r="CW63" s="75">
        <f t="shared" ref="CW63" si="683">IF(MID(H63,1,1)="7",1,0)+IF(MID(I63,1,1)="7",1,0)+IF(MID(J63,1,1)="7",1,0)+IF(MID(K63,1,1)="7",1,0)+IF(MID(L63,1,1)="7",1,0)+IF(MID(M63,1,1)="7",1,0)+IF(MID(N63,1,1)="7",1,0)</f>
        <v>0</v>
      </c>
      <c r="CX63" s="75">
        <f t="shared" ref="CX63" si="684">IF(MID(H63,1,1)="8",1,0)+IF(MID(I63,1,1)="8",1,0)+IF(MID(J63,1,1)="8",1,0)+IF(MID(K63,1,1)="8",1,0)+IF(MID(L63,1,1)="8",1,0)+IF(MID(M63,1,1)="8",1,0)+IF(MID(N63,1,1)="8",1,0)</f>
        <v>0</v>
      </c>
      <c r="CY63" s="86">
        <f t="shared" ref="CY63" si="685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27" t="s">
        <v>247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6">AD64*$BL$5+AH64*$BM$5+AL64*$BN$5+AP64*$BO$5+AT64*$BP$5+AX64*$BQ$5+BB64*$BR$5+BF64*$BS$5</f>
        <v>0</v>
      </c>
      <c r="AA64" s="9">
        <f t="shared" si="686"/>
        <v>0</v>
      </c>
      <c r="AB64" s="9">
        <f t="shared" si="686"/>
        <v>0</v>
      </c>
      <c r="AC64" s="9">
        <f t="shared" si="19"/>
        <v>0</v>
      </c>
      <c r="AD64" s="236"/>
      <c r="AE64" s="236"/>
      <c r="AF64" s="236"/>
      <c r="AG64" s="70">
        <f t="shared" ref="AG64" si="687">BL64</f>
        <v>0</v>
      </c>
      <c r="AH64" s="236"/>
      <c r="AI64" s="236"/>
      <c r="AJ64" s="236"/>
      <c r="AK64" s="70">
        <f t="shared" ref="AK64" si="688">BM64</f>
        <v>0</v>
      </c>
      <c r="AL64" s="236"/>
      <c r="AM64" s="236"/>
      <c r="AN64" s="236"/>
      <c r="AO64" s="70">
        <f t="shared" ref="AO64" si="689">BN64</f>
        <v>0</v>
      </c>
      <c r="AP64" s="236"/>
      <c r="AQ64" s="236"/>
      <c r="AR64" s="236"/>
      <c r="AS64" s="70">
        <f t="shared" ref="AS64" si="690">BO64</f>
        <v>0</v>
      </c>
      <c r="AT64" s="236"/>
      <c r="AU64" s="236"/>
      <c r="AV64" s="236"/>
      <c r="AW64" s="70">
        <f t="shared" ref="AW64" si="691">BP64</f>
        <v>0</v>
      </c>
      <c r="AX64" s="236"/>
      <c r="AY64" s="236"/>
      <c r="AZ64" s="236"/>
      <c r="BA64" s="70">
        <f t="shared" ref="BA64" si="692">BQ64</f>
        <v>0</v>
      </c>
      <c r="BB64" s="236"/>
      <c r="BC64" s="236"/>
      <c r="BD64" s="236"/>
      <c r="BE64" s="70">
        <f t="shared" ref="BE64" si="693">BR64</f>
        <v>0</v>
      </c>
      <c r="BF64" s="236"/>
      <c r="BG64" s="236"/>
      <c r="BH64" s="236"/>
      <c r="BI64" s="70">
        <f t="shared" ref="BI64" si="694">BS64</f>
        <v>0</v>
      </c>
      <c r="BJ64" s="63">
        <f t="shared" ref="BJ64" si="695">IF(ISERROR(AC64/X64),0,AC64/X64)</f>
        <v>0</v>
      </c>
      <c r="BK64" s="125" t="str">
        <f t="shared" ref="BK64" si="696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7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8">SUM(BW64:CD64)</f>
        <v>0</v>
      </c>
      <c r="CF64" s="222">
        <f t="shared" ref="CF64" si="699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700">SUM(CH64:CO64)</f>
        <v>0</v>
      </c>
      <c r="CQ64" s="75">
        <f t="shared" ref="CQ64" si="701">IF(MID(H64,1,1)="1",1,0)+IF(MID(I64,1,1)="1",1,0)+IF(MID(J64,1,1)="1",1,0)+IF(MID(K64,1,1)="1",1,0)+IF(MID(L64,1,1)="1",1,0)+IF(MID(M64,1,1)="1",1,0)+IF(MID(N64,1,1)="1",1,0)</f>
        <v>0</v>
      </c>
      <c r="CR64" s="75">
        <f t="shared" ref="CR64" si="702">IF(MID(H64,1,1)="2",1,0)+IF(MID(I64,1,1)="2",1,0)+IF(MID(J64,1,1)="2",1,0)+IF(MID(K64,1,1)="2",1,0)+IF(MID(L64,1,1)="2",1,0)+IF(MID(M64,1,1)="2",1,0)+IF(MID(N64,1,1)="2",1,0)</f>
        <v>0</v>
      </c>
      <c r="CS64" s="76">
        <f t="shared" ref="CS64" si="703">IF(MID(H64,1,1)="3",1,0)+IF(MID(I64,1,1)="3",1,0)+IF(MID(J64,1,1)="3",1,0)+IF(MID(K64,1,1)="3",1,0)+IF(MID(L64,1,1)="3",1,0)+IF(MID(M64,1,1)="3",1,0)+IF(MID(N64,1,1)="3",1,0)</f>
        <v>0</v>
      </c>
      <c r="CT64" s="75">
        <f t="shared" ref="CT64" si="704">IF(MID(H64,1,1)="4",1,0)+IF(MID(I64,1,1)="4",1,0)+IF(MID(J64,1,1)="4",1,0)+IF(MID(K64,1,1)="4",1,0)+IF(MID(L64,1,1)="4",1,0)+IF(MID(M64,1,1)="4",1,0)+IF(MID(N64,1,1)="4",1,0)</f>
        <v>0</v>
      </c>
      <c r="CU64" s="75">
        <f t="shared" ref="CU64" si="705">IF(MID(H64,1,1)="5",1,0)+IF(MID(I64,1,1)="5",1,0)+IF(MID(J64,1,1)="5",1,0)+IF(MID(K64,1,1)="5",1,0)+IF(MID(L64,1,1)="5",1,0)+IF(MID(M64,1,1)="5",1,0)+IF(MID(N64,1,1)="5",1,0)</f>
        <v>0</v>
      </c>
      <c r="CV64" s="75">
        <f t="shared" ref="CV64" si="706">IF(MID(H64,1,1)="6",1,0)+IF(MID(I64,1,1)="6",1,0)+IF(MID(J64,1,1)="6",1,0)+IF(MID(K64,1,1)="6",1,0)+IF(MID(L64,1,1)="6",1,0)+IF(MID(M64,1,1)="6",1,0)+IF(MID(N64,1,1)="6",1,0)</f>
        <v>0</v>
      </c>
      <c r="CW64" s="75">
        <f t="shared" ref="CW64" si="707">IF(MID(H64,1,1)="7",1,0)+IF(MID(I64,1,1)="7",1,0)+IF(MID(J64,1,1)="7",1,0)+IF(MID(K64,1,1)="7",1,0)+IF(MID(L64,1,1)="7",1,0)+IF(MID(M64,1,1)="7",1,0)+IF(MID(N64,1,1)="7",1,0)</f>
        <v>0</v>
      </c>
      <c r="CX64" s="75">
        <f t="shared" ref="CX64" si="708">IF(MID(H64,1,1)="8",1,0)+IF(MID(I64,1,1)="8",1,0)+IF(MID(J64,1,1)="8",1,0)+IF(MID(K64,1,1)="8",1,0)+IF(MID(L64,1,1)="8",1,0)+IF(MID(M64,1,1)="8",1,0)+IF(MID(N64,1,1)="8",1,0)</f>
        <v>0</v>
      </c>
      <c r="CY64" s="86">
        <f t="shared" ref="CY64" si="709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88" t="s">
        <v>24</v>
      </c>
      <c r="B65" s="122" t="s">
        <v>178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88" t="s">
        <v>24</v>
      </c>
      <c r="B66" s="122" t="s">
        <v>179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10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10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88" t="s">
        <v>24</v>
      </c>
      <c r="B69" s="244" t="s">
        <v>261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711">SUMIF($A15:$A64,"&gt;'#'",Z15:Z64)</f>
        <v>244</v>
      </c>
      <c r="AA69" s="35">
        <f t="shared" ref="AA69:AB69" si="712">SUMIF($A15:$A64,"&gt;'#'",AA15:AA64)</f>
        <v>0</v>
      </c>
      <c r="AB69" s="35">
        <f t="shared" si="712"/>
        <v>188</v>
      </c>
      <c r="AC69" s="35">
        <f t="shared" si="711"/>
        <v>942</v>
      </c>
      <c r="AD69" s="229">
        <f>SUM(AD15:AD64)</f>
        <v>168</v>
      </c>
      <c r="AE69" s="229">
        <f>SUM(AE15:AE64)</f>
        <v>0</v>
      </c>
      <c r="AF69" s="229">
        <f>SUM(AF15:AF64)</f>
        <v>104</v>
      </c>
      <c r="AG69" s="227">
        <f t="shared" ref="AG69:BI69" si="713">SUM(AG15:AG64)</f>
        <v>29</v>
      </c>
      <c r="AH69" s="229">
        <f t="shared" si="713"/>
        <v>62</v>
      </c>
      <c r="AI69" s="229">
        <f t="shared" ref="AI69:AJ69" si="714">SUM(AI15:AI64)</f>
        <v>0</v>
      </c>
      <c r="AJ69" s="229">
        <f t="shared" si="714"/>
        <v>70</v>
      </c>
      <c r="AK69" s="227">
        <f t="shared" si="713"/>
        <v>14</v>
      </c>
      <c r="AL69" s="229">
        <f t="shared" si="713"/>
        <v>14</v>
      </c>
      <c r="AM69" s="229">
        <f t="shared" ref="AM69:AN69" si="715">SUM(AM15:AM64)</f>
        <v>0</v>
      </c>
      <c r="AN69" s="229">
        <f t="shared" si="715"/>
        <v>14</v>
      </c>
      <c r="AO69" s="227">
        <f t="shared" si="713"/>
        <v>2.8</v>
      </c>
      <c r="AP69" s="229">
        <f t="shared" si="713"/>
        <v>0</v>
      </c>
      <c r="AQ69" s="229">
        <f t="shared" ref="AQ69:AR69" si="716">SUM(AQ15:AQ64)</f>
        <v>0</v>
      </c>
      <c r="AR69" s="229">
        <f t="shared" si="716"/>
        <v>0</v>
      </c>
      <c r="AS69" s="227">
        <f t="shared" si="713"/>
        <v>0</v>
      </c>
      <c r="AT69" s="229">
        <f t="shared" si="713"/>
        <v>0</v>
      </c>
      <c r="AU69" s="229">
        <f t="shared" ref="AU69:AV69" si="717">SUM(AU15:AU64)</f>
        <v>0</v>
      </c>
      <c r="AV69" s="229">
        <f t="shared" si="717"/>
        <v>0</v>
      </c>
      <c r="AW69" s="227">
        <f t="shared" si="713"/>
        <v>0</v>
      </c>
      <c r="AX69" s="229">
        <f t="shared" si="713"/>
        <v>0</v>
      </c>
      <c r="AY69" s="229">
        <f t="shared" ref="AY69:AZ69" si="718">SUM(AY15:AY64)</f>
        <v>0</v>
      </c>
      <c r="AZ69" s="229">
        <f t="shared" si="718"/>
        <v>0</v>
      </c>
      <c r="BA69" s="227">
        <f t="shared" si="713"/>
        <v>0</v>
      </c>
      <c r="BB69" s="229">
        <f t="shared" si="713"/>
        <v>0</v>
      </c>
      <c r="BC69" s="229">
        <f t="shared" ref="BC69:BD69" si="719">SUM(BC15:BC64)</f>
        <v>0</v>
      </c>
      <c r="BD69" s="229">
        <f t="shared" si="719"/>
        <v>0</v>
      </c>
      <c r="BE69" s="227">
        <f t="shared" si="713"/>
        <v>0</v>
      </c>
      <c r="BF69" s="229">
        <f t="shared" si="713"/>
        <v>0</v>
      </c>
      <c r="BG69" s="229">
        <f t="shared" ref="BG69:BH69" si="720">SUM(BG15:BG64)</f>
        <v>0</v>
      </c>
      <c r="BH69" s="229">
        <f t="shared" si="720"/>
        <v>0</v>
      </c>
      <c r="BI69" s="227">
        <f t="shared" si="713"/>
        <v>0</v>
      </c>
      <c r="BJ69" s="64">
        <f t="shared" si="0"/>
        <v>0.68558951965065507</v>
      </c>
      <c r="BK69" s="54"/>
      <c r="BL69" s="84">
        <f>SUM(BL15:BL68)</f>
        <v>29</v>
      </c>
      <c r="BM69" s="84">
        <f t="shared" ref="BM69:BT69" si="721">SUM(BM15:BM68)</f>
        <v>14</v>
      </c>
      <c r="BN69" s="84">
        <f t="shared" si="721"/>
        <v>2.8</v>
      </c>
      <c r="BO69" s="84">
        <f t="shared" si="721"/>
        <v>0</v>
      </c>
      <c r="BP69" s="84">
        <f t="shared" si="721"/>
        <v>0</v>
      </c>
      <c r="BQ69" s="84">
        <f t="shared" si="721"/>
        <v>0</v>
      </c>
      <c r="BR69" s="84">
        <f t="shared" si="721"/>
        <v>0</v>
      </c>
      <c r="BS69" s="84">
        <f t="shared" si="721"/>
        <v>0</v>
      </c>
      <c r="BT69" s="92">
        <f t="shared" si="721"/>
        <v>45.8</v>
      </c>
      <c r="BW69" s="37">
        <f>SUM(BW15:BW68)</f>
        <v>29</v>
      </c>
      <c r="BX69" s="37">
        <f t="shared" ref="BX69:CE69" si="722">SUM(BX15:BX68)</f>
        <v>14</v>
      </c>
      <c r="BY69" s="37">
        <f t="shared" si="722"/>
        <v>2.75</v>
      </c>
      <c r="BZ69" s="37">
        <f t="shared" si="722"/>
        <v>0</v>
      </c>
      <c r="CA69" s="37">
        <f t="shared" si="722"/>
        <v>0</v>
      </c>
      <c r="CB69" s="37">
        <f t="shared" si="722"/>
        <v>0</v>
      </c>
      <c r="CC69" s="37">
        <f t="shared" si="722"/>
        <v>0</v>
      </c>
      <c r="CD69" s="37">
        <f t="shared" si="722"/>
        <v>0</v>
      </c>
      <c r="CE69" s="209">
        <f t="shared" si="722"/>
        <v>45.75</v>
      </c>
      <c r="CF69" s="223"/>
      <c r="CG69" s="23" t="s">
        <v>35</v>
      </c>
      <c r="CH69" s="78">
        <f>SUM(CH15:CH68)</f>
        <v>5</v>
      </c>
      <c r="CI69" s="78">
        <f t="shared" ref="CI69:CO69" si="723">SUM(CI15:CI68)</f>
        <v>3</v>
      </c>
      <c r="CJ69" s="78">
        <f t="shared" si="723"/>
        <v>1</v>
      </c>
      <c r="CK69" s="78">
        <f t="shared" si="723"/>
        <v>0</v>
      </c>
      <c r="CL69" s="78">
        <f t="shared" si="723"/>
        <v>0</v>
      </c>
      <c r="CM69" s="78">
        <f t="shared" si="723"/>
        <v>0</v>
      </c>
      <c r="CN69" s="78">
        <f t="shared" si="723"/>
        <v>0</v>
      </c>
      <c r="CO69" s="78">
        <f t="shared" si="723"/>
        <v>0</v>
      </c>
      <c r="CP69" s="89">
        <f>SUM(CP15:CP38)</f>
        <v>9</v>
      </c>
      <c r="CQ69" s="78">
        <f>SUM(CQ15:CQ68)</f>
        <v>3</v>
      </c>
      <c r="CR69" s="78">
        <f t="shared" ref="CR69:CX69" si="724">SUM(CR15:CR68)</f>
        <v>2</v>
      </c>
      <c r="CS69" s="78">
        <f t="shared" si="724"/>
        <v>0</v>
      </c>
      <c r="CT69" s="78">
        <f t="shared" si="724"/>
        <v>0</v>
      </c>
      <c r="CU69" s="78">
        <f t="shared" si="724"/>
        <v>0</v>
      </c>
      <c r="CV69" s="78">
        <f t="shared" si="724"/>
        <v>0</v>
      </c>
      <c r="CW69" s="78">
        <f t="shared" si="724"/>
        <v>0</v>
      </c>
      <c r="CX69" s="78">
        <f t="shared" si="724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5">COUNTIF(DE15:DE38,"&gt;0")</f>
        <v>0</v>
      </c>
      <c r="DF69" s="20">
        <f t="shared" si="725"/>
        <v>0</v>
      </c>
      <c r="DG69" s="20">
        <f t="shared" si="725"/>
        <v>0</v>
      </c>
      <c r="DH69" s="20">
        <f t="shared" si="725"/>
        <v>0</v>
      </c>
      <c r="DI69" s="20">
        <f t="shared" si="725"/>
        <v>0</v>
      </c>
      <c r="DJ69" s="20">
        <f t="shared" si="725"/>
        <v>0</v>
      </c>
      <c r="DK69" s="20">
        <f t="shared" si="725"/>
        <v>0</v>
      </c>
      <c r="DL69" s="136">
        <f>COUNTIF(DL15:DL38,"&gt;0")</f>
        <v>0</v>
      </c>
      <c r="DM69" s="20">
        <f t="shared" ref="DM69:DU69" si="726">COUNTIF(DM15:DM38,"&gt;0")</f>
        <v>0</v>
      </c>
      <c r="DN69" s="20">
        <f t="shared" si="726"/>
        <v>0</v>
      </c>
      <c r="DO69" s="20">
        <f t="shared" si="726"/>
        <v>0</v>
      </c>
      <c r="DP69" s="20">
        <f t="shared" si="726"/>
        <v>0</v>
      </c>
      <c r="DQ69" s="20">
        <f t="shared" si="726"/>
        <v>0</v>
      </c>
      <c r="DR69" s="20">
        <f t="shared" si="726"/>
        <v>0</v>
      </c>
      <c r="DS69" s="20">
        <f t="shared" si="726"/>
        <v>0</v>
      </c>
      <c r="DT69" s="20">
        <f t="shared" si="726"/>
        <v>0</v>
      </c>
      <c r="DU69" s="136">
        <f t="shared" si="726"/>
        <v>0</v>
      </c>
    </row>
    <row r="70" spans="1:125" s="2" customFormat="1" x14ac:dyDescent="0.25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06" t="s">
        <v>150</v>
      </c>
      <c r="DE70" s="607"/>
      <c r="DF70" s="607"/>
      <c r="DG70" s="607"/>
      <c r="DH70" s="607"/>
      <c r="DI70" s="607"/>
      <c r="DJ70" s="607"/>
      <c r="DK70" s="608"/>
      <c r="DL70" s="133" t="s">
        <v>35</v>
      </c>
      <c r="DM70" s="606" t="s">
        <v>151</v>
      </c>
      <c r="DN70" s="607"/>
      <c r="DO70" s="607"/>
      <c r="DP70" s="607"/>
      <c r="DQ70" s="607"/>
      <c r="DR70" s="607"/>
      <c r="DS70" s="607"/>
      <c r="DT70" s="608"/>
      <c r="DU70" s="133" t="s">
        <v>35</v>
      </c>
    </row>
    <row r="71" spans="1:125" s="2" customFormat="1" ht="13.5" customHeight="1" x14ac:dyDescent="0.25">
      <c r="A71" s="295" t="s">
        <v>248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x14ac:dyDescent="0.25">
      <c r="A72" s="338" t="str">
        <f>CONCATENATE($A$71,".",BX72)</f>
        <v>1.2.01</v>
      </c>
      <c r="B72" s="520" t="s">
        <v>368</v>
      </c>
      <c r="C72" s="139" t="s">
        <v>131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1</v>
      </c>
      <c r="Q72" s="144"/>
      <c r="R72" s="144"/>
      <c r="S72" s="144"/>
      <c r="T72" s="144"/>
      <c r="U72" s="144"/>
      <c r="V72" s="144"/>
      <c r="W72" s="144"/>
      <c r="X72" s="144">
        <f t="shared" ref="X72:X79" si="727">Y72*$BR$7</f>
        <v>30</v>
      </c>
      <c r="Y72" s="144">
        <f t="shared" ref="Y72:Y79" si="728">AG72+AK72+AO72+AS72+AW72+BA72+BE72+BI72</f>
        <v>1</v>
      </c>
      <c r="Z72" s="9">
        <f t="shared" ref="Z72:AB79" si="729">AD72*$BL$5+AH72*$BM$5+AL72*$BN$5+AP72*$BO$5+AT72*$BP$5+AX72*$BQ$5+BB72*$BR$5+BF72*$BS$5</f>
        <v>0</v>
      </c>
      <c r="AA72" s="9">
        <f t="shared" si="729"/>
        <v>0</v>
      </c>
      <c r="AB72" s="9">
        <f t="shared" si="729"/>
        <v>0</v>
      </c>
      <c r="AC72" s="9">
        <f t="shared" ref="AC72:AC79" si="730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1">IF(ISERROR(AC72/X72),0,AC72/X72)</f>
        <v>1</v>
      </c>
      <c r="BK72" s="125" t="str">
        <f t="shared" ref="BK72:BK79" si="732">IF(ISERROR(SEARCH("в",A72)),"",1)</f>
        <v/>
      </c>
      <c r="BL72" s="14">
        <f t="shared" ref="BL72:BL79" si="733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4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5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6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7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8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9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40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1">SUM(BL72:BS72)</f>
        <v>0</v>
      </c>
      <c r="BW72"/>
      <c r="BX72" s="479" t="s">
        <v>311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2">SUM($AD72:$AD72)+SUM($AH72:$AH72)+SUM($AL72:$AL72)+SUM($AP72:$AP72)+SUM($AT72:$AT72)+SUM($AX72:$AX72)+SUM($BB72:$BB72)+SUM($BF72:$BF72)</f>
        <v>0</v>
      </c>
      <c r="DD72" s="95">
        <f t="shared" ref="DD72:DD79" si="743">IF(VALUE($O72)=1,BP$6,0)</f>
        <v>0</v>
      </c>
      <c r="DE72" s="95">
        <f t="shared" ref="DE72:DE79" si="744">IF(VALUE($O72)=2,BP$6,0)</f>
        <v>0</v>
      </c>
      <c r="DF72" s="95">
        <f t="shared" ref="DF72:DF79" si="745">IF(VALUE($O72)=3,BP$6,0)</f>
        <v>0</v>
      </c>
      <c r="DG72" s="95">
        <f t="shared" ref="DG72:DG79" si="746">IF(VALUE($O72)=4,BP$6,0)</f>
        <v>0</v>
      </c>
      <c r="DH72" s="95">
        <f t="shared" ref="DH72:DH79" si="747">IF(VALUE($O72)=5,BP$6,0)</f>
        <v>0</v>
      </c>
      <c r="DI72" s="95">
        <f t="shared" ref="DI72:DI79" si="748">IF(VALUE($O72)=6,BP$6,0)</f>
        <v>0</v>
      </c>
      <c r="DJ72" s="95">
        <f t="shared" ref="DJ72:DJ79" si="749">IF(VALUE($O72)=7,BP$6,0)</f>
        <v>0</v>
      </c>
      <c r="DK72" s="95">
        <f t="shared" ref="DK72:DK79" si="750">IF(VALUE($O72)=8,BP$6,0)</f>
        <v>0</v>
      </c>
      <c r="DL72" s="67">
        <f t="shared" ref="DL72:DL79" si="751">SUM(DD72:DK72)+DU72</f>
        <v>1</v>
      </c>
      <c r="DM72" s="95">
        <f t="shared" ref="DM72:DM79" si="752">IF(VALUE($P72)=1,$BL$6,0)</f>
        <v>1</v>
      </c>
      <c r="DN72" s="95">
        <f t="shared" ref="DN72:DN79" si="753">IF(VALUE($P72)=2,$BL$6,0)</f>
        <v>0</v>
      </c>
      <c r="DO72" s="95">
        <f t="shared" ref="DO72:DO79" si="754">IF(VALUE($P72)=3,$BL$6,0)</f>
        <v>0</v>
      </c>
      <c r="DP72" s="95">
        <f t="shared" ref="DP72:DP79" si="755">IF(VALUE($P72)=4,$BL$6,0)</f>
        <v>0</v>
      </c>
      <c r="DQ72" s="95">
        <f t="shared" ref="DQ72:DQ79" si="756">IF(VALUE($P72)=5,$BL$6,0)</f>
        <v>0</v>
      </c>
      <c r="DR72" s="95">
        <f t="shared" ref="DR72:DR79" si="757">IF(VALUE($P72)=6,$BL$6,0)</f>
        <v>0</v>
      </c>
      <c r="DS72" s="95">
        <f t="shared" ref="DS72:DS79" si="758">IF(VALUE($P72)=7,$BL$6,0)</f>
        <v>0</v>
      </c>
      <c r="DT72" s="95">
        <f t="shared" ref="DT72:DT79" si="759">IF(VALUE($P72)=8,$BL$6,0)</f>
        <v>0</v>
      </c>
      <c r="DU72" s="67">
        <f t="shared" ref="DU72:DU79" si="760">SUM(DM72:DT72)</f>
        <v>1</v>
      </c>
    </row>
    <row r="73" spans="1:125" s="2" customFormat="1" x14ac:dyDescent="0.25">
      <c r="A73" s="338" t="str">
        <f t="shared" ref="A73:A79" si="761">CONCATENATE($A$71,".",BX73)</f>
        <v>1.2.02</v>
      </c>
      <c r="B73" s="520" t="s">
        <v>371</v>
      </c>
      <c r="C73" s="139" t="s">
        <v>131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>
        <v>2</v>
      </c>
      <c r="Q73" s="144"/>
      <c r="R73" s="144"/>
      <c r="S73" s="144"/>
      <c r="T73" s="144"/>
      <c r="U73" s="144"/>
      <c r="V73" s="144"/>
      <c r="W73" s="144"/>
      <c r="X73" s="144">
        <f t="shared" si="727"/>
        <v>30</v>
      </c>
      <c r="Y73" s="144">
        <f t="shared" si="728"/>
        <v>1</v>
      </c>
      <c r="Z73" s="9">
        <f t="shared" si="729"/>
        <v>0</v>
      </c>
      <c r="AA73" s="9">
        <f t="shared" si="729"/>
        <v>0</v>
      </c>
      <c r="AB73" s="9">
        <f t="shared" si="729"/>
        <v>0</v>
      </c>
      <c r="AC73" s="9">
        <f t="shared" si="730"/>
        <v>30</v>
      </c>
      <c r="AD73" s="236"/>
      <c r="AE73" s="236"/>
      <c r="AF73" s="236"/>
      <c r="AG73" s="70">
        <f t="shared" ref="AG73:AG79" si="762">DD73+DM73</f>
        <v>0</v>
      </c>
      <c r="AH73" s="236"/>
      <c r="AI73" s="236"/>
      <c r="AJ73" s="236"/>
      <c r="AK73" s="70">
        <f t="shared" ref="AK73:AK79" si="763">DE73+DN73</f>
        <v>1</v>
      </c>
      <c r="AL73" s="236"/>
      <c r="AM73" s="236"/>
      <c r="AN73" s="236"/>
      <c r="AO73" s="70">
        <f t="shared" ref="AO73:AO79" si="764">DF73+DO73</f>
        <v>0</v>
      </c>
      <c r="AP73" s="236"/>
      <c r="AQ73" s="236"/>
      <c r="AR73" s="236"/>
      <c r="AS73" s="70">
        <f t="shared" ref="AS73:AS79" si="765">DG73+DP73</f>
        <v>0</v>
      </c>
      <c r="AT73" s="236"/>
      <c r="AU73" s="236"/>
      <c r="AV73" s="236"/>
      <c r="AW73" s="70">
        <f t="shared" ref="AW73:AW79" si="766">DH73+DQ73</f>
        <v>0</v>
      </c>
      <c r="AX73" s="236"/>
      <c r="AY73" s="236"/>
      <c r="AZ73" s="236"/>
      <c r="BA73" s="70">
        <f t="shared" ref="BA73:BA79" si="767">DI73+DR73</f>
        <v>0</v>
      </c>
      <c r="BB73" s="236"/>
      <c r="BC73" s="236"/>
      <c r="BD73" s="236"/>
      <c r="BE73" s="70">
        <f t="shared" ref="BE73:BE79" si="768">DJ73+DS73</f>
        <v>0</v>
      </c>
      <c r="BF73" s="236"/>
      <c r="BG73" s="236"/>
      <c r="BH73" s="236"/>
      <c r="BI73" s="70">
        <f t="shared" ref="BI73:BI79" si="769">DK73+DT73</f>
        <v>0</v>
      </c>
      <c r="BJ73" s="63">
        <f t="shared" si="731"/>
        <v>1</v>
      </c>
      <c r="BK73" s="125" t="str">
        <f t="shared" si="732"/>
        <v/>
      </c>
      <c r="BL73" s="14">
        <f t="shared" si="733"/>
        <v>0</v>
      </c>
      <c r="BM73" s="14">
        <f t="shared" si="734"/>
        <v>0</v>
      </c>
      <c r="BN73" s="14">
        <f t="shared" si="735"/>
        <v>0</v>
      </c>
      <c r="BO73" s="14">
        <f t="shared" si="736"/>
        <v>0</v>
      </c>
      <c r="BP73" s="14">
        <f t="shared" si="737"/>
        <v>0</v>
      </c>
      <c r="BQ73" s="14">
        <f t="shared" si="738"/>
        <v>0</v>
      </c>
      <c r="BR73" s="14">
        <f t="shared" si="739"/>
        <v>0</v>
      </c>
      <c r="BS73" s="14">
        <f t="shared" si="740"/>
        <v>0</v>
      </c>
      <c r="BT73" s="92">
        <f t="shared" si="741"/>
        <v>0</v>
      </c>
      <c r="BW73"/>
      <c r="BX73" s="479" t="s">
        <v>312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2"/>
        <v>0</v>
      </c>
      <c r="DD73" s="95">
        <f t="shared" si="743"/>
        <v>0</v>
      </c>
      <c r="DE73" s="95">
        <f t="shared" si="744"/>
        <v>0</v>
      </c>
      <c r="DF73" s="95">
        <f t="shared" si="745"/>
        <v>0</v>
      </c>
      <c r="DG73" s="95">
        <f t="shared" si="746"/>
        <v>0</v>
      </c>
      <c r="DH73" s="95">
        <f t="shared" si="747"/>
        <v>0</v>
      </c>
      <c r="DI73" s="95">
        <f t="shared" si="748"/>
        <v>0</v>
      </c>
      <c r="DJ73" s="95">
        <f t="shared" si="749"/>
        <v>0</v>
      </c>
      <c r="DK73" s="95">
        <f t="shared" si="750"/>
        <v>0</v>
      </c>
      <c r="DL73" s="67">
        <f t="shared" si="751"/>
        <v>1</v>
      </c>
      <c r="DM73" s="95">
        <f t="shared" si="752"/>
        <v>0</v>
      </c>
      <c r="DN73" s="95">
        <f t="shared" si="753"/>
        <v>1</v>
      </c>
      <c r="DO73" s="95">
        <f t="shared" si="754"/>
        <v>0</v>
      </c>
      <c r="DP73" s="95">
        <f t="shared" si="755"/>
        <v>0</v>
      </c>
      <c r="DQ73" s="95">
        <f t="shared" si="756"/>
        <v>0</v>
      </c>
      <c r="DR73" s="95">
        <f t="shared" si="757"/>
        <v>0</v>
      </c>
      <c r="DS73" s="95">
        <f t="shared" si="758"/>
        <v>0</v>
      </c>
      <c r="DT73" s="95">
        <f t="shared" si="759"/>
        <v>0</v>
      </c>
      <c r="DU73" s="67">
        <f t="shared" si="760"/>
        <v>1</v>
      </c>
    </row>
    <row r="74" spans="1:125" s="2" customFormat="1" hidden="1" x14ac:dyDescent="0.25">
      <c r="A74" s="338" t="str">
        <f t="shared" si="761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7"/>
        <v>0</v>
      </c>
      <c r="Y74" s="144">
        <f t="shared" si="728"/>
        <v>0</v>
      </c>
      <c r="Z74" s="9">
        <f t="shared" si="729"/>
        <v>0</v>
      </c>
      <c r="AA74" s="9">
        <f t="shared" si="729"/>
        <v>0</v>
      </c>
      <c r="AB74" s="9">
        <f t="shared" si="729"/>
        <v>0</v>
      </c>
      <c r="AC74" s="9">
        <f t="shared" si="730"/>
        <v>0</v>
      </c>
      <c r="AD74" s="236"/>
      <c r="AE74" s="236"/>
      <c r="AF74" s="236"/>
      <c r="AG74" s="70">
        <f t="shared" si="762"/>
        <v>0</v>
      </c>
      <c r="AH74" s="236"/>
      <c r="AI74" s="236"/>
      <c r="AJ74" s="236"/>
      <c r="AK74" s="70">
        <f t="shared" si="763"/>
        <v>0</v>
      </c>
      <c r="AL74" s="236"/>
      <c r="AM74" s="236"/>
      <c r="AN74" s="236"/>
      <c r="AO74" s="70">
        <f t="shared" si="764"/>
        <v>0</v>
      </c>
      <c r="AP74" s="236"/>
      <c r="AQ74" s="236"/>
      <c r="AR74" s="236"/>
      <c r="AS74" s="70">
        <f t="shared" si="765"/>
        <v>0</v>
      </c>
      <c r="AT74" s="236"/>
      <c r="AU74" s="236"/>
      <c r="AV74" s="236"/>
      <c r="AW74" s="70">
        <f t="shared" si="766"/>
        <v>0</v>
      </c>
      <c r="AX74" s="236"/>
      <c r="AY74" s="236"/>
      <c r="AZ74" s="236"/>
      <c r="BA74" s="70">
        <f t="shared" si="767"/>
        <v>0</v>
      </c>
      <c r="BB74" s="236"/>
      <c r="BC74" s="236"/>
      <c r="BD74" s="236"/>
      <c r="BE74" s="70">
        <f t="shared" si="768"/>
        <v>0</v>
      </c>
      <c r="BF74" s="236"/>
      <c r="BG74" s="236"/>
      <c r="BH74" s="236"/>
      <c r="BI74" s="70">
        <f t="shared" si="769"/>
        <v>0</v>
      </c>
      <c r="BJ74" s="63">
        <f t="shared" si="731"/>
        <v>0</v>
      </c>
      <c r="BK74" s="125" t="str">
        <f t="shared" si="732"/>
        <v/>
      </c>
      <c r="BL74" s="14">
        <f t="shared" si="733"/>
        <v>0</v>
      </c>
      <c r="BM74" s="14">
        <f t="shared" si="734"/>
        <v>0</v>
      </c>
      <c r="BN74" s="14">
        <f t="shared" si="735"/>
        <v>0</v>
      </c>
      <c r="BO74" s="14">
        <f t="shared" si="736"/>
        <v>0</v>
      </c>
      <c r="BP74" s="14">
        <f t="shared" si="737"/>
        <v>0</v>
      </c>
      <c r="BQ74" s="14">
        <f t="shared" si="738"/>
        <v>0</v>
      </c>
      <c r="BR74" s="14">
        <f t="shared" si="739"/>
        <v>0</v>
      </c>
      <c r="BS74" s="14">
        <f t="shared" si="740"/>
        <v>0</v>
      </c>
      <c r="BT74" s="92">
        <f t="shared" si="741"/>
        <v>0</v>
      </c>
      <c r="BW74"/>
      <c r="BX74" s="479" t="s">
        <v>313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2"/>
        <v>0</v>
      </c>
      <c r="DD74" s="95">
        <f t="shared" si="743"/>
        <v>0</v>
      </c>
      <c r="DE74" s="95">
        <f t="shared" si="744"/>
        <v>0</v>
      </c>
      <c r="DF74" s="95">
        <f t="shared" si="745"/>
        <v>0</v>
      </c>
      <c r="DG74" s="95">
        <f t="shared" si="746"/>
        <v>0</v>
      </c>
      <c r="DH74" s="95">
        <f t="shared" si="747"/>
        <v>0</v>
      </c>
      <c r="DI74" s="95">
        <f t="shared" si="748"/>
        <v>0</v>
      </c>
      <c r="DJ74" s="95">
        <f t="shared" si="749"/>
        <v>0</v>
      </c>
      <c r="DK74" s="95">
        <f t="shared" si="750"/>
        <v>0</v>
      </c>
      <c r="DL74" s="67">
        <f t="shared" si="751"/>
        <v>0</v>
      </c>
      <c r="DM74" s="95">
        <f t="shared" si="752"/>
        <v>0</v>
      </c>
      <c r="DN74" s="95">
        <f t="shared" si="753"/>
        <v>0</v>
      </c>
      <c r="DO74" s="95">
        <f t="shared" si="754"/>
        <v>0</v>
      </c>
      <c r="DP74" s="95">
        <f t="shared" si="755"/>
        <v>0</v>
      </c>
      <c r="DQ74" s="95">
        <f t="shared" si="756"/>
        <v>0</v>
      </c>
      <c r="DR74" s="95">
        <f t="shared" si="757"/>
        <v>0</v>
      </c>
      <c r="DS74" s="95">
        <f t="shared" si="758"/>
        <v>0</v>
      </c>
      <c r="DT74" s="95">
        <f t="shared" si="759"/>
        <v>0</v>
      </c>
      <c r="DU74" s="67">
        <f t="shared" si="760"/>
        <v>0</v>
      </c>
    </row>
    <row r="75" spans="1:125" s="2" customFormat="1" hidden="1" x14ac:dyDescent="0.25">
      <c r="A75" s="338" t="str">
        <f t="shared" si="761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7"/>
        <v>0</v>
      </c>
      <c r="Y75" s="144">
        <f t="shared" si="728"/>
        <v>0</v>
      </c>
      <c r="Z75" s="9">
        <f t="shared" si="729"/>
        <v>0</v>
      </c>
      <c r="AA75" s="9">
        <f t="shared" si="729"/>
        <v>0</v>
      </c>
      <c r="AB75" s="9">
        <f t="shared" si="729"/>
        <v>0</v>
      </c>
      <c r="AC75" s="9">
        <f t="shared" si="730"/>
        <v>0</v>
      </c>
      <c r="AD75" s="236"/>
      <c r="AE75" s="236"/>
      <c r="AF75" s="236"/>
      <c r="AG75" s="70">
        <f t="shared" si="762"/>
        <v>0</v>
      </c>
      <c r="AH75" s="236"/>
      <c r="AI75" s="236"/>
      <c r="AJ75" s="236"/>
      <c r="AK75" s="70">
        <f t="shared" si="763"/>
        <v>0</v>
      </c>
      <c r="AL75" s="236"/>
      <c r="AM75" s="236"/>
      <c r="AN75" s="236"/>
      <c r="AO75" s="70">
        <f t="shared" si="764"/>
        <v>0</v>
      </c>
      <c r="AP75" s="236"/>
      <c r="AQ75" s="236"/>
      <c r="AR75" s="236"/>
      <c r="AS75" s="70">
        <f t="shared" si="765"/>
        <v>0</v>
      </c>
      <c r="AT75" s="236"/>
      <c r="AU75" s="236"/>
      <c r="AV75" s="236"/>
      <c r="AW75" s="70">
        <f t="shared" si="766"/>
        <v>0</v>
      </c>
      <c r="AX75" s="236"/>
      <c r="AY75" s="236"/>
      <c r="AZ75" s="236"/>
      <c r="BA75" s="70">
        <f t="shared" si="767"/>
        <v>0</v>
      </c>
      <c r="BB75" s="236"/>
      <c r="BC75" s="236"/>
      <c r="BD75" s="236"/>
      <c r="BE75" s="70">
        <f t="shared" si="768"/>
        <v>0</v>
      </c>
      <c r="BF75" s="236"/>
      <c r="BG75" s="236"/>
      <c r="BH75" s="236"/>
      <c r="BI75" s="70">
        <f t="shared" si="769"/>
        <v>0</v>
      </c>
      <c r="BJ75" s="63">
        <f t="shared" si="731"/>
        <v>0</v>
      </c>
      <c r="BK75" s="125" t="str">
        <f t="shared" si="732"/>
        <v/>
      </c>
      <c r="BL75" s="14">
        <f t="shared" si="733"/>
        <v>0</v>
      </c>
      <c r="BM75" s="14">
        <f t="shared" si="734"/>
        <v>0</v>
      </c>
      <c r="BN75" s="14">
        <f t="shared" si="735"/>
        <v>0</v>
      </c>
      <c r="BO75" s="14">
        <f t="shared" si="736"/>
        <v>0</v>
      </c>
      <c r="BP75" s="14">
        <f t="shared" si="737"/>
        <v>0</v>
      </c>
      <c r="BQ75" s="14">
        <f t="shared" si="738"/>
        <v>0</v>
      </c>
      <c r="BR75" s="14">
        <f t="shared" si="739"/>
        <v>0</v>
      </c>
      <c r="BS75" s="14">
        <f t="shared" si="740"/>
        <v>0</v>
      </c>
      <c r="BT75" s="92">
        <f t="shared" si="741"/>
        <v>0</v>
      </c>
      <c r="BW75"/>
      <c r="BX75" s="479" t="s">
        <v>314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2"/>
        <v>0</v>
      </c>
      <c r="DD75" s="95">
        <f t="shared" si="743"/>
        <v>0</v>
      </c>
      <c r="DE75" s="95">
        <f t="shared" si="744"/>
        <v>0</v>
      </c>
      <c r="DF75" s="95">
        <f t="shared" si="745"/>
        <v>0</v>
      </c>
      <c r="DG75" s="95">
        <f t="shared" si="746"/>
        <v>0</v>
      </c>
      <c r="DH75" s="95">
        <f t="shared" si="747"/>
        <v>0</v>
      </c>
      <c r="DI75" s="95">
        <f t="shared" si="748"/>
        <v>0</v>
      </c>
      <c r="DJ75" s="95">
        <f t="shared" si="749"/>
        <v>0</v>
      </c>
      <c r="DK75" s="95">
        <f t="shared" si="750"/>
        <v>0</v>
      </c>
      <c r="DL75" s="67">
        <f t="shared" si="751"/>
        <v>0</v>
      </c>
      <c r="DM75" s="95">
        <f t="shared" si="752"/>
        <v>0</v>
      </c>
      <c r="DN75" s="95">
        <f t="shared" si="753"/>
        <v>0</v>
      </c>
      <c r="DO75" s="95">
        <f t="shared" si="754"/>
        <v>0</v>
      </c>
      <c r="DP75" s="95">
        <f t="shared" si="755"/>
        <v>0</v>
      </c>
      <c r="DQ75" s="95">
        <f t="shared" si="756"/>
        <v>0</v>
      </c>
      <c r="DR75" s="95">
        <f t="shared" si="757"/>
        <v>0</v>
      </c>
      <c r="DS75" s="95">
        <f t="shared" si="758"/>
        <v>0</v>
      </c>
      <c r="DT75" s="95">
        <f t="shared" si="759"/>
        <v>0</v>
      </c>
      <c r="DU75" s="67">
        <f t="shared" si="760"/>
        <v>0</v>
      </c>
    </row>
    <row r="76" spans="1:125" s="2" customFormat="1" hidden="1" x14ac:dyDescent="0.25">
      <c r="A76" s="338" t="str">
        <f t="shared" si="761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7"/>
        <v>0</v>
      </c>
      <c r="Y76" s="144">
        <f t="shared" si="728"/>
        <v>0</v>
      </c>
      <c r="Z76" s="9">
        <f t="shared" si="729"/>
        <v>0</v>
      </c>
      <c r="AA76" s="9">
        <f t="shared" si="729"/>
        <v>0</v>
      </c>
      <c r="AB76" s="9">
        <f t="shared" si="729"/>
        <v>0</v>
      </c>
      <c r="AC76" s="9">
        <f t="shared" si="730"/>
        <v>0</v>
      </c>
      <c r="AD76" s="236"/>
      <c r="AE76" s="236"/>
      <c r="AF76" s="236"/>
      <c r="AG76" s="70">
        <f t="shared" si="762"/>
        <v>0</v>
      </c>
      <c r="AH76" s="236"/>
      <c r="AI76" s="236"/>
      <c r="AJ76" s="236"/>
      <c r="AK76" s="70">
        <f t="shared" si="763"/>
        <v>0</v>
      </c>
      <c r="AL76" s="236"/>
      <c r="AM76" s="236"/>
      <c r="AN76" s="236"/>
      <c r="AO76" s="70">
        <f t="shared" si="764"/>
        <v>0</v>
      </c>
      <c r="AP76" s="236"/>
      <c r="AQ76" s="236"/>
      <c r="AR76" s="236"/>
      <c r="AS76" s="70">
        <f t="shared" si="765"/>
        <v>0</v>
      </c>
      <c r="AT76" s="236"/>
      <c r="AU76" s="236"/>
      <c r="AV76" s="236"/>
      <c r="AW76" s="70">
        <f t="shared" si="766"/>
        <v>0</v>
      </c>
      <c r="AX76" s="236"/>
      <c r="AY76" s="236"/>
      <c r="AZ76" s="236"/>
      <c r="BA76" s="70">
        <f t="shared" si="767"/>
        <v>0</v>
      </c>
      <c r="BB76" s="236"/>
      <c r="BC76" s="236"/>
      <c r="BD76" s="236"/>
      <c r="BE76" s="70">
        <f t="shared" si="768"/>
        <v>0</v>
      </c>
      <c r="BF76" s="236"/>
      <c r="BG76" s="236"/>
      <c r="BH76" s="236"/>
      <c r="BI76" s="70">
        <f t="shared" si="769"/>
        <v>0</v>
      </c>
      <c r="BJ76" s="63">
        <f t="shared" si="731"/>
        <v>0</v>
      </c>
      <c r="BK76" s="125" t="str">
        <f t="shared" si="732"/>
        <v/>
      </c>
      <c r="BL76" s="14">
        <f t="shared" si="733"/>
        <v>0</v>
      </c>
      <c r="BM76" s="14">
        <f t="shared" si="734"/>
        <v>0</v>
      </c>
      <c r="BN76" s="14">
        <f t="shared" si="735"/>
        <v>0</v>
      </c>
      <c r="BO76" s="14">
        <f t="shared" si="736"/>
        <v>0</v>
      </c>
      <c r="BP76" s="14">
        <f t="shared" si="737"/>
        <v>0</v>
      </c>
      <c r="BQ76" s="14">
        <f t="shared" si="738"/>
        <v>0</v>
      </c>
      <c r="BR76" s="14">
        <f t="shared" si="739"/>
        <v>0</v>
      </c>
      <c r="BS76" s="14">
        <f t="shared" si="740"/>
        <v>0</v>
      </c>
      <c r="BT76" s="92">
        <f t="shared" si="741"/>
        <v>0</v>
      </c>
      <c r="BW76"/>
      <c r="BX76" s="479" t="s">
        <v>315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2"/>
        <v>0</v>
      </c>
      <c r="DD76" s="95">
        <f t="shared" si="743"/>
        <v>0</v>
      </c>
      <c r="DE76" s="95">
        <f t="shared" si="744"/>
        <v>0</v>
      </c>
      <c r="DF76" s="95">
        <f t="shared" si="745"/>
        <v>0</v>
      </c>
      <c r="DG76" s="95">
        <f t="shared" si="746"/>
        <v>0</v>
      </c>
      <c r="DH76" s="95">
        <f t="shared" si="747"/>
        <v>0</v>
      </c>
      <c r="DI76" s="95">
        <f t="shared" si="748"/>
        <v>0</v>
      </c>
      <c r="DJ76" s="95">
        <f t="shared" si="749"/>
        <v>0</v>
      </c>
      <c r="DK76" s="95">
        <f t="shared" si="750"/>
        <v>0</v>
      </c>
      <c r="DL76" s="67">
        <f t="shared" si="751"/>
        <v>0</v>
      </c>
      <c r="DM76" s="95">
        <f t="shared" si="752"/>
        <v>0</v>
      </c>
      <c r="DN76" s="95">
        <f t="shared" si="753"/>
        <v>0</v>
      </c>
      <c r="DO76" s="95">
        <f t="shared" si="754"/>
        <v>0</v>
      </c>
      <c r="DP76" s="95">
        <f t="shared" si="755"/>
        <v>0</v>
      </c>
      <c r="DQ76" s="95">
        <f t="shared" si="756"/>
        <v>0</v>
      </c>
      <c r="DR76" s="95">
        <f t="shared" si="757"/>
        <v>0</v>
      </c>
      <c r="DS76" s="95">
        <f t="shared" si="758"/>
        <v>0</v>
      </c>
      <c r="DT76" s="95">
        <f t="shared" si="759"/>
        <v>0</v>
      </c>
      <c r="DU76" s="67">
        <f t="shared" si="760"/>
        <v>0</v>
      </c>
    </row>
    <row r="77" spans="1:125" s="2" customFormat="1" hidden="1" x14ac:dyDescent="0.25">
      <c r="A77" s="338" t="str">
        <f t="shared" si="761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7"/>
        <v>0</v>
      </c>
      <c r="Y77" s="144">
        <f t="shared" si="728"/>
        <v>0</v>
      </c>
      <c r="Z77" s="9">
        <f t="shared" si="729"/>
        <v>0</v>
      </c>
      <c r="AA77" s="9">
        <f t="shared" si="729"/>
        <v>0</v>
      </c>
      <c r="AB77" s="9">
        <f t="shared" si="729"/>
        <v>0</v>
      </c>
      <c r="AC77" s="9">
        <f t="shared" si="730"/>
        <v>0</v>
      </c>
      <c r="AD77" s="236"/>
      <c r="AE77" s="236"/>
      <c r="AF77" s="236"/>
      <c r="AG77" s="70">
        <f t="shared" si="762"/>
        <v>0</v>
      </c>
      <c r="AH77" s="236"/>
      <c r="AI77" s="236"/>
      <c r="AJ77" s="236"/>
      <c r="AK77" s="70">
        <f t="shared" si="763"/>
        <v>0</v>
      </c>
      <c r="AL77" s="236"/>
      <c r="AM77" s="236"/>
      <c r="AN77" s="236"/>
      <c r="AO77" s="70">
        <f t="shared" si="764"/>
        <v>0</v>
      </c>
      <c r="AP77" s="236"/>
      <c r="AQ77" s="236"/>
      <c r="AR77" s="236"/>
      <c r="AS77" s="70">
        <f t="shared" si="765"/>
        <v>0</v>
      </c>
      <c r="AT77" s="236"/>
      <c r="AU77" s="236"/>
      <c r="AV77" s="236"/>
      <c r="AW77" s="70">
        <f t="shared" si="766"/>
        <v>0</v>
      </c>
      <c r="AX77" s="236"/>
      <c r="AY77" s="236"/>
      <c r="AZ77" s="236"/>
      <c r="BA77" s="70">
        <f t="shared" si="767"/>
        <v>0</v>
      </c>
      <c r="BB77" s="236"/>
      <c r="BC77" s="236"/>
      <c r="BD77" s="236"/>
      <c r="BE77" s="70">
        <f t="shared" si="768"/>
        <v>0</v>
      </c>
      <c r="BF77" s="236"/>
      <c r="BG77" s="236"/>
      <c r="BH77" s="236"/>
      <c r="BI77" s="70">
        <f t="shared" si="769"/>
        <v>0</v>
      </c>
      <c r="BJ77" s="63">
        <f t="shared" si="731"/>
        <v>0</v>
      </c>
      <c r="BK77" s="125" t="str">
        <f t="shared" si="732"/>
        <v/>
      </c>
      <c r="BL77" s="14">
        <f t="shared" si="733"/>
        <v>0</v>
      </c>
      <c r="BM77" s="14">
        <f t="shared" si="734"/>
        <v>0</v>
      </c>
      <c r="BN77" s="14">
        <f t="shared" si="735"/>
        <v>0</v>
      </c>
      <c r="BO77" s="14">
        <f t="shared" si="736"/>
        <v>0</v>
      </c>
      <c r="BP77" s="14">
        <f t="shared" si="737"/>
        <v>0</v>
      </c>
      <c r="BQ77" s="14">
        <f t="shared" si="738"/>
        <v>0</v>
      </c>
      <c r="BR77" s="14">
        <f t="shared" si="739"/>
        <v>0</v>
      </c>
      <c r="BS77" s="14">
        <f t="shared" si="740"/>
        <v>0</v>
      </c>
      <c r="BT77" s="92">
        <f t="shared" si="741"/>
        <v>0</v>
      </c>
      <c r="BW77"/>
      <c r="BX77" s="479" t="s">
        <v>316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2"/>
        <v>0</v>
      </c>
      <c r="DD77" s="95">
        <f t="shared" si="743"/>
        <v>0</v>
      </c>
      <c r="DE77" s="95">
        <f t="shared" si="744"/>
        <v>0</v>
      </c>
      <c r="DF77" s="95">
        <f t="shared" si="745"/>
        <v>0</v>
      </c>
      <c r="DG77" s="95">
        <f t="shared" si="746"/>
        <v>0</v>
      </c>
      <c r="DH77" s="95">
        <f t="shared" si="747"/>
        <v>0</v>
      </c>
      <c r="DI77" s="95">
        <f t="shared" si="748"/>
        <v>0</v>
      </c>
      <c r="DJ77" s="95">
        <f t="shared" si="749"/>
        <v>0</v>
      </c>
      <c r="DK77" s="95">
        <f t="shared" si="750"/>
        <v>0</v>
      </c>
      <c r="DL77" s="67">
        <f t="shared" si="751"/>
        <v>0</v>
      </c>
      <c r="DM77" s="95">
        <f t="shared" si="752"/>
        <v>0</v>
      </c>
      <c r="DN77" s="95">
        <f t="shared" si="753"/>
        <v>0</v>
      </c>
      <c r="DO77" s="95">
        <f t="shared" si="754"/>
        <v>0</v>
      </c>
      <c r="DP77" s="95">
        <f t="shared" si="755"/>
        <v>0</v>
      </c>
      <c r="DQ77" s="95">
        <f t="shared" si="756"/>
        <v>0</v>
      </c>
      <c r="DR77" s="95">
        <f t="shared" si="757"/>
        <v>0</v>
      </c>
      <c r="DS77" s="95">
        <f t="shared" si="758"/>
        <v>0</v>
      </c>
      <c r="DT77" s="95">
        <f t="shared" si="759"/>
        <v>0</v>
      </c>
      <c r="DU77" s="67">
        <f t="shared" si="760"/>
        <v>0</v>
      </c>
    </row>
    <row r="78" spans="1:125" s="2" customFormat="1" hidden="1" x14ac:dyDescent="0.25">
      <c r="A78" s="338" t="str">
        <f t="shared" si="761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7"/>
        <v>0</v>
      </c>
      <c r="Y78" s="144">
        <f t="shared" si="728"/>
        <v>0</v>
      </c>
      <c r="Z78" s="9">
        <f t="shared" si="729"/>
        <v>0</v>
      </c>
      <c r="AA78" s="9">
        <f t="shared" si="729"/>
        <v>0</v>
      </c>
      <c r="AB78" s="9">
        <f t="shared" si="729"/>
        <v>0</v>
      </c>
      <c r="AC78" s="9">
        <f t="shared" si="730"/>
        <v>0</v>
      </c>
      <c r="AD78" s="236"/>
      <c r="AE78" s="236"/>
      <c r="AF78" s="236"/>
      <c r="AG78" s="70">
        <f t="shared" si="762"/>
        <v>0</v>
      </c>
      <c r="AH78" s="236"/>
      <c r="AI78" s="236"/>
      <c r="AJ78" s="236"/>
      <c r="AK78" s="70">
        <f t="shared" si="763"/>
        <v>0</v>
      </c>
      <c r="AL78" s="236"/>
      <c r="AM78" s="236"/>
      <c r="AN78" s="236"/>
      <c r="AO78" s="70">
        <f t="shared" si="764"/>
        <v>0</v>
      </c>
      <c r="AP78" s="236"/>
      <c r="AQ78" s="236"/>
      <c r="AR78" s="236"/>
      <c r="AS78" s="70">
        <f t="shared" si="765"/>
        <v>0</v>
      </c>
      <c r="AT78" s="236"/>
      <c r="AU78" s="236"/>
      <c r="AV78" s="236"/>
      <c r="AW78" s="70">
        <f t="shared" si="766"/>
        <v>0</v>
      </c>
      <c r="AX78" s="236"/>
      <c r="AY78" s="236"/>
      <c r="AZ78" s="236"/>
      <c r="BA78" s="70">
        <f t="shared" si="767"/>
        <v>0</v>
      </c>
      <c r="BB78" s="236"/>
      <c r="BC78" s="236"/>
      <c r="BD78" s="236"/>
      <c r="BE78" s="70">
        <f t="shared" si="768"/>
        <v>0</v>
      </c>
      <c r="BF78" s="236"/>
      <c r="BG78" s="236"/>
      <c r="BH78" s="236"/>
      <c r="BI78" s="70">
        <f t="shared" si="769"/>
        <v>0</v>
      </c>
      <c r="BJ78" s="63">
        <f t="shared" si="731"/>
        <v>0</v>
      </c>
      <c r="BK78" s="125" t="str">
        <f t="shared" si="732"/>
        <v/>
      </c>
      <c r="BL78" s="14">
        <f t="shared" si="733"/>
        <v>0</v>
      </c>
      <c r="BM78" s="14">
        <f t="shared" si="734"/>
        <v>0</v>
      </c>
      <c r="BN78" s="14">
        <f t="shared" si="735"/>
        <v>0</v>
      </c>
      <c r="BO78" s="14">
        <f t="shared" si="736"/>
        <v>0</v>
      </c>
      <c r="BP78" s="14">
        <f t="shared" si="737"/>
        <v>0</v>
      </c>
      <c r="BQ78" s="14">
        <f t="shared" si="738"/>
        <v>0</v>
      </c>
      <c r="BR78" s="14">
        <f t="shared" si="739"/>
        <v>0</v>
      </c>
      <c r="BS78" s="14">
        <f t="shared" si="740"/>
        <v>0</v>
      </c>
      <c r="BT78" s="92">
        <f t="shared" si="741"/>
        <v>0</v>
      </c>
      <c r="BW78"/>
      <c r="BX78" s="479" t="s">
        <v>317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2"/>
        <v>0</v>
      </c>
      <c r="DD78" s="95">
        <f t="shared" si="743"/>
        <v>0</v>
      </c>
      <c r="DE78" s="95">
        <f t="shared" si="744"/>
        <v>0</v>
      </c>
      <c r="DF78" s="95">
        <f t="shared" si="745"/>
        <v>0</v>
      </c>
      <c r="DG78" s="95">
        <f t="shared" si="746"/>
        <v>0</v>
      </c>
      <c r="DH78" s="95">
        <f t="shared" si="747"/>
        <v>0</v>
      </c>
      <c r="DI78" s="95">
        <f t="shared" si="748"/>
        <v>0</v>
      </c>
      <c r="DJ78" s="95">
        <f t="shared" si="749"/>
        <v>0</v>
      </c>
      <c r="DK78" s="95">
        <f t="shared" si="750"/>
        <v>0</v>
      </c>
      <c r="DL78" s="67">
        <f t="shared" si="751"/>
        <v>0</v>
      </c>
      <c r="DM78" s="95">
        <f t="shared" si="752"/>
        <v>0</v>
      </c>
      <c r="DN78" s="95">
        <f t="shared" si="753"/>
        <v>0</v>
      </c>
      <c r="DO78" s="95">
        <f t="shared" si="754"/>
        <v>0</v>
      </c>
      <c r="DP78" s="95">
        <f t="shared" si="755"/>
        <v>0</v>
      </c>
      <c r="DQ78" s="95">
        <f t="shared" si="756"/>
        <v>0</v>
      </c>
      <c r="DR78" s="95">
        <f t="shared" si="757"/>
        <v>0</v>
      </c>
      <c r="DS78" s="95">
        <f t="shared" si="758"/>
        <v>0</v>
      </c>
      <c r="DT78" s="95">
        <f t="shared" si="759"/>
        <v>0</v>
      </c>
      <c r="DU78" s="67">
        <f t="shared" si="760"/>
        <v>0</v>
      </c>
    </row>
    <row r="79" spans="1:125" s="2" customFormat="1" hidden="1" x14ac:dyDescent="0.25">
      <c r="A79" s="338" t="str">
        <f t="shared" si="761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7"/>
        <v>0</v>
      </c>
      <c r="Y79" s="144">
        <f t="shared" si="728"/>
        <v>0</v>
      </c>
      <c r="Z79" s="9">
        <f t="shared" si="729"/>
        <v>0</v>
      </c>
      <c r="AA79" s="9">
        <f t="shared" si="729"/>
        <v>0</v>
      </c>
      <c r="AB79" s="9">
        <f t="shared" si="729"/>
        <v>0</v>
      </c>
      <c r="AC79" s="9">
        <f t="shared" si="730"/>
        <v>0</v>
      </c>
      <c r="AD79" s="236"/>
      <c r="AE79" s="236"/>
      <c r="AF79" s="236"/>
      <c r="AG79" s="70">
        <f t="shared" si="762"/>
        <v>0</v>
      </c>
      <c r="AH79" s="236"/>
      <c r="AI79" s="236"/>
      <c r="AJ79" s="236"/>
      <c r="AK79" s="70">
        <f t="shared" si="763"/>
        <v>0</v>
      </c>
      <c r="AL79" s="236"/>
      <c r="AM79" s="236"/>
      <c r="AN79" s="236"/>
      <c r="AO79" s="70">
        <f t="shared" si="764"/>
        <v>0</v>
      </c>
      <c r="AP79" s="236"/>
      <c r="AQ79" s="236"/>
      <c r="AR79" s="236"/>
      <c r="AS79" s="70">
        <f t="shared" si="765"/>
        <v>0</v>
      </c>
      <c r="AT79" s="236"/>
      <c r="AU79" s="236"/>
      <c r="AV79" s="236"/>
      <c r="AW79" s="70">
        <f t="shared" si="766"/>
        <v>0</v>
      </c>
      <c r="AX79" s="236"/>
      <c r="AY79" s="236"/>
      <c r="AZ79" s="236"/>
      <c r="BA79" s="70">
        <f t="shared" si="767"/>
        <v>0</v>
      </c>
      <c r="BB79" s="236"/>
      <c r="BC79" s="236"/>
      <c r="BD79" s="236"/>
      <c r="BE79" s="70">
        <f t="shared" si="768"/>
        <v>0</v>
      </c>
      <c r="BF79" s="236"/>
      <c r="BG79" s="236"/>
      <c r="BH79" s="236"/>
      <c r="BI79" s="70">
        <f t="shared" si="769"/>
        <v>0</v>
      </c>
      <c r="BJ79" s="63">
        <f t="shared" si="731"/>
        <v>0</v>
      </c>
      <c r="BK79" s="125" t="str">
        <f t="shared" si="732"/>
        <v/>
      </c>
      <c r="BL79" s="14">
        <f t="shared" si="733"/>
        <v>0</v>
      </c>
      <c r="BM79" s="14">
        <f t="shared" si="734"/>
        <v>0</v>
      </c>
      <c r="BN79" s="14">
        <f t="shared" si="735"/>
        <v>0</v>
      </c>
      <c r="BO79" s="14">
        <f t="shared" si="736"/>
        <v>0</v>
      </c>
      <c r="BP79" s="14">
        <f t="shared" si="737"/>
        <v>0</v>
      </c>
      <c r="BQ79" s="14">
        <f t="shared" si="738"/>
        <v>0</v>
      </c>
      <c r="BR79" s="14">
        <f t="shared" si="739"/>
        <v>0</v>
      </c>
      <c r="BS79" s="14">
        <f t="shared" si="740"/>
        <v>0</v>
      </c>
      <c r="BT79" s="92">
        <f t="shared" si="741"/>
        <v>0</v>
      </c>
      <c r="BW79"/>
      <c r="BX79" s="479" t="s">
        <v>318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2"/>
        <v>0</v>
      </c>
      <c r="DD79" s="95">
        <f t="shared" si="743"/>
        <v>0</v>
      </c>
      <c r="DE79" s="95">
        <f t="shared" si="744"/>
        <v>0</v>
      </c>
      <c r="DF79" s="95">
        <f t="shared" si="745"/>
        <v>0</v>
      </c>
      <c r="DG79" s="95">
        <f t="shared" si="746"/>
        <v>0</v>
      </c>
      <c r="DH79" s="95">
        <f t="shared" si="747"/>
        <v>0</v>
      </c>
      <c r="DI79" s="95">
        <f t="shared" si="748"/>
        <v>0</v>
      </c>
      <c r="DJ79" s="95">
        <f t="shared" si="749"/>
        <v>0</v>
      </c>
      <c r="DK79" s="95">
        <f t="shared" si="750"/>
        <v>0</v>
      </c>
      <c r="DL79" s="67">
        <f t="shared" si="751"/>
        <v>0</v>
      </c>
      <c r="DM79" s="95">
        <f t="shared" si="752"/>
        <v>0</v>
      </c>
      <c r="DN79" s="95">
        <f t="shared" si="753"/>
        <v>0</v>
      </c>
      <c r="DO79" s="95">
        <f t="shared" si="754"/>
        <v>0</v>
      </c>
      <c r="DP79" s="95">
        <f t="shared" si="755"/>
        <v>0</v>
      </c>
      <c r="DQ79" s="95">
        <f t="shared" si="756"/>
        <v>0</v>
      </c>
      <c r="DR79" s="95">
        <f t="shared" si="757"/>
        <v>0</v>
      </c>
      <c r="DS79" s="95">
        <f t="shared" si="758"/>
        <v>0</v>
      </c>
      <c r="DT79" s="95">
        <f t="shared" si="759"/>
        <v>0</v>
      </c>
      <c r="DU79" s="67">
        <f t="shared" si="760"/>
        <v>0</v>
      </c>
    </row>
    <row r="80" spans="1:125" s="2" customFormat="1" x14ac:dyDescent="0.25">
      <c r="A80" s="138"/>
      <c r="B80" s="322" t="s">
        <v>262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60</v>
      </c>
      <c r="Y80" s="144">
        <f t="shared" ref="Y80:AC80" si="770">SUM(Y72:Y79)</f>
        <v>2</v>
      </c>
      <c r="Z80" s="144">
        <f t="shared" si="770"/>
        <v>0</v>
      </c>
      <c r="AA80" s="144">
        <f t="shared" si="770"/>
        <v>0</v>
      </c>
      <c r="AB80" s="144">
        <f t="shared" si="770"/>
        <v>0</v>
      </c>
      <c r="AC80" s="144">
        <f t="shared" si="770"/>
        <v>60</v>
      </c>
      <c r="AD80" s="245"/>
      <c r="AE80" s="245"/>
      <c r="AF80" s="245"/>
      <c r="AG80" s="70">
        <f t="shared" ref="AG80" si="771">SUM(AG72:AG79)</f>
        <v>1</v>
      </c>
      <c r="AH80" s="245"/>
      <c r="AI80" s="245"/>
      <c r="AJ80" s="245"/>
      <c r="AK80" s="70">
        <f t="shared" ref="AK80" si="772">SUM(AK72:AK79)</f>
        <v>1</v>
      </c>
      <c r="AL80" s="245"/>
      <c r="AM80" s="245"/>
      <c r="AN80" s="245"/>
      <c r="AO80" s="70">
        <f t="shared" ref="AO80" si="773">SUM(AO72:AO79)</f>
        <v>0</v>
      </c>
      <c r="AP80" s="245"/>
      <c r="AQ80" s="245"/>
      <c r="AR80" s="245"/>
      <c r="AS80" s="70">
        <f t="shared" ref="AS80" si="774">SUM(AS72:AS79)</f>
        <v>0</v>
      </c>
      <c r="AT80" s="245"/>
      <c r="AU80" s="245"/>
      <c r="AV80" s="245"/>
      <c r="AW80" s="70">
        <f t="shared" ref="AW80" si="775">SUM(AW72:AW79)</f>
        <v>0</v>
      </c>
      <c r="AX80" s="245"/>
      <c r="AY80" s="245"/>
      <c r="AZ80" s="245"/>
      <c r="BA80" s="70">
        <f t="shared" ref="BA80" si="776">SUM(BA72:BA79)</f>
        <v>0</v>
      </c>
      <c r="BB80" s="245"/>
      <c r="BC80" s="245"/>
      <c r="BD80" s="245"/>
      <c r="BE80" s="70">
        <f t="shared" ref="BE80" si="777">SUM(BE72:BE79)</f>
        <v>0</v>
      </c>
      <c r="BF80" s="245"/>
      <c r="BG80" s="245"/>
      <c r="BH80" s="245"/>
      <c r="BI80" s="70">
        <f t="shared" ref="BI80" si="77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9">COUNTIF(DE72:DE79,"&gt;0")</f>
        <v>0</v>
      </c>
      <c r="DF80" s="137">
        <f t="shared" si="779"/>
        <v>0</v>
      </c>
      <c r="DG80" s="137">
        <f t="shared" si="779"/>
        <v>0</v>
      </c>
      <c r="DH80" s="137">
        <f t="shared" si="779"/>
        <v>0</v>
      </c>
      <c r="DI80" s="137">
        <f t="shared" si="779"/>
        <v>0</v>
      </c>
      <c r="DJ80" s="137">
        <f t="shared" si="779"/>
        <v>0</v>
      </c>
      <c r="DK80" s="137">
        <f t="shared" si="779"/>
        <v>0</v>
      </c>
      <c r="DL80" s="2">
        <f>SUM(DM80:DT80)</f>
        <v>2</v>
      </c>
      <c r="DM80" s="137">
        <f t="shared" ref="DM80:DT80" si="780">COUNTIF(DM72:DM79,"&gt;0")</f>
        <v>1</v>
      </c>
      <c r="DN80" s="137">
        <f t="shared" si="780"/>
        <v>1</v>
      </c>
      <c r="DO80" s="137">
        <f t="shared" si="780"/>
        <v>0</v>
      </c>
      <c r="DP80" s="137">
        <f t="shared" si="780"/>
        <v>0</v>
      </c>
      <c r="DQ80" s="137">
        <f t="shared" si="780"/>
        <v>0</v>
      </c>
      <c r="DR80" s="137">
        <f t="shared" si="780"/>
        <v>0</v>
      </c>
      <c r="DS80" s="137">
        <f t="shared" si="780"/>
        <v>0</v>
      </c>
      <c r="DT80" s="137">
        <f t="shared" si="780"/>
        <v>0</v>
      </c>
      <c r="DU80" s="2">
        <f t="shared" ref="DU80" si="781">SUM(DU72:DU79)</f>
        <v>2</v>
      </c>
    </row>
    <row r="81" spans="1:125" s="2" customFormat="1" x14ac:dyDescent="0.2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x14ac:dyDescent="0.25">
      <c r="A83" s="338" t="str">
        <f>CONCATENATE($A$82,".",BX83)</f>
        <v>1.3.01</v>
      </c>
      <c r="B83" s="122" t="s">
        <v>358</v>
      </c>
      <c r="C83" s="139" t="s">
        <v>131</v>
      </c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216</v>
      </c>
      <c r="Y83" s="144">
        <f>X83/$BR$7</f>
        <v>7.2</v>
      </c>
      <c r="Z83" s="9">
        <f t="shared" ref="Z83:AB87" si="782">AD83*$BL$5+AH83*$BM$5+AL83*$BN$5+AP83*$BO$5+AT83*$BP$5+AX83*$BQ$5+BB83*$BR$5+BF83*$BS$5</f>
        <v>0</v>
      </c>
      <c r="AA83" s="9">
        <f t="shared" si="782"/>
        <v>0</v>
      </c>
      <c r="AB83" s="9">
        <f t="shared" si="782"/>
        <v>0</v>
      </c>
      <c r="AC83" s="9">
        <f t="shared" ref="AC83:AC87" si="783">X83-Z83</f>
        <v>216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7.2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4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311</v>
      </c>
      <c r="BY83"/>
      <c r="BZ83"/>
      <c r="CA83"/>
      <c r="CB83"/>
      <c r="CC83"/>
      <c r="CD83"/>
      <c r="CE83" s="212"/>
      <c r="CF83" s="222">
        <f t="shared" ref="CF83:CF88" si="785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38" t="str">
        <f t="shared" ref="A84:A87" si="786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7">X84/$BR$7</f>
        <v>0</v>
      </c>
      <c r="Z84" s="9">
        <f t="shared" si="782"/>
        <v>0</v>
      </c>
      <c r="AA84" s="9">
        <f t="shared" si="782"/>
        <v>0</v>
      </c>
      <c r="AB84" s="9">
        <f t="shared" si="782"/>
        <v>0</v>
      </c>
      <c r="AC84" s="9">
        <f t="shared" si="783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4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312</v>
      </c>
      <c r="BY84"/>
      <c r="BZ84"/>
      <c r="CA84"/>
      <c r="CB84"/>
      <c r="CC84"/>
      <c r="CD84"/>
      <c r="CE84" s="212"/>
      <c r="CF84" s="222">
        <f t="shared" si="785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6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7"/>
        <v>0</v>
      </c>
      <c r="Z85" s="9">
        <f t="shared" si="782"/>
        <v>0</v>
      </c>
      <c r="AA85" s="9">
        <f t="shared" si="782"/>
        <v>0</v>
      </c>
      <c r="AB85" s="9">
        <f t="shared" si="782"/>
        <v>0</v>
      </c>
      <c r="AC85" s="9">
        <f t="shared" si="783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4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313</v>
      </c>
      <c r="BY85"/>
      <c r="BZ85"/>
      <c r="CA85"/>
      <c r="CB85"/>
      <c r="CC85"/>
      <c r="CD85"/>
      <c r="CE85" s="212"/>
      <c r="CF85" s="222">
        <f t="shared" si="785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38" t="str">
        <f t="shared" si="786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7"/>
        <v>0</v>
      </c>
      <c r="Z86" s="9">
        <f t="shared" si="782"/>
        <v>0</v>
      </c>
      <c r="AA86" s="9">
        <f t="shared" si="782"/>
        <v>0</v>
      </c>
      <c r="AB86" s="9">
        <f t="shared" si="782"/>
        <v>0</v>
      </c>
      <c r="AC86" s="9">
        <f t="shared" si="783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4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314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38" t="str">
        <f t="shared" si="786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7"/>
        <v>0</v>
      </c>
      <c r="Z87" s="9">
        <f t="shared" si="782"/>
        <v>0</v>
      </c>
      <c r="AA87" s="9">
        <f t="shared" si="782"/>
        <v>0</v>
      </c>
      <c r="AB87" s="9">
        <f t="shared" si="782"/>
        <v>0</v>
      </c>
      <c r="AC87" s="9">
        <f t="shared" si="783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4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315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98" t="s">
        <v>24</v>
      </c>
      <c r="B88" s="322" t="s">
        <v>263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4">
        <f t="shared" ref="Y88:BI88" si="788">SUM(Y83:Y87)</f>
        <v>7.2</v>
      </c>
      <c r="Z88" s="36">
        <f t="shared" si="788"/>
        <v>0</v>
      </c>
      <c r="AA88" s="36">
        <f t="shared" si="788"/>
        <v>0</v>
      </c>
      <c r="AB88" s="36">
        <f t="shared" si="788"/>
        <v>0</v>
      </c>
      <c r="AC88" s="36">
        <f t="shared" si="788"/>
        <v>216</v>
      </c>
      <c r="AD88" s="231">
        <f t="shared" si="788"/>
        <v>0</v>
      </c>
      <c r="AE88" s="231">
        <f t="shared" si="788"/>
        <v>0</v>
      </c>
      <c r="AF88" s="231">
        <f t="shared" si="788"/>
        <v>0</v>
      </c>
      <c r="AG88" s="70">
        <f t="shared" si="788"/>
        <v>0</v>
      </c>
      <c r="AH88" s="231">
        <f t="shared" si="788"/>
        <v>0</v>
      </c>
      <c r="AI88" s="231">
        <f t="shared" si="788"/>
        <v>0</v>
      </c>
      <c r="AJ88" s="231">
        <f t="shared" si="788"/>
        <v>0</v>
      </c>
      <c r="AK88" s="70">
        <f t="shared" si="788"/>
        <v>0</v>
      </c>
      <c r="AL88" s="231">
        <f t="shared" si="788"/>
        <v>0</v>
      </c>
      <c r="AM88" s="231">
        <f t="shared" si="788"/>
        <v>0</v>
      </c>
      <c r="AN88" s="231">
        <f t="shared" si="788"/>
        <v>0</v>
      </c>
      <c r="AO88" s="70">
        <f t="shared" si="788"/>
        <v>7.2</v>
      </c>
      <c r="AP88" s="231">
        <f t="shared" si="788"/>
        <v>0</v>
      </c>
      <c r="AQ88" s="231">
        <f t="shared" si="788"/>
        <v>0</v>
      </c>
      <c r="AR88" s="231">
        <f t="shared" si="788"/>
        <v>0</v>
      </c>
      <c r="AS88" s="70">
        <f t="shared" si="788"/>
        <v>0</v>
      </c>
      <c r="AT88" s="231">
        <f t="shared" si="788"/>
        <v>0</v>
      </c>
      <c r="AU88" s="231">
        <f t="shared" si="788"/>
        <v>0</v>
      </c>
      <c r="AV88" s="231">
        <f t="shared" si="788"/>
        <v>0</v>
      </c>
      <c r="AW88" s="70">
        <f t="shared" si="788"/>
        <v>0</v>
      </c>
      <c r="AX88" s="231">
        <f t="shared" si="788"/>
        <v>0</v>
      </c>
      <c r="AY88" s="231">
        <f t="shared" si="788"/>
        <v>0</v>
      </c>
      <c r="AZ88" s="231">
        <f t="shared" si="788"/>
        <v>0</v>
      </c>
      <c r="BA88" s="70">
        <f t="shared" si="788"/>
        <v>0</v>
      </c>
      <c r="BB88" s="231">
        <f t="shared" si="788"/>
        <v>0</v>
      </c>
      <c r="BC88" s="231">
        <f t="shared" si="788"/>
        <v>0</v>
      </c>
      <c r="BD88" s="231">
        <f t="shared" si="788"/>
        <v>0</v>
      </c>
      <c r="BE88" s="70">
        <f t="shared" si="788"/>
        <v>0</v>
      </c>
      <c r="BF88" s="231">
        <f t="shared" si="788"/>
        <v>0</v>
      </c>
      <c r="BG88" s="231">
        <f t="shared" si="788"/>
        <v>0</v>
      </c>
      <c r="BH88" s="231">
        <f t="shared" si="788"/>
        <v>0</v>
      </c>
      <c r="BI88" s="70">
        <f t="shared" si="788"/>
        <v>0</v>
      </c>
      <c r="BJ88" s="63">
        <f t="shared" si="784"/>
        <v>1</v>
      </c>
      <c r="BK88" s="19"/>
      <c r="BL88" s="81">
        <f>SUM(BL83:BL87)</f>
        <v>0</v>
      </c>
      <c r="BM88" s="81">
        <f t="shared" ref="BM88:BT88" si="789">SUM(BM83:BM87)</f>
        <v>0</v>
      </c>
      <c r="BN88" s="81">
        <f t="shared" si="789"/>
        <v>7.2</v>
      </c>
      <c r="BO88" s="81">
        <f t="shared" si="789"/>
        <v>0</v>
      </c>
      <c r="BP88" s="81">
        <f t="shared" si="789"/>
        <v>0</v>
      </c>
      <c r="BQ88" s="81">
        <f t="shared" si="789"/>
        <v>0</v>
      </c>
      <c r="BR88" s="81">
        <f t="shared" si="789"/>
        <v>0</v>
      </c>
      <c r="BS88" s="81">
        <f t="shared" si="789"/>
        <v>0</v>
      </c>
      <c r="BT88" s="81">
        <f t="shared" si="789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5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90">SUM(CQ83:CQ87)</f>
        <v>0</v>
      </c>
      <c r="CR88" s="2">
        <f t="shared" si="790"/>
        <v>0</v>
      </c>
      <c r="CS88" s="2">
        <f t="shared" si="790"/>
        <v>1</v>
      </c>
      <c r="CT88" s="2">
        <f t="shared" si="790"/>
        <v>0</v>
      </c>
      <c r="CU88" s="2">
        <f t="shared" si="790"/>
        <v>0</v>
      </c>
      <c r="CV88" s="2">
        <f t="shared" si="790"/>
        <v>0</v>
      </c>
      <c r="CW88" s="2">
        <f t="shared" si="790"/>
        <v>0</v>
      </c>
      <c r="CX88" s="2">
        <f t="shared" si="790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264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x14ac:dyDescent="0.25">
      <c r="A91" s="338" t="str">
        <f>CONCATENATE($A$90,".01")</f>
        <v>1.4.01</v>
      </c>
      <c r="B91" s="122" t="s">
        <v>359</v>
      </c>
      <c r="C91" s="139" t="s">
        <v>131</v>
      </c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1">X91/$BR$7</f>
        <v>12</v>
      </c>
      <c r="Z91" s="9">
        <f t="shared" ref="Z91" si="792">AD91*$BL$5+AH91*$BM$5+AL91*$BN$5+AP91*$BO$5+AT91*$BP$5+AX91*$BQ$5+BB91*$BR$5+BF91*$BS$5</f>
        <v>0</v>
      </c>
      <c r="AA91" s="9">
        <f t="shared" ref="AA91" si="793">AE91*$BL$5+AI91*$BM$5+AM91*$BN$5+AQ91*$BO$5+AU91*$BP$5+AY91*$BQ$5+BC91*$BR$5+BG91*$BS$5</f>
        <v>0</v>
      </c>
      <c r="AB91" s="9">
        <f t="shared" ref="AB91" si="794">AF91*$BL$5+AJ91*$BM$5+AN91*$BN$5+AR91*$BO$5+AV91*$BP$5+AZ91*$BQ$5+BD91*$BR$5+BH91*$BS$5</f>
        <v>0</v>
      </c>
      <c r="AC91" s="9">
        <f t="shared" ref="AC91" si="795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6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7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hidden="1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5">
      <c r="A97" s="338" t="str">
        <f>CONCATENATE($A$96,".",BX83)</f>
        <v>1.5.01</v>
      </c>
      <c r="B97" s="122"/>
      <c r="C97" s="139"/>
      <c r="D97" s="128"/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8">X97/$BR$7</f>
        <v>0</v>
      </c>
      <c r="Z97" s="9">
        <f t="shared" ref="Z97:AB101" si="799">AD97*$BL$5+AH97*$BM$5+AL97*$BN$5+AP97*$BO$5+AT97*$BP$5+AX97*$BQ$5+BB97*$BR$5+BF97*$BS$5</f>
        <v>0</v>
      </c>
      <c r="AA97" s="9">
        <f t="shared" si="799"/>
        <v>0</v>
      </c>
      <c r="AB97" s="9">
        <f t="shared" si="799"/>
        <v>0</v>
      </c>
      <c r="AC97" s="9">
        <f t="shared" ref="AC97:AC101" si="800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1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311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2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8"/>
        <v>0</v>
      </c>
      <c r="Z98" s="9">
        <f t="shared" si="799"/>
        <v>0</v>
      </c>
      <c r="AA98" s="9">
        <f t="shared" si="799"/>
        <v>0</v>
      </c>
      <c r="AB98" s="9">
        <f t="shared" si="799"/>
        <v>0</v>
      </c>
      <c r="AC98" s="9">
        <f t="shared" si="800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1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312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2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8"/>
        <v>0</v>
      </c>
      <c r="Z99" s="9">
        <f t="shared" si="799"/>
        <v>0</v>
      </c>
      <c r="AA99" s="9">
        <f t="shared" si="799"/>
        <v>0</v>
      </c>
      <c r="AB99" s="9">
        <f t="shared" si="799"/>
        <v>0</v>
      </c>
      <c r="AC99" s="9">
        <f t="shared" si="800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1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313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2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8"/>
        <v>0</v>
      </c>
      <c r="Z100" s="9">
        <f t="shared" si="799"/>
        <v>0</v>
      </c>
      <c r="AA100" s="9">
        <f t="shared" si="799"/>
        <v>0</v>
      </c>
      <c r="AB100" s="9">
        <f t="shared" si="799"/>
        <v>0</v>
      </c>
      <c r="AC100" s="9">
        <f t="shared" si="800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1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314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2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8"/>
        <v>0</v>
      </c>
      <c r="Z101" s="9">
        <f t="shared" si="799"/>
        <v>0</v>
      </c>
      <c r="AA101" s="9">
        <f t="shared" si="799"/>
        <v>0</v>
      </c>
      <c r="AB101" s="9">
        <f t="shared" si="799"/>
        <v>0</v>
      </c>
      <c r="AC101" s="9">
        <f t="shared" si="800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1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315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17"/>
      <c r="B103" s="331" t="s">
        <v>249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244</v>
      </c>
      <c r="AA103" s="247">
        <f t="shared" ref="AA103:BI103" si="803">AA$91+AA$88+AA$80+AA$69</f>
        <v>0</v>
      </c>
      <c r="AB103" s="247">
        <f t="shared" si="803"/>
        <v>188</v>
      </c>
      <c r="AC103" s="247">
        <f t="shared" si="803"/>
        <v>1578</v>
      </c>
      <c r="AD103" s="247">
        <f t="shared" si="803"/>
        <v>168</v>
      </c>
      <c r="AE103" s="247">
        <f t="shared" si="803"/>
        <v>0</v>
      </c>
      <c r="AF103" s="247">
        <f t="shared" si="803"/>
        <v>104</v>
      </c>
      <c r="AG103" s="167">
        <f>AG$91+AG$88+AG$80+AG$69</f>
        <v>30</v>
      </c>
      <c r="AH103" s="247">
        <f t="shared" si="803"/>
        <v>62</v>
      </c>
      <c r="AI103" s="247">
        <f t="shared" si="803"/>
        <v>0</v>
      </c>
      <c r="AJ103" s="247">
        <f t="shared" si="803"/>
        <v>70</v>
      </c>
      <c r="AK103" s="167">
        <f t="shared" si="803"/>
        <v>15</v>
      </c>
      <c r="AL103" s="247">
        <f t="shared" si="803"/>
        <v>14</v>
      </c>
      <c r="AM103" s="247">
        <f t="shared" si="803"/>
        <v>0</v>
      </c>
      <c r="AN103" s="247">
        <f t="shared" si="803"/>
        <v>14</v>
      </c>
      <c r="AO103" s="167">
        <f t="shared" si="803"/>
        <v>22</v>
      </c>
      <c r="AP103" s="247">
        <f t="shared" si="803"/>
        <v>0</v>
      </c>
      <c r="AQ103" s="247">
        <f t="shared" si="803"/>
        <v>0</v>
      </c>
      <c r="AR103" s="247">
        <f t="shared" si="803"/>
        <v>0</v>
      </c>
      <c r="AS103" s="167">
        <f t="shared" si="803"/>
        <v>0</v>
      </c>
      <c r="AT103" s="247">
        <f t="shared" si="803"/>
        <v>0</v>
      </c>
      <c r="AU103" s="247">
        <f t="shared" si="803"/>
        <v>0</v>
      </c>
      <c r="AV103" s="247">
        <f t="shared" si="803"/>
        <v>0</v>
      </c>
      <c r="AW103" s="167">
        <f t="shared" si="803"/>
        <v>0</v>
      </c>
      <c r="AX103" s="247">
        <f t="shared" si="803"/>
        <v>0</v>
      </c>
      <c r="AY103" s="247">
        <f t="shared" si="803"/>
        <v>0</v>
      </c>
      <c r="AZ103" s="247">
        <f t="shared" si="803"/>
        <v>0</v>
      </c>
      <c r="BA103" s="167">
        <f t="shared" si="803"/>
        <v>0</v>
      </c>
      <c r="BB103" s="247">
        <f t="shared" si="803"/>
        <v>0</v>
      </c>
      <c r="BC103" s="247">
        <f t="shared" si="803"/>
        <v>0</v>
      </c>
      <c r="BD103" s="247">
        <f t="shared" si="803"/>
        <v>0</v>
      </c>
      <c r="BE103" s="167">
        <f t="shared" si="803"/>
        <v>0</v>
      </c>
      <c r="BF103" s="247">
        <f t="shared" si="803"/>
        <v>0</v>
      </c>
      <c r="BG103" s="247">
        <f t="shared" si="803"/>
        <v>0</v>
      </c>
      <c r="BH103" s="247">
        <f t="shared" si="803"/>
        <v>0</v>
      </c>
      <c r="BI103" s="167">
        <f t="shared" si="803"/>
        <v>0</v>
      </c>
      <c r="BJ103" s="148"/>
      <c r="BK103" s="24"/>
      <c r="BL103" s="35">
        <f t="shared" ref="BL103:BT103" si="804">BL$91+BL$88+BL$80+BL$69</f>
        <v>29</v>
      </c>
      <c r="BM103" s="35">
        <f t="shared" si="804"/>
        <v>14</v>
      </c>
      <c r="BN103" s="35" t="e">
        <f t="shared" si="804"/>
        <v>#DIV/0!</v>
      </c>
      <c r="BO103" s="35">
        <f t="shared" si="804"/>
        <v>0</v>
      </c>
      <c r="BP103" s="35">
        <f t="shared" si="804"/>
        <v>0</v>
      </c>
      <c r="BQ103" s="35">
        <f t="shared" si="804"/>
        <v>0</v>
      </c>
      <c r="BR103" s="35">
        <f t="shared" si="804"/>
        <v>0</v>
      </c>
      <c r="BS103" s="35">
        <f t="shared" si="804"/>
        <v>0</v>
      </c>
      <c r="BT103" s="267" t="e">
        <f t="shared" si="804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1" t="s">
        <v>140</v>
      </c>
      <c r="B105" s="237" t="s">
        <v>165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155</v>
      </c>
      <c r="B106" s="155" t="s">
        <v>166</v>
      </c>
      <c r="C106" s="140"/>
      <c r="D106" s="411"/>
      <c r="E106" s="165"/>
      <c r="F106" s="165"/>
      <c r="G106" s="316"/>
      <c r="H106" s="489">
        <v>2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5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0</v>
      </c>
      <c r="AH106" s="307"/>
      <c r="AI106" s="307"/>
      <c r="AJ106" s="307"/>
      <c r="AK106" s="474">
        <f t="shared" ref="AK106" si="806">IF($H106&lt;&gt;AH$7,0,$Y106)</f>
        <v>5</v>
      </c>
      <c r="AL106" s="307"/>
      <c r="AM106" s="307"/>
      <c r="AN106" s="307"/>
      <c r="AO106" s="474">
        <f t="shared" ref="AO106" si="807">IF($H106&lt;&gt;AL$7,0,$Y106)</f>
        <v>0</v>
      </c>
      <c r="AP106" s="307"/>
      <c r="AQ106" s="307"/>
      <c r="AR106" s="307"/>
      <c r="AS106" s="474">
        <f t="shared" ref="AS106" si="808">IF($H106&lt;&gt;AP$7,0,$Y106)</f>
        <v>0</v>
      </c>
      <c r="AT106" s="236"/>
      <c r="AU106" s="236"/>
      <c r="AV106" s="236"/>
      <c r="AW106" s="474">
        <f t="shared" ref="AW106" si="809">IF($H106&lt;&gt;AT$7,0,$Y106)</f>
        <v>0</v>
      </c>
      <c r="AX106" s="236"/>
      <c r="AY106" s="236"/>
      <c r="AZ106" s="236"/>
      <c r="BA106" s="474">
        <f t="shared" ref="BA106" si="810">IF($H106&lt;&gt;AX$7,0,$Y106)</f>
        <v>0</v>
      </c>
      <c r="BB106" s="236"/>
      <c r="BC106" s="236"/>
      <c r="BD106" s="236"/>
      <c r="BE106" s="474">
        <f t="shared" ref="BE106" si="811">IF($H106&lt;&gt;BB$7,0,$Y106)</f>
        <v>0</v>
      </c>
      <c r="BF106" s="236"/>
      <c r="BG106" s="236"/>
      <c r="BH106" s="236"/>
      <c r="BI106" s="474">
        <f t="shared" ref="BI106" si="812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156</v>
      </c>
      <c r="B107" s="155" t="s">
        <v>167</v>
      </c>
      <c r="C107" s="140"/>
      <c r="D107" s="411"/>
      <c r="E107" s="165"/>
      <c r="F107" s="165"/>
      <c r="G107" s="316"/>
      <c r="H107" s="412">
        <f>IF($H$106=1,1,2)</f>
        <v>2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5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3">IF($H107&lt;&gt;AD$7,0,$Y107)</f>
        <v>0</v>
      </c>
      <c r="AH107" s="307"/>
      <c r="AI107" s="307"/>
      <c r="AJ107" s="307"/>
      <c r="AK107" s="474">
        <f t="shared" ref="AK107:AK125" si="814">IF($H107&lt;&gt;AH$7,0,$Y107)</f>
        <v>5</v>
      </c>
      <c r="AL107" s="307"/>
      <c r="AM107" s="307"/>
      <c r="AN107" s="307"/>
      <c r="AO107" s="474">
        <f t="shared" ref="AO107:AO125" si="815">IF($H107&lt;&gt;AL$7,0,$Y107)</f>
        <v>0</v>
      </c>
      <c r="AP107" s="307"/>
      <c r="AQ107" s="307"/>
      <c r="AR107" s="307"/>
      <c r="AS107" s="474">
        <f t="shared" ref="AS107:AS125" si="816">IF($H107&lt;&gt;AP$7,0,$Y107)</f>
        <v>0</v>
      </c>
      <c r="AT107" s="236"/>
      <c r="AU107" s="236"/>
      <c r="AV107" s="236"/>
      <c r="AW107" s="474">
        <f t="shared" ref="AW107:AW125" si="817">IF($H107&lt;&gt;AT$7,0,$Y107)</f>
        <v>0</v>
      </c>
      <c r="AX107" s="236"/>
      <c r="AY107" s="236"/>
      <c r="AZ107" s="236"/>
      <c r="BA107" s="474">
        <f t="shared" ref="BA107:BA125" si="818">IF($H107&lt;&gt;AX$7,0,$Y107)</f>
        <v>0</v>
      </c>
      <c r="BB107" s="236"/>
      <c r="BC107" s="236"/>
      <c r="BD107" s="236"/>
      <c r="BE107" s="474">
        <f t="shared" ref="BE107:BE125" si="819">IF($H107&lt;&gt;BB$7,0,$Y107)</f>
        <v>0</v>
      </c>
      <c r="BF107" s="236"/>
      <c r="BG107" s="236"/>
      <c r="BH107" s="236"/>
      <c r="BI107" s="474">
        <f t="shared" ref="BI107:BI125" si="820">IF($H107&lt;&gt;BF$7,0,$Y107)</f>
        <v>0</v>
      </c>
      <c r="BJ107" s="63">
        <f t="shared" ref="BJ107:BJ125" si="821">IF(ISERROR(AC107/X107),0,AC107/X107)</f>
        <v>0</v>
      </c>
      <c r="BK107" s="125" t="str">
        <f t="shared" ref="BK107:BK125" si="822">IF(ISERROR(SEARCH("в",A107)),"",1)</f>
        <v/>
      </c>
      <c r="BL107" s="88">
        <f t="shared" ref="BL107:BL117" si="823">IF(AG107&lt;&gt;0,$Y107,0)</f>
        <v>0</v>
      </c>
      <c r="BM107" s="88">
        <f t="shared" ref="BM107:BM125" si="824">IF(AK107&lt;&gt;0,$Y107,0)</f>
        <v>5</v>
      </c>
      <c r="BN107" s="88">
        <f t="shared" ref="BN107:BN117" si="825">IF(AO107&lt;&gt;0,$Y107,0)</f>
        <v>0</v>
      </c>
      <c r="BO107" s="88">
        <f t="shared" ref="BO107:BO117" si="826">IF(AS107&lt;&gt;0,$Y107,0)</f>
        <v>0</v>
      </c>
      <c r="BP107" s="88">
        <f t="shared" ref="BP107:BP117" si="827">IF(AW107&lt;&gt;0,$Y107,0)</f>
        <v>0</v>
      </c>
      <c r="BQ107" s="88">
        <f t="shared" ref="BQ107:BQ117" si="828">IF(BA107&lt;&gt;0,$Y107,0)</f>
        <v>0</v>
      </c>
      <c r="BR107" s="88">
        <f t="shared" ref="BR107:BR117" si="829">IF(BE107&lt;&gt;0,$Y107,0)</f>
        <v>0</v>
      </c>
      <c r="BS107" s="88">
        <f t="shared" ref="BS107:BS117" si="830">IF(BI107&lt;&gt;0,$Y107,0)</f>
        <v>0</v>
      </c>
      <c r="BT107" s="92">
        <f t="shared" ref="BT107:BT125" si="831">SUM(BL107:BS107)</f>
        <v>5</v>
      </c>
      <c r="BW107" s="14">
        <f t="shared" ref="BW107:BW125" si="832">IF($DC107=0,0,ROUND(4*$Y107*SUM(AD107:AF107)/$DC107,0)/4)</f>
        <v>0</v>
      </c>
      <c r="BX107" s="14">
        <f t="shared" ref="BX107:BX117" si="833">IF($DC107=0,0,ROUND(4*$Y107*SUM(AH107:AJ107)/$DC107,0)/4)</f>
        <v>0</v>
      </c>
      <c r="BY107" s="14">
        <f t="shared" ref="BY107:BY117" si="834">IF($DC107=0,0,ROUND(4*$Y107*SUM(AL107:AN107)/$DC107,0)/4)</f>
        <v>0</v>
      </c>
      <c r="BZ107" s="14">
        <f t="shared" ref="BZ107:BZ117" si="835">IF($DC107=0,0,ROUND(4*$Y107*SUM(AP107:AR107)/$DC107,0)/4)</f>
        <v>0</v>
      </c>
      <c r="CA107" s="14">
        <f t="shared" ref="CA107:CA117" si="836">IF($DC107=0,0,ROUND(4*$Y107*SUM(AT107:AV107)/$DC107,0)/4)</f>
        <v>0</v>
      </c>
      <c r="CB107" s="14">
        <f t="shared" ref="CB107:CB117" si="837">IF($DC107=0,0,ROUND(4*$Y107*(SUM(AX107:AZ107))/$DC107,0)/4)</f>
        <v>0</v>
      </c>
      <c r="CC107" s="14">
        <f t="shared" ref="CC107:CC117" si="838">IF($DC107=0,0,ROUND(4*$Y107*(SUM(BB107:BD107))/$DC107,0)/4)</f>
        <v>0</v>
      </c>
      <c r="CD107" s="14">
        <f t="shared" ref="CD107:CD117" si="839">IF($DC107=0,0,ROUND(4*$Y107*(SUM(BF107:BH107))/$DC107,0)/4)</f>
        <v>0</v>
      </c>
      <c r="CE107" s="208">
        <f t="shared" ref="CE107:CE125" si="840">SUM(BW107:CD107)</f>
        <v>0</v>
      </c>
      <c r="CF107" s="222">
        <f t="shared" ref="CF107:CF125" si="841">MAX(BW107:CD107)</f>
        <v>0</v>
      </c>
      <c r="CH107" s="75">
        <f t="shared" ref="CH107:CH125" si="842">IF(VALUE($D107)=1,1,0)+IF(VALUE($E107)=1,1,0)+IF(VALUE($F107)=1,1,0)+IF(VALUE($G107)=1,1,0)</f>
        <v>0</v>
      </c>
      <c r="CI107" s="75">
        <f t="shared" ref="CI107:CI125" si="843">IF(VALUE($D107)=2,1,0)+IF(VALUE($E107)=2,1,0)+IF(VALUE($F107)=2,1,0)+IF(VALUE($G107)=2,1,0)</f>
        <v>0</v>
      </c>
      <c r="CJ107" s="75">
        <f t="shared" ref="CJ107:CJ125" si="844">IF(VALUE($D107)=3,1,0)+IF(VALUE($E107)=3,1,0)+IF(VALUE($F107)=3,1,0)+IF(VALUE($G107)=3,1,0)</f>
        <v>0</v>
      </c>
      <c r="CK107" s="75">
        <f t="shared" ref="CK107:CK125" si="845">IF(VALUE($D107)=4,1,0)+IF(VALUE($E107)=4,1,0)+IF(VALUE($F107)=4,1,0)+IF(VALUE($G107)=4,1,0)</f>
        <v>0</v>
      </c>
      <c r="CL107" s="75">
        <f t="shared" ref="CL107:CL125" si="846">IF(VALUE($D107)=5,1,0)+IF(VALUE($E107)=5,1,0)+IF(VALUE($F107)=5,1,0)+IF(VALUE($G107)=5,1,0)</f>
        <v>0</v>
      </c>
      <c r="CM107" s="75">
        <f t="shared" ref="CM107:CM125" si="847">IF(VALUE($D107)=6,1,0)+IF(VALUE($E107)=6,1,0)+IF(VALUE($F107)=6,1,0)+IF(VALUE($G107)=6,1,0)</f>
        <v>0</v>
      </c>
      <c r="CN107" s="75">
        <f t="shared" ref="CN107:CN125" si="848">IF(VALUE($D107)=7,1,0)+IF(VALUE($E107)=7,1,0)+IF(VALUE($F107)=7,1,0)+IF(VALUE($G107)=7,1,0)</f>
        <v>0</v>
      </c>
      <c r="CO107" s="75">
        <f t="shared" ref="CO107:CO125" si="849">IF(VALUE($D107)=8,1,0)+IF(VALUE($E107)=8,1,0)+IF(VALUE($F107)=8,1,0)+IF(VALUE($G107)=8,1,0)</f>
        <v>0</v>
      </c>
      <c r="CP107" s="87">
        <f t="shared" ref="CP107:CP125" si="850">SUM(CH107:CO107)</f>
        <v>0</v>
      </c>
      <c r="CQ107" s="75">
        <f t="shared" ref="CQ107:CQ125" si="851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2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3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4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5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6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7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8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9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157</v>
      </c>
      <c r="B108" s="155" t="s">
        <v>168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5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3"/>
        <v>0</v>
      </c>
      <c r="AH108" s="307"/>
      <c r="AI108" s="307"/>
      <c r="AJ108" s="307"/>
      <c r="AK108" s="474">
        <f t="shared" si="814"/>
        <v>5</v>
      </c>
      <c r="AL108" s="307"/>
      <c r="AM108" s="307"/>
      <c r="AN108" s="307"/>
      <c r="AO108" s="474">
        <f t="shared" si="815"/>
        <v>0</v>
      </c>
      <c r="AP108" s="307"/>
      <c r="AQ108" s="307"/>
      <c r="AR108" s="307"/>
      <c r="AS108" s="474">
        <f t="shared" si="816"/>
        <v>0</v>
      </c>
      <c r="AT108" s="236"/>
      <c r="AU108" s="236"/>
      <c r="AV108" s="236"/>
      <c r="AW108" s="474">
        <f t="shared" si="817"/>
        <v>0</v>
      </c>
      <c r="AX108" s="236"/>
      <c r="AY108" s="236"/>
      <c r="AZ108" s="236"/>
      <c r="BA108" s="474">
        <f t="shared" si="818"/>
        <v>0</v>
      </c>
      <c r="BB108" s="236"/>
      <c r="BC108" s="236"/>
      <c r="BD108" s="236"/>
      <c r="BE108" s="474">
        <f t="shared" si="819"/>
        <v>0</v>
      </c>
      <c r="BF108" s="236"/>
      <c r="BG108" s="236"/>
      <c r="BH108" s="236"/>
      <c r="BI108" s="474">
        <f t="shared" si="820"/>
        <v>0</v>
      </c>
      <c r="BJ108" s="63">
        <f t="shared" si="821"/>
        <v>0</v>
      </c>
      <c r="BK108" s="125" t="str">
        <f t="shared" si="822"/>
        <v/>
      </c>
      <c r="BL108" s="88">
        <f t="shared" si="823"/>
        <v>0</v>
      </c>
      <c r="BM108" s="88">
        <f t="shared" si="824"/>
        <v>5</v>
      </c>
      <c r="BN108" s="88">
        <f t="shared" si="825"/>
        <v>0</v>
      </c>
      <c r="BO108" s="88">
        <f t="shared" si="826"/>
        <v>0</v>
      </c>
      <c r="BP108" s="88">
        <f t="shared" si="827"/>
        <v>0</v>
      </c>
      <c r="BQ108" s="88">
        <f t="shared" si="828"/>
        <v>0</v>
      </c>
      <c r="BR108" s="88">
        <f t="shared" si="829"/>
        <v>0</v>
      </c>
      <c r="BS108" s="88">
        <f t="shared" si="830"/>
        <v>0</v>
      </c>
      <c r="BT108" s="92">
        <f t="shared" si="831"/>
        <v>5</v>
      </c>
      <c r="BW108" s="14">
        <f t="shared" si="832"/>
        <v>0</v>
      </c>
      <c r="BX108" s="14">
        <f t="shared" si="833"/>
        <v>0</v>
      </c>
      <c r="BY108" s="14">
        <f t="shared" si="834"/>
        <v>0</v>
      </c>
      <c r="BZ108" s="14">
        <f t="shared" si="835"/>
        <v>0</v>
      </c>
      <c r="CA108" s="14">
        <f t="shared" si="836"/>
        <v>0</v>
      </c>
      <c r="CB108" s="14">
        <f t="shared" si="837"/>
        <v>0</v>
      </c>
      <c r="CC108" s="14">
        <f t="shared" si="838"/>
        <v>0</v>
      </c>
      <c r="CD108" s="14">
        <f t="shared" si="839"/>
        <v>0</v>
      </c>
      <c r="CE108" s="208">
        <f t="shared" si="840"/>
        <v>0</v>
      </c>
      <c r="CF108" s="222">
        <f t="shared" si="841"/>
        <v>0</v>
      </c>
      <c r="CH108" s="75">
        <f t="shared" si="842"/>
        <v>0</v>
      </c>
      <c r="CI108" s="75">
        <f t="shared" si="843"/>
        <v>0</v>
      </c>
      <c r="CJ108" s="75">
        <f t="shared" si="844"/>
        <v>0</v>
      </c>
      <c r="CK108" s="75">
        <f t="shared" si="845"/>
        <v>0</v>
      </c>
      <c r="CL108" s="75">
        <f t="shared" si="846"/>
        <v>0</v>
      </c>
      <c r="CM108" s="75">
        <f t="shared" si="847"/>
        <v>0</v>
      </c>
      <c r="CN108" s="75">
        <f t="shared" si="848"/>
        <v>0</v>
      </c>
      <c r="CO108" s="75">
        <f t="shared" si="849"/>
        <v>0</v>
      </c>
      <c r="CP108" s="87">
        <f t="shared" si="850"/>
        <v>0</v>
      </c>
      <c r="CQ108" s="75">
        <f t="shared" si="851"/>
        <v>0</v>
      </c>
      <c r="CR108" s="75">
        <f t="shared" si="852"/>
        <v>1</v>
      </c>
      <c r="CS108" s="76">
        <f t="shared" si="853"/>
        <v>0</v>
      </c>
      <c r="CT108" s="75">
        <f t="shared" si="854"/>
        <v>0</v>
      </c>
      <c r="CU108" s="75">
        <f t="shared" si="855"/>
        <v>0</v>
      </c>
      <c r="CV108" s="75">
        <f t="shared" si="856"/>
        <v>0</v>
      </c>
      <c r="CW108" s="75">
        <f t="shared" si="857"/>
        <v>0</v>
      </c>
      <c r="CX108" s="75">
        <f t="shared" si="858"/>
        <v>0</v>
      </c>
      <c r="CY108" s="86">
        <f t="shared" si="859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158</v>
      </c>
      <c r="B109" s="155" t="s">
        <v>169</v>
      </c>
      <c r="C109" s="139"/>
      <c r="D109" s="315"/>
      <c r="E109" s="165"/>
      <c r="F109" s="165"/>
      <c r="G109" s="316"/>
      <c r="H109" s="489">
        <f>IF($H$106=1,2,3)</f>
        <v>3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5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3"/>
        <v>0</v>
      </c>
      <c r="AH109" s="307"/>
      <c r="AI109" s="307"/>
      <c r="AJ109" s="307"/>
      <c r="AK109" s="474">
        <f t="shared" si="814"/>
        <v>0</v>
      </c>
      <c r="AL109" s="307"/>
      <c r="AM109" s="307"/>
      <c r="AN109" s="307"/>
      <c r="AO109" s="474">
        <f t="shared" si="815"/>
        <v>5</v>
      </c>
      <c r="AP109" s="307"/>
      <c r="AQ109" s="307"/>
      <c r="AR109" s="307"/>
      <c r="AS109" s="474">
        <f t="shared" si="816"/>
        <v>0</v>
      </c>
      <c r="AT109" s="236"/>
      <c r="AU109" s="236"/>
      <c r="AV109" s="236"/>
      <c r="AW109" s="474">
        <f t="shared" si="817"/>
        <v>0</v>
      </c>
      <c r="AX109" s="236"/>
      <c r="AY109" s="236"/>
      <c r="AZ109" s="236"/>
      <c r="BA109" s="474">
        <f t="shared" si="818"/>
        <v>0</v>
      </c>
      <c r="BB109" s="236"/>
      <c r="BC109" s="236"/>
      <c r="BD109" s="236"/>
      <c r="BE109" s="474">
        <f t="shared" si="819"/>
        <v>0</v>
      </c>
      <c r="BF109" s="236"/>
      <c r="BG109" s="236"/>
      <c r="BH109" s="236"/>
      <c r="BI109" s="474">
        <f t="shared" si="820"/>
        <v>0</v>
      </c>
      <c r="BJ109" s="63">
        <f t="shared" si="821"/>
        <v>0</v>
      </c>
      <c r="BK109" s="125" t="str">
        <f t="shared" si="822"/>
        <v/>
      </c>
      <c r="BL109" s="88">
        <f t="shared" si="823"/>
        <v>0</v>
      </c>
      <c r="BM109" s="88">
        <f t="shared" si="824"/>
        <v>0</v>
      </c>
      <c r="BN109" s="88">
        <f t="shared" si="825"/>
        <v>5</v>
      </c>
      <c r="BO109" s="88">
        <f t="shared" si="826"/>
        <v>0</v>
      </c>
      <c r="BP109" s="88">
        <f t="shared" si="827"/>
        <v>0</v>
      </c>
      <c r="BQ109" s="88">
        <f t="shared" si="828"/>
        <v>0</v>
      </c>
      <c r="BR109" s="88">
        <f t="shared" si="829"/>
        <v>0</v>
      </c>
      <c r="BS109" s="88">
        <f t="shared" si="830"/>
        <v>0</v>
      </c>
      <c r="BT109" s="92">
        <f t="shared" si="831"/>
        <v>5</v>
      </c>
      <c r="BW109" s="14">
        <f t="shared" si="832"/>
        <v>0</v>
      </c>
      <c r="BX109" s="14">
        <f t="shared" si="833"/>
        <v>0</v>
      </c>
      <c r="BY109" s="14">
        <f t="shared" si="834"/>
        <v>0</v>
      </c>
      <c r="BZ109" s="14">
        <f t="shared" si="835"/>
        <v>0</v>
      </c>
      <c r="CA109" s="14">
        <f t="shared" si="836"/>
        <v>0</v>
      </c>
      <c r="CB109" s="14">
        <f t="shared" si="837"/>
        <v>0</v>
      </c>
      <c r="CC109" s="14">
        <f t="shared" si="838"/>
        <v>0</v>
      </c>
      <c r="CD109" s="14">
        <f t="shared" si="839"/>
        <v>0</v>
      </c>
      <c r="CE109" s="208">
        <f t="shared" si="840"/>
        <v>0</v>
      </c>
      <c r="CF109" s="222">
        <f t="shared" si="841"/>
        <v>0</v>
      </c>
      <c r="CH109" s="75">
        <f t="shared" si="842"/>
        <v>0</v>
      </c>
      <c r="CI109" s="75">
        <f t="shared" si="843"/>
        <v>0</v>
      </c>
      <c r="CJ109" s="75">
        <f t="shared" si="844"/>
        <v>0</v>
      </c>
      <c r="CK109" s="75">
        <f t="shared" si="845"/>
        <v>0</v>
      </c>
      <c r="CL109" s="75">
        <f t="shared" si="846"/>
        <v>0</v>
      </c>
      <c r="CM109" s="75">
        <f t="shared" si="847"/>
        <v>0</v>
      </c>
      <c r="CN109" s="75">
        <f t="shared" si="848"/>
        <v>0</v>
      </c>
      <c r="CO109" s="75">
        <f t="shared" si="849"/>
        <v>0</v>
      </c>
      <c r="CP109" s="87">
        <f t="shared" si="850"/>
        <v>0</v>
      </c>
      <c r="CQ109" s="75">
        <f t="shared" si="851"/>
        <v>0</v>
      </c>
      <c r="CR109" s="75">
        <f t="shared" si="852"/>
        <v>0</v>
      </c>
      <c r="CS109" s="76">
        <f t="shared" si="853"/>
        <v>1</v>
      </c>
      <c r="CT109" s="75">
        <f t="shared" si="854"/>
        <v>0</v>
      </c>
      <c r="CU109" s="75">
        <f t="shared" si="855"/>
        <v>0</v>
      </c>
      <c r="CV109" s="75">
        <f t="shared" si="856"/>
        <v>0</v>
      </c>
      <c r="CW109" s="75">
        <f t="shared" si="857"/>
        <v>0</v>
      </c>
      <c r="CX109" s="75">
        <f t="shared" si="858"/>
        <v>0</v>
      </c>
      <c r="CY109" s="86">
        <f t="shared" si="859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159</v>
      </c>
      <c r="B110" s="155" t="s">
        <v>170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5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3"/>
        <v>0</v>
      </c>
      <c r="AH110" s="307"/>
      <c r="AI110" s="307"/>
      <c r="AJ110" s="307"/>
      <c r="AK110" s="474">
        <f t="shared" si="814"/>
        <v>0</v>
      </c>
      <c r="AL110" s="307"/>
      <c r="AM110" s="307"/>
      <c r="AN110" s="307"/>
      <c r="AO110" s="474">
        <f t="shared" si="815"/>
        <v>3</v>
      </c>
      <c r="AP110" s="307"/>
      <c r="AQ110" s="307"/>
      <c r="AR110" s="307"/>
      <c r="AS110" s="474">
        <f t="shared" si="816"/>
        <v>0</v>
      </c>
      <c r="AT110" s="236"/>
      <c r="AU110" s="236"/>
      <c r="AV110" s="236"/>
      <c r="AW110" s="474">
        <f t="shared" si="817"/>
        <v>0</v>
      </c>
      <c r="AX110" s="236"/>
      <c r="AY110" s="236"/>
      <c r="AZ110" s="236"/>
      <c r="BA110" s="474">
        <f t="shared" si="818"/>
        <v>0</v>
      </c>
      <c r="BB110" s="236"/>
      <c r="BC110" s="236"/>
      <c r="BD110" s="236"/>
      <c r="BE110" s="474">
        <f t="shared" si="819"/>
        <v>0</v>
      </c>
      <c r="BF110" s="236"/>
      <c r="BG110" s="236"/>
      <c r="BH110" s="236"/>
      <c r="BI110" s="474">
        <f t="shared" si="820"/>
        <v>0</v>
      </c>
      <c r="BJ110" s="63">
        <f t="shared" si="821"/>
        <v>0</v>
      </c>
      <c r="BK110" s="125" t="str">
        <f t="shared" si="822"/>
        <v/>
      </c>
      <c r="BL110" s="88">
        <f t="shared" si="823"/>
        <v>0</v>
      </c>
      <c r="BM110" s="88">
        <f t="shared" si="824"/>
        <v>0</v>
      </c>
      <c r="BN110" s="88">
        <f t="shared" si="825"/>
        <v>3</v>
      </c>
      <c r="BO110" s="88">
        <f t="shared" si="826"/>
        <v>0</v>
      </c>
      <c r="BP110" s="88">
        <f t="shared" si="827"/>
        <v>0</v>
      </c>
      <c r="BQ110" s="88">
        <f t="shared" si="828"/>
        <v>0</v>
      </c>
      <c r="BR110" s="88">
        <f t="shared" si="829"/>
        <v>0</v>
      </c>
      <c r="BS110" s="88">
        <f t="shared" si="830"/>
        <v>0</v>
      </c>
      <c r="BT110" s="92">
        <f t="shared" si="831"/>
        <v>3</v>
      </c>
      <c r="BU110" s="2"/>
      <c r="BV110" s="2"/>
      <c r="BW110" s="14">
        <f t="shared" si="832"/>
        <v>0</v>
      </c>
      <c r="BX110" s="14">
        <f t="shared" si="833"/>
        <v>0</v>
      </c>
      <c r="BY110" s="14">
        <f t="shared" si="834"/>
        <v>0</v>
      </c>
      <c r="BZ110" s="14">
        <f t="shared" si="835"/>
        <v>0</v>
      </c>
      <c r="CA110" s="14">
        <f t="shared" si="836"/>
        <v>0</v>
      </c>
      <c r="CB110" s="14">
        <f t="shared" si="837"/>
        <v>0</v>
      </c>
      <c r="CC110" s="14">
        <f t="shared" si="838"/>
        <v>0</v>
      </c>
      <c r="CD110" s="14">
        <f t="shared" si="839"/>
        <v>0</v>
      </c>
      <c r="CE110" s="208">
        <f t="shared" si="840"/>
        <v>0</v>
      </c>
      <c r="CF110" s="222">
        <f t="shared" si="841"/>
        <v>0</v>
      </c>
      <c r="CH110" s="75">
        <f t="shared" si="842"/>
        <v>0</v>
      </c>
      <c r="CI110" s="75">
        <f t="shared" si="843"/>
        <v>0</v>
      </c>
      <c r="CJ110" s="75">
        <f t="shared" si="844"/>
        <v>0</v>
      </c>
      <c r="CK110" s="75">
        <f t="shared" si="845"/>
        <v>0</v>
      </c>
      <c r="CL110" s="75">
        <f t="shared" si="846"/>
        <v>0</v>
      </c>
      <c r="CM110" s="75">
        <f t="shared" si="847"/>
        <v>0</v>
      </c>
      <c r="CN110" s="75">
        <f t="shared" si="848"/>
        <v>0</v>
      </c>
      <c r="CO110" s="75">
        <f t="shared" si="849"/>
        <v>0</v>
      </c>
      <c r="CP110" s="87">
        <f t="shared" si="850"/>
        <v>0</v>
      </c>
      <c r="CQ110" s="75">
        <f t="shared" si="851"/>
        <v>0</v>
      </c>
      <c r="CR110" s="75">
        <f t="shared" si="852"/>
        <v>0</v>
      </c>
      <c r="CS110" s="76">
        <f t="shared" si="853"/>
        <v>1</v>
      </c>
      <c r="CT110" s="75">
        <f t="shared" si="854"/>
        <v>0</v>
      </c>
      <c r="CU110" s="75">
        <f t="shared" si="855"/>
        <v>0</v>
      </c>
      <c r="CV110" s="75">
        <f t="shared" si="856"/>
        <v>0</v>
      </c>
      <c r="CW110" s="75">
        <f t="shared" si="857"/>
        <v>0</v>
      </c>
      <c r="CX110" s="75">
        <f t="shared" si="858"/>
        <v>0</v>
      </c>
      <c r="CY110" s="86">
        <f t="shared" si="859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160</v>
      </c>
      <c r="B111" s="155" t="s">
        <v>171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5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3"/>
        <v>0</v>
      </c>
      <c r="AH111" s="307"/>
      <c r="AI111" s="307"/>
      <c r="AJ111" s="307"/>
      <c r="AK111" s="474">
        <f t="shared" si="814"/>
        <v>0</v>
      </c>
      <c r="AL111" s="307"/>
      <c r="AM111" s="307"/>
      <c r="AN111" s="307"/>
      <c r="AO111" s="474">
        <f t="shared" si="815"/>
        <v>0</v>
      </c>
      <c r="AP111" s="307"/>
      <c r="AQ111" s="307"/>
      <c r="AR111" s="307"/>
      <c r="AS111" s="474">
        <f t="shared" si="816"/>
        <v>0</v>
      </c>
      <c r="AT111" s="236"/>
      <c r="AU111" s="236"/>
      <c r="AV111" s="236"/>
      <c r="AW111" s="474">
        <f t="shared" si="817"/>
        <v>0</v>
      </c>
      <c r="AX111" s="236"/>
      <c r="AY111" s="236"/>
      <c r="AZ111" s="236"/>
      <c r="BA111" s="474">
        <f t="shared" si="818"/>
        <v>0</v>
      </c>
      <c r="BB111" s="236"/>
      <c r="BC111" s="236"/>
      <c r="BD111" s="236"/>
      <c r="BE111" s="474">
        <f t="shared" si="819"/>
        <v>0</v>
      </c>
      <c r="BF111" s="236"/>
      <c r="BG111" s="236"/>
      <c r="BH111" s="236"/>
      <c r="BI111" s="474">
        <f t="shared" si="820"/>
        <v>0</v>
      </c>
      <c r="BJ111" s="63">
        <f t="shared" si="821"/>
        <v>0</v>
      </c>
      <c r="BK111" s="125" t="str">
        <f t="shared" si="822"/>
        <v/>
      </c>
      <c r="BL111" s="88">
        <f t="shared" si="823"/>
        <v>0</v>
      </c>
      <c r="BM111" s="88">
        <f t="shared" si="824"/>
        <v>0</v>
      </c>
      <c r="BN111" s="88">
        <f t="shared" si="825"/>
        <v>0</v>
      </c>
      <c r="BO111" s="88">
        <f t="shared" si="826"/>
        <v>0</v>
      </c>
      <c r="BP111" s="88">
        <f t="shared" si="827"/>
        <v>0</v>
      </c>
      <c r="BQ111" s="88">
        <f t="shared" si="828"/>
        <v>0</v>
      </c>
      <c r="BR111" s="88">
        <f t="shared" si="829"/>
        <v>0</v>
      </c>
      <c r="BS111" s="88">
        <f t="shared" si="830"/>
        <v>0</v>
      </c>
      <c r="BT111" s="92">
        <f t="shared" si="831"/>
        <v>0</v>
      </c>
      <c r="BW111" s="14">
        <f t="shared" si="832"/>
        <v>0</v>
      </c>
      <c r="BX111" s="14">
        <f t="shared" si="833"/>
        <v>0</v>
      </c>
      <c r="BY111" s="14">
        <f t="shared" si="834"/>
        <v>0</v>
      </c>
      <c r="BZ111" s="14">
        <f t="shared" si="835"/>
        <v>0</v>
      </c>
      <c r="CA111" s="14">
        <f t="shared" si="836"/>
        <v>0</v>
      </c>
      <c r="CB111" s="14">
        <f t="shared" si="837"/>
        <v>0</v>
      </c>
      <c r="CC111" s="14">
        <f t="shared" si="838"/>
        <v>0</v>
      </c>
      <c r="CD111" s="14">
        <f t="shared" si="839"/>
        <v>0</v>
      </c>
      <c r="CE111" s="208">
        <f t="shared" si="840"/>
        <v>0</v>
      </c>
      <c r="CF111" s="222">
        <f t="shared" si="841"/>
        <v>0</v>
      </c>
      <c r="CH111" s="75">
        <f t="shared" si="842"/>
        <v>0</v>
      </c>
      <c r="CI111" s="75">
        <f t="shared" si="843"/>
        <v>0</v>
      </c>
      <c r="CJ111" s="75">
        <f t="shared" si="844"/>
        <v>0</v>
      </c>
      <c r="CK111" s="75">
        <f t="shared" si="845"/>
        <v>0</v>
      </c>
      <c r="CL111" s="75">
        <f t="shared" si="846"/>
        <v>0</v>
      </c>
      <c r="CM111" s="75">
        <f t="shared" si="847"/>
        <v>0</v>
      </c>
      <c r="CN111" s="75">
        <f t="shared" si="848"/>
        <v>0</v>
      </c>
      <c r="CO111" s="75">
        <f t="shared" si="849"/>
        <v>0</v>
      </c>
      <c r="CP111" s="87">
        <f t="shared" si="850"/>
        <v>0</v>
      </c>
      <c r="CQ111" s="75">
        <f t="shared" si="851"/>
        <v>0</v>
      </c>
      <c r="CR111" s="75">
        <f t="shared" si="852"/>
        <v>0</v>
      </c>
      <c r="CS111" s="76">
        <f t="shared" si="853"/>
        <v>0</v>
      </c>
      <c r="CT111" s="75">
        <f t="shared" si="854"/>
        <v>0</v>
      </c>
      <c r="CU111" s="75">
        <f t="shared" si="855"/>
        <v>0</v>
      </c>
      <c r="CV111" s="75">
        <f t="shared" si="856"/>
        <v>0</v>
      </c>
      <c r="CW111" s="75">
        <f t="shared" si="857"/>
        <v>0</v>
      </c>
      <c r="CX111" s="75">
        <f t="shared" si="858"/>
        <v>0</v>
      </c>
      <c r="CY111" s="86">
        <f t="shared" si="859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161</v>
      </c>
      <c r="B112" s="155" t="s">
        <v>172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5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3"/>
        <v>0</v>
      </c>
      <c r="AH112" s="307"/>
      <c r="AI112" s="307"/>
      <c r="AJ112" s="307"/>
      <c r="AK112" s="474">
        <f t="shared" si="814"/>
        <v>0</v>
      </c>
      <c r="AL112" s="307"/>
      <c r="AM112" s="307"/>
      <c r="AN112" s="307"/>
      <c r="AO112" s="474">
        <f t="shared" si="815"/>
        <v>0</v>
      </c>
      <c r="AP112" s="307"/>
      <c r="AQ112" s="307"/>
      <c r="AR112" s="307"/>
      <c r="AS112" s="474">
        <f t="shared" si="816"/>
        <v>0</v>
      </c>
      <c r="AT112" s="236"/>
      <c r="AU112" s="236"/>
      <c r="AV112" s="236"/>
      <c r="AW112" s="474">
        <f t="shared" si="817"/>
        <v>0</v>
      </c>
      <c r="AX112" s="236"/>
      <c r="AY112" s="236"/>
      <c r="AZ112" s="236"/>
      <c r="BA112" s="474">
        <f t="shared" si="818"/>
        <v>0</v>
      </c>
      <c r="BB112" s="236"/>
      <c r="BC112" s="236"/>
      <c r="BD112" s="236"/>
      <c r="BE112" s="474">
        <f t="shared" si="819"/>
        <v>0</v>
      </c>
      <c r="BF112" s="236"/>
      <c r="BG112" s="236"/>
      <c r="BH112" s="236"/>
      <c r="BI112" s="474">
        <f t="shared" si="820"/>
        <v>0</v>
      </c>
      <c r="BJ112" s="63">
        <f t="shared" si="821"/>
        <v>0</v>
      </c>
      <c r="BK112" s="125" t="str">
        <f t="shared" si="822"/>
        <v/>
      </c>
      <c r="BL112" s="88">
        <f t="shared" si="823"/>
        <v>0</v>
      </c>
      <c r="BM112" s="88">
        <f t="shared" si="824"/>
        <v>0</v>
      </c>
      <c r="BN112" s="88">
        <f t="shared" si="825"/>
        <v>0</v>
      </c>
      <c r="BO112" s="88">
        <f t="shared" si="826"/>
        <v>0</v>
      </c>
      <c r="BP112" s="88">
        <f t="shared" si="827"/>
        <v>0</v>
      </c>
      <c r="BQ112" s="88">
        <f t="shared" si="828"/>
        <v>0</v>
      </c>
      <c r="BR112" s="88">
        <f t="shared" si="829"/>
        <v>0</v>
      </c>
      <c r="BS112" s="88">
        <f t="shared" si="830"/>
        <v>0</v>
      </c>
      <c r="BT112" s="92">
        <f t="shared" si="831"/>
        <v>0</v>
      </c>
      <c r="BW112" s="14">
        <f t="shared" si="832"/>
        <v>0</v>
      </c>
      <c r="BX112" s="14">
        <f t="shared" si="833"/>
        <v>0</v>
      </c>
      <c r="BY112" s="14">
        <f t="shared" si="834"/>
        <v>0</v>
      </c>
      <c r="BZ112" s="14">
        <f t="shared" si="835"/>
        <v>0</v>
      </c>
      <c r="CA112" s="14">
        <f t="shared" si="836"/>
        <v>0</v>
      </c>
      <c r="CB112" s="14">
        <f t="shared" si="837"/>
        <v>0</v>
      </c>
      <c r="CC112" s="14">
        <f t="shared" si="838"/>
        <v>0</v>
      </c>
      <c r="CD112" s="14">
        <f t="shared" si="839"/>
        <v>0</v>
      </c>
      <c r="CE112" s="208">
        <f t="shared" si="840"/>
        <v>0</v>
      </c>
      <c r="CF112" s="222">
        <f t="shared" si="841"/>
        <v>0</v>
      </c>
      <c r="CH112" s="75">
        <f t="shared" si="842"/>
        <v>0</v>
      </c>
      <c r="CI112" s="75">
        <f t="shared" si="843"/>
        <v>0</v>
      </c>
      <c r="CJ112" s="75">
        <f t="shared" si="844"/>
        <v>0</v>
      </c>
      <c r="CK112" s="75">
        <f t="shared" si="845"/>
        <v>0</v>
      </c>
      <c r="CL112" s="75">
        <f t="shared" si="846"/>
        <v>0</v>
      </c>
      <c r="CM112" s="75">
        <f t="shared" si="847"/>
        <v>0</v>
      </c>
      <c r="CN112" s="75">
        <f t="shared" si="848"/>
        <v>0</v>
      </c>
      <c r="CO112" s="75">
        <f t="shared" si="849"/>
        <v>0</v>
      </c>
      <c r="CP112" s="87">
        <f t="shared" si="850"/>
        <v>0</v>
      </c>
      <c r="CQ112" s="75">
        <f t="shared" si="851"/>
        <v>0</v>
      </c>
      <c r="CR112" s="75">
        <f t="shared" si="852"/>
        <v>0</v>
      </c>
      <c r="CS112" s="76">
        <f t="shared" si="853"/>
        <v>0</v>
      </c>
      <c r="CT112" s="75">
        <f t="shared" si="854"/>
        <v>0</v>
      </c>
      <c r="CU112" s="75">
        <f t="shared" si="855"/>
        <v>0</v>
      </c>
      <c r="CV112" s="75">
        <f t="shared" si="856"/>
        <v>0</v>
      </c>
      <c r="CW112" s="75">
        <f t="shared" si="857"/>
        <v>0</v>
      </c>
      <c r="CX112" s="75">
        <f t="shared" si="858"/>
        <v>0</v>
      </c>
      <c r="CY112" s="86">
        <f t="shared" si="859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162</v>
      </c>
      <c r="B113" s="155" t="s">
        <v>173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5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3"/>
        <v>0</v>
      </c>
      <c r="AH113" s="307"/>
      <c r="AI113" s="307"/>
      <c r="AJ113" s="307"/>
      <c r="AK113" s="474">
        <f t="shared" si="814"/>
        <v>0</v>
      </c>
      <c r="AL113" s="307"/>
      <c r="AM113" s="307"/>
      <c r="AN113" s="307"/>
      <c r="AO113" s="474">
        <f t="shared" si="815"/>
        <v>0</v>
      </c>
      <c r="AP113" s="307"/>
      <c r="AQ113" s="307"/>
      <c r="AR113" s="307"/>
      <c r="AS113" s="474">
        <f t="shared" si="816"/>
        <v>0</v>
      </c>
      <c r="AT113" s="236"/>
      <c r="AU113" s="236"/>
      <c r="AV113" s="236"/>
      <c r="AW113" s="474">
        <f t="shared" si="817"/>
        <v>0</v>
      </c>
      <c r="AX113" s="236"/>
      <c r="AY113" s="236"/>
      <c r="AZ113" s="236"/>
      <c r="BA113" s="474">
        <f t="shared" si="818"/>
        <v>0</v>
      </c>
      <c r="BB113" s="236"/>
      <c r="BC113" s="236"/>
      <c r="BD113" s="236"/>
      <c r="BE113" s="474">
        <f t="shared" si="819"/>
        <v>0</v>
      </c>
      <c r="BF113" s="236"/>
      <c r="BG113" s="236"/>
      <c r="BH113" s="236"/>
      <c r="BI113" s="474">
        <f t="shared" si="820"/>
        <v>0</v>
      </c>
      <c r="BJ113" s="63">
        <f t="shared" si="821"/>
        <v>0</v>
      </c>
      <c r="BK113" s="125" t="str">
        <f t="shared" si="822"/>
        <v/>
      </c>
      <c r="BL113" s="88">
        <f t="shared" si="823"/>
        <v>0</v>
      </c>
      <c r="BM113" s="88">
        <f t="shared" si="824"/>
        <v>0</v>
      </c>
      <c r="BN113" s="88">
        <f t="shared" si="825"/>
        <v>0</v>
      </c>
      <c r="BO113" s="88">
        <f t="shared" si="826"/>
        <v>0</v>
      </c>
      <c r="BP113" s="88">
        <f t="shared" si="827"/>
        <v>0</v>
      </c>
      <c r="BQ113" s="88">
        <f t="shared" si="828"/>
        <v>0</v>
      </c>
      <c r="BR113" s="88">
        <f t="shared" si="829"/>
        <v>0</v>
      </c>
      <c r="BS113" s="88">
        <f t="shared" si="830"/>
        <v>0</v>
      </c>
      <c r="BT113" s="92">
        <f t="shared" si="831"/>
        <v>0</v>
      </c>
      <c r="BW113" s="14">
        <f t="shared" si="832"/>
        <v>0</v>
      </c>
      <c r="BX113" s="14">
        <f t="shared" si="833"/>
        <v>0</v>
      </c>
      <c r="BY113" s="14">
        <f t="shared" si="834"/>
        <v>0</v>
      </c>
      <c r="BZ113" s="14">
        <f t="shared" si="835"/>
        <v>0</v>
      </c>
      <c r="CA113" s="14">
        <f t="shared" si="836"/>
        <v>0</v>
      </c>
      <c r="CB113" s="14">
        <f t="shared" si="837"/>
        <v>0</v>
      </c>
      <c r="CC113" s="14">
        <f t="shared" si="838"/>
        <v>0</v>
      </c>
      <c r="CD113" s="14">
        <f t="shared" si="839"/>
        <v>0</v>
      </c>
      <c r="CE113" s="208">
        <f t="shared" si="840"/>
        <v>0</v>
      </c>
      <c r="CF113" s="222">
        <f t="shared" si="841"/>
        <v>0</v>
      </c>
      <c r="CH113" s="75">
        <f t="shared" si="842"/>
        <v>0</v>
      </c>
      <c r="CI113" s="75">
        <f t="shared" si="843"/>
        <v>0</v>
      </c>
      <c r="CJ113" s="75">
        <f t="shared" si="844"/>
        <v>0</v>
      </c>
      <c r="CK113" s="75">
        <f t="shared" si="845"/>
        <v>0</v>
      </c>
      <c r="CL113" s="75">
        <f t="shared" si="846"/>
        <v>0</v>
      </c>
      <c r="CM113" s="75">
        <f t="shared" si="847"/>
        <v>0</v>
      </c>
      <c r="CN113" s="75">
        <f t="shared" si="848"/>
        <v>0</v>
      </c>
      <c r="CO113" s="75">
        <f t="shared" si="849"/>
        <v>0</v>
      </c>
      <c r="CP113" s="87">
        <f t="shared" si="850"/>
        <v>0</v>
      </c>
      <c r="CQ113" s="75">
        <f t="shared" si="851"/>
        <v>0</v>
      </c>
      <c r="CR113" s="75">
        <f t="shared" si="852"/>
        <v>0</v>
      </c>
      <c r="CS113" s="76">
        <f t="shared" si="853"/>
        <v>0</v>
      </c>
      <c r="CT113" s="75">
        <f t="shared" si="854"/>
        <v>0</v>
      </c>
      <c r="CU113" s="75">
        <f t="shared" si="855"/>
        <v>0</v>
      </c>
      <c r="CV113" s="75">
        <f t="shared" si="856"/>
        <v>0</v>
      </c>
      <c r="CW113" s="75">
        <f t="shared" si="857"/>
        <v>0</v>
      </c>
      <c r="CX113" s="75">
        <f t="shared" si="858"/>
        <v>0</v>
      </c>
      <c r="CY113" s="86">
        <f t="shared" si="859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163</v>
      </c>
      <c r="B114" s="155" t="s">
        <v>174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5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3"/>
        <v>0</v>
      </c>
      <c r="AH114" s="307"/>
      <c r="AI114" s="307"/>
      <c r="AJ114" s="307"/>
      <c r="AK114" s="474">
        <f t="shared" si="814"/>
        <v>0</v>
      </c>
      <c r="AL114" s="307"/>
      <c r="AM114" s="307"/>
      <c r="AN114" s="307"/>
      <c r="AO114" s="474">
        <f t="shared" si="815"/>
        <v>0</v>
      </c>
      <c r="AP114" s="307"/>
      <c r="AQ114" s="307"/>
      <c r="AR114" s="307"/>
      <c r="AS114" s="474">
        <f t="shared" si="816"/>
        <v>0</v>
      </c>
      <c r="AT114" s="236"/>
      <c r="AU114" s="236"/>
      <c r="AV114" s="236"/>
      <c r="AW114" s="474">
        <f t="shared" si="817"/>
        <v>0</v>
      </c>
      <c r="AX114" s="236"/>
      <c r="AY114" s="236"/>
      <c r="AZ114" s="236"/>
      <c r="BA114" s="474">
        <f t="shared" si="818"/>
        <v>0</v>
      </c>
      <c r="BB114" s="236"/>
      <c r="BC114" s="236"/>
      <c r="BD114" s="236"/>
      <c r="BE114" s="474">
        <f t="shared" si="819"/>
        <v>0</v>
      </c>
      <c r="BF114" s="236"/>
      <c r="BG114" s="236"/>
      <c r="BH114" s="236"/>
      <c r="BI114" s="474">
        <f t="shared" si="820"/>
        <v>0</v>
      </c>
      <c r="BJ114" s="63">
        <f t="shared" si="821"/>
        <v>0</v>
      </c>
      <c r="BK114" s="125" t="str">
        <f t="shared" si="822"/>
        <v/>
      </c>
      <c r="BL114" s="88">
        <f t="shared" si="823"/>
        <v>0</v>
      </c>
      <c r="BM114" s="88">
        <f t="shared" si="824"/>
        <v>0</v>
      </c>
      <c r="BN114" s="88">
        <f t="shared" si="825"/>
        <v>0</v>
      </c>
      <c r="BO114" s="88">
        <f t="shared" si="826"/>
        <v>0</v>
      </c>
      <c r="BP114" s="88">
        <f t="shared" si="827"/>
        <v>0</v>
      </c>
      <c r="BQ114" s="88">
        <f t="shared" si="828"/>
        <v>0</v>
      </c>
      <c r="BR114" s="88">
        <f t="shared" si="829"/>
        <v>0</v>
      </c>
      <c r="BS114" s="88">
        <f t="shared" si="830"/>
        <v>0</v>
      </c>
      <c r="BT114" s="92">
        <f t="shared" si="831"/>
        <v>0</v>
      </c>
      <c r="BW114" s="14">
        <f t="shared" si="832"/>
        <v>0</v>
      </c>
      <c r="BX114" s="14">
        <f t="shared" si="833"/>
        <v>0</v>
      </c>
      <c r="BY114" s="14">
        <f t="shared" si="834"/>
        <v>0</v>
      </c>
      <c r="BZ114" s="14">
        <f t="shared" si="835"/>
        <v>0</v>
      </c>
      <c r="CA114" s="14">
        <f t="shared" si="836"/>
        <v>0</v>
      </c>
      <c r="CB114" s="14">
        <f t="shared" si="837"/>
        <v>0</v>
      </c>
      <c r="CC114" s="14">
        <f t="shared" si="838"/>
        <v>0</v>
      </c>
      <c r="CD114" s="14">
        <f t="shared" si="839"/>
        <v>0</v>
      </c>
      <c r="CE114" s="208">
        <f t="shared" si="840"/>
        <v>0</v>
      </c>
      <c r="CF114" s="222">
        <f t="shared" si="841"/>
        <v>0</v>
      </c>
      <c r="CH114" s="75">
        <f t="shared" si="842"/>
        <v>0</v>
      </c>
      <c r="CI114" s="75">
        <f t="shared" si="843"/>
        <v>0</v>
      </c>
      <c r="CJ114" s="75">
        <f t="shared" si="844"/>
        <v>0</v>
      </c>
      <c r="CK114" s="75">
        <f t="shared" si="845"/>
        <v>0</v>
      </c>
      <c r="CL114" s="75">
        <f t="shared" si="846"/>
        <v>0</v>
      </c>
      <c r="CM114" s="75">
        <f t="shared" si="847"/>
        <v>0</v>
      </c>
      <c r="CN114" s="75">
        <f t="shared" si="848"/>
        <v>0</v>
      </c>
      <c r="CO114" s="75">
        <f t="shared" si="849"/>
        <v>0</v>
      </c>
      <c r="CP114" s="87">
        <f t="shared" si="850"/>
        <v>0</v>
      </c>
      <c r="CQ114" s="75">
        <f t="shared" si="851"/>
        <v>0</v>
      </c>
      <c r="CR114" s="75">
        <f t="shared" si="852"/>
        <v>0</v>
      </c>
      <c r="CS114" s="76">
        <f t="shared" si="853"/>
        <v>0</v>
      </c>
      <c r="CT114" s="75">
        <f t="shared" si="854"/>
        <v>0</v>
      </c>
      <c r="CU114" s="75">
        <f t="shared" si="855"/>
        <v>0</v>
      </c>
      <c r="CV114" s="75">
        <f t="shared" si="856"/>
        <v>0</v>
      </c>
      <c r="CW114" s="75">
        <f t="shared" si="857"/>
        <v>0</v>
      </c>
      <c r="CX114" s="75">
        <f t="shared" si="858"/>
        <v>0</v>
      </c>
      <c r="CY114" s="86">
        <f t="shared" si="859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138</v>
      </c>
      <c r="B115" s="155" t="s">
        <v>175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5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3"/>
        <v>0</v>
      </c>
      <c r="AH115" s="307"/>
      <c r="AI115" s="307"/>
      <c r="AJ115" s="307"/>
      <c r="AK115" s="474">
        <f t="shared" si="814"/>
        <v>0</v>
      </c>
      <c r="AL115" s="307"/>
      <c r="AM115" s="307"/>
      <c r="AN115" s="307"/>
      <c r="AO115" s="474">
        <f t="shared" si="815"/>
        <v>0</v>
      </c>
      <c r="AP115" s="307"/>
      <c r="AQ115" s="307"/>
      <c r="AR115" s="307"/>
      <c r="AS115" s="474">
        <f t="shared" si="816"/>
        <v>0</v>
      </c>
      <c r="AT115" s="236"/>
      <c r="AU115" s="236"/>
      <c r="AV115" s="236"/>
      <c r="AW115" s="474">
        <f t="shared" si="817"/>
        <v>0</v>
      </c>
      <c r="AX115" s="236"/>
      <c r="AY115" s="236"/>
      <c r="AZ115" s="236"/>
      <c r="BA115" s="474">
        <f t="shared" si="818"/>
        <v>0</v>
      </c>
      <c r="BB115" s="236"/>
      <c r="BC115" s="236"/>
      <c r="BD115" s="236"/>
      <c r="BE115" s="474">
        <f t="shared" si="819"/>
        <v>0</v>
      </c>
      <c r="BF115" s="236"/>
      <c r="BG115" s="236"/>
      <c r="BH115" s="236"/>
      <c r="BI115" s="474">
        <f t="shared" si="820"/>
        <v>0</v>
      </c>
      <c r="BJ115" s="63">
        <f t="shared" si="821"/>
        <v>0</v>
      </c>
      <c r="BK115" s="125" t="str">
        <f t="shared" si="822"/>
        <v/>
      </c>
      <c r="BL115" s="88">
        <f t="shared" si="823"/>
        <v>0</v>
      </c>
      <c r="BM115" s="88">
        <f t="shared" si="824"/>
        <v>0</v>
      </c>
      <c r="BN115" s="88">
        <f t="shared" si="825"/>
        <v>0</v>
      </c>
      <c r="BO115" s="88">
        <f t="shared" si="826"/>
        <v>0</v>
      </c>
      <c r="BP115" s="88">
        <f t="shared" si="827"/>
        <v>0</v>
      </c>
      <c r="BQ115" s="88">
        <f t="shared" si="828"/>
        <v>0</v>
      </c>
      <c r="BR115" s="88">
        <f t="shared" si="829"/>
        <v>0</v>
      </c>
      <c r="BS115" s="88">
        <f t="shared" si="830"/>
        <v>0</v>
      </c>
      <c r="BT115" s="92">
        <f t="shared" si="831"/>
        <v>0</v>
      </c>
      <c r="BW115" s="14">
        <f t="shared" si="832"/>
        <v>0</v>
      </c>
      <c r="BX115" s="14">
        <f t="shared" si="833"/>
        <v>0</v>
      </c>
      <c r="BY115" s="14">
        <f t="shared" si="834"/>
        <v>0</v>
      </c>
      <c r="BZ115" s="14">
        <f t="shared" si="835"/>
        <v>0</v>
      </c>
      <c r="CA115" s="14">
        <f t="shared" si="836"/>
        <v>0</v>
      </c>
      <c r="CB115" s="14">
        <f t="shared" si="837"/>
        <v>0</v>
      </c>
      <c r="CC115" s="14">
        <f t="shared" si="838"/>
        <v>0</v>
      </c>
      <c r="CD115" s="14">
        <f t="shared" si="839"/>
        <v>0</v>
      </c>
      <c r="CE115" s="208">
        <f t="shared" si="840"/>
        <v>0</v>
      </c>
      <c r="CF115" s="222">
        <f t="shared" si="841"/>
        <v>0</v>
      </c>
      <c r="CH115" s="75">
        <f t="shared" si="842"/>
        <v>0</v>
      </c>
      <c r="CI115" s="75">
        <f t="shared" si="843"/>
        <v>0</v>
      </c>
      <c r="CJ115" s="75">
        <f t="shared" si="844"/>
        <v>0</v>
      </c>
      <c r="CK115" s="75">
        <f t="shared" si="845"/>
        <v>0</v>
      </c>
      <c r="CL115" s="75">
        <f t="shared" si="846"/>
        <v>0</v>
      </c>
      <c r="CM115" s="75">
        <f t="shared" si="847"/>
        <v>0</v>
      </c>
      <c r="CN115" s="75">
        <f t="shared" si="848"/>
        <v>0</v>
      </c>
      <c r="CO115" s="75">
        <f t="shared" si="849"/>
        <v>0</v>
      </c>
      <c r="CP115" s="87">
        <f t="shared" si="850"/>
        <v>0</v>
      </c>
      <c r="CQ115" s="75">
        <f t="shared" si="851"/>
        <v>0</v>
      </c>
      <c r="CR115" s="75">
        <f t="shared" si="852"/>
        <v>0</v>
      </c>
      <c r="CS115" s="76">
        <f t="shared" si="853"/>
        <v>0</v>
      </c>
      <c r="CT115" s="75">
        <f t="shared" si="854"/>
        <v>0</v>
      </c>
      <c r="CU115" s="75">
        <f t="shared" si="855"/>
        <v>0</v>
      </c>
      <c r="CV115" s="75">
        <f t="shared" si="856"/>
        <v>0</v>
      </c>
      <c r="CW115" s="75">
        <f t="shared" si="857"/>
        <v>0</v>
      </c>
      <c r="CX115" s="75">
        <f t="shared" si="858"/>
        <v>0</v>
      </c>
      <c r="CY115" s="86">
        <f t="shared" si="859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141</v>
      </c>
      <c r="B116" s="155" t="s">
        <v>176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5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3"/>
        <v>0</v>
      </c>
      <c r="AH116" s="307"/>
      <c r="AI116" s="307"/>
      <c r="AJ116" s="307"/>
      <c r="AK116" s="474">
        <f t="shared" si="814"/>
        <v>0</v>
      </c>
      <c r="AL116" s="307"/>
      <c r="AM116" s="307"/>
      <c r="AN116" s="307"/>
      <c r="AO116" s="474">
        <f t="shared" si="815"/>
        <v>0</v>
      </c>
      <c r="AP116" s="307"/>
      <c r="AQ116" s="307"/>
      <c r="AR116" s="307"/>
      <c r="AS116" s="474">
        <f t="shared" si="816"/>
        <v>0</v>
      </c>
      <c r="AT116" s="236"/>
      <c r="AU116" s="236"/>
      <c r="AV116" s="236"/>
      <c r="AW116" s="474">
        <f t="shared" si="817"/>
        <v>0</v>
      </c>
      <c r="AX116" s="236"/>
      <c r="AY116" s="236"/>
      <c r="AZ116" s="236"/>
      <c r="BA116" s="474">
        <f t="shared" si="818"/>
        <v>0</v>
      </c>
      <c r="BB116" s="236"/>
      <c r="BC116" s="236"/>
      <c r="BD116" s="236"/>
      <c r="BE116" s="474">
        <f t="shared" si="819"/>
        <v>0</v>
      </c>
      <c r="BF116" s="236"/>
      <c r="BG116" s="236"/>
      <c r="BH116" s="236"/>
      <c r="BI116" s="474">
        <f t="shared" si="820"/>
        <v>0</v>
      </c>
      <c r="BJ116" s="63">
        <f t="shared" si="821"/>
        <v>0</v>
      </c>
      <c r="BK116" s="125" t="str">
        <f t="shared" si="822"/>
        <v/>
      </c>
      <c r="BL116" s="88">
        <f t="shared" si="823"/>
        <v>0</v>
      </c>
      <c r="BM116" s="88">
        <f t="shared" si="824"/>
        <v>0</v>
      </c>
      <c r="BN116" s="88">
        <f t="shared" si="825"/>
        <v>0</v>
      </c>
      <c r="BO116" s="88">
        <f t="shared" si="826"/>
        <v>0</v>
      </c>
      <c r="BP116" s="88">
        <f t="shared" si="827"/>
        <v>0</v>
      </c>
      <c r="BQ116" s="88">
        <f t="shared" si="828"/>
        <v>0</v>
      </c>
      <c r="BR116" s="88">
        <f t="shared" si="829"/>
        <v>0</v>
      </c>
      <c r="BS116" s="88">
        <f t="shared" si="830"/>
        <v>0</v>
      </c>
      <c r="BT116" s="92">
        <f t="shared" si="831"/>
        <v>0</v>
      </c>
      <c r="BW116" s="14">
        <f t="shared" si="832"/>
        <v>0</v>
      </c>
      <c r="BX116" s="14">
        <f t="shared" si="833"/>
        <v>0</v>
      </c>
      <c r="BY116" s="14">
        <f t="shared" si="834"/>
        <v>0</v>
      </c>
      <c r="BZ116" s="14">
        <f t="shared" si="835"/>
        <v>0</v>
      </c>
      <c r="CA116" s="14">
        <f t="shared" si="836"/>
        <v>0</v>
      </c>
      <c r="CB116" s="14">
        <f t="shared" si="837"/>
        <v>0</v>
      </c>
      <c r="CC116" s="14">
        <f t="shared" si="838"/>
        <v>0</v>
      </c>
      <c r="CD116" s="14">
        <f t="shared" si="839"/>
        <v>0</v>
      </c>
      <c r="CE116" s="208">
        <f t="shared" si="840"/>
        <v>0</v>
      </c>
      <c r="CF116" s="222">
        <f t="shared" si="841"/>
        <v>0</v>
      </c>
      <c r="CH116" s="75">
        <f t="shared" si="842"/>
        <v>0</v>
      </c>
      <c r="CI116" s="75">
        <f t="shared" si="843"/>
        <v>0</v>
      </c>
      <c r="CJ116" s="75">
        <f t="shared" si="844"/>
        <v>0</v>
      </c>
      <c r="CK116" s="75">
        <f t="shared" si="845"/>
        <v>0</v>
      </c>
      <c r="CL116" s="75">
        <f t="shared" si="846"/>
        <v>0</v>
      </c>
      <c r="CM116" s="75">
        <f t="shared" si="847"/>
        <v>0</v>
      </c>
      <c r="CN116" s="75">
        <f t="shared" si="848"/>
        <v>0</v>
      </c>
      <c r="CO116" s="75">
        <f t="shared" si="849"/>
        <v>0</v>
      </c>
      <c r="CP116" s="87">
        <f t="shared" si="850"/>
        <v>0</v>
      </c>
      <c r="CQ116" s="75">
        <f t="shared" si="851"/>
        <v>0</v>
      </c>
      <c r="CR116" s="75">
        <f t="shared" si="852"/>
        <v>0</v>
      </c>
      <c r="CS116" s="76">
        <f t="shared" si="853"/>
        <v>0</v>
      </c>
      <c r="CT116" s="75">
        <f t="shared" si="854"/>
        <v>0</v>
      </c>
      <c r="CU116" s="75">
        <f t="shared" si="855"/>
        <v>0</v>
      </c>
      <c r="CV116" s="75">
        <f t="shared" si="856"/>
        <v>0</v>
      </c>
      <c r="CW116" s="75">
        <f t="shared" si="857"/>
        <v>0</v>
      </c>
      <c r="CX116" s="75">
        <f t="shared" si="858"/>
        <v>0</v>
      </c>
      <c r="CY116" s="86">
        <f t="shared" si="859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142</v>
      </c>
      <c r="B117" s="155" t="s">
        <v>177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5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3"/>
        <v>0</v>
      </c>
      <c r="AH117" s="307"/>
      <c r="AI117" s="307"/>
      <c r="AJ117" s="307"/>
      <c r="AK117" s="474">
        <f t="shared" si="814"/>
        <v>0</v>
      </c>
      <c r="AL117" s="307"/>
      <c r="AM117" s="307"/>
      <c r="AN117" s="307"/>
      <c r="AO117" s="474">
        <f t="shared" si="815"/>
        <v>0</v>
      </c>
      <c r="AP117" s="307"/>
      <c r="AQ117" s="307"/>
      <c r="AR117" s="307"/>
      <c r="AS117" s="474">
        <f t="shared" si="816"/>
        <v>0</v>
      </c>
      <c r="AT117" s="236"/>
      <c r="AU117" s="236"/>
      <c r="AV117" s="236"/>
      <c r="AW117" s="474">
        <f t="shared" si="817"/>
        <v>0</v>
      </c>
      <c r="AX117" s="236"/>
      <c r="AY117" s="236"/>
      <c r="AZ117" s="236"/>
      <c r="BA117" s="474">
        <f t="shared" si="818"/>
        <v>0</v>
      </c>
      <c r="BB117" s="236"/>
      <c r="BC117" s="236"/>
      <c r="BD117" s="236"/>
      <c r="BE117" s="474">
        <f t="shared" si="819"/>
        <v>0</v>
      </c>
      <c r="BF117" s="236"/>
      <c r="BG117" s="236"/>
      <c r="BH117" s="236"/>
      <c r="BI117" s="474">
        <f t="shared" si="820"/>
        <v>0</v>
      </c>
      <c r="BJ117" s="63">
        <f t="shared" si="821"/>
        <v>0</v>
      </c>
      <c r="BK117" s="125" t="str">
        <f t="shared" si="822"/>
        <v/>
      </c>
      <c r="BL117" s="88">
        <f t="shared" si="823"/>
        <v>0</v>
      </c>
      <c r="BM117" s="88">
        <f t="shared" si="824"/>
        <v>0</v>
      </c>
      <c r="BN117" s="88">
        <f t="shared" si="825"/>
        <v>0</v>
      </c>
      <c r="BO117" s="88">
        <f t="shared" si="826"/>
        <v>0</v>
      </c>
      <c r="BP117" s="88">
        <f t="shared" si="827"/>
        <v>0</v>
      </c>
      <c r="BQ117" s="88">
        <f t="shared" si="828"/>
        <v>0</v>
      </c>
      <c r="BR117" s="88">
        <f t="shared" si="829"/>
        <v>0</v>
      </c>
      <c r="BS117" s="88">
        <f t="shared" si="830"/>
        <v>0</v>
      </c>
      <c r="BT117" s="92">
        <f t="shared" si="831"/>
        <v>0</v>
      </c>
      <c r="BW117" s="14">
        <f t="shared" si="832"/>
        <v>0</v>
      </c>
      <c r="BX117" s="14">
        <f t="shared" si="833"/>
        <v>0</v>
      </c>
      <c r="BY117" s="14">
        <f t="shared" si="834"/>
        <v>0</v>
      </c>
      <c r="BZ117" s="14">
        <f t="shared" si="835"/>
        <v>0</v>
      </c>
      <c r="CA117" s="14">
        <f t="shared" si="836"/>
        <v>0</v>
      </c>
      <c r="CB117" s="14">
        <f t="shared" si="837"/>
        <v>0</v>
      </c>
      <c r="CC117" s="14">
        <f t="shared" si="838"/>
        <v>0</v>
      </c>
      <c r="CD117" s="14">
        <f t="shared" si="839"/>
        <v>0</v>
      </c>
      <c r="CE117" s="208">
        <f t="shared" si="840"/>
        <v>0</v>
      </c>
      <c r="CF117" s="222">
        <f t="shared" si="841"/>
        <v>0</v>
      </c>
      <c r="CH117" s="75">
        <f t="shared" si="842"/>
        <v>0</v>
      </c>
      <c r="CI117" s="75">
        <f t="shared" si="843"/>
        <v>0</v>
      </c>
      <c r="CJ117" s="75">
        <f t="shared" si="844"/>
        <v>0</v>
      </c>
      <c r="CK117" s="75">
        <f t="shared" si="845"/>
        <v>0</v>
      </c>
      <c r="CL117" s="75">
        <f t="shared" si="846"/>
        <v>0</v>
      </c>
      <c r="CM117" s="75">
        <f t="shared" si="847"/>
        <v>0</v>
      </c>
      <c r="CN117" s="75">
        <f t="shared" si="848"/>
        <v>0</v>
      </c>
      <c r="CO117" s="75">
        <f t="shared" si="849"/>
        <v>0</v>
      </c>
      <c r="CP117" s="87">
        <f t="shared" si="850"/>
        <v>0</v>
      </c>
      <c r="CQ117" s="75">
        <f t="shared" si="851"/>
        <v>0</v>
      </c>
      <c r="CR117" s="75">
        <f t="shared" si="852"/>
        <v>0</v>
      </c>
      <c r="CS117" s="76">
        <f t="shared" si="853"/>
        <v>0</v>
      </c>
      <c r="CT117" s="75">
        <f t="shared" si="854"/>
        <v>0</v>
      </c>
      <c r="CU117" s="75">
        <f t="shared" si="855"/>
        <v>0</v>
      </c>
      <c r="CV117" s="75">
        <f t="shared" si="856"/>
        <v>0</v>
      </c>
      <c r="CW117" s="75">
        <f t="shared" si="857"/>
        <v>0</v>
      </c>
      <c r="CX117" s="75">
        <f t="shared" si="858"/>
        <v>0</v>
      </c>
      <c r="CY117" s="86">
        <f t="shared" si="859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5" t="s">
        <v>250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5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3"/>
        <v>0</v>
      </c>
      <c r="AH118" s="307"/>
      <c r="AI118" s="307"/>
      <c r="AJ118" s="307"/>
      <c r="AK118" s="474">
        <f t="shared" si="814"/>
        <v>0</v>
      </c>
      <c r="AL118" s="307"/>
      <c r="AM118" s="307"/>
      <c r="AN118" s="307"/>
      <c r="AO118" s="474">
        <f t="shared" si="815"/>
        <v>0</v>
      </c>
      <c r="AP118" s="307"/>
      <c r="AQ118" s="307"/>
      <c r="AR118" s="307"/>
      <c r="AS118" s="474">
        <f t="shared" si="816"/>
        <v>0</v>
      </c>
      <c r="AT118" s="236"/>
      <c r="AU118" s="236"/>
      <c r="AV118" s="236"/>
      <c r="AW118" s="474">
        <f t="shared" si="817"/>
        <v>0</v>
      </c>
      <c r="AX118" s="236"/>
      <c r="AY118" s="236"/>
      <c r="AZ118" s="236"/>
      <c r="BA118" s="474">
        <f t="shared" si="818"/>
        <v>0</v>
      </c>
      <c r="BB118" s="236"/>
      <c r="BC118" s="236"/>
      <c r="BD118" s="236"/>
      <c r="BE118" s="474">
        <f t="shared" si="819"/>
        <v>0</v>
      </c>
      <c r="BF118" s="236"/>
      <c r="BG118" s="236"/>
      <c r="BH118" s="236"/>
      <c r="BI118" s="474">
        <f t="shared" si="820"/>
        <v>0</v>
      </c>
      <c r="BJ118" s="63">
        <f t="shared" si="821"/>
        <v>0</v>
      </c>
      <c r="BK118" s="125" t="str">
        <f t="shared" si="822"/>
        <v/>
      </c>
      <c r="BL118" s="14">
        <f t="shared" ref="BL118:BL124" si="860">IF(AND($DC118=0,$DL118=0),0,IF(AND($CP118=0,$CY118=0,DD118&lt;&gt;0),DD118, IF(AND(BK118&lt;CF118,$CE118&lt;&gt;$Y118,BW118=$CF118),BW118+$Y118-$CE118,BW118)))</f>
        <v>0</v>
      </c>
      <c r="BM118" s="88">
        <f t="shared" si="824"/>
        <v>0</v>
      </c>
      <c r="BN118" s="14">
        <f t="shared" ref="BN118:BN124" si="861">IF(AND($DC118=0,$DL118=0),0,IF(AND($CP118=0,$CY118=0,DF118&lt;&gt;0),DF118, IF(AND(BM118&lt;CF118,$CE118&lt;&gt;$Y118,BY118=$CF118),BY118+$Y118-$CE118,BY118)))</f>
        <v>0</v>
      </c>
      <c r="BO118" s="14">
        <f t="shared" ref="BO118:BO124" si="862">IF(AND($DC118=0,$DL118=0),0,IF(AND($CP118=0,$CY118=0,DG118&lt;&gt;0),DG118, IF(AND(BN118&lt;CF118,$CE118&lt;&gt;$Y118,BZ118=$CF118),BZ118+$Y118-$CE118,BZ118)))</f>
        <v>0</v>
      </c>
      <c r="BP118" s="14">
        <f t="shared" ref="BP118:BP124" si="863">IF(AND($DC118=0,$DL118=0),0,IF(AND($CP118=0,$CY118=0,DH118&lt;&gt;0),DH118, IF(AND(BO118&lt;CF118,$CE118&lt;&gt;$Y118,CA118=$CF118),CA118+$Y118-$CE118,CA118)))</f>
        <v>0</v>
      </c>
      <c r="BQ118" s="14">
        <f t="shared" ref="BQ118:BQ124" si="864">IF(AND($DC118=0,$DL118=0),0,IF(AND($CP118=0,$CY118=0,DI118&lt;&gt;0),DI118, IF(AND(BP118&lt;CF118,$CE118&lt;&gt;$Y118,CB118=$CF118),CB118+$Y118-$CE118,CB118)))</f>
        <v>0</v>
      </c>
      <c r="BR118" s="14">
        <f t="shared" ref="BR118:BR124" si="865">IF(AND($DC118=0,$DL118=0),0,IF(AND($CP118=0,$CY118=0,DJ118&lt;&gt;0),DJ118, IF(AND(BQ118&lt;CF118,$CE118&lt;&gt;$Y118,CC118=$CF118),CC118+$Y118-$CE118,CC118)))</f>
        <v>0</v>
      </c>
      <c r="BS118" s="14">
        <f t="shared" ref="BS118:BS125" si="866">IF(AND($DC118=0,$DL118=0),0,IF(AND($CP118=0,$CY118=0,DK118&lt;&gt;0),DK118, IF(AND(BR118&lt;CF118,$CE118&lt;&gt;$Y118,CD118=$CF118),CD118+$Y118-$CE118,CD118)))</f>
        <v>0</v>
      </c>
      <c r="BT118" s="92">
        <f t="shared" si="831"/>
        <v>0</v>
      </c>
      <c r="BW118" s="14">
        <f t="shared" si="832"/>
        <v>0</v>
      </c>
      <c r="BX118" s="14">
        <f t="shared" ref="BX118:BX124" si="867">IF($DC118=0,0,ROUND(4*($Y118-$DL118)*SUM(AH118:AH118)/$DC118,0)/4)+DE118+DN118</f>
        <v>0</v>
      </c>
      <c r="BY118" s="14">
        <f t="shared" ref="BY118:BY124" si="868">IF($DC118=0,0,ROUND(4*($Y118-$DL118)*SUM(AL118:AL118)/$DC118,0)/4)+DF118+DO118</f>
        <v>0</v>
      </c>
      <c r="BZ118" s="14">
        <f t="shared" ref="BZ118:BZ124" si="869">IF($DC118=0,0,ROUND(4*($Y118-$DL118)*SUM(AP118:AP118)/$DC118,0)/4)+DG118++DP118</f>
        <v>0</v>
      </c>
      <c r="CA118" s="14">
        <f t="shared" ref="CA118:CA124" si="870">IF($DC118=0,0,ROUND(4*($Y118-$DL118)*SUM(AT118:AT118)/$DC118,0)/4)+DH118+DQ118</f>
        <v>0</v>
      </c>
      <c r="CB118" s="14">
        <f t="shared" ref="CB118:CB124" si="871">IF($DC118=0,0,ROUND(4*($Y118-$DL118)*(SUM(AX118:AX118))/$DC118,0)/4)+DI118+DR118</f>
        <v>0</v>
      </c>
      <c r="CC118" s="14">
        <f t="shared" ref="CC118:CC124" si="872">IF($DC118=0,0,ROUND(4*($Y118-$DL118)*(SUM(BB118:BB118))/$DC118,0)/4)+DJ118+DS118</f>
        <v>0</v>
      </c>
      <c r="CD118" s="14">
        <f t="shared" ref="CD118:CD125" si="873">IF($DC118=0,0,ROUND(4*($Y118-$DL118)*(SUM(BF118:BF118))/$DC118,0)/4)+DK118+DT118</f>
        <v>0</v>
      </c>
      <c r="CE118" s="208">
        <f t="shared" si="840"/>
        <v>0</v>
      </c>
      <c r="CF118" s="222">
        <f t="shared" si="841"/>
        <v>0</v>
      </c>
      <c r="CH118" s="75">
        <f t="shared" si="842"/>
        <v>0</v>
      </c>
      <c r="CI118" s="75">
        <f t="shared" si="843"/>
        <v>0</v>
      </c>
      <c r="CJ118" s="75">
        <f t="shared" si="844"/>
        <v>0</v>
      </c>
      <c r="CK118" s="75">
        <f t="shared" si="845"/>
        <v>0</v>
      </c>
      <c r="CL118" s="75">
        <f t="shared" si="846"/>
        <v>0</v>
      </c>
      <c r="CM118" s="75">
        <f t="shared" si="847"/>
        <v>0</v>
      </c>
      <c r="CN118" s="75">
        <f t="shared" si="848"/>
        <v>0</v>
      </c>
      <c r="CO118" s="75">
        <f t="shared" si="849"/>
        <v>0</v>
      </c>
      <c r="CP118" s="87">
        <f t="shared" si="850"/>
        <v>0</v>
      </c>
      <c r="CQ118" s="75">
        <f t="shared" si="851"/>
        <v>0</v>
      </c>
      <c r="CR118" s="75">
        <f t="shared" si="852"/>
        <v>0</v>
      </c>
      <c r="CS118" s="76">
        <f t="shared" si="853"/>
        <v>0</v>
      </c>
      <c r="CT118" s="75">
        <f t="shared" si="854"/>
        <v>0</v>
      </c>
      <c r="CU118" s="75">
        <f t="shared" si="855"/>
        <v>0</v>
      </c>
      <c r="CV118" s="75">
        <f t="shared" si="856"/>
        <v>0</v>
      </c>
      <c r="CW118" s="75">
        <f t="shared" si="857"/>
        <v>0</v>
      </c>
      <c r="CX118" s="75">
        <f t="shared" si="858"/>
        <v>0</v>
      </c>
      <c r="CY118" s="86">
        <f t="shared" si="859"/>
        <v>0</v>
      </c>
      <c r="DC118" s="66">
        <f t="shared" ref="DC118:DC125" si="874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5" t="s">
        <v>251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5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3"/>
        <v>0</v>
      </c>
      <c r="AH119" s="307"/>
      <c r="AI119" s="307"/>
      <c r="AJ119" s="307"/>
      <c r="AK119" s="474">
        <f t="shared" si="814"/>
        <v>0</v>
      </c>
      <c r="AL119" s="307"/>
      <c r="AM119" s="307"/>
      <c r="AN119" s="307"/>
      <c r="AO119" s="474">
        <f t="shared" si="815"/>
        <v>0</v>
      </c>
      <c r="AP119" s="307"/>
      <c r="AQ119" s="307"/>
      <c r="AR119" s="307"/>
      <c r="AS119" s="474">
        <f t="shared" si="816"/>
        <v>0</v>
      </c>
      <c r="AT119" s="236"/>
      <c r="AU119" s="236"/>
      <c r="AV119" s="236"/>
      <c r="AW119" s="474">
        <f t="shared" si="817"/>
        <v>0</v>
      </c>
      <c r="AX119" s="236"/>
      <c r="AY119" s="236"/>
      <c r="AZ119" s="236"/>
      <c r="BA119" s="474">
        <f t="shared" si="818"/>
        <v>0</v>
      </c>
      <c r="BB119" s="236"/>
      <c r="BC119" s="236"/>
      <c r="BD119" s="236"/>
      <c r="BE119" s="474">
        <f t="shared" si="819"/>
        <v>0</v>
      </c>
      <c r="BF119" s="236"/>
      <c r="BG119" s="236"/>
      <c r="BH119" s="236"/>
      <c r="BI119" s="474">
        <f t="shared" si="820"/>
        <v>0</v>
      </c>
      <c r="BJ119" s="63">
        <f t="shared" si="821"/>
        <v>0</v>
      </c>
      <c r="BK119" s="125" t="str">
        <f t="shared" si="822"/>
        <v/>
      </c>
      <c r="BL119" s="14">
        <f t="shared" si="860"/>
        <v>0</v>
      </c>
      <c r="BM119" s="88">
        <f t="shared" si="824"/>
        <v>0</v>
      </c>
      <c r="BN119" s="14">
        <f t="shared" si="861"/>
        <v>0</v>
      </c>
      <c r="BO119" s="14">
        <f t="shared" si="862"/>
        <v>0</v>
      </c>
      <c r="BP119" s="14">
        <f t="shared" si="863"/>
        <v>0</v>
      </c>
      <c r="BQ119" s="14">
        <f t="shared" si="864"/>
        <v>0</v>
      </c>
      <c r="BR119" s="14">
        <f t="shared" si="865"/>
        <v>0</v>
      </c>
      <c r="BS119" s="14">
        <f t="shared" si="866"/>
        <v>0</v>
      </c>
      <c r="BT119" s="92">
        <f t="shared" si="831"/>
        <v>0</v>
      </c>
      <c r="BW119" s="14">
        <f t="shared" si="832"/>
        <v>0</v>
      </c>
      <c r="BX119" s="14">
        <f t="shared" si="867"/>
        <v>0</v>
      </c>
      <c r="BY119" s="14">
        <f t="shared" si="868"/>
        <v>0</v>
      </c>
      <c r="BZ119" s="14">
        <f t="shared" si="869"/>
        <v>0</v>
      </c>
      <c r="CA119" s="14">
        <f t="shared" si="870"/>
        <v>0</v>
      </c>
      <c r="CB119" s="14">
        <f t="shared" si="871"/>
        <v>0</v>
      </c>
      <c r="CC119" s="14">
        <f t="shared" si="872"/>
        <v>0</v>
      </c>
      <c r="CD119" s="14">
        <f t="shared" si="873"/>
        <v>0</v>
      </c>
      <c r="CE119" s="208">
        <f t="shared" si="840"/>
        <v>0</v>
      </c>
      <c r="CF119" s="222">
        <f t="shared" si="841"/>
        <v>0</v>
      </c>
      <c r="CH119" s="75">
        <f t="shared" si="842"/>
        <v>0</v>
      </c>
      <c r="CI119" s="75">
        <f t="shared" si="843"/>
        <v>0</v>
      </c>
      <c r="CJ119" s="75">
        <f t="shared" si="844"/>
        <v>0</v>
      </c>
      <c r="CK119" s="75">
        <f t="shared" si="845"/>
        <v>0</v>
      </c>
      <c r="CL119" s="75">
        <f t="shared" si="846"/>
        <v>0</v>
      </c>
      <c r="CM119" s="75">
        <f t="shared" si="847"/>
        <v>0</v>
      </c>
      <c r="CN119" s="75">
        <f t="shared" si="848"/>
        <v>0</v>
      </c>
      <c r="CO119" s="75">
        <f t="shared" si="849"/>
        <v>0</v>
      </c>
      <c r="CP119" s="87">
        <f t="shared" si="850"/>
        <v>0</v>
      </c>
      <c r="CQ119" s="75">
        <f t="shared" si="851"/>
        <v>0</v>
      </c>
      <c r="CR119" s="75">
        <f t="shared" si="852"/>
        <v>0</v>
      </c>
      <c r="CS119" s="76">
        <f t="shared" si="853"/>
        <v>0</v>
      </c>
      <c r="CT119" s="75">
        <f t="shared" si="854"/>
        <v>0</v>
      </c>
      <c r="CU119" s="75">
        <f t="shared" si="855"/>
        <v>0</v>
      </c>
      <c r="CV119" s="75">
        <f t="shared" si="856"/>
        <v>0</v>
      </c>
      <c r="CW119" s="75">
        <f t="shared" si="857"/>
        <v>0</v>
      </c>
      <c r="CX119" s="75">
        <f t="shared" si="858"/>
        <v>0</v>
      </c>
      <c r="CY119" s="86">
        <f t="shared" si="859"/>
        <v>0</v>
      </c>
      <c r="DC119" s="66">
        <f t="shared" si="874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5" t="s">
        <v>252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5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3"/>
        <v>0</v>
      </c>
      <c r="AH120" s="307"/>
      <c r="AI120" s="307"/>
      <c r="AJ120" s="307"/>
      <c r="AK120" s="474">
        <f t="shared" si="814"/>
        <v>0</v>
      </c>
      <c r="AL120" s="307"/>
      <c r="AM120" s="307"/>
      <c r="AN120" s="307"/>
      <c r="AO120" s="474">
        <f t="shared" si="815"/>
        <v>0</v>
      </c>
      <c r="AP120" s="307"/>
      <c r="AQ120" s="307"/>
      <c r="AR120" s="307"/>
      <c r="AS120" s="474">
        <f t="shared" si="816"/>
        <v>0</v>
      </c>
      <c r="AT120" s="236"/>
      <c r="AU120" s="236"/>
      <c r="AV120" s="236"/>
      <c r="AW120" s="474">
        <f t="shared" si="817"/>
        <v>0</v>
      </c>
      <c r="AX120" s="236"/>
      <c r="AY120" s="236"/>
      <c r="AZ120" s="236"/>
      <c r="BA120" s="474">
        <f t="shared" si="818"/>
        <v>0</v>
      </c>
      <c r="BB120" s="236"/>
      <c r="BC120" s="236"/>
      <c r="BD120" s="236"/>
      <c r="BE120" s="474">
        <f t="shared" si="819"/>
        <v>0</v>
      </c>
      <c r="BF120" s="236"/>
      <c r="BG120" s="236"/>
      <c r="BH120" s="236"/>
      <c r="BI120" s="474">
        <f t="shared" si="820"/>
        <v>0</v>
      </c>
      <c r="BJ120" s="63">
        <f t="shared" si="821"/>
        <v>0</v>
      </c>
      <c r="BK120" s="125" t="str">
        <f t="shared" si="822"/>
        <v/>
      </c>
      <c r="BL120" s="14">
        <f t="shared" si="860"/>
        <v>0</v>
      </c>
      <c r="BM120" s="88">
        <f t="shared" si="824"/>
        <v>0</v>
      </c>
      <c r="BN120" s="14">
        <f t="shared" si="861"/>
        <v>0</v>
      </c>
      <c r="BO120" s="14">
        <f t="shared" si="862"/>
        <v>0</v>
      </c>
      <c r="BP120" s="14">
        <f t="shared" si="863"/>
        <v>0</v>
      </c>
      <c r="BQ120" s="14">
        <f t="shared" si="864"/>
        <v>0</v>
      </c>
      <c r="BR120" s="14">
        <f t="shared" si="865"/>
        <v>0</v>
      </c>
      <c r="BS120" s="14">
        <f t="shared" si="866"/>
        <v>0</v>
      </c>
      <c r="BT120" s="92">
        <f t="shared" si="831"/>
        <v>0</v>
      </c>
      <c r="BW120" s="14">
        <f t="shared" si="832"/>
        <v>0</v>
      </c>
      <c r="BX120" s="14">
        <f t="shared" si="867"/>
        <v>0</v>
      </c>
      <c r="BY120" s="14">
        <f t="shared" si="868"/>
        <v>0</v>
      </c>
      <c r="BZ120" s="14">
        <f t="shared" si="869"/>
        <v>0</v>
      </c>
      <c r="CA120" s="14">
        <f t="shared" si="870"/>
        <v>0</v>
      </c>
      <c r="CB120" s="14">
        <f t="shared" si="871"/>
        <v>0</v>
      </c>
      <c r="CC120" s="14">
        <f t="shared" si="872"/>
        <v>0</v>
      </c>
      <c r="CD120" s="14">
        <f t="shared" si="873"/>
        <v>0</v>
      </c>
      <c r="CE120" s="208">
        <f t="shared" si="840"/>
        <v>0</v>
      </c>
      <c r="CF120" s="222">
        <f t="shared" si="841"/>
        <v>0</v>
      </c>
      <c r="CH120" s="75">
        <f t="shared" si="842"/>
        <v>0</v>
      </c>
      <c r="CI120" s="75">
        <f t="shared" si="843"/>
        <v>0</v>
      </c>
      <c r="CJ120" s="75">
        <f t="shared" si="844"/>
        <v>0</v>
      </c>
      <c r="CK120" s="75">
        <f t="shared" si="845"/>
        <v>0</v>
      </c>
      <c r="CL120" s="75">
        <f t="shared" si="846"/>
        <v>0</v>
      </c>
      <c r="CM120" s="75">
        <f t="shared" si="847"/>
        <v>0</v>
      </c>
      <c r="CN120" s="75">
        <f t="shared" si="848"/>
        <v>0</v>
      </c>
      <c r="CO120" s="75">
        <f t="shared" si="849"/>
        <v>0</v>
      </c>
      <c r="CP120" s="87">
        <f t="shared" si="850"/>
        <v>0</v>
      </c>
      <c r="CQ120" s="75">
        <f t="shared" si="851"/>
        <v>0</v>
      </c>
      <c r="CR120" s="75">
        <f t="shared" si="852"/>
        <v>0</v>
      </c>
      <c r="CS120" s="76">
        <f t="shared" si="853"/>
        <v>0</v>
      </c>
      <c r="CT120" s="75">
        <f t="shared" si="854"/>
        <v>0</v>
      </c>
      <c r="CU120" s="75">
        <f t="shared" si="855"/>
        <v>0</v>
      </c>
      <c r="CV120" s="75">
        <f t="shared" si="856"/>
        <v>0</v>
      </c>
      <c r="CW120" s="75">
        <f t="shared" si="857"/>
        <v>0</v>
      </c>
      <c r="CX120" s="75">
        <f t="shared" si="858"/>
        <v>0</v>
      </c>
      <c r="CY120" s="86">
        <f t="shared" si="859"/>
        <v>0</v>
      </c>
      <c r="DC120" s="66">
        <f t="shared" si="874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146</v>
      </c>
      <c r="B121" s="155" t="s">
        <v>253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5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3"/>
        <v>0</v>
      </c>
      <c r="AH121" s="307"/>
      <c r="AI121" s="307"/>
      <c r="AJ121" s="307"/>
      <c r="AK121" s="474">
        <f t="shared" si="814"/>
        <v>0</v>
      </c>
      <c r="AL121" s="307"/>
      <c r="AM121" s="307"/>
      <c r="AN121" s="307"/>
      <c r="AO121" s="474">
        <f t="shared" si="815"/>
        <v>0</v>
      </c>
      <c r="AP121" s="307"/>
      <c r="AQ121" s="307"/>
      <c r="AR121" s="307"/>
      <c r="AS121" s="474">
        <f t="shared" si="816"/>
        <v>0</v>
      </c>
      <c r="AT121" s="236"/>
      <c r="AU121" s="236"/>
      <c r="AV121" s="236"/>
      <c r="AW121" s="474">
        <f t="shared" si="817"/>
        <v>0</v>
      </c>
      <c r="AX121" s="236"/>
      <c r="AY121" s="236"/>
      <c r="AZ121" s="236"/>
      <c r="BA121" s="474">
        <f t="shared" si="818"/>
        <v>0</v>
      </c>
      <c r="BB121" s="236"/>
      <c r="BC121" s="236"/>
      <c r="BD121" s="236"/>
      <c r="BE121" s="474">
        <f t="shared" si="819"/>
        <v>0</v>
      </c>
      <c r="BF121" s="236"/>
      <c r="BG121" s="236"/>
      <c r="BH121" s="236"/>
      <c r="BI121" s="474">
        <f t="shared" si="820"/>
        <v>0</v>
      </c>
      <c r="BJ121" s="63">
        <f t="shared" si="821"/>
        <v>0</v>
      </c>
      <c r="BK121" s="125" t="str">
        <f t="shared" si="822"/>
        <v/>
      </c>
      <c r="BL121" s="14">
        <f t="shared" si="860"/>
        <v>0</v>
      </c>
      <c r="BM121" s="88">
        <f t="shared" si="824"/>
        <v>0</v>
      </c>
      <c r="BN121" s="14">
        <f t="shared" si="861"/>
        <v>0</v>
      </c>
      <c r="BO121" s="14">
        <f t="shared" si="862"/>
        <v>0</v>
      </c>
      <c r="BP121" s="14">
        <f t="shared" si="863"/>
        <v>0</v>
      </c>
      <c r="BQ121" s="14">
        <f t="shared" si="864"/>
        <v>0</v>
      </c>
      <c r="BR121" s="14">
        <f t="shared" si="865"/>
        <v>0</v>
      </c>
      <c r="BS121" s="14">
        <f t="shared" si="866"/>
        <v>0</v>
      </c>
      <c r="BT121" s="92">
        <f t="shared" si="831"/>
        <v>0</v>
      </c>
      <c r="BW121" s="14">
        <f t="shared" si="832"/>
        <v>0</v>
      </c>
      <c r="BX121" s="14">
        <f t="shared" si="867"/>
        <v>0</v>
      </c>
      <c r="BY121" s="14">
        <f t="shared" si="868"/>
        <v>0</v>
      </c>
      <c r="BZ121" s="14">
        <f t="shared" si="869"/>
        <v>0</v>
      </c>
      <c r="CA121" s="14">
        <f t="shared" si="870"/>
        <v>0</v>
      </c>
      <c r="CB121" s="14">
        <f t="shared" si="871"/>
        <v>0</v>
      </c>
      <c r="CC121" s="14">
        <f t="shared" si="872"/>
        <v>0</v>
      </c>
      <c r="CD121" s="14">
        <f t="shared" si="873"/>
        <v>0</v>
      </c>
      <c r="CE121" s="208">
        <f t="shared" si="840"/>
        <v>0</v>
      </c>
      <c r="CF121" s="222">
        <f t="shared" si="841"/>
        <v>0</v>
      </c>
      <c r="CH121" s="75">
        <f t="shared" si="842"/>
        <v>0</v>
      </c>
      <c r="CI121" s="75">
        <f t="shared" si="843"/>
        <v>0</v>
      </c>
      <c r="CJ121" s="75">
        <f t="shared" si="844"/>
        <v>0</v>
      </c>
      <c r="CK121" s="75">
        <f t="shared" si="845"/>
        <v>0</v>
      </c>
      <c r="CL121" s="75">
        <f t="shared" si="846"/>
        <v>0</v>
      </c>
      <c r="CM121" s="75">
        <f t="shared" si="847"/>
        <v>0</v>
      </c>
      <c r="CN121" s="75">
        <f t="shared" si="848"/>
        <v>0</v>
      </c>
      <c r="CO121" s="75">
        <f t="shared" si="849"/>
        <v>0</v>
      </c>
      <c r="CP121" s="87">
        <f t="shared" si="850"/>
        <v>0</v>
      </c>
      <c r="CQ121" s="75">
        <f t="shared" si="851"/>
        <v>0</v>
      </c>
      <c r="CR121" s="75">
        <f t="shared" si="852"/>
        <v>0</v>
      </c>
      <c r="CS121" s="76">
        <f t="shared" si="853"/>
        <v>0</v>
      </c>
      <c r="CT121" s="75">
        <f t="shared" si="854"/>
        <v>0</v>
      </c>
      <c r="CU121" s="75">
        <f t="shared" si="855"/>
        <v>0</v>
      </c>
      <c r="CV121" s="75">
        <f t="shared" si="856"/>
        <v>0</v>
      </c>
      <c r="CW121" s="75">
        <f t="shared" si="857"/>
        <v>0</v>
      </c>
      <c r="CX121" s="75">
        <f t="shared" si="858"/>
        <v>0</v>
      </c>
      <c r="CY121" s="86">
        <f t="shared" si="859"/>
        <v>0</v>
      </c>
      <c r="DC121" s="66">
        <f t="shared" si="874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147</v>
      </c>
      <c r="B122" s="155" t="s">
        <v>254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5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3"/>
        <v>0</v>
      </c>
      <c r="AH122" s="307"/>
      <c r="AI122" s="307"/>
      <c r="AJ122" s="307"/>
      <c r="AK122" s="474">
        <f t="shared" si="814"/>
        <v>0</v>
      </c>
      <c r="AL122" s="307"/>
      <c r="AM122" s="307"/>
      <c r="AN122" s="307"/>
      <c r="AO122" s="474">
        <f t="shared" si="815"/>
        <v>0</v>
      </c>
      <c r="AP122" s="307"/>
      <c r="AQ122" s="307"/>
      <c r="AR122" s="307"/>
      <c r="AS122" s="474">
        <f t="shared" si="816"/>
        <v>0</v>
      </c>
      <c r="AT122" s="236"/>
      <c r="AU122" s="236"/>
      <c r="AV122" s="236"/>
      <c r="AW122" s="474">
        <f t="shared" si="817"/>
        <v>0</v>
      </c>
      <c r="AX122" s="236"/>
      <c r="AY122" s="236"/>
      <c r="AZ122" s="236"/>
      <c r="BA122" s="474">
        <f t="shared" si="818"/>
        <v>0</v>
      </c>
      <c r="BB122" s="236"/>
      <c r="BC122" s="236"/>
      <c r="BD122" s="236"/>
      <c r="BE122" s="474">
        <f t="shared" si="819"/>
        <v>0</v>
      </c>
      <c r="BF122" s="236"/>
      <c r="BG122" s="236"/>
      <c r="BH122" s="236"/>
      <c r="BI122" s="474">
        <f t="shared" si="820"/>
        <v>0</v>
      </c>
      <c r="BJ122" s="63">
        <f t="shared" si="821"/>
        <v>0</v>
      </c>
      <c r="BK122" s="125" t="str">
        <f t="shared" si="822"/>
        <v/>
      </c>
      <c r="BL122" s="14">
        <f t="shared" si="860"/>
        <v>0</v>
      </c>
      <c r="BM122" s="88">
        <f t="shared" si="824"/>
        <v>0</v>
      </c>
      <c r="BN122" s="14">
        <f t="shared" si="861"/>
        <v>0</v>
      </c>
      <c r="BO122" s="14">
        <f t="shared" si="862"/>
        <v>0</v>
      </c>
      <c r="BP122" s="14">
        <f t="shared" si="863"/>
        <v>0</v>
      </c>
      <c r="BQ122" s="14">
        <f t="shared" si="864"/>
        <v>0</v>
      </c>
      <c r="BR122" s="14">
        <f t="shared" si="865"/>
        <v>0</v>
      </c>
      <c r="BS122" s="14">
        <f t="shared" si="866"/>
        <v>0</v>
      </c>
      <c r="BT122" s="92">
        <f t="shared" si="831"/>
        <v>0</v>
      </c>
      <c r="BW122" s="14">
        <f t="shared" si="832"/>
        <v>0</v>
      </c>
      <c r="BX122" s="14">
        <f t="shared" si="867"/>
        <v>0</v>
      </c>
      <c r="BY122" s="14">
        <f t="shared" si="868"/>
        <v>0</v>
      </c>
      <c r="BZ122" s="14">
        <f t="shared" si="869"/>
        <v>0</v>
      </c>
      <c r="CA122" s="14">
        <f t="shared" si="870"/>
        <v>0</v>
      </c>
      <c r="CB122" s="14">
        <f t="shared" si="871"/>
        <v>0</v>
      </c>
      <c r="CC122" s="14">
        <f t="shared" si="872"/>
        <v>0</v>
      </c>
      <c r="CD122" s="14">
        <f t="shared" si="873"/>
        <v>0</v>
      </c>
      <c r="CE122" s="208">
        <f t="shared" si="840"/>
        <v>0</v>
      </c>
      <c r="CF122" s="222">
        <f t="shared" si="841"/>
        <v>0</v>
      </c>
      <c r="CH122" s="75">
        <f t="shared" si="842"/>
        <v>0</v>
      </c>
      <c r="CI122" s="75">
        <f t="shared" si="843"/>
        <v>0</v>
      </c>
      <c r="CJ122" s="75">
        <f t="shared" si="844"/>
        <v>0</v>
      </c>
      <c r="CK122" s="75">
        <f t="shared" si="845"/>
        <v>0</v>
      </c>
      <c r="CL122" s="75">
        <f t="shared" si="846"/>
        <v>0</v>
      </c>
      <c r="CM122" s="75">
        <f t="shared" si="847"/>
        <v>0</v>
      </c>
      <c r="CN122" s="75">
        <f t="shared" si="848"/>
        <v>0</v>
      </c>
      <c r="CO122" s="75">
        <f t="shared" si="849"/>
        <v>0</v>
      </c>
      <c r="CP122" s="87">
        <f t="shared" si="850"/>
        <v>0</v>
      </c>
      <c r="CQ122" s="75">
        <f t="shared" si="851"/>
        <v>0</v>
      </c>
      <c r="CR122" s="75">
        <f t="shared" si="852"/>
        <v>0</v>
      </c>
      <c r="CS122" s="76">
        <f t="shared" si="853"/>
        <v>0</v>
      </c>
      <c r="CT122" s="75">
        <f t="shared" si="854"/>
        <v>0</v>
      </c>
      <c r="CU122" s="75">
        <f t="shared" si="855"/>
        <v>0</v>
      </c>
      <c r="CV122" s="75">
        <f t="shared" si="856"/>
        <v>0</v>
      </c>
      <c r="CW122" s="75">
        <f t="shared" si="857"/>
        <v>0</v>
      </c>
      <c r="CX122" s="75">
        <f t="shared" si="858"/>
        <v>0</v>
      </c>
      <c r="CY122" s="86">
        <f t="shared" si="859"/>
        <v>0</v>
      </c>
      <c r="DC122" s="66">
        <f t="shared" si="874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148</v>
      </c>
      <c r="B123" s="155" t="s">
        <v>255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5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3"/>
        <v>0</v>
      </c>
      <c r="AH123" s="307"/>
      <c r="AI123" s="307"/>
      <c r="AJ123" s="307"/>
      <c r="AK123" s="474">
        <f t="shared" si="814"/>
        <v>0</v>
      </c>
      <c r="AL123" s="307"/>
      <c r="AM123" s="307"/>
      <c r="AN123" s="307"/>
      <c r="AO123" s="474">
        <f t="shared" si="815"/>
        <v>0</v>
      </c>
      <c r="AP123" s="307"/>
      <c r="AQ123" s="307"/>
      <c r="AR123" s="307"/>
      <c r="AS123" s="474">
        <f t="shared" si="816"/>
        <v>0</v>
      </c>
      <c r="AT123" s="236"/>
      <c r="AU123" s="236"/>
      <c r="AV123" s="236"/>
      <c r="AW123" s="474">
        <f t="shared" si="817"/>
        <v>0</v>
      </c>
      <c r="AX123" s="236"/>
      <c r="AY123" s="236"/>
      <c r="AZ123" s="236"/>
      <c r="BA123" s="474">
        <f t="shared" si="818"/>
        <v>0</v>
      </c>
      <c r="BB123" s="236"/>
      <c r="BC123" s="236"/>
      <c r="BD123" s="236"/>
      <c r="BE123" s="474">
        <f t="shared" si="819"/>
        <v>0</v>
      </c>
      <c r="BF123" s="236"/>
      <c r="BG123" s="236"/>
      <c r="BH123" s="236"/>
      <c r="BI123" s="474">
        <f t="shared" si="820"/>
        <v>0</v>
      </c>
      <c r="BJ123" s="63">
        <f t="shared" si="821"/>
        <v>0</v>
      </c>
      <c r="BK123" s="125" t="str">
        <f t="shared" si="822"/>
        <v/>
      </c>
      <c r="BL123" s="14">
        <f t="shared" si="860"/>
        <v>0</v>
      </c>
      <c r="BM123" s="88">
        <f t="shared" si="824"/>
        <v>0</v>
      </c>
      <c r="BN123" s="14">
        <f t="shared" si="861"/>
        <v>0</v>
      </c>
      <c r="BO123" s="14">
        <f t="shared" si="862"/>
        <v>0</v>
      </c>
      <c r="BP123" s="14">
        <f t="shared" si="863"/>
        <v>0</v>
      </c>
      <c r="BQ123" s="14">
        <f t="shared" si="864"/>
        <v>0</v>
      </c>
      <c r="BR123" s="14">
        <f t="shared" si="865"/>
        <v>0</v>
      </c>
      <c r="BS123" s="14">
        <f t="shared" si="866"/>
        <v>0</v>
      </c>
      <c r="BT123" s="92">
        <f t="shared" si="831"/>
        <v>0</v>
      </c>
      <c r="BW123" s="14">
        <f t="shared" si="832"/>
        <v>0</v>
      </c>
      <c r="BX123" s="14">
        <f t="shared" si="867"/>
        <v>0</v>
      </c>
      <c r="BY123" s="14">
        <f t="shared" si="868"/>
        <v>0</v>
      </c>
      <c r="BZ123" s="14">
        <f t="shared" si="869"/>
        <v>0</v>
      </c>
      <c r="CA123" s="14">
        <f t="shared" si="870"/>
        <v>0</v>
      </c>
      <c r="CB123" s="14">
        <f t="shared" si="871"/>
        <v>0</v>
      </c>
      <c r="CC123" s="14">
        <f t="shared" si="872"/>
        <v>0</v>
      </c>
      <c r="CD123" s="14">
        <f t="shared" si="873"/>
        <v>0</v>
      </c>
      <c r="CE123" s="208">
        <f t="shared" si="840"/>
        <v>0</v>
      </c>
      <c r="CF123" s="222">
        <f t="shared" si="841"/>
        <v>0</v>
      </c>
      <c r="CH123" s="75">
        <f t="shared" si="842"/>
        <v>0</v>
      </c>
      <c r="CI123" s="75">
        <f t="shared" si="843"/>
        <v>0</v>
      </c>
      <c r="CJ123" s="75">
        <f t="shared" si="844"/>
        <v>0</v>
      </c>
      <c r="CK123" s="75">
        <f t="shared" si="845"/>
        <v>0</v>
      </c>
      <c r="CL123" s="75">
        <f t="shared" si="846"/>
        <v>0</v>
      </c>
      <c r="CM123" s="75">
        <f t="shared" si="847"/>
        <v>0</v>
      </c>
      <c r="CN123" s="75">
        <f t="shared" si="848"/>
        <v>0</v>
      </c>
      <c r="CO123" s="75">
        <f t="shared" si="849"/>
        <v>0</v>
      </c>
      <c r="CP123" s="87">
        <f t="shared" si="850"/>
        <v>0</v>
      </c>
      <c r="CQ123" s="75">
        <f t="shared" si="851"/>
        <v>0</v>
      </c>
      <c r="CR123" s="75">
        <f t="shared" si="852"/>
        <v>0</v>
      </c>
      <c r="CS123" s="76">
        <f t="shared" si="853"/>
        <v>0</v>
      </c>
      <c r="CT123" s="75">
        <f t="shared" si="854"/>
        <v>0</v>
      </c>
      <c r="CU123" s="75">
        <f t="shared" si="855"/>
        <v>0</v>
      </c>
      <c r="CV123" s="75">
        <f t="shared" si="856"/>
        <v>0</v>
      </c>
      <c r="CW123" s="75">
        <f t="shared" si="857"/>
        <v>0</v>
      </c>
      <c r="CX123" s="75">
        <f t="shared" si="858"/>
        <v>0</v>
      </c>
      <c r="CY123" s="86">
        <f t="shared" si="859"/>
        <v>0</v>
      </c>
      <c r="DC123" s="66">
        <f t="shared" si="874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153</v>
      </c>
      <c r="B124" s="155" t="s">
        <v>256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5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3"/>
        <v>0</v>
      </c>
      <c r="AH124" s="307"/>
      <c r="AI124" s="307"/>
      <c r="AJ124" s="307"/>
      <c r="AK124" s="474">
        <f t="shared" si="814"/>
        <v>0</v>
      </c>
      <c r="AL124" s="307"/>
      <c r="AM124" s="307"/>
      <c r="AN124" s="307"/>
      <c r="AO124" s="474">
        <f t="shared" si="815"/>
        <v>0</v>
      </c>
      <c r="AP124" s="307"/>
      <c r="AQ124" s="307"/>
      <c r="AR124" s="307"/>
      <c r="AS124" s="474">
        <f t="shared" si="816"/>
        <v>0</v>
      </c>
      <c r="AT124" s="236"/>
      <c r="AU124" s="236"/>
      <c r="AV124" s="236"/>
      <c r="AW124" s="474">
        <f t="shared" si="817"/>
        <v>0</v>
      </c>
      <c r="AX124" s="236"/>
      <c r="AY124" s="236"/>
      <c r="AZ124" s="236"/>
      <c r="BA124" s="474">
        <f t="shared" si="818"/>
        <v>0</v>
      </c>
      <c r="BB124" s="236"/>
      <c r="BC124" s="236"/>
      <c r="BD124" s="236"/>
      <c r="BE124" s="474">
        <f t="shared" si="819"/>
        <v>0</v>
      </c>
      <c r="BF124" s="236"/>
      <c r="BG124" s="236"/>
      <c r="BH124" s="236"/>
      <c r="BI124" s="474">
        <f t="shared" si="820"/>
        <v>0</v>
      </c>
      <c r="BJ124" s="63">
        <f t="shared" si="821"/>
        <v>0</v>
      </c>
      <c r="BK124" s="125" t="str">
        <f t="shared" si="822"/>
        <v/>
      </c>
      <c r="BL124" s="14">
        <f t="shared" si="860"/>
        <v>0</v>
      </c>
      <c r="BM124" s="88">
        <f t="shared" si="824"/>
        <v>0</v>
      </c>
      <c r="BN124" s="14">
        <f t="shared" si="861"/>
        <v>0</v>
      </c>
      <c r="BO124" s="14">
        <f t="shared" si="862"/>
        <v>0</v>
      </c>
      <c r="BP124" s="14">
        <f t="shared" si="863"/>
        <v>0</v>
      </c>
      <c r="BQ124" s="14">
        <f t="shared" si="864"/>
        <v>0</v>
      </c>
      <c r="BR124" s="14">
        <f t="shared" si="865"/>
        <v>0</v>
      </c>
      <c r="BS124" s="14">
        <f t="shared" si="866"/>
        <v>0</v>
      </c>
      <c r="BT124" s="92">
        <f t="shared" si="831"/>
        <v>0</v>
      </c>
      <c r="BW124" s="14">
        <f t="shared" si="832"/>
        <v>0</v>
      </c>
      <c r="BX124" s="14">
        <f t="shared" si="867"/>
        <v>0</v>
      </c>
      <c r="BY124" s="14">
        <f t="shared" si="868"/>
        <v>0</v>
      </c>
      <c r="BZ124" s="14">
        <f t="shared" si="869"/>
        <v>0</v>
      </c>
      <c r="CA124" s="14">
        <f t="shared" si="870"/>
        <v>0</v>
      </c>
      <c r="CB124" s="14">
        <f t="shared" si="871"/>
        <v>0</v>
      </c>
      <c r="CC124" s="14">
        <f t="shared" si="872"/>
        <v>0</v>
      </c>
      <c r="CD124" s="14">
        <f t="shared" si="873"/>
        <v>0</v>
      </c>
      <c r="CE124" s="208">
        <f t="shared" si="840"/>
        <v>0</v>
      </c>
      <c r="CF124" s="222">
        <f t="shared" si="841"/>
        <v>0</v>
      </c>
      <c r="CH124" s="75">
        <f t="shared" si="842"/>
        <v>0</v>
      </c>
      <c r="CI124" s="75">
        <f t="shared" si="843"/>
        <v>0</v>
      </c>
      <c r="CJ124" s="75">
        <f t="shared" si="844"/>
        <v>0</v>
      </c>
      <c r="CK124" s="75">
        <f t="shared" si="845"/>
        <v>0</v>
      </c>
      <c r="CL124" s="75">
        <f t="shared" si="846"/>
        <v>0</v>
      </c>
      <c r="CM124" s="75">
        <f t="shared" si="847"/>
        <v>0</v>
      </c>
      <c r="CN124" s="75">
        <f t="shared" si="848"/>
        <v>0</v>
      </c>
      <c r="CO124" s="75">
        <f t="shared" si="849"/>
        <v>0</v>
      </c>
      <c r="CP124" s="87">
        <f t="shared" si="850"/>
        <v>0</v>
      </c>
      <c r="CQ124" s="75">
        <f t="shared" si="851"/>
        <v>0</v>
      </c>
      <c r="CR124" s="75">
        <f t="shared" si="852"/>
        <v>0</v>
      </c>
      <c r="CS124" s="76">
        <f t="shared" si="853"/>
        <v>0</v>
      </c>
      <c r="CT124" s="75">
        <f t="shared" si="854"/>
        <v>0</v>
      </c>
      <c r="CU124" s="75">
        <f t="shared" si="855"/>
        <v>0</v>
      </c>
      <c r="CV124" s="75">
        <f t="shared" si="856"/>
        <v>0</v>
      </c>
      <c r="CW124" s="75">
        <f t="shared" si="857"/>
        <v>0</v>
      </c>
      <c r="CX124" s="75">
        <f t="shared" si="858"/>
        <v>0</v>
      </c>
      <c r="CY124" s="86">
        <f t="shared" si="859"/>
        <v>0</v>
      </c>
      <c r="DC124" s="66">
        <f t="shared" si="874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154</v>
      </c>
      <c r="B125" s="155" t="s">
        <v>257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5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3"/>
        <v>0</v>
      </c>
      <c r="AH125" s="307"/>
      <c r="AI125" s="307"/>
      <c r="AJ125" s="307"/>
      <c r="AK125" s="474">
        <f t="shared" si="814"/>
        <v>0</v>
      </c>
      <c r="AL125" s="307"/>
      <c r="AM125" s="307"/>
      <c r="AN125" s="307"/>
      <c r="AO125" s="474">
        <f t="shared" si="815"/>
        <v>0</v>
      </c>
      <c r="AP125" s="307"/>
      <c r="AQ125" s="307"/>
      <c r="AR125" s="307"/>
      <c r="AS125" s="474">
        <f t="shared" si="816"/>
        <v>0</v>
      </c>
      <c r="AT125" s="236"/>
      <c r="AU125" s="236"/>
      <c r="AV125" s="236"/>
      <c r="AW125" s="474">
        <f t="shared" si="817"/>
        <v>0</v>
      </c>
      <c r="AX125" s="236"/>
      <c r="AY125" s="236"/>
      <c r="AZ125" s="236"/>
      <c r="BA125" s="474">
        <f t="shared" si="818"/>
        <v>0</v>
      </c>
      <c r="BB125" s="236"/>
      <c r="BC125" s="236"/>
      <c r="BD125" s="236"/>
      <c r="BE125" s="474">
        <f t="shared" si="819"/>
        <v>0</v>
      </c>
      <c r="BF125" s="236"/>
      <c r="BG125" s="236"/>
      <c r="BH125" s="236"/>
      <c r="BI125" s="474">
        <f t="shared" si="820"/>
        <v>0</v>
      </c>
      <c r="BJ125" s="63">
        <f t="shared" si="821"/>
        <v>0</v>
      </c>
      <c r="BK125" s="125" t="str">
        <f t="shared" si="822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4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6"/>
        <v>0</v>
      </c>
      <c r="BT125" s="92">
        <f t="shared" si="831"/>
        <v>0</v>
      </c>
      <c r="BW125" s="14">
        <f t="shared" si="832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3"/>
        <v>0</v>
      </c>
      <c r="CE125" s="208">
        <f t="shared" si="840"/>
        <v>0</v>
      </c>
      <c r="CF125" s="222">
        <f t="shared" si="841"/>
        <v>0</v>
      </c>
      <c r="CH125" s="75">
        <f t="shared" si="842"/>
        <v>0</v>
      </c>
      <c r="CI125" s="75">
        <f t="shared" si="843"/>
        <v>0</v>
      </c>
      <c r="CJ125" s="75">
        <f t="shared" si="844"/>
        <v>0</v>
      </c>
      <c r="CK125" s="75">
        <f t="shared" si="845"/>
        <v>0</v>
      </c>
      <c r="CL125" s="75">
        <f t="shared" si="846"/>
        <v>0</v>
      </c>
      <c r="CM125" s="75">
        <f t="shared" si="847"/>
        <v>0</v>
      </c>
      <c r="CN125" s="75">
        <f t="shared" si="848"/>
        <v>0</v>
      </c>
      <c r="CO125" s="75">
        <f t="shared" si="849"/>
        <v>0</v>
      </c>
      <c r="CP125" s="87">
        <f t="shared" si="850"/>
        <v>0</v>
      </c>
      <c r="CQ125" s="75">
        <f t="shared" si="851"/>
        <v>0</v>
      </c>
      <c r="CR125" s="75">
        <f t="shared" si="852"/>
        <v>0</v>
      </c>
      <c r="CS125" s="76">
        <f t="shared" si="853"/>
        <v>0</v>
      </c>
      <c r="CT125" s="75">
        <f t="shared" si="854"/>
        <v>0</v>
      </c>
      <c r="CU125" s="75">
        <f t="shared" si="855"/>
        <v>0</v>
      </c>
      <c r="CV125" s="75">
        <f t="shared" si="856"/>
        <v>0</v>
      </c>
      <c r="CW125" s="75">
        <f t="shared" si="857"/>
        <v>0</v>
      </c>
      <c r="CX125" s="75">
        <f t="shared" si="858"/>
        <v>0</v>
      </c>
      <c r="CY125" s="86">
        <f t="shared" si="859"/>
        <v>0</v>
      </c>
      <c r="DC125" s="66">
        <f t="shared" si="874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98" t="s">
        <v>24</v>
      </c>
      <c r="B126" s="152" t="s">
        <v>258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5">SUMIF($A106:$A125,"&gt;'#'",X106:X125)</f>
        <v>690</v>
      </c>
      <c r="Y126" s="246">
        <f t="shared" si="875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6">SUM(AK106:AK125)</f>
        <v>15</v>
      </c>
      <c r="AL126" s="235"/>
      <c r="AM126" s="235"/>
      <c r="AN126" s="235"/>
      <c r="AO126" s="70">
        <f t="shared" si="876"/>
        <v>8</v>
      </c>
      <c r="AP126" s="235"/>
      <c r="AQ126" s="235"/>
      <c r="AR126" s="235"/>
      <c r="AS126" s="70">
        <f t="shared" si="876"/>
        <v>0</v>
      </c>
      <c r="AT126" s="235">
        <f t="shared" si="876"/>
        <v>0</v>
      </c>
      <c r="AU126" s="235">
        <f t="shared" si="876"/>
        <v>0</v>
      </c>
      <c r="AV126" s="235">
        <f t="shared" si="876"/>
        <v>0</v>
      </c>
      <c r="AW126" s="70">
        <f t="shared" si="876"/>
        <v>0</v>
      </c>
      <c r="AX126" s="235">
        <f t="shared" si="876"/>
        <v>0</v>
      </c>
      <c r="AY126" s="235">
        <f t="shared" si="876"/>
        <v>0</v>
      </c>
      <c r="AZ126" s="235">
        <f t="shared" si="876"/>
        <v>0</v>
      </c>
      <c r="BA126" s="70">
        <f t="shared" si="876"/>
        <v>0</v>
      </c>
      <c r="BB126" s="235">
        <f t="shared" si="876"/>
        <v>0</v>
      </c>
      <c r="BC126" s="235">
        <f t="shared" si="876"/>
        <v>0</v>
      </c>
      <c r="BD126" s="235">
        <f t="shared" si="876"/>
        <v>0</v>
      </c>
      <c r="BE126" s="70">
        <f t="shared" si="876"/>
        <v>0</v>
      </c>
      <c r="BF126" s="235">
        <f t="shared" si="876"/>
        <v>0</v>
      </c>
      <c r="BG126" s="235">
        <f t="shared" si="876"/>
        <v>0</v>
      </c>
      <c r="BH126" s="235">
        <f t="shared" si="876"/>
        <v>0</v>
      </c>
      <c r="BI126" s="70">
        <f t="shared" si="876"/>
        <v>0</v>
      </c>
      <c r="BJ126" s="64">
        <f>IF(ISERROR(AC126/X126),0,AC126/X126)</f>
        <v>0</v>
      </c>
      <c r="BK126" s="38"/>
      <c r="BL126" s="82">
        <f t="shared" ref="BL126:BS126" si="877">SUM(BL106:BL125)</f>
        <v>0</v>
      </c>
      <c r="BM126" s="82">
        <f t="shared" si="877"/>
        <v>15</v>
      </c>
      <c r="BN126" s="82">
        <f t="shared" si="877"/>
        <v>8</v>
      </c>
      <c r="BO126" s="82">
        <f t="shared" si="877"/>
        <v>0</v>
      </c>
      <c r="BP126" s="82">
        <f t="shared" si="877"/>
        <v>0</v>
      </c>
      <c r="BQ126" s="82">
        <f t="shared" si="877"/>
        <v>0</v>
      </c>
      <c r="BR126" s="82">
        <f t="shared" si="877"/>
        <v>0</v>
      </c>
      <c r="BS126" s="82">
        <f t="shared" si="877"/>
        <v>0</v>
      </c>
      <c r="BT126" s="82">
        <f>SUM(BT106:BT117)</f>
        <v>23</v>
      </c>
      <c r="BW126" s="39">
        <f t="shared" ref="BW126:CE126" si="878">SUM(BW106:BW125)</f>
        <v>0</v>
      </c>
      <c r="BX126" s="39">
        <f t="shared" si="878"/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211">
        <f t="shared" si="878"/>
        <v>0</v>
      </c>
      <c r="CF126" s="224"/>
      <c r="CG126" s="23" t="s">
        <v>35</v>
      </c>
      <c r="CH126" s="77">
        <f t="shared" ref="CH126:CY126" si="879">SUM(CH106:CH125)</f>
        <v>0</v>
      </c>
      <c r="CI126" s="77">
        <f t="shared" si="879"/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89">
        <f t="shared" si="879"/>
        <v>0</v>
      </c>
      <c r="CQ126" s="79">
        <f t="shared" si="879"/>
        <v>0</v>
      </c>
      <c r="CR126" s="79">
        <f t="shared" si="879"/>
        <v>3</v>
      </c>
      <c r="CS126" s="79">
        <f t="shared" si="879"/>
        <v>2</v>
      </c>
      <c r="CT126" s="79">
        <f t="shared" si="879"/>
        <v>0</v>
      </c>
      <c r="CU126" s="79">
        <f t="shared" si="879"/>
        <v>0</v>
      </c>
      <c r="CV126" s="79">
        <f t="shared" si="879"/>
        <v>0</v>
      </c>
      <c r="CW126" s="79">
        <f t="shared" si="879"/>
        <v>0</v>
      </c>
      <c r="CX126" s="79">
        <f t="shared" si="879"/>
        <v>0</v>
      </c>
      <c r="CY126" s="89">
        <f t="shared" si="879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80">AK$103+AK$126</f>
        <v>30</v>
      </c>
      <c r="AL129" s="247"/>
      <c r="AM129" s="247"/>
      <c r="AN129" s="247"/>
      <c r="AO129" s="167">
        <f t="shared" ref="AO129" si="881">AO$103+AO$126</f>
        <v>30</v>
      </c>
      <c r="AP129" s="247"/>
      <c r="AQ129" s="247"/>
      <c r="AR129" s="247"/>
      <c r="AS129" s="167">
        <f t="shared" ref="AS129" si="882">AS$103+AS$126</f>
        <v>0</v>
      </c>
      <c r="AT129" s="247">
        <f t="shared" ref="AT129:BH129" si="883">AT$126+AT$103</f>
        <v>0</v>
      </c>
      <c r="AU129" s="247">
        <f t="shared" si="883"/>
        <v>0</v>
      </c>
      <c r="AV129" s="247">
        <f t="shared" si="883"/>
        <v>0</v>
      </c>
      <c r="AW129" s="167">
        <f t="shared" ref="AW129" si="884">AW$103+AW$126</f>
        <v>0</v>
      </c>
      <c r="AX129" s="247">
        <f t="shared" si="883"/>
        <v>0</v>
      </c>
      <c r="AY129" s="247">
        <f t="shared" si="883"/>
        <v>0</v>
      </c>
      <c r="AZ129" s="247">
        <f t="shared" si="883"/>
        <v>0</v>
      </c>
      <c r="BA129" s="167">
        <f t="shared" ref="BA129" si="885">BA$103+BA$126</f>
        <v>0</v>
      </c>
      <c r="BB129" s="247">
        <f t="shared" si="883"/>
        <v>0</v>
      </c>
      <c r="BC129" s="247">
        <f t="shared" si="883"/>
        <v>0</v>
      </c>
      <c r="BD129" s="247">
        <f t="shared" si="883"/>
        <v>0</v>
      </c>
      <c r="BE129" s="167">
        <f t="shared" ref="BE129" si="886">BE$103+BE$126</f>
        <v>0</v>
      </c>
      <c r="BF129" s="247">
        <f t="shared" si="883"/>
        <v>0</v>
      </c>
      <c r="BG129" s="247">
        <f t="shared" si="883"/>
        <v>0</v>
      </c>
      <c r="BH129" s="247">
        <f t="shared" si="883"/>
        <v>0</v>
      </c>
      <c r="BI129" s="167">
        <f t="shared" ref="BI129" si="887">BI$103+BI$126</f>
        <v>0</v>
      </c>
      <c r="BJ129" s="64">
        <f>IF(ISERROR(AC129/X129),0,AC129/X129)</f>
        <v>0</v>
      </c>
      <c r="BK129" s="40"/>
      <c r="BL129" s="35">
        <f t="shared" ref="BL129:BT129" si="888">BL$126+BL$103</f>
        <v>29</v>
      </c>
      <c r="BM129" s="35">
        <f t="shared" si="888"/>
        <v>29</v>
      </c>
      <c r="BN129" s="35" t="e">
        <f t="shared" si="888"/>
        <v>#DIV/0!</v>
      </c>
      <c r="BO129" s="35">
        <f t="shared" si="888"/>
        <v>0</v>
      </c>
      <c r="BP129" s="35">
        <f t="shared" si="888"/>
        <v>0</v>
      </c>
      <c r="BQ129" s="35">
        <f t="shared" si="888"/>
        <v>0</v>
      </c>
      <c r="BR129" s="35">
        <f t="shared" si="888"/>
        <v>0</v>
      </c>
      <c r="BS129" s="35">
        <f t="shared" si="888"/>
        <v>0</v>
      </c>
      <c r="BT129" s="267" t="e">
        <f t="shared" si="888"/>
        <v>#DIV/0!</v>
      </c>
      <c r="BW129" s="41">
        <f t="shared" ref="BW129:CE129" si="889">BW88+BW126+BW69</f>
        <v>29</v>
      </c>
      <c r="BX129" s="41">
        <f t="shared" si="889"/>
        <v>14</v>
      </c>
      <c r="BY129" s="41">
        <f t="shared" si="889"/>
        <v>2.75</v>
      </c>
      <c r="BZ129" s="41">
        <f t="shared" si="889"/>
        <v>0</v>
      </c>
      <c r="CA129" s="41">
        <f t="shared" si="889"/>
        <v>0</v>
      </c>
      <c r="CB129" s="41">
        <f t="shared" si="889"/>
        <v>0</v>
      </c>
      <c r="CC129" s="41">
        <f t="shared" si="889"/>
        <v>0</v>
      </c>
      <c r="CD129" s="41">
        <f t="shared" si="889"/>
        <v>0</v>
      </c>
      <c r="CE129" s="213">
        <f t="shared" si="889"/>
        <v>45.75</v>
      </c>
      <c r="CF129" s="224"/>
    </row>
    <row r="130" spans="1:124" s="2" customFormat="1" ht="21" hidden="1" customHeight="1" x14ac:dyDescent="0.25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idden="1" x14ac:dyDescent="0.25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90">SUM(BL131:BL133)</f>
        <v>0</v>
      </c>
      <c r="BM134" s="83">
        <f t="shared" si="890"/>
        <v>0</v>
      </c>
      <c r="BN134" s="83">
        <f t="shared" si="890"/>
        <v>0</v>
      </c>
      <c r="BO134" s="83">
        <f t="shared" si="890"/>
        <v>0</v>
      </c>
      <c r="BP134" s="83">
        <f t="shared" si="890"/>
        <v>0</v>
      </c>
      <c r="BQ134" s="83">
        <f t="shared" si="890"/>
        <v>0</v>
      </c>
      <c r="BR134" s="83">
        <f t="shared" si="890"/>
        <v>0</v>
      </c>
      <c r="BS134" s="83">
        <f t="shared" si="890"/>
        <v>0</v>
      </c>
      <c r="BT134" s="83">
        <f t="shared" si="890"/>
        <v>0</v>
      </c>
      <c r="BU134" s="24"/>
      <c r="BV134" s="24"/>
      <c r="BW134" s="51">
        <f t="shared" ref="BW134:CE134" si="891">SUM(BW131:BW133)</f>
        <v>0</v>
      </c>
      <c r="BX134" s="51">
        <f t="shared" si="891"/>
        <v>0</v>
      </c>
      <c r="BY134" s="51">
        <f t="shared" si="891"/>
        <v>0</v>
      </c>
      <c r="BZ134" s="51">
        <f t="shared" si="891"/>
        <v>0</v>
      </c>
      <c r="CA134" s="51">
        <f t="shared" si="891"/>
        <v>0</v>
      </c>
      <c r="CB134" s="51">
        <f t="shared" si="891"/>
        <v>0</v>
      </c>
      <c r="CC134" s="51">
        <f t="shared" si="891"/>
        <v>0</v>
      </c>
      <c r="CD134" s="51">
        <f t="shared" si="891"/>
        <v>0</v>
      </c>
      <c r="CE134" s="214">
        <f t="shared" si="891"/>
        <v>0</v>
      </c>
      <c r="CF134" s="224"/>
    </row>
    <row r="135" spans="1:124" s="2" customFormat="1" ht="21" customHeight="1" x14ac:dyDescent="0.2">
      <c r="A135" s="13"/>
      <c r="B135" s="160"/>
      <c r="C135" s="630" t="s">
        <v>27</v>
      </c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1"/>
      <c r="W135" s="631"/>
      <c r="X135" s="631"/>
      <c r="Y135" s="631"/>
      <c r="Z135" s="631"/>
      <c r="AA135" s="631"/>
      <c r="AB135" s="631"/>
      <c r="AC135" s="631"/>
      <c r="AD135" s="630"/>
      <c r="AE135" s="630"/>
      <c r="AF135" s="630"/>
      <c r="AG135" s="630"/>
      <c r="AH135" s="630"/>
      <c r="AI135" s="630"/>
      <c r="AJ135" s="630"/>
      <c r="AK135" s="630"/>
      <c r="AL135" s="630"/>
      <c r="AM135" s="630"/>
      <c r="AN135" s="630"/>
      <c r="AO135" s="630"/>
      <c r="AP135" s="630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 x14ac:dyDescent="0.25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52" t="s">
        <v>188</v>
      </c>
      <c r="W136" s="652"/>
      <c r="X136" s="652"/>
      <c r="Y136" s="652"/>
      <c r="Z136" s="652"/>
      <c r="AA136" s="652"/>
      <c r="AB136" s="652"/>
      <c r="AC136" s="652"/>
      <c r="AD136" s="612">
        <f>IF(AD9&gt;0,(AD103+AE103+AF103)/AD9,0)</f>
        <v>16</v>
      </c>
      <c r="AE136" s="612"/>
      <c r="AF136" s="612"/>
      <c r="AG136" s="613"/>
      <c r="AH136" s="650">
        <f>IF(AH9&gt;0,(AH103+AI103+AJ103)/AH9,0)</f>
        <v>7.7647058823529411</v>
      </c>
      <c r="AI136" s="650"/>
      <c r="AJ136" s="650"/>
      <c r="AK136" s="651"/>
      <c r="AL136" s="612">
        <f>IF(AL9&gt;0,(AL103+AM103+AN103)/AL9,0)</f>
        <v>5.6</v>
      </c>
      <c r="AM136" s="612"/>
      <c r="AN136" s="612"/>
      <c r="AO136" s="613"/>
      <c r="AP136" s="612">
        <f>IF(AP9&gt;0,(AP103+AQ103+AR103)/AP9,0)</f>
        <v>0</v>
      </c>
      <c r="AQ136" s="612"/>
      <c r="AR136" s="612"/>
      <c r="AS136" s="613"/>
      <c r="AT136" s="603">
        <f t="shared" ref="AT136" si="892">IF(AT9&gt;0,(AT129+AU129+AV129)/AT9,0)</f>
        <v>0</v>
      </c>
      <c r="AU136" s="603"/>
      <c r="AV136" s="603"/>
      <c r="AW136" s="604"/>
      <c r="AX136" s="603">
        <f t="shared" ref="AX136" si="893">IF(AX9&gt;0,(AX129+AY129+AZ129)/AX9,0)</f>
        <v>0</v>
      </c>
      <c r="AY136" s="603"/>
      <c r="AZ136" s="603"/>
      <c r="BA136" s="604"/>
      <c r="BB136" s="603">
        <f t="shared" ref="BB136" si="894">IF(BB9&gt;0,(BB129+BC129+BD129)/BB9,0)</f>
        <v>0</v>
      </c>
      <c r="BC136" s="603"/>
      <c r="BD136" s="603"/>
      <c r="BE136" s="604"/>
      <c r="BF136" s="603">
        <f>IF(BF9&gt;0,(BF129+BG129+BH129)/BF9,0)</f>
        <v>0</v>
      </c>
      <c r="BG136" s="603"/>
      <c r="BH136" s="603"/>
      <c r="BI136" s="604"/>
      <c r="BJ136" s="21"/>
      <c r="BK136" s="19"/>
      <c r="BL136" s="605" t="s">
        <v>87</v>
      </c>
      <c r="BM136" s="605"/>
      <c r="BN136" s="605"/>
      <c r="BO136" s="605"/>
      <c r="BP136" s="605"/>
      <c r="BQ136" s="605"/>
      <c r="BR136" s="605"/>
      <c r="BS136" s="605"/>
      <c r="BT136" s="19"/>
      <c r="BW136" s="619"/>
      <c r="BX136" s="619"/>
      <c r="BY136" s="619"/>
      <c r="BZ136" s="619"/>
      <c r="CA136" s="619"/>
      <c r="CB136" s="619"/>
      <c r="CC136" s="619"/>
      <c r="CD136" s="619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596" t="s">
        <v>29</v>
      </c>
      <c r="C137" s="596"/>
      <c r="D137" s="614" t="s">
        <v>2</v>
      </c>
      <c r="E137" s="614"/>
      <c r="F137" s="614"/>
      <c r="G137" s="614"/>
      <c r="H137" s="614"/>
      <c r="I137" s="614"/>
      <c r="J137" s="614"/>
      <c r="K137" s="615"/>
      <c r="L137" s="659" t="s">
        <v>30</v>
      </c>
      <c r="M137" s="614"/>
      <c r="N137" s="614"/>
      <c r="O137" s="615"/>
      <c r="P137" s="659" t="s">
        <v>31</v>
      </c>
      <c r="Q137" s="614"/>
      <c r="R137" s="614"/>
      <c r="S137" s="615"/>
      <c r="T137" s="172"/>
      <c r="U137" s="172"/>
      <c r="V137" s="643" t="s">
        <v>265</v>
      </c>
      <c r="W137" s="644"/>
      <c r="X137" s="653"/>
      <c r="Y137" s="640" t="s">
        <v>272</v>
      </c>
      <c r="Z137" s="641"/>
      <c r="AA137" s="641"/>
      <c r="AB137" s="642"/>
      <c r="AC137" s="169">
        <f>DC80</f>
        <v>0</v>
      </c>
      <c r="AD137" s="599">
        <f>DD80</f>
        <v>0</v>
      </c>
      <c r="AE137" s="600"/>
      <c r="AF137" s="600"/>
      <c r="AG137" s="601"/>
      <c r="AH137" s="599">
        <f>DE80</f>
        <v>0</v>
      </c>
      <c r="AI137" s="600"/>
      <c r="AJ137" s="600"/>
      <c r="AK137" s="601"/>
      <c r="AL137" s="599">
        <f>DF80</f>
        <v>0</v>
      </c>
      <c r="AM137" s="600"/>
      <c r="AN137" s="600"/>
      <c r="AO137" s="601"/>
      <c r="AP137" s="599">
        <f>DG80</f>
        <v>0</v>
      </c>
      <c r="AQ137" s="600"/>
      <c r="AR137" s="600"/>
      <c r="AS137" s="601"/>
      <c r="AT137" s="599">
        <f>DH80</f>
        <v>0</v>
      </c>
      <c r="AU137" s="600"/>
      <c r="AV137" s="600"/>
      <c r="AW137" s="601"/>
      <c r="AX137" s="599">
        <f>DI80</f>
        <v>0</v>
      </c>
      <c r="AY137" s="600"/>
      <c r="AZ137" s="600"/>
      <c r="BA137" s="601"/>
      <c r="BB137" s="599">
        <f>DJ80</f>
        <v>0</v>
      </c>
      <c r="BC137" s="600"/>
      <c r="BD137" s="600"/>
      <c r="BE137" s="601"/>
      <c r="BF137" s="599">
        <f>DK80</f>
        <v>0</v>
      </c>
      <c r="BG137" s="600"/>
      <c r="BH137" s="600"/>
      <c r="BI137" s="601"/>
      <c r="BJ137" s="21"/>
      <c r="BK137"/>
      <c r="BL137" s="80">
        <f t="shared" ref="BL137:BS137" si="895">CQ69+CQ126+CQ88</f>
        <v>3</v>
      </c>
      <c r="BM137" s="80">
        <f t="shared" si="895"/>
        <v>5</v>
      </c>
      <c r="BN137" s="80">
        <f t="shared" si="895"/>
        <v>3</v>
      </c>
      <c r="BO137" s="80">
        <f t="shared" si="895"/>
        <v>0</v>
      </c>
      <c r="BP137" s="80">
        <f t="shared" si="895"/>
        <v>0</v>
      </c>
      <c r="BQ137" s="80">
        <f t="shared" si="895"/>
        <v>0</v>
      </c>
      <c r="BR137" s="80">
        <f t="shared" si="895"/>
        <v>0</v>
      </c>
      <c r="BS137" s="80">
        <f t="shared" si="89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38">
        <v>1</v>
      </c>
      <c r="B138" s="632" t="str">
        <f>B83</f>
        <v>Переддипломна</v>
      </c>
      <c r="C138" s="632"/>
      <c r="D138" s="638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8"/>
      <c r="F138" s="638"/>
      <c r="G138" s="638"/>
      <c r="H138" s="638"/>
      <c r="I138" s="638"/>
      <c r="J138" s="638"/>
      <c r="K138" s="638"/>
      <c r="L138" s="633">
        <f>IF(B83&lt;&gt;"",IF(D138-3=0,FLOOR(Y83/1.8,1), FLOOR(Y83/1.5,1)),0)</f>
        <v>4</v>
      </c>
      <c r="M138" s="634"/>
      <c r="N138" s="634"/>
      <c r="O138" s="634"/>
      <c r="P138" s="639">
        <f>IF(B83&lt;&gt;"",Y83,0)</f>
        <v>7.2</v>
      </c>
      <c r="Q138" s="634"/>
      <c r="R138" s="634"/>
      <c r="S138" s="634"/>
      <c r="T138" s="172"/>
      <c r="U138" s="172"/>
      <c r="V138" s="253"/>
      <c r="W138" s="254"/>
      <c r="X138" s="255"/>
      <c r="Y138" s="640" t="s">
        <v>273</v>
      </c>
      <c r="Z138" s="641"/>
      <c r="AA138" s="641"/>
      <c r="AB138" s="642"/>
      <c r="AC138" s="170">
        <f>DL80</f>
        <v>2</v>
      </c>
      <c r="AD138" s="599">
        <f>DM80</f>
        <v>1</v>
      </c>
      <c r="AE138" s="600"/>
      <c r="AF138" s="600"/>
      <c r="AG138" s="601"/>
      <c r="AH138" s="599">
        <f>DN80</f>
        <v>1</v>
      </c>
      <c r="AI138" s="600"/>
      <c r="AJ138" s="600"/>
      <c r="AK138" s="601"/>
      <c r="AL138" s="599">
        <f>DO80</f>
        <v>0</v>
      </c>
      <c r="AM138" s="600"/>
      <c r="AN138" s="600"/>
      <c r="AO138" s="601"/>
      <c r="AP138" s="599">
        <f>DP80</f>
        <v>0</v>
      </c>
      <c r="AQ138" s="600"/>
      <c r="AR138" s="600"/>
      <c r="AS138" s="601"/>
      <c r="AT138" s="599">
        <f>DQ80</f>
        <v>0</v>
      </c>
      <c r="AU138" s="600"/>
      <c r="AV138" s="600"/>
      <c r="AW138" s="601"/>
      <c r="AX138" s="599">
        <f>DR80</f>
        <v>0</v>
      </c>
      <c r="AY138" s="600"/>
      <c r="AZ138" s="600"/>
      <c r="BA138" s="601"/>
      <c r="BB138" s="599">
        <f>DS80</f>
        <v>0</v>
      </c>
      <c r="BC138" s="600"/>
      <c r="BD138" s="600"/>
      <c r="BE138" s="601"/>
      <c r="BF138" s="599">
        <f>DT80</f>
        <v>0</v>
      </c>
      <c r="BG138" s="600"/>
      <c r="BH138" s="600"/>
      <c r="BI138" s="601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38">
        <v>2</v>
      </c>
      <c r="B139" s="632">
        <f>B84</f>
        <v>0</v>
      </c>
      <c r="C139" s="632"/>
      <c r="D139" s="638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8"/>
      <c r="F139" s="638"/>
      <c r="G139" s="638"/>
      <c r="H139" s="638"/>
      <c r="I139" s="638"/>
      <c r="J139" s="638"/>
      <c r="K139" s="638"/>
      <c r="L139" s="633">
        <f t="shared" ref="L139:L142" si="896">IF(B84&lt;&gt;"",IF(D139-3=0,FLOOR(Y84/1.8,1), FLOOR(Y84/1.5,1)),0)</f>
        <v>0</v>
      </c>
      <c r="M139" s="634"/>
      <c r="N139" s="634"/>
      <c r="O139" s="634"/>
      <c r="P139" s="639">
        <f>IF(B84&lt;&gt;"",Y84,0)</f>
        <v>0</v>
      </c>
      <c r="Q139" s="634"/>
      <c r="R139" s="634"/>
      <c r="S139" s="634"/>
      <c r="T139" s="172"/>
      <c r="U139" s="172"/>
      <c r="V139" s="253"/>
      <c r="W139" s="254"/>
      <c r="X139" s="255"/>
      <c r="Y139" s="640" t="s">
        <v>274</v>
      </c>
      <c r="Z139" s="641"/>
      <c r="AA139" s="641"/>
      <c r="AB139" s="642"/>
      <c r="AC139" s="170">
        <f ca="1">SUM(BL154:BS154)</f>
        <v>0</v>
      </c>
      <c r="AD139" s="599">
        <f ca="1">BL154</f>
        <v>0</v>
      </c>
      <c r="AE139" s="600"/>
      <c r="AF139" s="600"/>
      <c r="AG139" s="601"/>
      <c r="AH139" s="599">
        <f ca="1">BM154</f>
        <v>0</v>
      </c>
      <c r="AI139" s="600"/>
      <c r="AJ139" s="600"/>
      <c r="AK139" s="601"/>
      <c r="AL139" s="599">
        <f ca="1">BN154</f>
        <v>0</v>
      </c>
      <c r="AM139" s="600"/>
      <c r="AN139" s="600"/>
      <c r="AO139" s="601"/>
      <c r="AP139" s="599">
        <f ca="1">BO154</f>
        <v>0</v>
      </c>
      <c r="AQ139" s="600"/>
      <c r="AR139" s="600"/>
      <c r="AS139" s="601"/>
      <c r="AT139" s="599">
        <f ca="1">BP154</f>
        <v>0</v>
      </c>
      <c r="AU139" s="600"/>
      <c r="AV139" s="600"/>
      <c r="AW139" s="601"/>
      <c r="AX139" s="599">
        <f ca="1">BQ154</f>
        <v>0</v>
      </c>
      <c r="AY139" s="600"/>
      <c r="AZ139" s="600"/>
      <c r="BA139" s="601"/>
      <c r="BB139" s="599">
        <f ca="1">BR154</f>
        <v>0</v>
      </c>
      <c r="BC139" s="600"/>
      <c r="BD139" s="600"/>
      <c r="BE139" s="601"/>
      <c r="BF139" s="599">
        <f ca="1">BS154</f>
        <v>0</v>
      </c>
      <c r="BG139" s="600"/>
      <c r="BH139" s="600"/>
      <c r="BI139" s="601"/>
      <c r="BJ139" s="21"/>
      <c r="BK139"/>
      <c r="BL139" s="658" t="s">
        <v>111</v>
      </c>
      <c r="BM139" s="658"/>
      <c r="BN139" s="658"/>
      <c r="BO139" s="658"/>
      <c r="BP139" s="658"/>
      <c r="BQ139" s="658"/>
      <c r="BR139" s="658"/>
      <c r="BS139" s="658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8">
        <v>3</v>
      </c>
      <c r="B140" s="632">
        <f>B85</f>
        <v>0</v>
      </c>
      <c r="C140" s="632"/>
      <c r="D140" s="638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8"/>
      <c r="F140" s="638"/>
      <c r="G140" s="638"/>
      <c r="H140" s="638"/>
      <c r="I140" s="638"/>
      <c r="J140" s="638"/>
      <c r="K140" s="638"/>
      <c r="L140" s="633">
        <f t="shared" si="896"/>
        <v>0</v>
      </c>
      <c r="M140" s="634"/>
      <c r="N140" s="634"/>
      <c r="O140" s="634"/>
      <c r="P140" s="639">
        <f>IF(B85&lt;&gt;"",Y85,0)</f>
        <v>0</v>
      </c>
      <c r="Q140" s="634"/>
      <c r="R140" s="634"/>
      <c r="S140" s="634"/>
      <c r="T140" s="172"/>
      <c r="U140" s="172"/>
      <c r="V140" s="253"/>
      <c r="W140" s="254"/>
      <c r="X140" s="255"/>
      <c r="Y140" s="640" t="s">
        <v>275</v>
      </c>
      <c r="Z140" s="641"/>
      <c r="AA140" s="641"/>
      <c r="AB140" s="642"/>
      <c r="AC140" s="170">
        <f>SUM(AD140:BF140)</f>
        <v>9</v>
      </c>
      <c r="AD140" s="635">
        <f>BL140</f>
        <v>5</v>
      </c>
      <c r="AE140" s="636"/>
      <c r="AF140" s="636"/>
      <c r="AG140" s="637"/>
      <c r="AH140" s="635">
        <f>BM140</f>
        <v>3</v>
      </c>
      <c r="AI140" s="636"/>
      <c r="AJ140" s="636"/>
      <c r="AK140" s="637"/>
      <c r="AL140" s="635">
        <f>BN140</f>
        <v>1</v>
      </c>
      <c r="AM140" s="636"/>
      <c r="AN140" s="636"/>
      <c r="AO140" s="637"/>
      <c r="AP140" s="635">
        <f>BO140</f>
        <v>0</v>
      </c>
      <c r="AQ140" s="636"/>
      <c r="AR140" s="636"/>
      <c r="AS140" s="637"/>
      <c r="AT140" s="609">
        <f>BP140</f>
        <v>0</v>
      </c>
      <c r="AU140" s="610"/>
      <c r="AV140" s="610"/>
      <c r="AW140" s="611"/>
      <c r="AX140" s="609">
        <f>BQ140</f>
        <v>0</v>
      </c>
      <c r="AY140" s="610"/>
      <c r="AZ140" s="610"/>
      <c r="BA140" s="611"/>
      <c r="BB140" s="609">
        <f>BR140</f>
        <v>0</v>
      </c>
      <c r="BC140" s="610"/>
      <c r="BD140" s="610"/>
      <c r="BE140" s="611"/>
      <c r="BF140" s="609">
        <f>BS140</f>
        <v>0</v>
      </c>
      <c r="BG140" s="610"/>
      <c r="BH140" s="610"/>
      <c r="BI140" s="611"/>
      <c r="BJ140" s="21"/>
      <c r="BK140"/>
      <c r="BL140" s="80">
        <f t="shared" ref="BL140:BS140" si="897">CH69+CH126</f>
        <v>5</v>
      </c>
      <c r="BM140" s="80">
        <f t="shared" si="897"/>
        <v>3</v>
      </c>
      <c r="BN140" s="80">
        <f t="shared" si="897"/>
        <v>1</v>
      </c>
      <c r="BO140" s="80">
        <f t="shared" si="897"/>
        <v>0</v>
      </c>
      <c r="BP140" s="80">
        <f t="shared" si="897"/>
        <v>0</v>
      </c>
      <c r="BQ140" s="80">
        <f t="shared" si="897"/>
        <v>0</v>
      </c>
      <c r="BR140" s="80">
        <f t="shared" si="897"/>
        <v>0</v>
      </c>
      <c r="BS140" s="80">
        <f t="shared" si="897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8">
        <v>4</v>
      </c>
      <c r="B141" s="632">
        <f>B86</f>
        <v>0</v>
      </c>
      <c r="C141" s="632"/>
      <c r="D141" s="638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8"/>
      <c r="F141" s="638"/>
      <c r="G141" s="638"/>
      <c r="H141" s="638"/>
      <c r="I141" s="638"/>
      <c r="J141" s="638"/>
      <c r="K141" s="638"/>
      <c r="L141" s="633">
        <f t="shared" si="896"/>
        <v>0</v>
      </c>
      <c r="M141" s="634"/>
      <c r="N141" s="634"/>
      <c r="O141" s="634"/>
      <c r="P141" s="639">
        <f>IF(B86&lt;&gt;"",Y86,0)</f>
        <v>0</v>
      </c>
      <c r="Q141" s="634"/>
      <c r="R141" s="634"/>
      <c r="S141" s="634"/>
      <c r="T141" s="172"/>
      <c r="U141" s="172"/>
      <c r="V141" s="256"/>
      <c r="W141" s="257"/>
      <c r="X141" s="258"/>
      <c r="Y141" s="640" t="s">
        <v>276</v>
      </c>
      <c r="Z141" s="641"/>
      <c r="AA141" s="641"/>
      <c r="AB141" s="642"/>
      <c r="AC141" s="170">
        <f>SUM(AD141:BF141)</f>
        <v>11</v>
      </c>
      <c r="AD141" s="635">
        <f>BL137</f>
        <v>3</v>
      </c>
      <c r="AE141" s="636"/>
      <c r="AF141" s="636"/>
      <c r="AG141" s="637"/>
      <c r="AH141" s="635">
        <f>BM137</f>
        <v>5</v>
      </c>
      <c r="AI141" s="636"/>
      <c r="AJ141" s="636"/>
      <c r="AK141" s="637"/>
      <c r="AL141" s="635">
        <f>BN137</f>
        <v>3</v>
      </c>
      <c r="AM141" s="636"/>
      <c r="AN141" s="636"/>
      <c r="AO141" s="637"/>
      <c r="AP141" s="635">
        <f>BO137</f>
        <v>0</v>
      </c>
      <c r="AQ141" s="636"/>
      <c r="AR141" s="636"/>
      <c r="AS141" s="637"/>
      <c r="AT141" s="609">
        <f>BP137</f>
        <v>0</v>
      </c>
      <c r="AU141" s="610"/>
      <c r="AV141" s="610"/>
      <c r="AW141" s="611"/>
      <c r="AX141" s="609">
        <f>BQ137</f>
        <v>0</v>
      </c>
      <c r="AY141" s="610"/>
      <c r="AZ141" s="610"/>
      <c r="BA141" s="611"/>
      <c r="BB141" s="609">
        <f>BR137</f>
        <v>0</v>
      </c>
      <c r="BC141" s="610"/>
      <c r="BD141" s="610"/>
      <c r="BE141" s="611"/>
      <c r="BF141" s="609">
        <f>BS137</f>
        <v>0</v>
      </c>
      <c r="BG141" s="610"/>
      <c r="BH141" s="610"/>
      <c r="BI141" s="611"/>
      <c r="BJ141" s="21"/>
      <c r="BK141"/>
      <c r="BL141" s="602" t="s">
        <v>112</v>
      </c>
      <c r="BM141" s="602"/>
      <c r="BN141" s="602"/>
      <c r="BO141" s="602"/>
      <c r="BP141" s="602"/>
      <c r="BQ141" s="602"/>
      <c r="BR141" s="602"/>
      <c r="BS141" s="602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8">
        <v>5</v>
      </c>
      <c r="B142" s="632">
        <f>B87</f>
        <v>0</v>
      </c>
      <c r="C142" s="632"/>
      <c r="D142" s="638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8"/>
      <c r="F142" s="638"/>
      <c r="G142" s="638"/>
      <c r="H142" s="638"/>
      <c r="I142" s="638"/>
      <c r="J142" s="638"/>
      <c r="K142" s="638"/>
      <c r="L142" s="633">
        <f t="shared" si="896"/>
        <v>0</v>
      </c>
      <c r="M142" s="634"/>
      <c r="N142" s="634"/>
      <c r="O142" s="634"/>
      <c r="P142" s="639">
        <f>IF(B87&lt;&gt;"",Y87,0)</f>
        <v>0</v>
      </c>
      <c r="Q142" s="634"/>
      <c r="R142" s="634"/>
      <c r="S142" s="634"/>
      <c r="T142" s="172"/>
      <c r="U142" s="172"/>
      <c r="V142" s="643" t="s">
        <v>266</v>
      </c>
      <c r="W142" s="644"/>
      <c r="X142" s="644"/>
      <c r="Y142" s="644"/>
      <c r="Z142" s="640" t="s">
        <v>268</v>
      </c>
      <c r="AA142" s="645"/>
      <c r="AB142" s="645"/>
      <c r="AC142" s="646"/>
      <c r="AD142" s="590">
        <f t="shared" ref="AD142" si="898">AG129</f>
        <v>30</v>
      </c>
      <c r="AE142" s="591"/>
      <c r="AF142" s="591"/>
      <c r="AG142" s="592"/>
      <c r="AH142" s="590">
        <f t="shared" ref="AH142" si="899">AK129</f>
        <v>30</v>
      </c>
      <c r="AI142" s="591"/>
      <c r="AJ142" s="591"/>
      <c r="AK142" s="592"/>
      <c r="AL142" s="590">
        <f>AO129</f>
        <v>30</v>
      </c>
      <c r="AM142" s="591"/>
      <c r="AN142" s="591"/>
      <c r="AO142" s="592"/>
      <c r="AP142" s="590">
        <f>AS129</f>
        <v>0</v>
      </c>
      <c r="AQ142" s="591"/>
      <c r="AR142" s="591"/>
      <c r="AS142" s="592"/>
      <c r="AT142" s="590">
        <f>AW129</f>
        <v>0</v>
      </c>
      <c r="AU142" s="591"/>
      <c r="AV142" s="591"/>
      <c r="AW142" s="592"/>
      <c r="AX142" s="590">
        <f>BA129</f>
        <v>0</v>
      </c>
      <c r="AY142" s="591"/>
      <c r="AZ142" s="591"/>
      <c r="BA142" s="592"/>
      <c r="BB142" s="590">
        <f>BE129</f>
        <v>0</v>
      </c>
      <c r="BC142" s="591"/>
      <c r="BD142" s="591"/>
      <c r="BE142" s="592"/>
      <c r="BF142" s="590">
        <f>BI129</f>
        <v>0</v>
      </c>
      <c r="BG142" s="591"/>
      <c r="BH142" s="591"/>
      <c r="BI142" s="592"/>
      <c r="BJ142" s="21"/>
      <c r="BK142"/>
      <c r="BL142" s="97">
        <f>DD80</f>
        <v>0</v>
      </c>
      <c r="BM142" s="97">
        <f t="shared" ref="BM142:BS142" si="900">DE80</f>
        <v>0</v>
      </c>
      <c r="BN142" s="97">
        <f t="shared" si="900"/>
        <v>0</v>
      </c>
      <c r="BO142" s="97">
        <f t="shared" si="900"/>
        <v>0</v>
      </c>
      <c r="BP142" s="97">
        <f t="shared" si="900"/>
        <v>0</v>
      </c>
      <c r="BQ142" s="97">
        <f t="shared" si="900"/>
        <v>0</v>
      </c>
      <c r="BR142" s="97">
        <f t="shared" si="900"/>
        <v>0</v>
      </c>
      <c r="BS142" s="97">
        <f t="shared" si="900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80" t="s">
        <v>38</v>
      </c>
      <c r="C143" s="680"/>
      <c r="D143" s="680"/>
      <c r="E143" s="680"/>
      <c r="F143" s="680"/>
      <c r="G143" s="680"/>
      <c r="H143" s="680"/>
      <c r="I143" s="680"/>
      <c r="J143" s="680"/>
      <c r="K143" s="680"/>
      <c r="L143" s="633">
        <f>SUM(L138:O142)</f>
        <v>4</v>
      </c>
      <c r="M143" s="634"/>
      <c r="N143" s="634"/>
      <c r="O143" s="634"/>
      <c r="P143" s="639">
        <f>SUM(P137:S142)</f>
        <v>7.2</v>
      </c>
      <c r="Q143" s="634"/>
      <c r="R143" s="634"/>
      <c r="S143" s="634"/>
      <c r="T143" s="172"/>
      <c r="U143" s="172"/>
      <c r="V143" s="259"/>
      <c r="W143" s="260"/>
      <c r="X143" s="260"/>
      <c r="Y143" s="260"/>
      <c r="Z143" s="640" t="s">
        <v>269</v>
      </c>
      <c r="AA143" s="645"/>
      <c r="AB143" s="645"/>
      <c r="AC143" s="646"/>
      <c r="AD143" s="647">
        <f>AD142+AH142</f>
        <v>60</v>
      </c>
      <c r="AE143" s="648"/>
      <c r="AF143" s="648"/>
      <c r="AG143" s="648"/>
      <c r="AH143" s="648"/>
      <c r="AI143" s="648"/>
      <c r="AJ143" s="648"/>
      <c r="AK143" s="649"/>
      <c r="AL143" s="647">
        <f>AL142+AP142</f>
        <v>30</v>
      </c>
      <c r="AM143" s="648"/>
      <c r="AN143" s="648"/>
      <c r="AO143" s="648"/>
      <c r="AP143" s="648"/>
      <c r="AQ143" s="648"/>
      <c r="AR143" s="648"/>
      <c r="AS143" s="649"/>
      <c r="AT143" s="647">
        <f>AT142+AX142</f>
        <v>0</v>
      </c>
      <c r="AU143" s="648"/>
      <c r="AV143" s="648"/>
      <c r="AW143" s="648"/>
      <c r="AX143" s="648"/>
      <c r="AY143" s="648"/>
      <c r="AZ143" s="648"/>
      <c r="BA143" s="649"/>
      <c r="BB143" s="647">
        <f>BB142+BF142</f>
        <v>0</v>
      </c>
      <c r="BC143" s="648"/>
      <c r="BD143" s="648"/>
      <c r="BE143" s="648"/>
      <c r="BF143" s="648"/>
      <c r="BG143" s="648"/>
      <c r="BH143" s="648"/>
      <c r="BI143" s="649"/>
      <c r="BJ143" s="21"/>
      <c r="BK143"/>
      <c r="BL143" s="602" t="s">
        <v>113</v>
      </c>
      <c r="BM143" s="602"/>
      <c r="BN143" s="602"/>
      <c r="BO143" s="602"/>
      <c r="BP143" s="602"/>
      <c r="BQ143" s="602"/>
      <c r="BR143" s="602"/>
      <c r="BS143" s="602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8" t="s">
        <v>267</v>
      </c>
      <c r="W144" s="579"/>
      <c r="X144" s="580"/>
      <c r="Y144" s="572" t="s">
        <v>270</v>
      </c>
      <c r="Z144" s="573"/>
      <c r="AA144" s="573"/>
      <c r="AB144" s="573"/>
      <c r="AC144" s="574"/>
      <c r="AD144" s="590">
        <f>AG126</f>
        <v>0</v>
      </c>
      <c r="AE144" s="591"/>
      <c r="AF144" s="591"/>
      <c r="AG144" s="592"/>
      <c r="AH144" s="590">
        <f>AK126</f>
        <v>15</v>
      </c>
      <c r="AI144" s="591"/>
      <c r="AJ144" s="591"/>
      <c r="AK144" s="592"/>
      <c r="AL144" s="590">
        <f>AO126</f>
        <v>8</v>
      </c>
      <c r="AM144" s="591"/>
      <c r="AN144" s="591"/>
      <c r="AO144" s="592"/>
      <c r="AP144" s="590">
        <f>AS126</f>
        <v>0</v>
      </c>
      <c r="AQ144" s="591"/>
      <c r="AR144" s="591"/>
      <c r="AS144" s="592"/>
      <c r="AT144" s="590">
        <f>AW126</f>
        <v>0</v>
      </c>
      <c r="AU144" s="591"/>
      <c r="AV144" s="591"/>
      <c r="AW144" s="592"/>
      <c r="AX144" s="590">
        <f>BA126</f>
        <v>0</v>
      </c>
      <c r="AY144" s="591"/>
      <c r="AZ144" s="591"/>
      <c r="BA144" s="592"/>
      <c r="BB144" s="590">
        <f>BE126</f>
        <v>0</v>
      </c>
      <c r="BC144" s="591"/>
      <c r="BD144" s="591"/>
      <c r="BE144" s="592"/>
      <c r="BF144" s="590">
        <f>BI126</f>
        <v>0</v>
      </c>
      <c r="BG144" s="591"/>
      <c r="BH144" s="591"/>
      <c r="BI144" s="592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5"/>
      <c r="Z145" s="576"/>
      <c r="AA145" s="576"/>
      <c r="AB145" s="576"/>
      <c r="AC145" s="577"/>
      <c r="AD145" s="593">
        <f>Y126</f>
        <v>23</v>
      </c>
      <c r="AE145" s="594"/>
      <c r="AF145" s="594"/>
      <c r="AG145" s="594"/>
      <c r="AH145" s="594"/>
      <c r="AI145" s="594"/>
      <c r="AJ145" s="594"/>
      <c r="AK145" s="594"/>
      <c r="AL145" s="594"/>
      <c r="AM145" s="594"/>
      <c r="AN145" s="594"/>
      <c r="AO145" s="594"/>
      <c r="AP145" s="594"/>
      <c r="AQ145" s="594"/>
      <c r="AR145" s="594"/>
      <c r="AS145" s="594"/>
      <c r="AT145" s="594"/>
      <c r="AU145" s="594"/>
      <c r="AV145" s="594"/>
      <c r="AW145" s="594"/>
      <c r="AX145" s="594"/>
      <c r="AY145" s="594"/>
      <c r="AZ145" s="594"/>
      <c r="BA145" s="594"/>
      <c r="BB145" s="594"/>
      <c r="BC145" s="594"/>
      <c r="BD145" s="594"/>
      <c r="BE145" s="594"/>
      <c r="BF145" s="594"/>
      <c r="BG145" s="594"/>
      <c r="BH145" s="594"/>
      <c r="BI145" s="595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1">DN80</f>
        <v>1</v>
      </c>
      <c r="BN145" s="97">
        <f t="shared" si="901"/>
        <v>0</v>
      </c>
      <c r="BO145" s="97">
        <f t="shared" si="901"/>
        <v>0</v>
      </c>
      <c r="BP145" s="97">
        <f t="shared" si="901"/>
        <v>0</v>
      </c>
      <c r="BQ145" s="97">
        <f t="shared" si="901"/>
        <v>0</v>
      </c>
      <c r="BR145" s="97">
        <f t="shared" si="901"/>
        <v>0</v>
      </c>
      <c r="BS145" s="97">
        <f t="shared" si="901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70" t="s">
        <v>271</v>
      </c>
      <c r="Z146" s="671"/>
      <c r="AA146" s="671"/>
      <c r="AB146" s="671"/>
      <c r="AC146" s="672"/>
      <c r="AD146" s="590">
        <f>AG91</f>
        <v>0</v>
      </c>
      <c r="AE146" s="591"/>
      <c r="AF146" s="591"/>
      <c r="AG146" s="592"/>
      <c r="AH146" s="590">
        <f t="shared" ref="AH146" si="902">AK91</f>
        <v>0</v>
      </c>
      <c r="AI146" s="591"/>
      <c r="AJ146" s="591"/>
      <c r="AK146" s="592"/>
      <c r="AL146" s="590">
        <f t="shared" ref="AL146" si="903">AO91</f>
        <v>12</v>
      </c>
      <c r="AM146" s="591"/>
      <c r="AN146" s="591"/>
      <c r="AO146" s="592"/>
      <c r="AP146" s="590">
        <f t="shared" ref="AP146" si="904">AS91</f>
        <v>0</v>
      </c>
      <c r="AQ146" s="591"/>
      <c r="AR146" s="591"/>
      <c r="AS146" s="592"/>
      <c r="AT146" s="590">
        <f t="shared" ref="AT146" si="905">AW91</f>
        <v>0</v>
      </c>
      <c r="AU146" s="591"/>
      <c r="AV146" s="591"/>
      <c r="AW146" s="592"/>
      <c r="AX146" s="590">
        <f t="shared" ref="AX146" si="906">BA91</f>
        <v>0</v>
      </c>
      <c r="AY146" s="591"/>
      <c r="AZ146" s="591"/>
      <c r="BA146" s="592"/>
      <c r="BB146" s="590">
        <f t="shared" ref="BB146" si="907">BE91</f>
        <v>0</v>
      </c>
      <c r="BC146" s="591"/>
      <c r="BD146" s="591"/>
      <c r="BE146" s="592"/>
      <c r="BF146" s="590">
        <f t="shared" ref="BF146" si="908">BI91</f>
        <v>0</v>
      </c>
      <c r="BG146" s="591"/>
      <c r="BH146" s="591"/>
      <c r="BI146" s="592"/>
      <c r="BJ146" s="24"/>
      <c r="BK146" s="33"/>
      <c r="BL146" s="657" t="s">
        <v>74</v>
      </c>
      <c r="BM146" s="657"/>
      <c r="BN146" s="657"/>
      <c r="BO146" s="657"/>
      <c r="BP146" s="657"/>
      <c r="BQ146" s="657"/>
      <c r="BR146" s="657"/>
      <c r="BS146" s="657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">
      <c r="A149" s="417"/>
      <c r="B149" s="413" t="s">
        <v>189</v>
      </c>
      <c r="C149" s="581" t="s">
        <v>377</v>
      </c>
      <c r="D149" s="582"/>
      <c r="E149" s="582"/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2"/>
      <c r="Z149" s="582"/>
      <c r="AA149" s="582"/>
      <c r="AB149" s="582"/>
      <c r="AC149" s="582"/>
      <c r="AD149" s="582"/>
      <c r="AE149" s="582"/>
      <c r="AF149" s="582"/>
      <c r="AG149" s="582"/>
      <c r="AH149" s="582"/>
      <c r="AI149" s="582"/>
      <c r="AJ149" s="582"/>
      <c r="AK149" s="582"/>
      <c r="AL149" s="582"/>
      <c r="AM149" s="582"/>
      <c r="AN149" s="582"/>
      <c r="AO149" s="582"/>
      <c r="AP149" s="582"/>
      <c r="AQ149" s="582"/>
      <c r="AR149" s="582"/>
      <c r="AS149" s="582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 x14ac:dyDescent="0.25">
      <c r="A150" s="417"/>
      <c r="C150" s="583" t="s">
        <v>190</v>
      </c>
      <c r="D150" s="570"/>
      <c r="E150" s="570"/>
      <c r="F150" s="570"/>
      <c r="G150" s="570"/>
      <c r="H150" s="570"/>
      <c r="I150" s="570"/>
      <c r="J150" s="570"/>
      <c r="K150" s="570"/>
      <c r="L150" s="570"/>
      <c r="M150" s="570"/>
      <c r="N150" s="570"/>
      <c r="O150" s="570"/>
      <c r="P150" s="570"/>
      <c r="Q150" s="570"/>
      <c r="R150" s="570"/>
      <c r="S150" s="570"/>
      <c r="T150" s="570"/>
      <c r="U150" s="570"/>
      <c r="V150" s="570"/>
      <c r="W150" s="570"/>
      <c r="X150" s="570"/>
      <c r="Y150" s="570"/>
      <c r="Z150" s="570"/>
      <c r="AA150" s="570"/>
      <c r="AB150" s="570"/>
      <c r="AC150" s="570"/>
      <c r="AD150" s="570"/>
      <c r="AE150" s="570"/>
      <c r="AF150" s="570"/>
      <c r="AG150" s="570"/>
      <c r="AH150" s="570"/>
      <c r="AI150" s="570"/>
      <c r="AJ150" s="570"/>
      <c r="AK150" s="570"/>
      <c r="AL150" s="584"/>
      <c r="AM150" s="584"/>
      <c r="AN150" s="584"/>
      <c r="AO150" s="584"/>
      <c r="AP150" s="584"/>
      <c r="AQ150" s="584"/>
      <c r="AR150" s="584"/>
      <c r="AS150" s="584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 x14ac:dyDescent="0.2">
      <c r="A151" s="417"/>
      <c r="B151" s="414" t="s">
        <v>191</v>
      </c>
      <c r="C151" s="581"/>
      <c r="D151" s="582"/>
      <c r="E151" s="582"/>
      <c r="F151" s="582"/>
      <c r="G151" s="582"/>
      <c r="H151" s="582"/>
      <c r="I151" s="582"/>
      <c r="J151" s="582"/>
      <c r="K151" s="582"/>
      <c r="L151" s="582"/>
      <c r="M151" s="582"/>
      <c r="N151" s="582"/>
      <c r="O151" s="582"/>
      <c r="P151" s="582"/>
      <c r="Q151" s="582"/>
      <c r="R151" s="582"/>
      <c r="S151" s="582"/>
      <c r="T151" s="582"/>
      <c r="U151" s="582"/>
      <c r="V151" s="582"/>
      <c r="W151" s="582"/>
      <c r="X151" s="582"/>
      <c r="Y151" s="582"/>
      <c r="Z151" s="582"/>
      <c r="AA151" s="582"/>
      <c r="AB151" s="582"/>
      <c r="AC151" s="582"/>
      <c r="AD151" s="582"/>
      <c r="AE151" s="582"/>
      <c r="AF151" s="582"/>
      <c r="AG151" s="582"/>
      <c r="AH151" s="582"/>
      <c r="AI151" s="582"/>
      <c r="AJ151" s="582"/>
      <c r="AK151" s="582"/>
      <c r="AL151" s="582"/>
      <c r="AM151" s="582"/>
      <c r="AN151" s="582"/>
      <c r="AO151" s="582"/>
      <c r="AP151" s="582"/>
      <c r="AQ151" s="582"/>
      <c r="AR151" s="582"/>
      <c r="AS151" s="582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 x14ac:dyDescent="0.25">
      <c r="A152" s="417"/>
      <c r="B152" s="429"/>
      <c r="C152" s="583" t="s">
        <v>192</v>
      </c>
      <c r="D152" s="570"/>
      <c r="E152" s="570"/>
      <c r="F152" s="570"/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570"/>
      <c r="AI152" s="570"/>
      <c r="AJ152" s="570"/>
      <c r="AK152" s="570"/>
      <c r="AL152" s="584"/>
      <c r="AM152" s="584"/>
      <c r="AN152" s="584"/>
      <c r="AO152" s="584"/>
      <c r="AP152" s="584"/>
      <c r="AQ152" s="584"/>
      <c r="AR152" s="584"/>
      <c r="AS152" s="584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">
      <c r="A153" s="417"/>
      <c r="B153" s="238" t="s">
        <v>342</v>
      </c>
      <c r="C153" s="586"/>
      <c r="D153" s="586"/>
      <c r="E153" s="586"/>
      <c r="F153" s="586"/>
      <c r="G153" s="586"/>
      <c r="H153" s="586"/>
      <c r="I153" s="454"/>
      <c r="J153" s="569" t="s">
        <v>375</v>
      </c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8"/>
      <c r="Y153" s="568"/>
      <c r="Z153" s="568"/>
      <c r="AA153" s="568"/>
      <c r="AB153" s="454"/>
      <c r="AC153" s="454"/>
      <c r="AD153" s="431" t="s">
        <v>193</v>
      </c>
      <c r="AE153" s="454"/>
      <c r="AF153" s="587" t="s">
        <v>376</v>
      </c>
      <c r="AG153" s="588"/>
      <c r="AH153" s="588"/>
      <c r="AI153" s="588"/>
      <c r="AJ153" s="588"/>
      <c r="AK153" s="588"/>
      <c r="AL153" s="588"/>
      <c r="AM153" s="588"/>
      <c r="AN153" s="588"/>
      <c r="AO153" s="588"/>
      <c r="AP153" s="588"/>
      <c r="AQ153" s="589"/>
      <c r="AR153" s="589"/>
      <c r="AS153" s="589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25">
      <c r="A154" s="417"/>
      <c r="B154" s="238"/>
      <c r="C154" s="570" t="s">
        <v>282</v>
      </c>
      <c r="D154" s="570"/>
      <c r="E154" s="570"/>
      <c r="F154" s="570"/>
      <c r="G154" s="570"/>
      <c r="H154" s="571"/>
      <c r="J154" s="570" t="s">
        <v>194</v>
      </c>
      <c r="K154" s="570"/>
      <c r="L154" s="570"/>
      <c r="M154" s="570"/>
      <c r="N154" s="570"/>
      <c r="O154" s="570"/>
      <c r="P154" s="570"/>
      <c r="Q154" s="570"/>
      <c r="R154" s="570"/>
      <c r="S154" s="570"/>
      <c r="T154" s="570"/>
      <c r="U154" s="570"/>
      <c r="V154" s="570"/>
      <c r="W154" s="570"/>
      <c r="X154" s="571"/>
      <c r="Y154" s="571"/>
      <c r="Z154" s="571"/>
      <c r="AA154" s="571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9">SUM(BL147:BL153)+BW$154</f>
        <v>0</v>
      </c>
      <c r="BM154" s="439">
        <f t="shared" ca="1" si="909"/>
        <v>0</v>
      </c>
      <c r="BN154" s="439">
        <f t="shared" ca="1" si="909"/>
        <v>0</v>
      </c>
      <c r="BO154" s="439">
        <f t="shared" ca="1" si="909"/>
        <v>0</v>
      </c>
      <c r="BP154" s="439">
        <f t="shared" ca="1" si="909"/>
        <v>0</v>
      </c>
      <c r="BQ154" s="439">
        <f t="shared" ca="1" si="909"/>
        <v>0</v>
      </c>
      <c r="BR154" s="439">
        <f t="shared" ca="1" si="909"/>
        <v>0</v>
      </c>
      <c r="BS154" s="439">
        <f t="shared" ca="1" si="909"/>
        <v>0</v>
      </c>
      <c r="BT154" s="432"/>
      <c r="BU154" s="422"/>
      <c r="BV154" s="422"/>
      <c r="BW154" s="440">
        <f t="shared" ref="BW154:CD154" ca="1" si="910">INDIRECT(ADDRESS(287+9*($BK$130-1),COLUMN(BW154),1,1))</f>
        <v>0</v>
      </c>
      <c r="BX154" s="440">
        <f t="shared" ca="1" si="910"/>
        <v>0</v>
      </c>
      <c r="BY154" s="440">
        <f t="shared" ca="1" si="910"/>
        <v>0</v>
      </c>
      <c r="BZ154" s="440">
        <f t="shared" ca="1" si="910"/>
        <v>0</v>
      </c>
      <c r="CA154" s="440">
        <f t="shared" ca="1" si="910"/>
        <v>0</v>
      </c>
      <c r="CB154" s="440">
        <f t="shared" ca="1" si="910"/>
        <v>0</v>
      </c>
      <c r="CC154" s="440">
        <f t="shared" ca="1" si="910"/>
        <v>0</v>
      </c>
      <c r="CD154" s="440">
        <f t="shared" ca="1" si="910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5">
      <c r="B155" s="238" t="s">
        <v>195</v>
      </c>
      <c r="C155" s="585"/>
      <c r="D155" s="586"/>
      <c r="E155" s="586"/>
      <c r="F155" s="586"/>
      <c r="G155" s="586"/>
      <c r="H155" s="586"/>
      <c r="I155" s="447"/>
      <c r="J155" s="569" t="s">
        <v>374</v>
      </c>
      <c r="K155" s="569"/>
      <c r="L155" s="569"/>
      <c r="M155" s="569"/>
      <c r="N155" s="569"/>
      <c r="O155" s="569"/>
      <c r="P155" s="569"/>
      <c r="Q155" s="569"/>
      <c r="R155" s="569"/>
      <c r="S155" s="569"/>
      <c r="T155" s="569"/>
      <c r="U155" s="569"/>
      <c r="V155" s="569"/>
      <c r="W155" s="569"/>
      <c r="X155" s="568"/>
      <c r="Y155" s="568"/>
      <c r="Z155" s="568"/>
      <c r="AA155" s="568"/>
      <c r="AB155" s="447"/>
      <c r="AC155" s="447"/>
      <c r="AD155" s="567" t="s">
        <v>341</v>
      </c>
      <c r="AE155" s="568"/>
      <c r="AF155" s="568"/>
      <c r="AG155" s="568"/>
      <c r="AH155" s="568"/>
      <c r="AI155" s="568"/>
      <c r="AJ155" s="568"/>
      <c r="AK155" s="568"/>
      <c r="AL155" s="568"/>
      <c r="AM155" s="568"/>
      <c r="AN155" s="568"/>
      <c r="AO155" s="568"/>
      <c r="AP155" s="568"/>
      <c r="AQ155" s="568"/>
      <c r="AR155" s="568"/>
      <c r="AS155" s="564"/>
      <c r="AT155" s="564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570" t="s">
        <v>282</v>
      </c>
      <c r="D156" s="570"/>
      <c r="E156" s="570"/>
      <c r="F156" s="570"/>
      <c r="G156" s="570"/>
      <c r="H156" s="571"/>
      <c r="I156" s="430"/>
      <c r="J156" s="570" t="s">
        <v>194</v>
      </c>
      <c r="K156" s="570"/>
      <c r="L156" s="570"/>
      <c r="M156" s="570"/>
      <c r="N156" s="570"/>
      <c r="O156" s="570"/>
      <c r="P156" s="570"/>
      <c r="Q156" s="570"/>
      <c r="R156" s="570"/>
      <c r="S156" s="570"/>
      <c r="T156" s="570"/>
      <c r="U156" s="570"/>
      <c r="V156" s="570"/>
      <c r="W156" s="570"/>
      <c r="X156" s="571"/>
      <c r="Y156" s="571"/>
      <c r="Z156" s="571"/>
      <c r="AA156" s="571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324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280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282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185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281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323</v>
      </c>
      <c r="BM161" s="422">
        <f>'Титул денна'!$AI$18</f>
        <v>2023</v>
      </c>
      <c r="BN161" s="451" t="s">
        <v>322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51" priority="107">
      <formula>MOD(AX15,2)&lt;&gt;0</formula>
    </cfRule>
  </conditionalFormatting>
  <conditionalFormatting sqref="AD25:AF68">
    <cfRule type="expression" dxfId="50" priority="105">
      <formula>MOD(AD25,2)&lt;&gt;0</formula>
    </cfRule>
  </conditionalFormatting>
  <conditionalFormatting sqref="AH19:AJ19 AH27:AJ68">
    <cfRule type="expression" dxfId="49" priority="104">
      <formula>MOD(AH19,2)&lt;&gt;0</formula>
    </cfRule>
  </conditionalFormatting>
  <conditionalFormatting sqref="AL15:AN25 AL28:AN68">
    <cfRule type="expression" dxfId="48" priority="103">
      <formula>MOD(AL15,2)&lt;&gt;0</formula>
    </cfRule>
  </conditionalFormatting>
  <conditionalFormatting sqref="AP15:AR68">
    <cfRule type="expression" dxfId="47" priority="102">
      <formula>MOD(AP15,2)&lt;&gt;0</formula>
    </cfRule>
  </conditionalFormatting>
  <conditionalFormatting sqref="AT15:AV68">
    <cfRule type="expression" dxfId="46" priority="101">
      <formula>MOD(AT15,2)&lt;&gt;0</formula>
    </cfRule>
  </conditionalFormatting>
  <conditionalFormatting sqref="BB15:BD68">
    <cfRule type="expression" dxfId="45" priority="100">
      <formula>MOD(BB15,2)&lt;&gt;0</formula>
    </cfRule>
  </conditionalFormatting>
  <conditionalFormatting sqref="BF15:BH68">
    <cfRule type="expression" dxfId="44" priority="99">
      <formula>MOD(BF15,2)&lt;&gt;0</formula>
    </cfRule>
  </conditionalFormatting>
  <conditionalFormatting sqref="AD107:AF125 AH107:AJ125 AL107:AN125 AP107:AR125 AT107:AV125 AX107:AZ125 BB107:BD125 BF107:BH125">
    <cfRule type="expression" dxfId="43" priority="98">
      <formula>MOD(AD107,2)&lt;&gt;0</formula>
    </cfRule>
  </conditionalFormatting>
  <conditionalFormatting sqref="B15 B28:B68 B17">
    <cfRule type="expression" dxfId="42" priority="66">
      <formula>AND($X15&gt;0,$AC15/$X15&lt;0.5)</formula>
    </cfRule>
  </conditionalFormatting>
  <conditionalFormatting sqref="AD106:AF106 AH106:AJ106 AL106:AN106 AP106:AR106 AT106:AV106 AX106:AZ106 BB106:BD106 BF106:BH106">
    <cfRule type="expression" dxfId="41" priority="65">
      <formula>MOD(AD106,2)&lt;&gt;0</formula>
    </cfRule>
  </conditionalFormatting>
  <conditionalFormatting sqref="AD72:AF79">
    <cfRule type="expression" dxfId="40" priority="64">
      <formula>MOD(AD72,2)&lt;&gt;0</formula>
    </cfRule>
  </conditionalFormatting>
  <conditionalFormatting sqref="AH72:AJ79">
    <cfRule type="expression" dxfId="39" priority="63">
      <formula>MOD(AH72,2)&lt;&gt;0</formula>
    </cfRule>
  </conditionalFormatting>
  <conditionalFormatting sqref="AL72:AN79">
    <cfRule type="expression" dxfId="38" priority="62">
      <formula>MOD(AL72,2)&lt;&gt;0</formula>
    </cfRule>
  </conditionalFormatting>
  <conditionalFormatting sqref="AP72:AR79">
    <cfRule type="expression" dxfId="37" priority="61">
      <formula>MOD(AP72,2)&lt;&gt;0</formula>
    </cfRule>
  </conditionalFormatting>
  <conditionalFormatting sqref="AT72:AV79">
    <cfRule type="expression" dxfId="36" priority="60">
      <formula>MOD(AT72,2)&lt;&gt;0</formula>
    </cfRule>
  </conditionalFormatting>
  <conditionalFormatting sqref="AX72:AZ79">
    <cfRule type="expression" dxfId="35" priority="59">
      <formula>MOD(AX72,2)&lt;&gt;0</formula>
    </cfRule>
  </conditionalFormatting>
  <conditionalFormatting sqref="BB72:BD79">
    <cfRule type="expression" dxfId="34" priority="58">
      <formula>MOD(BB72,2)&lt;&gt;0</formula>
    </cfRule>
  </conditionalFormatting>
  <conditionalFormatting sqref="BF72:BH79">
    <cfRule type="expression" dxfId="33" priority="57">
      <formula>MOD(BF72,2)&lt;&gt;0</formula>
    </cfRule>
  </conditionalFormatting>
  <conditionalFormatting sqref="Y129">
    <cfRule type="cellIs" dxfId="32" priority="31" operator="notEqual">
      <formula>90</formula>
    </cfRule>
  </conditionalFormatting>
  <conditionalFormatting sqref="AD140:BI141">
    <cfRule type="expression" dxfId="31" priority="30">
      <formula>AD$140+AD$141&gt;9</formula>
    </cfRule>
  </conditionalFormatting>
  <conditionalFormatting sqref="AD142:AO142">
    <cfRule type="cellIs" dxfId="30" priority="24" operator="notEqual">
      <formula>30</formula>
    </cfRule>
  </conditionalFormatting>
  <conditionalFormatting sqref="AD15:AF17">
    <cfRule type="expression" dxfId="29" priority="23">
      <formula>MOD(AD15,2)&lt;&gt;0</formula>
    </cfRule>
  </conditionalFormatting>
  <conditionalFormatting sqref="AH15:AJ18">
    <cfRule type="expression" dxfId="28" priority="22">
      <formula>MOD(AH15,2)&lt;&gt;0</formula>
    </cfRule>
  </conditionalFormatting>
  <conditionalFormatting sqref="H106">
    <cfRule type="cellIs" dxfId="27" priority="21" operator="notBetween">
      <formula>1</formula>
      <formula>2</formula>
    </cfRule>
  </conditionalFormatting>
  <conditionalFormatting sqref="B27">
    <cfRule type="expression" dxfId="26" priority="18">
      <formula>AND($X27&gt;0,$AC27/$X27&lt;0.5)</formula>
    </cfRule>
  </conditionalFormatting>
  <conditionalFormatting sqref="AL27:AN27">
    <cfRule type="expression" dxfId="25" priority="12">
      <formula>MOD(AL27,2)&lt;&gt;0</formula>
    </cfRule>
  </conditionalFormatting>
  <conditionalFormatting sqref="AD18:AF18">
    <cfRule type="expression" dxfId="24" priority="11">
      <formula>MOD(AD18,2)&lt;&gt;0</formula>
    </cfRule>
  </conditionalFormatting>
  <conditionalFormatting sqref="AH26:AJ26">
    <cfRule type="expression" dxfId="23" priority="10">
      <formula>MOD(AH26,2)&lt;&gt;0</formula>
    </cfRule>
  </conditionalFormatting>
  <conditionalFormatting sqref="B16">
    <cfRule type="expression" dxfId="22" priority="9">
      <formula>AND($X16&gt;0,$AC16/$X16&lt;0.5)</formula>
    </cfRule>
  </conditionalFormatting>
  <conditionalFormatting sqref="B18">
    <cfRule type="expression" dxfId="21" priority="8">
      <formula>AND($X18&gt;0,$AC18/$X18&lt;0.5)</formula>
    </cfRule>
  </conditionalFormatting>
  <conditionalFormatting sqref="B18">
    <cfRule type="expression" dxfId="20" priority="7">
      <formula>AND($X18&gt;0,$AC18/$X18&lt;0.5)</formula>
    </cfRule>
  </conditionalFormatting>
  <conditionalFormatting sqref="B19:B26">
    <cfRule type="expression" dxfId="19" priority="6">
      <formula>AND($X19&gt;0,$AC19/$X19&lt;0.5)</formula>
    </cfRule>
  </conditionalFormatting>
  <conditionalFormatting sqref="AL26:AN26">
    <cfRule type="expression" dxfId="18" priority="5">
      <formula>MOD(AL26,2)&lt;&gt;0</formula>
    </cfRule>
  </conditionalFormatting>
  <conditionalFormatting sqref="AD24:AF24">
    <cfRule type="expression" dxfId="17" priority="4">
      <formula>MOD(AD24,2)&lt;&gt;0</formula>
    </cfRule>
  </conditionalFormatting>
  <conditionalFormatting sqref="AD19:AF24">
    <cfRule type="expression" dxfId="16" priority="3">
      <formula>MOD(AD19,2)&lt;&gt;0</formula>
    </cfRule>
  </conditionalFormatting>
  <conditionalFormatting sqref="AH20:AJ23">
    <cfRule type="expression" dxfId="15" priority="2">
      <formula>MOD(AH20,2)&lt;&gt;0</formula>
    </cfRule>
  </conditionalFormatting>
  <conditionalFormatting sqref="AH24:AJ25">
    <cfRule type="expression" dxfId="14" priority="1">
      <formula>MOD(AH24,2)&lt;&gt;0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0" zoomScale="85" zoomScaleNormal="100" zoomScaleSheetLayoutView="85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0"/>
      <c r="C1" s="370"/>
      <c r="D1" s="370"/>
      <c r="E1" s="370"/>
      <c r="F1" s="370"/>
      <c r="G1" s="370"/>
      <c r="H1" s="538" t="s">
        <v>41</v>
      </c>
      <c r="I1" s="538"/>
      <c r="J1" s="538"/>
      <c r="K1" s="538"/>
      <c r="L1" s="538"/>
      <c r="M1" s="538"/>
      <c r="N1" s="538"/>
      <c r="O1" s="538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40" t="str">
        <f>'Титул денна'!AX1:BB1</f>
        <v>магістр</v>
      </c>
      <c r="AY1" s="540"/>
      <c r="AZ1" s="540"/>
      <c r="BA1" s="540"/>
      <c r="BB1" s="540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4">
      <c r="A2" s="42"/>
      <c r="B2" s="538" t="s">
        <v>42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AQ2"/>
      <c r="AR2"/>
      <c r="AS2"/>
      <c r="AT2"/>
      <c r="AU2"/>
      <c r="AV2"/>
      <c r="AW2"/>
      <c r="AX2" s="372"/>
    </row>
    <row r="3" spans="1:61" s="43" customFormat="1" ht="21.75" customHeight="1" x14ac:dyDescent="0.4">
      <c r="A3" s="42"/>
      <c r="B3" s="531" t="s">
        <v>81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4">
      <c r="A4" s="376"/>
      <c r="B4" s="488"/>
      <c r="C4" s="487" t="s">
        <v>320</v>
      </c>
      <c r="D4" s="491"/>
      <c r="E4" s="491"/>
      <c r="F4" s="490" t="s">
        <v>320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692">
        <f>'Титул денна'!R4:S4</f>
        <v>2023</v>
      </c>
      <c r="S4" s="541"/>
      <c r="T4" s="487" t="s">
        <v>321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4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4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4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3.4" x14ac:dyDescent="0.4">
      <c r="C8" s="379"/>
      <c r="F8" s="379"/>
      <c r="AP8" s="378"/>
    </row>
    <row r="9" spans="1:61" s="44" customFormat="1" ht="16.2" x14ac:dyDescent="0.3">
      <c r="C9" s="380"/>
      <c r="F9" s="380"/>
      <c r="AZ9" s="381"/>
    </row>
    <row r="10" spans="1:61" s="44" customFormat="1" ht="18" x14ac:dyDescent="0.35">
      <c r="C10" s="380"/>
      <c r="F10" s="380"/>
      <c r="M10" s="532" t="s">
        <v>43</v>
      </c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</row>
    <row r="11" spans="1:61" s="43" customFormat="1" ht="24.9" customHeight="1" x14ac:dyDescent="0.4">
      <c r="M11" s="533" t="s">
        <v>123</v>
      </c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</row>
    <row r="12" spans="1:61" s="43" customFormat="1" ht="27" customHeight="1" x14ac:dyDescent="0.5">
      <c r="Y12" s="534" t="s">
        <v>183</v>
      </c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</row>
    <row r="13" spans="1:61" s="43" customFormat="1" ht="21" x14ac:dyDescent="0.4">
      <c r="M13" s="533" t="s">
        <v>122</v>
      </c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</row>
    <row r="14" spans="1:61" s="43" customFormat="1" ht="21" x14ac:dyDescent="0.4">
      <c r="G14" s="382" t="s">
        <v>83</v>
      </c>
      <c r="H14" s="382"/>
      <c r="I14" s="382"/>
      <c r="J14" s="382"/>
      <c r="K14" s="382"/>
      <c r="L14" s="382"/>
      <c r="M14" s="382"/>
      <c r="N14" s="382"/>
      <c r="O14" s="529" t="s">
        <v>4</v>
      </c>
      <c r="P14" s="530"/>
      <c r="Q14" s="693" t="str">
        <f>'Титул денна'!Q14</f>
        <v>28</v>
      </c>
      <c r="R14" s="694"/>
      <c r="S14" s="694"/>
      <c r="T14" s="694"/>
      <c r="U14" s="694"/>
      <c r="V14" s="694"/>
      <c r="W14" s="695"/>
      <c r="X14" s="382"/>
      <c r="AB14" s="383" t="s">
        <v>5</v>
      </c>
      <c r="AC14" s="383"/>
      <c r="AD14" s="696" t="str">
        <f>'Титул денна'!AD14</f>
        <v>Публічне управління та адміністрування</v>
      </c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8"/>
    </row>
    <row r="15" spans="1:61" s="43" customFormat="1" ht="21" x14ac:dyDescent="0.4">
      <c r="G15" s="382" t="s">
        <v>84</v>
      </c>
      <c r="H15" s="382"/>
      <c r="I15" s="382"/>
      <c r="J15" s="382"/>
      <c r="K15" s="382"/>
      <c r="L15" s="382"/>
      <c r="M15" s="382"/>
      <c r="N15" s="382"/>
      <c r="O15" s="529" t="s">
        <v>4</v>
      </c>
      <c r="P15" s="530"/>
      <c r="Q15" s="693" t="str">
        <f>'Титул денна'!Q15</f>
        <v>281</v>
      </c>
      <c r="R15" s="694"/>
      <c r="S15" s="694"/>
      <c r="T15" s="694"/>
      <c r="U15" s="694"/>
      <c r="V15" s="694"/>
      <c r="W15" s="695"/>
      <c r="X15" s="384"/>
      <c r="Y15" s="385"/>
      <c r="Z15" s="385"/>
      <c r="AA15" s="385"/>
      <c r="AB15" s="383" t="s">
        <v>5</v>
      </c>
      <c r="AC15" s="383"/>
      <c r="AD15" s="696" t="str">
        <f>'Титул денна'!AD15</f>
        <v>Публічне управління та адміністрування</v>
      </c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697"/>
      <c r="BF15" s="698"/>
    </row>
    <row r="16" spans="1:61" s="43" customFormat="1" ht="21" x14ac:dyDescent="0.4">
      <c r="G16" s="123" t="s">
        <v>40</v>
      </c>
      <c r="H16" s="123"/>
      <c r="I16" s="123"/>
      <c r="J16" s="123"/>
      <c r="K16" s="123"/>
      <c r="L16" s="123"/>
      <c r="M16" s="123"/>
      <c r="N16" s="123"/>
      <c r="O16" s="553" t="str">
        <f>'Титул денна'!O16:P16</f>
        <v xml:space="preserve"> </v>
      </c>
      <c r="P16" s="702"/>
      <c r="Q16" s="693">
        <f>'Титул денна'!Q16</f>
        <v>0</v>
      </c>
      <c r="R16" s="694"/>
      <c r="S16" s="694"/>
      <c r="T16" s="694"/>
      <c r="U16" s="694"/>
      <c r="V16" s="694"/>
      <c r="W16" s="695"/>
      <c r="X16" s="386"/>
      <c r="Y16" s="387"/>
      <c r="Z16" s="387"/>
      <c r="AA16" s="387"/>
      <c r="AB16" s="388" t="s">
        <v>5</v>
      </c>
      <c r="AC16" s="388"/>
      <c r="AD16" s="696">
        <f>'Титул денна'!AD16</f>
        <v>0</v>
      </c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8"/>
    </row>
    <row r="17" spans="1:61" s="43" customFormat="1" ht="21" x14ac:dyDescent="0.4">
      <c r="G17" s="123" t="s">
        <v>137</v>
      </c>
      <c r="H17" s="123"/>
      <c r="I17" s="123"/>
      <c r="J17" s="123"/>
      <c r="K17" s="123"/>
      <c r="L17" s="123"/>
      <c r="M17" s="123"/>
      <c r="N17" s="123"/>
      <c r="O17" s="553"/>
      <c r="P17" s="553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699" t="str">
        <f>'Титул денна'!AD17</f>
        <v>Публічне управління та адміністрування</v>
      </c>
      <c r="AE17" s="700"/>
      <c r="AF17" s="700"/>
      <c r="AG17" s="700"/>
      <c r="AH17" s="700"/>
      <c r="AI17" s="700"/>
      <c r="AJ17" s="700"/>
      <c r="AK17" s="700"/>
      <c r="AL17" s="700"/>
      <c r="AM17" s="700"/>
      <c r="AN17" s="700"/>
      <c r="AO17" s="700"/>
      <c r="AP17" s="700"/>
      <c r="AQ17" s="700"/>
      <c r="AR17" s="700"/>
      <c r="AS17" s="700"/>
      <c r="AT17" s="700"/>
      <c r="AU17" s="700"/>
      <c r="AV17" s="700"/>
      <c r="AW17" s="700"/>
      <c r="AX17" s="700"/>
      <c r="AY17" s="700"/>
      <c r="AZ17" s="700"/>
      <c r="BA17" s="700"/>
      <c r="BB17" s="700"/>
      <c r="BC17" s="700"/>
      <c r="BD17" s="700"/>
      <c r="BE17" s="700"/>
      <c r="BF17" s="701"/>
    </row>
    <row r="18" spans="1:61" s="43" customFormat="1" ht="21" x14ac:dyDescent="0.4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57" t="s">
        <v>187</v>
      </c>
      <c r="R18" s="558"/>
      <c r="S18" s="558"/>
      <c r="T18" s="558"/>
      <c r="U18" s="558"/>
      <c r="V18" s="558"/>
      <c r="W18" s="558"/>
      <c r="X18" s="558"/>
      <c r="Y18" s="558"/>
      <c r="Z18" s="558"/>
      <c r="AA18" s="559"/>
      <c r="AB18" s="389" t="s">
        <v>82</v>
      </c>
      <c r="AC18" s="389"/>
      <c r="AD18" s="389"/>
      <c r="AE18" s="389"/>
      <c r="AF18" s="389"/>
      <c r="AG18" s="389"/>
      <c r="AH18" s="391"/>
      <c r="AI18" s="703">
        <f>'Титул денна'!AI18:AN18</f>
        <v>2023</v>
      </c>
      <c r="AJ18" s="704"/>
      <c r="AK18" s="704"/>
      <c r="AL18" s="704"/>
      <c r="AM18" s="704"/>
      <c r="AN18" s="705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4">
      <c r="A19" s="392" t="s">
        <v>184</v>
      </c>
      <c r="BB19" s="556" t="s">
        <v>44</v>
      </c>
      <c r="BC19" s="556"/>
      <c r="BD19" s="556"/>
      <c r="BE19" s="556"/>
      <c r="BF19" s="556"/>
      <c r="BG19" s="556"/>
      <c r="BH19" s="556"/>
      <c r="BI19" s="556"/>
    </row>
    <row r="20" spans="1:61" s="228" customFormat="1" ht="42" customHeight="1" x14ac:dyDescent="0.3">
      <c r="A20" s="565" t="s">
        <v>45</v>
      </c>
      <c r="B20" s="544" t="s">
        <v>46</v>
      </c>
      <c r="C20" s="545"/>
      <c r="D20" s="545"/>
      <c r="E20" s="546"/>
      <c r="F20" s="548" t="s">
        <v>47</v>
      </c>
      <c r="G20" s="549"/>
      <c r="H20" s="549"/>
      <c r="I20" s="549"/>
      <c r="J20" s="504"/>
      <c r="K20" s="544" t="s">
        <v>48</v>
      </c>
      <c r="L20" s="545"/>
      <c r="M20" s="545"/>
      <c r="N20" s="546"/>
      <c r="O20" s="548" t="s">
        <v>49</v>
      </c>
      <c r="P20" s="549"/>
      <c r="Q20" s="549"/>
      <c r="R20" s="549"/>
      <c r="S20" s="544" t="s">
        <v>50</v>
      </c>
      <c r="T20" s="550"/>
      <c r="U20" s="550"/>
      <c r="V20" s="551"/>
      <c r="W20" s="503"/>
      <c r="X20" s="544" t="s">
        <v>51</v>
      </c>
      <c r="Y20" s="545"/>
      <c r="Z20" s="545"/>
      <c r="AA20" s="547"/>
      <c r="AB20" s="548" t="s">
        <v>52</v>
      </c>
      <c r="AC20" s="549"/>
      <c r="AD20" s="549"/>
      <c r="AE20" s="549"/>
      <c r="AF20" s="548" t="s">
        <v>53</v>
      </c>
      <c r="AG20" s="549"/>
      <c r="AH20" s="549"/>
      <c r="AI20" s="549"/>
      <c r="AJ20" s="504"/>
      <c r="AK20" s="544" t="s">
        <v>54</v>
      </c>
      <c r="AL20" s="545"/>
      <c r="AM20" s="545"/>
      <c r="AN20" s="546"/>
      <c r="AO20" s="548" t="s">
        <v>55</v>
      </c>
      <c r="AP20" s="549"/>
      <c r="AQ20" s="549"/>
      <c r="AR20" s="549"/>
      <c r="AS20" s="544" t="s">
        <v>56</v>
      </c>
      <c r="AT20" s="550"/>
      <c r="AU20" s="550"/>
      <c r="AV20" s="551"/>
      <c r="AW20" s="503"/>
      <c r="AX20" s="544" t="s">
        <v>57</v>
      </c>
      <c r="AY20" s="545"/>
      <c r="AZ20" s="545"/>
      <c r="BA20" s="546"/>
      <c r="BB20" s="542" t="str">
        <f>'Титул денна'!BB20:BB21</f>
        <v>Теоретичне навчання</v>
      </c>
      <c r="BC20" s="542" t="str">
        <f>'Титул денна'!BC20:BC21</f>
        <v>Екзаменацій- на сесія</v>
      </c>
      <c r="BD20" s="542" t="str">
        <f>'Титул денна'!BD20:BD21</f>
        <v>Настановні заняття</v>
      </c>
      <c r="BE20" s="542" t="str">
        <f>'Титул денна'!BE20:BE21</f>
        <v>Практика</v>
      </c>
      <c r="BF20" s="542" t="str">
        <f>'Титул денна'!BF20:BF21</f>
        <v>Виконання кваліф. роботи</v>
      </c>
      <c r="BG20" s="542" t="str">
        <f>'Титул денна'!BG20:BG21</f>
        <v>Атестація</v>
      </c>
      <c r="BH20" s="542" t="str">
        <f>'Титул денна'!BH20:BH21</f>
        <v>Канікули</v>
      </c>
      <c r="BI20" s="542" t="str">
        <f>'Титул денна'!BI20:BI21</f>
        <v>Всього</v>
      </c>
    </row>
    <row r="21" spans="1:61" s="45" customFormat="1" ht="24" customHeight="1" x14ac:dyDescent="0.3">
      <c r="A21" s="566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06"/>
      <c r="BC21" s="706"/>
      <c r="BD21" s="706"/>
      <c r="BE21" s="706"/>
      <c r="BF21" s="706"/>
      <c r="BG21" s="706"/>
      <c r="BH21" s="706"/>
      <c r="BI21" s="706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290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290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290</v>
      </c>
      <c r="C23" s="120"/>
      <c r="D23" s="120"/>
      <c r="E23" s="120"/>
      <c r="F23" s="471"/>
      <c r="G23" s="100" t="s">
        <v>65</v>
      </c>
      <c r="H23" s="120" t="s">
        <v>360</v>
      </c>
      <c r="I23" s="120" t="s">
        <v>360</v>
      </c>
      <c r="J23" s="120" t="s">
        <v>360</v>
      </c>
      <c r="K23" s="120" t="s">
        <v>360</v>
      </c>
      <c r="L23" s="120" t="s">
        <v>68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11" t="s">
        <v>73</v>
      </c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408">
        <f t="shared" ref="BI23" si="0">SUM(BB23:BH23)</f>
        <v>17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39</v>
      </c>
      <c r="BC24" s="407">
        <f t="shared" si="1"/>
        <v>7</v>
      </c>
      <c r="BD24" s="407">
        <f t="shared" si="1"/>
        <v>3</v>
      </c>
      <c r="BE24" s="407">
        <f t="shared" si="1"/>
        <v>4</v>
      </c>
      <c r="BF24" s="407">
        <f t="shared" si="1"/>
        <v>6</v>
      </c>
      <c r="BG24" s="407">
        <f t="shared" si="1"/>
        <v>1</v>
      </c>
      <c r="BH24" s="407">
        <f t="shared" si="1"/>
        <v>9</v>
      </c>
      <c r="BI24" s="408">
        <f>SUM(BB24:BH24)</f>
        <v>69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00000000000001" customHeight="1" x14ac:dyDescent="0.3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00000000000001" customHeight="1" x14ac:dyDescent="0.3">
      <c r="A27" s="101"/>
      <c r="B27" s="470" t="s">
        <v>290</v>
      </c>
      <c r="C27" s="476" t="s">
        <v>293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294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4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6" x14ac:dyDescent="0.3">
      <c r="A29" s="707" t="str">
        <f>'Титул денна'!A29:BI29</f>
        <v>ПРАКТИКИ:  В - виробнича;  П - переддипломна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708"/>
      <c r="BA29" s="708"/>
      <c r="BB29" s="708"/>
      <c r="BC29" s="708"/>
      <c r="BD29" s="708"/>
      <c r="BE29" s="708"/>
      <c r="BF29" s="708"/>
      <c r="BG29" s="708"/>
      <c r="BH29" s="708"/>
      <c r="BI29" s="708"/>
    </row>
    <row r="30" spans="1:61" ht="33" customHeight="1" x14ac:dyDescent="0.3">
      <c r="A30" s="403" t="s">
        <v>120</v>
      </c>
      <c r="AC30" s="552" t="s">
        <v>130</v>
      </c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52"/>
    </row>
    <row r="31" spans="1:61" ht="15.6" x14ac:dyDescent="0.3">
      <c r="A31" s="404" t="s">
        <v>121</v>
      </c>
    </row>
    <row r="32" spans="1:61" ht="15.6" x14ac:dyDescent="0.3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38" zoomScaleNormal="100" zoomScaleSheetLayoutView="100" workbookViewId="0">
      <selection activeCell="AH157" sqref="AH157"/>
    </sheetView>
  </sheetViews>
  <sheetFormatPr defaultColWidth="9.109375" defaultRowHeight="13.2" x14ac:dyDescent="0.25"/>
  <cols>
    <col min="1" max="1" width="7.44140625" style="29" bestFit="1" customWidth="1"/>
    <col min="2" max="2" width="28" style="364" customWidth="1"/>
    <col min="3" max="3" width="5.44140625" style="366" customWidth="1"/>
    <col min="4" max="14" width="2.44140625" style="362" customWidth="1"/>
    <col min="15" max="16" width="2" style="362" customWidth="1"/>
    <col min="17" max="17" width="2.109375" style="362" customWidth="1"/>
    <col min="18" max="18" width="2" style="362" customWidth="1"/>
    <col min="19" max="19" width="1.88671875" style="362" customWidth="1"/>
    <col min="20" max="20" width="2.109375" style="362" customWidth="1"/>
    <col min="21" max="23" width="2.44140625" style="362" customWidth="1"/>
    <col min="24" max="24" width="6" style="362" customWidth="1"/>
    <col min="25" max="25" width="5.33203125" style="362" customWidth="1"/>
    <col min="26" max="28" width="4.5546875" style="362" customWidth="1"/>
    <col min="29" max="29" width="5.6640625" style="362" customWidth="1"/>
    <col min="30" max="45" width="4.5546875" style="362" customWidth="1"/>
    <col min="46" max="61" width="4.5546875" style="362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58" hidden="1" customWidth="1"/>
    <col min="84" max="84" width="6.109375" style="359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13" t="s">
        <v>7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713"/>
      <c r="BI2" s="713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25">
      <c r="A3" s="714" t="s">
        <v>118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6"/>
      <c r="BJ3" s="21"/>
      <c r="BL3" s="691" t="s">
        <v>75</v>
      </c>
      <c r="BM3" s="691"/>
      <c r="BN3" s="691"/>
      <c r="BO3" s="691"/>
      <c r="BP3" s="691"/>
      <c r="BQ3" s="691"/>
      <c r="BR3" s="691"/>
      <c r="BS3" s="691"/>
      <c r="CE3" s="210"/>
      <c r="CF3" s="224"/>
      <c r="CP3" s="137"/>
      <c r="CQ3" s="137"/>
    </row>
    <row r="4" spans="1:135" s="19" customFormat="1" ht="12.75" customHeight="1" x14ac:dyDescent="0.25">
      <c r="A4" s="717" t="str">
        <f>'Титул денна'!AX1</f>
        <v>магістр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718"/>
      <c r="AY4" s="718"/>
      <c r="AZ4" s="718"/>
      <c r="BA4" s="718"/>
      <c r="BB4" s="718"/>
      <c r="BC4" s="718"/>
      <c r="BD4" s="718"/>
      <c r="BE4" s="718"/>
      <c r="BF4" s="718"/>
      <c r="BG4" s="718"/>
      <c r="BH4" s="718"/>
      <c r="BI4" s="719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20" t="s">
        <v>139</v>
      </c>
      <c r="B5" s="723" t="s">
        <v>8</v>
      </c>
      <c r="C5" s="726" t="s">
        <v>9</v>
      </c>
      <c r="D5" s="727" t="s">
        <v>10</v>
      </c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9"/>
      <c r="X5" s="730" t="s">
        <v>3</v>
      </c>
      <c r="Y5" s="731"/>
      <c r="Z5" s="731"/>
      <c r="AA5" s="731"/>
      <c r="AB5" s="731"/>
      <c r="AC5" s="732"/>
      <c r="AD5" s="730" t="s">
        <v>11</v>
      </c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  <c r="BB5" s="731"/>
      <c r="BC5" s="731"/>
      <c r="BD5" s="731"/>
      <c r="BE5" s="731"/>
      <c r="BF5" s="731"/>
      <c r="BG5" s="731"/>
      <c r="BH5" s="731"/>
      <c r="BI5" s="732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25">
      <c r="A6" s="721"/>
      <c r="B6" s="724"/>
      <c r="C6" s="726"/>
      <c r="D6" s="733" t="s">
        <v>12</v>
      </c>
      <c r="E6" s="734"/>
      <c r="F6" s="734"/>
      <c r="G6" s="735"/>
      <c r="H6" s="712" t="s">
        <v>13</v>
      </c>
      <c r="I6" s="712"/>
      <c r="J6" s="712"/>
      <c r="K6" s="712"/>
      <c r="L6" s="712"/>
      <c r="M6" s="712"/>
      <c r="N6" s="712"/>
      <c r="O6" s="742" t="s">
        <v>14</v>
      </c>
      <c r="P6" s="742" t="s">
        <v>15</v>
      </c>
      <c r="Q6" s="712" t="s">
        <v>16</v>
      </c>
      <c r="R6" s="712"/>
      <c r="S6" s="712"/>
      <c r="T6" s="712"/>
      <c r="U6" s="712"/>
      <c r="V6" s="712"/>
      <c r="W6" s="712"/>
      <c r="X6" s="743" t="s">
        <v>17</v>
      </c>
      <c r="Y6" s="743"/>
      <c r="Z6" s="712" t="s">
        <v>180</v>
      </c>
      <c r="AA6" s="712" t="s">
        <v>181</v>
      </c>
      <c r="AB6" s="712" t="s">
        <v>182</v>
      </c>
      <c r="AC6" s="712" t="s">
        <v>0</v>
      </c>
      <c r="AD6" s="727" t="s">
        <v>18</v>
      </c>
      <c r="AE6" s="728"/>
      <c r="AF6" s="728"/>
      <c r="AG6" s="728"/>
      <c r="AH6" s="728"/>
      <c r="AI6" s="728"/>
      <c r="AJ6" s="728"/>
      <c r="AK6" s="729"/>
      <c r="AL6" s="727" t="s">
        <v>19</v>
      </c>
      <c r="AM6" s="728"/>
      <c r="AN6" s="728"/>
      <c r="AO6" s="728"/>
      <c r="AP6" s="728"/>
      <c r="AQ6" s="728"/>
      <c r="AR6" s="728"/>
      <c r="AS6" s="729"/>
      <c r="AT6" s="730" t="s">
        <v>20</v>
      </c>
      <c r="AU6" s="731"/>
      <c r="AV6" s="731"/>
      <c r="AW6" s="731"/>
      <c r="AX6" s="731"/>
      <c r="AY6" s="731"/>
      <c r="AZ6" s="731"/>
      <c r="BA6" s="732"/>
      <c r="BB6" s="730" t="s">
        <v>21</v>
      </c>
      <c r="BC6" s="731"/>
      <c r="BD6" s="731"/>
      <c r="BE6" s="731"/>
      <c r="BF6" s="731"/>
      <c r="BG6" s="731"/>
      <c r="BH6" s="731"/>
      <c r="BI6" s="732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25">
      <c r="A7" s="721"/>
      <c r="B7" s="724"/>
      <c r="C7" s="726"/>
      <c r="D7" s="736"/>
      <c r="E7" s="737"/>
      <c r="F7" s="737"/>
      <c r="G7" s="738"/>
      <c r="H7" s="712"/>
      <c r="I7" s="712"/>
      <c r="J7" s="712"/>
      <c r="K7" s="712"/>
      <c r="L7" s="712"/>
      <c r="M7" s="712"/>
      <c r="N7" s="712"/>
      <c r="O7" s="742"/>
      <c r="P7" s="742"/>
      <c r="Q7" s="712"/>
      <c r="R7" s="712"/>
      <c r="S7" s="712"/>
      <c r="T7" s="712"/>
      <c r="U7" s="712"/>
      <c r="V7" s="712"/>
      <c r="W7" s="712"/>
      <c r="X7" s="712" t="s">
        <v>22</v>
      </c>
      <c r="Y7" s="712" t="s">
        <v>23</v>
      </c>
      <c r="Z7" s="712"/>
      <c r="AA7" s="712"/>
      <c r="AB7" s="712"/>
      <c r="AC7" s="712"/>
      <c r="AD7" s="709">
        <v>1</v>
      </c>
      <c r="AE7" s="710"/>
      <c r="AF7" s="710"/>
      <c r="AG7" s="711"/>
      <c r="AH7" s="709">
        <v>2</v>
      </c>
      <c r="AI7" s="710"/>
      <c r="AJ7" s="710"/>
      <c r="AK7" s="711"/>
      <c r="AL7" s="709">
        <v>3</v>
      </c>
      <c r="AM7" s="710"/>
      <c r="AN7" s="710"/>
      <c r="AO7" s="711"/>
      <c r="AP7" s="709">
        <v>4</v>
      </c>
      <c r="AQ7" s="710"/>
      <c r="AR7" s="710"/>
      <c r="AS7" s="711"/>
      <c r="AT7" s="709">
        <v>5</v>
      </c>
      <c r="AU7" s="710"/>
      <c r="AV7" s="710"/>
      <c r="AW7" s="711"/>
      <c r="AX7" s="709">
        <v>6</v>
      </c>
      <c r="AY7" s="710"/>
      <c r="AZ7" s="710"/>
      <c r="BA7" s="711"/>
      <c r="BB7" s="709">
        <v>7</v>
      </c>
      <c r="BC7" s="710"/>
      <c r="BD7" s="710"/>
      <c r="BE7" s="711"/>
      <c r="BF7" s="709">
        <v>8</v>
      </c>
      <c r="BG7" s="710"/>
      <c r="BH7" s="710"/>
      <c r="BI7" s="711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21"/>
      <c r="B8" s="724"/>
      <c r="C8" s="726"/>
      <c r="D8" s="736"/>
      <c r="E8" s="737"/>
      <c r="F8" s="737"/>
      <c r="G8" s="738"/>
      <c r="H8" s="712"/>
      <c r="I8" s="712"/>
      <c r="J8" s="712"/>
      <c r="K8" s="712"/>
      <c r="L8" s="712"/>
      <c r="M8" s="712"/>
      <c r="N8" s="712"/>
      <c r="O8" s="742"/>
      <c r="P8" s="74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30" t="s">
        <v>346</v>
      </c>
      <c r="AE8" s="731"/>
      <c r="AF8" s="731"/>
      <c r="AG8" s="731"/>
      <c r="AH8" s="731"/>
      <c r="AI8" s="731"/>
      <c r="AJ8" s="731"/>
      <c r="AK8" s="731"/>
      <c r="AL8" s="731"/>
      <c r="AM8" s="731"/>
      <c r="AN8" s="731"/>
      <c r="AO8" s="731"/>
      <c r="AP8" s="731"/>
      <c r="AQ8" s="731"/>
      <c r="AR8" s="731"/>
      <c r="AS8" s="731"/>
      <c r="AT8" s="731"/>
      <c r="AU8" s="731"/>
      <c r="AV8" s="731"/>
      <c r="AW8" s="731"/>
      <c r="AX8" s="731"/>
      <c r="AY8" s="731"/>
      <c r="AZ8" s="731"/>
      <c r="BA8" s="731"/>
      <c r="BB8" s="731"/>
      <c r="BC8" s="731"/>
      <c r="BD8" s="731"/>
      <c r="BE8" s="731"/>
      <c r="BF8" s="731"/>
      <c r="BG8" s="731"/>
      <c r="BH8" s="731"/>
      <c r="BI8" s="732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25">
      <c r="A9" s="721"/>
      <c r="B9" s="724"/>
      <c r="C9" s="726"/>
      <c r="D9" s="736"/>
      <c r="E9" s="737"/>
      <c r="F9" s="737"/>
      <c r="G9" s="738"/>
      <c r="H9" s="712"/>
      <c r="I9" s="712"/>
      <c r="J9" s="712"/>
      <c r="K9" s="712"/>
      <c r="L9" s="712"/>
      <c r="M9" s="712"/>
      <c r="N9" s="712"/>
      <c r="O9" s="742"/>
      <c r="P9" s="74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623">
        <v>1</v>
      </c>
      <c r="AE9" s="624"/>
      <c r="AF9" s="624"/>
      <c r="AG9" s="625"/>
      <c r="AH9" s="623">
        <v>1</v>
      </c>
      <c r="AI9" s="624"/>
      <c r="AJ9" s="624"/>
      <c r="AK9" s="625"/>
      <c r="AL9" s="623">
        <v>1</v>
      </c>
      <c r="AM9" s="624"/>
      <c r="AN9" s="624"/>
      <c r="AO9" s="625"/>
      <c r="AP9" s="623"/>
      <c r="AQ9" s="624"/>
      <c r="AR9" s="624"/>
      <c r="AS9" s="625"/>
      <c r="AT9" s="623"/>
      <c r="AU9" s="624"/>
      <c r="AV9" s="624"/>
      <c r="AW9" s="625"/>
      <c r="AX9" s="623"/>
      <c r="AY9" s="624"/>
      <c r="AZ9" s="624"/>
      <c r="BA9" s="625"/>
      <c r="BB9" s="623"/>
      <c r="BC9" s="624"/>
      <c r="BD9" s="624"/>
      <c r="BE9" s="625"/>
      <c r="BF9" s="623"/>
      <c r="BG9" s="624"/>
      <c r="BH9" s="624"/>
      <c r="BI9" s="625"/>
      <c r="BJ9" s="62"/>
      <c r="CE9" s="283"/>
      <c r="CF9" s="285"/>
    </row>
    <row r="10" spans="1:135" s="28" customFormat="1" ht="17.25" customHeight="1" x14ac:dyDescent="0.25">
      <c r="A10" s="722"/>
      <c r="B10" s="725"/>
      <c r="C10" s="726"/>
      <c r="D10" s="739"/>
      <c r="E10" s="740"/>
      <c r="F10" s="740"/>
      <c r="G10" s="741"/>
      <c r="H10" s="712"/>
      <c r="I10" s="712"/>
      <c r="J10" s="712"/>
      <c r="K10" s="712"/>
      <c r="L10" s="712"/>
      <c r="M10" s="712"/>
      <c r="N10" s="712"/>
      <c r="O10" s="742"/>
      <c r="P10" s="74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30" t="s">
        <v>186</v>
      </c>
      <c r="AE10" s="731"/>
      <c r="AF10" s="731"/>
      <c r="AG10" s="731"/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1"/>
      <c r="BB10" s="731"/>
      <c r="BC10" s="731"/>
      <c r="BD10" s="731"/>
      <c r="BE10" s="731"/>
      <c r="BF10" s="731"/>
      <c r="BG10" s="731"/>
      <c r="BH10" s="731"/>
      <c r="BI10" s="732"/>
      <c r="BJ10" s="21"/>
      <c r="BK10" s="19"/>
      <c r="BL10" s="606" t="s">
        <v>36</v>
      </c>
      <c r="BM10" s="607"/>
      <c r="BN10" s="607"/>
      <c r="BO10" s="607"/>
      <c r="BP10" s="607"/>
      <c r="BQ10" s="607"/>
      <c r="BR10" s="607"/>
      <c r="BS10" s="608"/>
      <c r="BT10" s="628" t="s">
        <v>35</v>
      </c>
      <c r="CE10" s="283"/>
      <c r="CF10" s="284"/>
      <c r="DC10" s="133" t="s">
        <v>35</v>
      </c>
      <c r="DD10" s="606" t="s">
        <v>150</v>
      </c>
      <c r="DE10" s="607"/>
      <c r="DF10" s="607"/>
      <c r="DG10" s="607"/>
      <c r="DH10" s="607"/>
      <c r="DI10" s="607"/>
      <c r="DJ10" s="607"/>
      <c r="DK10" s="608"/>
      <c r="DL10" s="133" t="s">
        <v>35</v>
      </c>
      <c r="DM10" s="606" t="s">
        <v>151</v>
      </c>
      <c r="DN10" s="607"/>
      <c r="DO10" s="607"/>
      <c r="DP10" s="607"/>
      <c r="DQ10" s="607"/>
      <c r="DR10" s="607"/>
      <c r="DS10" s="607"/>
      <c r="DT10" s="608"/>
      <c r="DU10" s="133" t="s">
        <v>35</v>
      </c>
      <c r="DX10" s="28" t="s">
        <v>325</v>
      </c>
    </row>
    <row r="11" spans="1:135" s="289" customFormat="1" ht="13.5" customHeight="1" x14ac:dyDescent="0.25">
      <c r="A11" s="22">
        <v>1</v>
      </c>
      <c r="B11" s="286" t="s">
        <v>109</v>
      </c>
      <c r="C11" s="287" t="s">
        <v>259</v>
      </c>
      <c r="D11" s="746">
        <v>4</v>
      </c>
      <c r="E11" s="746"/>
      <c r="F11" s="746"/>
      <c r="G11" s="746"/>
      <c r="H11" s="746">
        <v>5</v>
      </c>
      <c r="I11" s="746"/>
      <c r="J11" s="746"/>
      <c r="K11" s="746"/>
      <c r="L11" s="746"/>
      <c r="M11" s="746"/>
      <c r="N11" s="746"/>
      <c r="O11" s="22">
        <v>6</v>
      </c>
      <c r="P11" s="22">
        <v>7</v>
      </c>
      <c r="Q11" s="746">
        <v>8</v>
      </c>
      <c r="R11" s="746"/>
      <c r="S11" s="746"/>
      <c r="T11" s="746"/>
      <c r="U11" s="746"/>
      <c r="V11" s="746"/>
      <c r="W11" s="746"/>
      <c r="X11" s="22">
        <v>9</v>
      </c>
      <c r="Y11" s="287" t="s">
        <v>260</v>
      </c>
      <c r="Z11" s="22">
        <v>11</v>
      </c>
      <c r="AA11" s="22">
        <v>12</v>
      </c>
      <c r="AB11" s="22">
        <v>13</v>
      </c>
      <c r="AC11" s="22">
        <v>14</v>
      </c>
      <c r="AD11" s="747">
        <v>15</v>
      </c>
      <c r="AE11" s="748"/>
      <c r="AF11" s="748"/>
      <c r="AG11" s="288" t="s">
        <v>80</v>
      </c>
      <c r="AH11" s="749">
        <v>16</v>
      </c>
      <c r="AI11" s="748"/>
      <c r="AJ11" s="748"/>
      <c r="AK11" s="288" t="s">
        <v>80</v>
      </c>
      <c r="AL11" s="749">
        <v>17</v>
      </c>
      <c r="AM11" s="748"/>
      <c r="AN11" s="748"/>
      <c r="AO11" s="288" t="s">
        <v>80</v>
      </c>
      <c r="AP11" s="749">
        <v>18</v>
      </c>
      <c r="AQ11" s="748"/>
      <c r="AR11" s="748"/>
      <c r="AS11" s="288" t="s">
        <v>80</v>
      </c>
      <c r="AT11" s="749">
        <v>19</v>
      </c>
      <c r="AU11" s="748"/>
      <c r="AV11" s="748"/>
      <c r="AW11" s="288" t="s">
        <v>80</v>
      </c>
      <c r="AX11" s="749">
        <v>20</v>
      </c>
      <c r="AY11" s="748"/>
      <c r="AZ11" s="748"/>
      <c r="BA11" s="288" t="s">
        <v>80</v>
      </c>
      <c r="BB11" s="749">
        <v>21</v>
      </c>
      <c r="BC11" s="748"/>
      <c r="BD11" s="748"/>
      <c r="BE11" s="288" t="s">
        <v>80</v>
      </c>
      <c r="BF11" s="749">
        <v>22</v>
      </c>
      <c r="BG11" s="748"/>
      <c r="BH11" s="748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8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">
      <c r="A13" s="293">
        <v>1</v>
      </c>
      <c r="B13" s="294" t="s">
        <v>164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">
      <c r="A14" s="295" t="s">
        <v>196</v>
      </c>
      <c r="B14" s="296" t="s">
        <v>197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ПУММ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Право в публічному управлінні</v>
      </c>
      <c r="C16" s="410" t="str">
        <f>'ПЛАН НАВЧАЛЬНОГО ПРОЦЕСУ ДЕННА'!C16</f>
        <v>КП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0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60</v>
      </c>
      <c r="Y16" s="144">
        <f>'ПЛАН НАВЧАЛЬНОГО ПРОЦЕСУ ДЕННА'!Y16</f>
        <v>2</v>
      </c>
      <c r="Z16" s="9">
        <f>AD16*$BL$5+AH16*$BM$5+AL16*$BN$5+AP16*$BO$5+AT16*$BP$5+AX16*$BQ$5+BB16*$BR$5+BF16*$BS$5</f>
        <v>2</v>
      </c>
      <c r="AA16" s="9">
        <f t="shared" ref="Z16:AB38" si="12">AE16*$BL$5+AI16*$BM$5+AM16*$BN$5+AQ16*$BO$5+AU16*$BP$5+AY16*$BQ$5+BC16*$BR$5+BG16*$BS$5</f>
        <v>0</v>
      </c>
      <c r="AB16" s="9">
        <f t="shared" si="12"/>
        <v>2</v>
      </c>
      <c r="AC16" s="9">
        <f t="shared" ref="AC16:AC64" si="13">X16-(Z16+AA16+AB16)</f>
        <v>56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2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2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0</v>
      </c>
      <c r="AK16" s="70">
        <f>'ПЛАН НАВЧАЛЬНОГО ПРОЦЕСУ ДЕННА'!AK16</f>
        <v>0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0.93333333333333335</v>
      </c>
      <c r="BK16" s="125" t="str">
        <f t="shared" si="1"/>
        <v/>
      </c>
      <c r="BL16" s="14">
        <f>IF(AND(BK16&lt;$CF16,$CE16&lt;&gt;$Y16,BW16=$CF16),BW16+$Y16-$CE16,BW16)</f>
        <v>2</v>
      </c>
      <c r="BM16" s="14">
        <f t="shared" si="2"/>
        <v>0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2</v>
      </c>
      <c r="BW16" s="14">
        <f>IF($DC16=0,0,ROUND(4*$Y16*SUM(AD16:AF16)/$DC16,0)/4)</f>
        <v>2</v>
      </c>
      <c r="BX16" s="14">
        <f>IF($DC16=0,0,ROUND(4*$Y16*SUM(AH16:AJ16)/$DC16,0)/4)</f>
        <v>0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2</v>
      </c>
      <c r="CF16" s="308">
        <f t="shared" ref="CF16:CF68" si="16">MAX(BW16:CD16)</f>
        <v>2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0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1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>Публічні закупівлі</v>
      </c>
      <c r="C17" s="410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90</v>
      </c>
      <c r="Y17" s="144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19.2" customHeight="1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Публічна комунікація і ділова іноземна мова в публічному управлінні</v>
      </c>
      <c r="C18" s="410" t="str">
        <f>'ПЛАН НАВЧАЛЬНОГО ПРОЦЕСУ ДЕННА'!C18</f>
        <v>ІФП</v>
      </c>
      <c r="D18" s="303">
        <f>'ПЛАН НАВЧАЛЬНОГО ПРОЦЕСУ ДЕННА'!D18</f>
        <v>0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2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45</v>
      </c>
      <c r="Y18" s="144">
        <f>'ПЛАН НАВЧАЛЬНОГО ПРОЦЕСУ ДЕННА'!Y18</f>
        <v>1.5</v>
      </c>
      <c r="Z18" s="9">
        <f t="shared" si="12"/>
        <v>0</v>
      </c>
      <c r="AA18" s="9">
        <f t="shared" si="12"/>
        <v>0</v>
      </c>
      <c r="AB18" s="9">
        <f t="shared" si="12"/>
        <v>2</v>
      </c>
      <c r="AC18" s="9">
        <f t="shared" si="13"/>
        <v>43</v>
      </c>
      <c r="AD18" s="369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0">
        <f>'ПЛАН НАВЧАЛЬНОГО ПРОЦЕСУ ДЕННА'!AG18</f>
        <v>0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0">
        <f>'ПЛАН НАВЧАЛЬНОГО ПРОЦЕСУ ДЕННА'!AK18</f>
        <v>1.5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0.9555555555555556</v>
      </c>
      <c r="BK18" s="125" t="str">
        <f t="shared" si="1"/>
        <v/>
      </c>
      <c r="BL18" s="14">
        <f t="shared" si="28"/>
        <v>0</v>
      </c>
      <c r="BM18" s="14">
        <f t="shared" si="2"/>
        <v>1.5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1.5</v>
      </c>
      <c r="BW18" s="14">
        <f t="shared" ref="BW18:BW64" si="29">IF($DC18=0,0,ROUND(4*$Y18*SUM(AD18:AF18)/$DC18,0)/4)</f>
        <v>0</v>
      </c>
      <c r="BX18" s="14">
        <f t="shared" ref="BX18:BX64" si="30">IF($DC18=0,0,ROUND(4*$Y18*SUM(AH18:AJ18)/$DC18,0)/4)</f>
        <v>1.5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1.5</v>
      </c>
      <c r="CF18" s="308">
        <f t="shared" si="16"/>
        <v>1.5</v>
      </c>
      <c r="CH18" s="309">
        <f t="shared" si="17"/>
        <v>0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0</v>
      </c>
      <c r="CQ18" s="309">
        <f t="shared" si="3"/>
        <v>0</v>
      </c>
      <c r="CR18" s="309">
        <f t="shared" si="4"/>
        <v>1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1</v>
      </c>
      <c r="DC18" s="313">
        <f>SUM($AD18:$AF18)+SUM($AH18:$AJ18)+SUM($AL18:AN18)+SUM($AP18:AR18)+SUM($AT18:AV18)+SUM($AX18:AZ18)+SUM($BB18:BD18)+SUM($BF18:BH18)</f>
        <v>2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Економіка та врядування</v>
      </c>
      <c r="C19" s="410" t="str">
        <f>'ПЛАН НАВЧАЛЬНОГО ПРОЦЕСУ ДЕННА'!C19</f>
        <v>ПУММ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135</v>
      </c>
      <c r="Y19" s="144">
        <f>'ПЛАН НАВЧАЛЬНОГО ПРОЦЕСУ ДЕННА'!Y19</f>
        <v>4.5</v>
      </c>
      <c r="Z19" s="9">
        <f t="shared" si="12"/>
        <v>4</v>
      </c>
      <c r="AA19" s="9">
        <f t="shared" si="12"/>
        <v>0</v>
      </c>
      <c r="AB19" s="9">
        <f t="shared" si="12"/>
        <v>2</v>
      </c>
      <c r="AC19" s="9">
        <f t="shared" si="13"/>
        <v>129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4.5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0.9555555555555556</v>
      </c>
      <c r="BK19" s="125" t="str">
        <f t="shared" si="1"/>
        <v/>
      </c>
      <c r="BL19" s="14">
        <f t="shared" si="28"/>
        <v>4.5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4.5</v>
      </c>
      <c r="BW19" s="14">
        <f t="shared" si="29"/>
        <v>4.5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4.5</v>
      </c>
      <c r="CF19" s="308">
        <f t="shared" si="16"/>
        <v>4.5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>Стратегічне управління</v>
      </c>
      <c r="C20" s="410" t="str">
        <f>'ПЛАН НАВЧАЛЬНОГО ПРОЦЕСУ ДЕННА'!C20</f>
        <v>ПУММ</v>
      </c>
      <c r="D20" s="303">
        <f>'ПЛАН НАВЧАЛЬНОГО ПРОЦЕСУ ДЕННА'!D20</f>
        <v>1</v>
      </c>
      <c r="E20" s="304">
        <f>'ПЛАН НАВЧАЛЬНОГО ПРОЦЕСУ ДЕННА'!E20</f>
        <v>2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195</v>
      </c>
      <c r="Y20" s="144">
        <f>'ПЛАН НАВЧАЛЬНОГО ПРОЦЕСУ ДЕННА'!Y20</f>
        <v>6.5</v>
      </c>
      <c r="Z20" s="9">
        <f t="shared" si="12"/>
        <v>6</v>
      </c>
      <c r="AA20" s="9">
        <f t="shared" si="12"/>
        <v>0</v>
      </c>
      <c r="AB20" s="9">
        <f t="shared" si="12"/>
        <v>4</v>
      </c>
      <c r="AC20" s="9">
        <f t="shared" si="13"/>
        <v>185</v>
      </c>
      <c r="AD20" s="369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2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2</v>
      </c>
      <c r="AK20" s="70">
        <f>'ПЛАН НАВЧАЛЬНОГО ПРОЦЕСУ ДЕННА'!AK20</f>
        <v>2.5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0.94871794871794868</v>
      </c>
      <c r="BK20" s="125" t="str">
        <f t="shared" si="1"/>
        <v/>
      </c>
      <c r="BL20" s="14">
        <f t="shared" si="28"/>
        <v>4</v>
      </c>
      <c r="BM20" s="14">
        <f t="shared" si="2"/>
        <v>2.5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6.5</v>
      </c>
      <c r="BW20" s="14">
        <f t="shared" si="29"/>
        <v>4</v>
      </c>
      <c r="BX20" s="14">
        <f t="shared" si="30"/>
        <v>2.5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6.5</v>
      </c>
      <c r="CF20" s="308">
        <f>MAX(BW20:CD20)</f>
        <v>4</v>
      </c>
      <c r="CH20" s="309">
        <f t="shared" si="17"/>
        <v>1</v>
      </c>
      <c r="CI20" s="309">
        <f t="shared" si="18"/>
        <v>1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2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10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 xml:space="preserve">Програмно-цільове управління </v>
      </c>
      <c r="C21" s="410" t="str">
        <f>'ПЛАН НАВЧАЛЬНОГО ПРОЦЕСУ ДЕННА'!C21</f>
        <v>ПУММ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135</v>
      </c>
      <c r="Y21" s="144">
        <f>'ПЛАН НАВЧАЛЬНОГО ПРОЦЕСУ ДЕННА'!Y21</f>
        <v>4.5</v>
      </c>
      <c r="Z21" s="9">
        <f t="shared" si="12"/>
        <v>4</v>
      </c>
      <c r="AA21" s="9">
        <f t="shared" si="12"/>
        <v>0</v>
      </c>
      <c r="AB21" s="9">
        <f t="shared" si="12"/>
        <v>2</v>
      </c>
      <c r="AC21" s="9">
        <f t="shared" si="13"/>
        <v>129</v>
      </c>
      <c r="AD21" s="369">
        <f>IF('ПЛАН НАВЧАЛЬНОГО ПРОЦЕСУ ДЕННА'!AD21&gt;0,IF(ROUND('ПЛАН НАВЧАЛЬНОГО ПРОЦЕСУ ДЕННА'!AD21*$BW$4,0)&gt;0,ROUND('ПЛАН НАВЧАЛЬНОГО ПРОЦЕСУ ДЕННА'!AD21*$BW$4,0)*2,2),0)</f>
        <v>4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4.5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0.9555555555555556</v>
      </c>
      <c r="BK21" s="125" t="str">
        <f t="shared" si="1"/>
        <v/>
      </c>
      <c r="BL21" s="14">
        <f t="shared" si="28"/>
        <v>4.5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4.5</v>
      </c>
      <c r="BW21" s="14">
        <f t="shared" si="29"/>
        <v>4.5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4.5</v>
      </c>
      <c r="CF21" s="308">
        <f t="shared" si="16"/>
        <v>4.5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6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>Публічна служба</v>
      </c>
      <c r="C22" s="410" t="str">
        <f>'ПЛАН НАВЧАЛЬНОГО ПРОЦЕСУ ДЕННА'!C22</f>
        <v>ПУММ</v>
      </c>
      <c r="D22" s="303">
        <f>'ПЛАН НАВЧАЛЬНОГО ПРОЦЕСУ ДЕННА'!D22</f>
        <v>1</v>
      </c>
      <c r="E22" s="304">
        <f>'ПЛАН НАВЧАЛЬНОГО ПРОЦЕСУ ДЕННА'!E22</f>
        <v>2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195</v>
      </c>
      <c r="Y22" s="144">
        <f>'ПЛАН НАВЧАЛЬНОГО ПРОЦЕСУ ДЕННА'!Y22</f>
        <v>6.5</v>
      </c>
      <c r="Z22" s="9">
        <f t="shared" si="12"/>
        <v>4</v>
      </c>
      <c r="AA22" s="9">
        <f t="shared" si="12"/>
        <v>0</v>
      </c>
      <c r="AB22" s="9">
        <f t="shared" si="12"/>
        <v>4</v>
      </c>
      <c r="AC22" s="9">
        <f t="shared" si="13"/>
        <v>187</v>
      </c>
      <c r="AD22" s="369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3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2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2</v>
      </c>
      <c r="AK22" s="70">
        <f>'ПЛАН НАВЧАЛЬНОГО ПРОЦЕСУ ДЕННА'!AK22</f>
        <v>3.5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0.95897435897435901</v>
      </c>
      <c r="BK22" s="125" t="str">
        <f t="shared" si="1"/>
        <v/>
      </c>
      <c r="BL22" s="14">
        <f t="shared" si="28"/>
        <v>3.25</v>
      </c>
      <c r="BM22" s="14">
        <f t="shared" si="2"/>
        <v>3.25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6.5</v>
      </c>
      <c r="BW22" s="14">
        <f t="shared" si="29"/>
        <v>3.25</v>
      </c>
      <c r="BX22" s="14">
        <f t="shared" si="30"/>
        <v>3.25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6.5</v>
      </c>
      <c r="CF22" s="308">
        <f t="shared" si="16"/>
        <v>3.25</v>
      </c>
      <c r="CH22" s="309">
        <f t="shared" si="17"/>
        <v>1</v>
      </c>
      <c r="CI22" s="309">
        <f t="shared" si="18"/>
        <v>1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2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0.399999999999999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Євроінтеграція, міжнародне публічне управління та безпека</v>
      </c>
      <c r="C23" s="410" t="str">
        <f>'ПЛАН НАВЧАЛЬНОГО ПРОЦЕСУ ДЕННА'!C23</f>
        <v>ПУММ</v>
      </c>
      <c r="D23" s="303">
        <f>'ПЛАН НАВЧАЛЬНОГО ПРОЦЕСУ ДЕННА'!D23</f>
        <v>1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0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4</v>
      </c>
      <c r="AA23" s="9">
        <f t="shared" si="12"/>
        <v>0</v>
      </c>
      <c r="AB23" s="9">
        <f t="shared" si="12"/>
        <v>2</v>
      </c>
      <c r="AC23" s="9">
        <f t="shared" si="13"/>
        <v>114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4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0.95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1</v>
      </c>
      <c r="CI23" s="309">
        <f t="shared" si="18"/>
        <v>0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1</v>
      </c>
      <c r="CQ23" s="309">
        <f t="shared" si="3"/>
        <v>0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0</v>
      </c>
      <c r="DC23" s="313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20.399999999999999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Система адміністрування державної установи</v>
      </c>
      <c r="C24" s="410" t="str">
        <f>'ПЛАН НАВЧАЛЬНОГО ПРОЦЕСУ ДЕННА'!C24</f>
        <v>ПУММ</v>
      </c>
      <c r="D24" s="303">
        <f>'ПЛАН НАВЧАЛЬНОГО ПРОЦЕСУ ДЕННА'!D24</f>
        <v>0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1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120</v>
      </c>
      <c r="Y24" s="144">
        <f>'ПЛАН НАВЧАЛЬНОГО ПРОЦЕСУ ДЕННА'!Y24</f>
        <v>4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116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2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2</v>
      </c>
      <c r="AG24" s="70">
        <f>'ПЛАН НАВЧАЛЬНОГО ПРОЦЕСУ ДЕННА'!AG24</f>
        <v>4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0.96666666666666667</v>
      </c>
      <c r="BK24" s="125" t="str">
        <f t="shared" si="1"/>
        <v/>
      </c>
      <c r="BL24" s="14">
        <f t="shared" si="28"/>
        <v>4</v>
      </c>
      <c r="BM24" s="14">
        <f t="shared" si="2"/>
        <v>0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4</v>
      </c>
      <c r="BW24" s="14">
        <f t="shared" si="29"/>
        <v>4</v>
      </c>
      <c r="BX24" s="14">
        <f t="shared" si="30"/>
        <v>0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4</v>
      </c>
      <c r="CF24" s="308">
        <f t="shared" si="16"/>
        <v>4</v>
      </c>
      <c r="CH24" s="309">
        <f t="shared" si="17"/>
        <v>0</v>
      </c>
      <c r="CI24" s="309">
        <f t="shared" si="18"/>
        <v>0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0</v>
      </c>
      <c r="CQ24" s="309">
        <f t="shared" si="3"/>
        <v>1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1</v>
      </c>
      <c r="DC24" s="313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Публічна політика</v>
      </c>
      <c r="C25" s="410" t="str">
        <f>'ПЛАН НАВЧАЛЬНОГО ПРОЦЕСУ ДЕННА'!C25</f>
        <v>ПУММ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105</v>
      </c>
      <c r="Y25" s="144">
        <f>'ПЛАН НАВЧАЛЬНОГО ПРОЦЕСУ ДЕННА'!Y25</f>
        <v>3.5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101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3.5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0.96190476190476193</v>
      </c>
      <c r="BK25" s="125" t="str">
        <f t="shared" si="1"/>
        <v/>
      </c>
      <c r="BL25" s="14">
        <f t="shared" si="28"/>
        <v>0</v>
      </c>
      <c r="BM25" s="14">
        <f t="shared" si="2"/>
        <v>3.5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3.5</v>
      </c>
      <c r="BW25" s="14">
        <f t="shared" si="29"/>
        <v>0</v>
      </c>
      <c r="BX25" s="14">
        <f t="shared" si="30"/>
        <v>3.5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3.5</v>
      </c>
      <c r="CF25" s="308">
        <f t="shared" si="16"/>
        <v>3.5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30.6" x14ac:dyDescent="0.25">
      <c r="A26" s="22" t="str">
        <f>'ПЛАН НАВЧАЛЬНОГО ПРОЦЕСУ ДЕННА'!A26</f>
        <v>1.1.12</v>
      </c>
      <c r="B26" s="409" t="str">
        <f>'ПЛАН НАВЧАЛЬНОГО ПРОЦЕСУ ДЕННА'!B26</f>
        <v>Електронне врядування, інформаційні технології, ресурси та сервіси у публічному управлінні</v>
      </c>
      <c r="C26" s="410" t="str">
        <f>'ПЛАН НАВЧАЛЬНОГО ПРОЦЕСУ ДЕННА'!C26</f>
        <v>ПУММ</v>
      </c>
      <c r="D26" s="303">
        <f>'ПЛАН НАВЧАЛЬНОГО ПРОЦЕСУ ДЕННА'!D26</f>
        <v>3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84</v>
      </c>
      <c r="Y26" s="144">
        <f>'ПЛАН НАВЧАЛЬНОГО ПРОЦЕСУ ДЕННА'!Y26</f>
        <v>2.8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80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2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2</v>
      </c>
      <c r="AO26" s="70">
        <f>'ПЛАН НАВЧАЛЬНОГО ПРОЦЕСУ ДЕННА'!AO26</f>
        <v>2.8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0.95238095238095233</v>
      </c>
      <c r="BK26" s="125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2.8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2.8</v>
      </c>
      <c r="BW26" s="14">
        <f t="shared" si="29"/>
        <v>0</v>
      </c>
      <c r="BX26" s="14">
        <f t="shared" si="30"/>
        <v>0</v>
      </c>
      <c r="BY26" s="14">
        <f t="shared" si="31"/>
        <v>2.75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2.75</v>
      </c>
      <c r="CF26" s="308">
        <f t="shared" si="16"/>
        <v>2.75</v>
      </c>
      <c r="CH26" s="309">
        <f t="shared" si="17"/>
        <v>0</v>
      </c>
      <c r="CI26" s="309">
        <f t="shared" si="18"/>
        <v>0</v>
      </c>
      <c r="CJ26" s="309">
        <f t="shared" si="19"/>
        <v>1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5">
      <c r="A27" s="22" t="str">
        <f>'ПЛАН НАВЧАЛЬНОГО ПРОЦЕСУ ДЕННА'!A27</f>
        <v>1.1.13</v>
      </c>
      <c r="B27" s="409">
        <f>'ПЛАН НАВЧАЛЬНОГО ПРОЦЕСУ ДЕННА'!B27</f>
        <v>0</v>
      </c>
      <c r="C27" s="410">
        <f>'ПЛАН НАВЧАЛЬНОГО ПРОЦЕСУ ДЕННА'!C27</f>
        <v>0</v>
      </c>
      <c r="D27" s="303">
        <f>'ПЛАН НАВЧАЛЬНОГО ПРОЦЕСУ ДЕННА'!D27</f>
        <v>0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0</v>
      </c>
      <c r="Y27" s="144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0</v>
      </c>
      <c r="CF27" s="308">
        <f t="shared" si="16"/>
        <v>0</v>
      </c>
      <c r="CH27" s="309">
        <f t="shared" si="17"/>
        <v>0</v>
      </c>
      <c r="CI27" s="309">
        <f t="shared" si="18"/>
        <v>0</v>
      </c>
      <c r="CJ27" s="309">
        <f t="shared" si="19"/>
        <v>0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0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64">SUMIF($A15:$A64,"&gt;'#'",Z15:Z64)</f>
        <v>34</v>
      </c>
      <c r="AA69" s="35">
        <f t="shared" si="64"/>
        <v>0</v>
      </c>
      <c r="AB69" s="35">
        <f t="shared" si="64"/>
        <v>28</v>
      </c>
      <c r="AC69" s="35">
        <f t="shared" si="64"/>
        <v>1312</v>
      </c>
      <c r="AD69" s="229">
        <f>SUM(AD15:AD64)</f>
        <v>24</v>
      </c>
      <c r="AE69" s="229">
        <f>SUM(AE15:AE64)</f>
        <v>0</v>
      </c>
      <c r="AF69" s="229">
        <f>SUM(AF15:AF64)</f>
        <v>16</v>
      </c>
      <c r="AG69" s="227">
        <f t="shared" ref="AG69:BI69" si="65">SUM(AG15:AG64)</f>
        <v>29</v>
      </c>
      <c r="AH69" s="229">
        <f t="shared" si="65"/>
        <v>8</v>
      </c>
      <c r="AI69" s="229">
        <f t="shared" si="65"/>
        <v>0</v>
      </c>
      <c r="AJ69" s="229">
        <f t="shared" si="65"/>
        <v>10</v>
      </c>
      <c r="AK69" s="227">
        <f t="shared" si="65"/>
        <v>14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0.9548762736535662</v>
      </c>
      <c r="BK69" s="54"/>
      <c r="BL69" s="84">
        <f>SUM(BL15:BL68)</f>
        <v>29.25</v>
      </c>
      <c r="BM69" s="84">
        <f t="shared" ref="BM69:BT69" si="66">SUM(BM15:BM68)</f>
        <v>13.75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45.8</v>
      </c>
      <c r="BW69" s="37">
        <f>SUM(BW15:BW68)</f>
        <v>29.25</v>
      </c>
      <c r="BX69" s="37">
        <f t="shared" ref="BX69:CE69" si="67">SUM(BX15:BX68)</f>
        <v>13.75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45.75</v>
      </c>
      <c r="CF69" s="223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06" t="s">
        <v>150</v>
      </c>
      <c r="DE70" s="607"/>
      <c r="DF70" s="607"/>
      <c r="DG70" s="607"/>
      <c r="DH70" s="607"/>
      <c r="DI70" s="607"/>
      <c r="DJ70" s="607"/>
      <c r="DK70" s="608"/>
      <c r="DL70" s="133" t="s">
        <v>35</v>
      </c>
      <c r="DM70" s="606" t="s">
        <v>151</v>
      </c>
      <c r="DN70" s="607"/>
      <c r="DO70" s="607"/>
      <c r="DP70" s="607"/>
      <c r="DQ70" s="607"/>
      <c r="DR70" s="607"/>
      <c r="DS70" s="607"/>
      <c r="DT70" s="608"/>
      <c r="DU70" s="133" t="s">
        <v>35</v>
      </c>
    </row>
    <row r="71" spans="1:135" s="19" customFormat="1" ht="13.5" customHeight="1" x14ac:dyDescent="0.25">
      <c r="A71" s="295" t="s">
        <v>248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>Публічна служба</v>
      </c>
      <c r="C72" s="410" t="str">
        <f>'ПЛАН НАВЧАЛЬНОГО ПРОЦЕСУ ДЕННА'!C72</f>
        <v>ПУММ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09" t="str">
        <f>'ПЛАН НАВЧАЛЬНОГО ПРОЦЕСУ ДЕННА'!B73</f>
        <v>Публічна політика</v>
      </c>
      <c r="C73" s="410" t="str">
        <f>'ПЛАН НАВЧАЛЬНОГО ПРОЦЕСУ ДЕННА'!C73</f>
        <v>ПУММ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2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30</v>
      </c>
      <c r="Y73" s="144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1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1</v>
      </c>
      <c r="DM73" s="320">
        <f t="shared" si="97"/>
        <v>0</v>
      </c>
      <c r="DN73" s="320">
        <f t="shared" si="98"/>
        <v>1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1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60</v>
      </c>
      <c r="Y80" s="132">
        <f t="shared" ref="Y80:AC80" si="110">SUM(Y72:Y79)</f>
        <v>2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60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2</v>
      </c>
      <c r="DM80" s="137">
        <f t="shared" ref="DM80:DT80" si="120">COUNTIF(DM72:DM79,"&gt;0")</f>
        <v>1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2</v>
      </c>
    </row>
    <row r="81" spans="1:125" s="19" customFormat="1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 t="str">
        <f>'ПЛАН НАВЧАЛЬНОГО ПРОЦЕСУ ДЕННА'!C83</f>
        <v>ПУММ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4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216</v>
      </c>
      <c r="Y88" s="144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Кваліфікаційна робота магістра</v>
      </c>
      <c r="C91" s="410" t="str">
        <f>'ПЛАН НАВЧАЛЬНОГО ПРОЦЕСУ ДЕННА'!C91</f>
        <v>ПУММ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idden="1" x14ac:dyDescent="0.25">
      <c r="A97" s="22" t="str">
        <f>'ПЛАН НАВЧАЛЬНОГО ПРОЦЕСУ ДЕННА'!A97</f>
        <v>1.5.01</v>
      </c>
      <c r="B97" s="409">
        <f>'ПЛАН НАВЧАЛЬНОГО ПРОЦЕСУ ДЕННА'!B97</f>
        <v>0</v>
      </c>
      <c r="C97" s="410">
        <f>'ПЛАН НАВЧАЛЬНОГО ПРОЦЕСУ ДЕННА'!C97</f>
        <v>0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">
      <c r="A103" s="338"/>
      <c r="B103" s="331" t="s">
        <v>249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34</v>
      </c>
      <c r="AA103" s="247">
        <f t="shared" ref="AA103:BI103" si="136">AA$91+AA$88+AA$80+AA$69</f>
        <v>0</v>
      </c>
      <c r="AB103" s="247">
        <f t="shared" si="136"/>
        <v>28</v>
      </c>
      <c r="AC103" s="247">
        <f t="shared" si="136"/>
        <v>1948</v>
      </c>
      <c r="AD103" s="247">
        <f t="shared" si="136"/>
        <v>24</v>
      </c>
      <c r="AE103" s="247">
        <f t="shared" si="136"/>
        <v>0</v>
      </c>
      <c r="AF103" s="247">
        <f t="shared" si="136"/>
        <v>16</v>
      </c>
      <c r="AG103" s="167">
        <f>AG$91+AG$88+AG$80+AG$69</f>
        <v>30</v>
      </c>
      <c r="AH103" s="247">
        <f t="shared" si="136"/>
        <v>8</v>
      </c>
      <c r="AI103" s="247">
        <f t="shared" si="136"/>
        <v>0</v>
      </c>
      <c r="AJ103" s="247">
        <f t="shared" si="136"/>
        <v>10</v>
      </c>
      <c r="AK103" s="167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7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29.25</v>
      </c>
      <c r="BM103" s="35">
        <f t="shared" si="137"/>
        <v>13.75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165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29.25</v>
      </c>
      <c r="BM129" s="35">
        <f t="shared" si="207"/>
        <v>28.75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29.25</v>
      </c>
      <c r="BX129" s="41">
        <f t="shared" si="208"/>
        <v>13.75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45.75</v>
      </c>
      <c r="CF129" s="224"/>
    </row>
    <row r="130" spans="1:124" s="19" customFormat="1" ht="21" hidden="1" customHeight="1" x14ac:dyDescent="0.25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idden="1" x14ac:dyDescent="0.25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idden="1" x14ac:dyDescent="0.25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idden="1" x14ac:dyDescent="0.25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">
      <c r="A135" s="348"/>
      <c r="B135" s="349"/>
      <c r="C135" s="744" t="str">
        <f>'ПЛАН НАВЧАЛЬНОГО ПРОЦЕСУ ДЕННА'!C135:AP135</f>
        <v>ІНФОРМАЦІЙНА ЧАСТИНА</v>
      </c>
      <c r="D135" s="744"/>
      <c r="E135" s="744"/>
      <c r="F135" s="744"/>
      <c r="G135" s="744"/>
      <c r="H135" s="744"/>
      <c r="I135" s="744"/>
      <c r="J135" s="744"/>
      <c r="K135" s="744"/>
      <c r="L135" s="744"/>
      <c r="M135" s="744"/>
      <c r="N135" s="744"/>
      <c r="O135" s="744"/>
      <c r="P135" s="744"/>
      <c r="Q135" s="744"/>
      <c r="R135" s="744"/>
      <c r="S135" s="744"/>
      <c r="T135" s="744"/>
      <c r="U135" s="744"/>
      <c r="V135" s="745"/>
      <c r="W135" s="745"/>
      <c r="X135" s="745"/>
      <c r="Y135" s="745"/>
      <c r="Z135" s="745"/>
      <c r="AA135" s="745"/>
      <c r="AB135" s="745"/>
      <c r="AC135" s="745"/>
      <c r="AD135" s="744"/>
      <c r="AE135" s="744"/>
      <c r="AF135" s="744"/>
      <c r="AG135" s="744"/>
      <c r="AH135" s="744"/>
      <c r="AI135" s="744"/>
      <c r="AJ135" s="744"/>
      <c r="AK135" s="744"/>
      <c r="AL135" s="744"/>
      <c r="AM135" s="744"/>
      <c r="AN135" s="744"/>
      <c r="AO135" s="744"/>
      <c r="AP135" s="744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25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52" t="s">
        <v>283</v>
      </c>
      <c r="W136" s="652"/>
      <c r="X136" s="652"/>
      <c r="Y136" s="652"/>
      <c r="Z136" s="652"/>
      <c r="AA136" s="652"/>
      <c r="AB136" s="652"/>
      <c r="AC136" s="652"/>
      <c r="AD136" s="612">
        <f>IF(AD9&gt;0,(AD103+AE103+AF103),0)</f>
        <v>40</v>
      </c>
      <c r="AE136" s="612"/>
      <c r="AF136" s="612"/>
      <c r="AG136" s="613"/>
      <c r="AH136" s="612">
        <f>IF(AH9&gt;0,(AH103+AI103+AJ103),0)</f>
        <v>18</v>
      </c>
      <c r="AI136" s="612"/>
      <c r="AJ136" s="612"/>
      <c r="AK136" s="613"/>
      <c r="AL136" s="612">
        <f>IF(AL9&gt;0,(AL103+AM103+AN103),0)</f>
        <v>4</v>
      </c>
      <c r="AM136" s="612"/>
      <c r="AN136" s="612"/>
      <c r="AO136" s="613"/>
      <c r="AP136" s="612">
        <f>IF(AP9&gt;0,(AP103+AQ103+AR103),0)</f>
        <v>0</v>
      </c>
      <c r="AQ136" s="612"/>
      <c r="AR136" s="612"/>
      <c r="AS136" s="613"/>
      <c r="AT136" s="603">
        <f t="shared" ref="AT136" si="211">(AT129+AU129+AV129)</f>
        <v>0</v>
      </c>
      <c r="AU136" s="603"/>
      <c r="AV136" s="603"/>
      <c r="AW136" s="604"/>
      <c r="AX136" s="603">
        <f t="shared" ref="AX136" si="212">(AX129+AY129+AZ129)</f>
        <v>0</v>
      </c>
      <c r="AY136" s="603"/>
      <c r="AZ136" s="603"/>
      <c r="BA136" s="604"/>
      <c r="BB136" s="603">
        <f t="shared" ref="BB136" si="213">(BB129+BC129+BD129)</f>
        <v>0</v>
      </c>
      <c r="BC136" s="603"/>
      <c r="BD136" s="603"/>
      <c r="BE136" s="604"/>
      <c r="BF136" s="603">
        <f t="shared" ref="BF136" si="214">(BF129+BG129+BH129)</f>
        <v>0</v>
      </c>
      <c r="BG136" s="603"/>
      <c r="BH136" s="603"/>
      <c r="BI136" s="604"/>
      <c r="BJ136" s="21"/>
      <c r="BL136" s="605" t="s">
        <v>87</v>
      </c>
      <c r="BM136" s="605"/>
      <c r="BN136" s="605"/>
      <c r="BO136" s="605"/>
      <c r="BP136" s="605"/>
      <c r="BQ136" s="605"/>
      <c r="BR136" s="605"/>
      <c r="BS136" s="605"/>
      <c r="BW136" s="619"/>
      <c r="BX136" s="619"/>
      <c r="BY136" s="619"/>
      <c r="BZ136" s="619"/>
      <c r="CA136" s="619"/>
      <c r="CB136" s="619"/>
      <c r="CC136" s="619"/>
      <c r="CD136" s="619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596" t="str">
        <f>'ПЛАН НАВЧАЛЬНОГО ПРОЦЕСУ ДЕННА'!B137:C137</f>
        <v>Назва</v>
      </c>
      <c r="C137" s="596"/>
      <c r="D137" s="614" t="str">
        <f>'ПЛАН НАВЧАЛЬНОГО ПРОЦЕСУ ДЕННА'!D137:K137</f>
        <v>Семестр</v>
      </c>
      <c r="E137" s="614"/>
      <c r="F137" s="614"/>
      <c r="G137" s="614"/>
      <c r="H137" s="614"/>
      <c r="I137" s="614"/>
      <c r="J137" s="614"/>
      <c r="K137" s="615"/>
      <c r="L137" s="659" t="str">
        <f>'ПЛАН НАВЧАЛЬНОГО ПРОЦЕСУ ДЕННА'!L137:O137</f>
        <v>Кіль. Тижн</v>
      </c>
      <c r="M137" s="614"/>
      <c r="N137" s="614"/>
      <c r="O137" s="615"/>
      <c r="P137" s="659" t="str">
        <f>'ПЛАН НАВЧАЛЬНОГО ПРОЦЕСУ ДЕННА'!P137:S137</f>
        <v>Кредитів</v>
      </c>
      <c r="Q137" s="614"/>
      <c r="R137" s="614"/>
      <c r="S137" s="615"/>
      <c r="T137" s="172"/>
      <c r="U137" s="172"/>
      <c r="V137" s="643" t="s">
        <v>265</v>
      </c>
      <c r="W137" s="644"/>
      <c r="X137" s="653"/>
      <c r="Y137" s="640" t="s">
        <v>272</v>
      </c>
      <c r="Z137" s="641"/>
      <c r="AA137" s="641"/>
      <c r="AB137" s="642"/>
      <c r="AC137" s="169">
        <f>DC80</f>
        <v>0</v>
      </c>
      <c r="AD137" s="599">
        <f>DD80</f>
        <v>0</v>
      </c>
      <c r="AE137" s="600"/>
      <c r="AF137" s="600"/>
      <c r="AG137" s="601"/>
      <c r="AH137" s="599">
        <f>DE80</f>
        <v>0</v>
      </c>
      <c r="AI137" s="600"/>
      <c r="AJ137" s="600"/>
      <c r="AK137" s="601"/>
      <c r="AL137" s="599">
        <f>DF80</f>
        <v>0</v>
      </c>
      <c r="AM137" s="600"/>
      <c r="AN137" s="600"/>
      <c r="AO137" s="601"/>
      <c r="AP137" s="599">
        <f>DG80</f>
        <v>0</v>
      </c>
      <c r="AQ137" s="600"/>
      <c r="AR137" s="600"/>
      <c r="AS137" s="601"/>
      <c r="AT137" s="599">
        <f>DH80</f>
        <v>0</v>
      </c>
      <c r="AU137" s="600"/>
      <c r="AV137" s="600"/>
      <c r="AW137" s="601"/>
      <c r="AX137" s="599">
        <f>DI80</f>
        <v>0</v>
      </c>
      <c r="AY137" s="600"/>
      <c r="AZ137" s="600"/>
      <c r="BA137" s="601"/>
      <c r="BB137" s="599">
        <f>DJ80</f>
        <v>0</v>
      </c>
      <c r="BC137" s="600"/>
      <c r="BD137" s="600"/>
      <c r="BE137" s="601"/>
      <c r="BF137" s="599">
        <f>DK80</f>
        <v>0</v>
      </c>
      <c r="BG137" s="600"/>
      <c r="BH137" s="600"/>
      <c r="BI137" s="601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32" t="str">
        <f>'ПЛАН НАВЧАЛЬНОГО ПРОЦЕСУ ДЕННА'!B138:C138</f>
        <v>Переддипломна</v>
      </c>
      <c r="C138" s="632"/>
      <c r="D138" s="638" t="str">
        <f>'ПЛАН НАВЧАЛЬНОГО ПРОЦЕСУ ДЕННА'!D138:K138</f>
        <v>3</v>
      </c>
      <c r="E138" s="638"/>
      <c r="F138" s="638"/>
      <c r="G138" s="638"/>
      <c r="H138" s="638"/>
      <c r="I138" s="638"/>
      <c r="J138" s="638"/>
      <c r="K138" s="638"/>
      <c r="L138" s="633">
        <f>'ПЛАН НАВЧАЛЬНОГО ПРОЦЕСУ ДЕННА'!L138:O138</f>
        <v>4</v>
      </c>
      <c r="M138" s="634"/>
      <c r="N138" s="634"/>
      <c r="O138" s="634"/>
      <c r="P138" s="639">
        <f>'ПЛАН НАВЧАЛЬНОГО ПРОЦЕСУ ДЕННА'!P138:S138</f>
        <v>7.2</v>
      </c>
      <c r="Q138" s="634"/>
      <c r="R138" s="634"/>
      <c r="S138" s="634"/>
      <c r="T138" s="172"/>
      <c r="U138" s="172"/>
      <c r="V138" s="253"/>
      <c r="W138" s="254"/>
      <c r="X138" s="255"/>
      <c r="Y138" s="640" t="s">
        <v>273</v>
      </c>
      <c r="Z138" s="641"/>
      <c r="AA138" s="641"/>
      <c r="AB138" s="642"/>
      <c r="AC138" s="170">
        <f>DL80</f>
        <v>2</v>
      </c>
      <c r="AD138" s="599">
        <f>DM80</f>
        <v>1</v>
      </c>
      <c r="AE138" s="600"/>
      <c r="AF138" s="600"/>
      <c r="AG138" s="601"/>
      <c r="AH138" s="599">
        <f>DN80</f>
        <v>1</v>
      </c>
      <c r="AI138" s="600"/>
      <c r="AJ138" s="600"/>
      <c r="AK138" s="601"/>
      <c r="AL138" s="599">
        <f>DO80</f>
        <v>0</v>
      </c>
      <c r="AM138" s="600"/>
      <c r="AN138" s="600"/>
      <c r="AO138" s="601"/>
      <c r="AP138" s="599">
        <f>DP80</f>
        <v>0</v>
      </c>
      <c r="AQ138" s="600"/>
      <c r="AR138" s="600"/>
      <c r="AS138" s="601"/>
      <c r="AT138" s="599">
        <f>DQ80</f>
        <v>0</v>
      </c>
      <c r="AU138" s="600"/>
      <c r="AV138" s="600"/>
      <c r="AW138" s="601"/>
      <c r="AX138" s="599">
        <f>DR80</f>
        <v>0</v>
      </c>
      <c r="AY138" s="600"/>
      <c r="AZ138" s="600"/>
      <c r="BA138" s="601"/>
      <c r="BB138" s="599">
        <f>DS80</f>
        <v>0</v>
      </c>
      <c r="BC138" s="600"/>
      <c r="BD138" s="600"/>
      <c r="BE138" s="601"/>
      <c r="BF138" s="599">
        <f>DT80</f>
        <v>0</v>
      </c>
      <c r="BG138" s="600"/>
      <c r="BH138" s="600"/>
      <c r="BI138" s="601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32">
        <f>'ПЛАН НАВЧАЛЬНОГО ПРОЦЕСУ ДЕННА'!B139:C139</f>
        <v>0</v>
      </c>
      <c r="C139" s="632"/>
      <c r="D139" s="638" t="str">
        <f>'ПЛАН НАВЧАЛЬНОГО ПРОЦЕСУ ДЕННА'!D139:K139</f>
        <v/>
      </c>
      <c r="E139" s="638"/>
      <c r="F139" s="638"/>
      <c r="G139" s="638"/>
      <c r="H139" s="638"/>
      <c r="I139" s="638"/>
      <c r="J139" s="638"/>
      <c r="K139" s="638"/>
      <c r="L139" s="633">
        <f>'ПЛАН НАВЧАЛЬНОГО ПРОЦЕСУ ДЕННА'!L139:O139</f>
        <v>0</v>
      </c>
      <c r="M139" s="634"/>
      <c r="N139" s="634"/>
      <c r="O139" s="634"/>
      <c r="P139" s="639">
        <f>'ПЛАН НАВЧАЛЬНОГО ПРОЦЕСУ ДЕННА'!P139:S139</f>
        <v>0</v>
      </c>
      <c r="Q139" s="634"/>
      <c r="R139" s="634"/>
      <c r="S139" s="634"/>
      <c r="T139" s="172"/>
      <c r="U139" s="172"/>
      <c r="V139" s="253"/>
      <c r="W139" s="254"/>
      <c r="X139" s="255"/>
      <c r="Y139" s="640" t="s">
        <v>274</v>
      </c>
      <c r="Z139" s="641"/>
      <c r="AA139" s="641"/>
      <c r="AB139" s="642"/>
      <c r="AC139" s="170">
        <f>SUM(AD139:BF139)</f>
        <v>0</v>
      </c>
      <c r="AD139" s="599">
        <f>DX69</f>
        <v>0</v>
      </c>
      <c r="AE139" s="600"/>
      <c r="AF139" s="600"/>
      <c r="AG139" s="601"/>
      <c r="AH139" s="599">
        <f>DY69</f>
        <v>0</v>
      </c>
      <c r="AI139" s="600"/>
      <c r="AJ139" s="600"/>
      <c r="AK139" s="601"/>
      <c r="AL139" s="599">
        <f>DZ69</f>
        <v>0</v>
      </c>
      <c r="AM139" s="600"/>
      <c r="AN139" s="600"/>
      <c r="AO139" s="601"/>
      <c r="AP139" s="599">
        <f>EA69</f>
        <v>0</v>
      </c>
      <c r="AQ139" s="600"/>
      <c r="AR139" s="600"/>
      <c r="AS139" s="601"/>
      <c r="AT139" s="599">
        <f>EB69</f>
        <v>0</v>
      </c>
      <c r="AU139" s="600"/>
      <c r="AV139" s="600"/>
      <c r="AW139" s="601"/>
      <c r="AX139" s="599">
        <f>EC69</f>
        <v>0</v>
      </c>
      <c r="AY139" s="600"/>
      <c r="AZ139" s="600"/>
      <c r="BA139" s="601"/>
      <c r="BB139" s="599">
        <f>ED69</f>
        <v>0</v>
      </c>
      <c r="BC139" s="600"/>
      <c r="BD139" s="600"/>
      <c r="BE139" s="601"/>
      <c r="BF139" s="599">
        <f>EE69</f>
        <v>0</v>
      </c>
      <c r="BG139" s="600"/>
      <c r="BH139" s="600"/>
      <c r="BI139" s="601"/>
      <c r="BJ139" s="21"/>
      <c r="BK139"/>
      <c r="BL139" s="658" t="s">
        <v>111</v>
      </c>
      <c r="BM139" s="658"/>
      <c r="BN139" s="658"/>
      <c r="BO139" s="658"/>
      <c r="BP139" s="658"/>
      <c r="BQ139" s="658"/>
      <c r="BR139" s="658"/>
      <c r="BS139" s="658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32">
        <f>'ПЛАН НАВЧАЛЬНОГО ПРОЦЕСУ ДЕННА'!B140:C140</f>
        <v>0</v>
      </c>
      <c r="C140" s="632"/>
      <c r="D140" s="638" t="str">
        <f>'ПЛАН НАВЧАЛЬНОГО ПРОЦЕСУ ДЕННА'!D140:K140</f>
        <v/>
      </c>
      <c r="E140" s="638"/>
      <c r="F140" s="638"/>
      <c r="G140" s="638"/>
      <c r="H140" s="638"/>
      <c r="I140" s="638"/>
      <c r="J140" s="638"/>
      <c r="K140" s="638"/>
      <c r="L140" s="633">
        <f>'ПЛАН НАВЧАЛЬНОГО ПРОЦЕСУ ДЕННА'!L140:O140</f>
        <v>0</v>
      </c>
      <c r="M140" s="634"/>
      <c r="N140" s="634"/>
      <c r="O140" s="634"/>
      <c r="P140" s="639">
        <f>'ПЛАН НАВЧАЛЬНОГО ПРОЦЕСУ ДЕННА'!P140:S140</f>
        <v>0</v>
      </c>
      <c r="Q140" s="634"/>
      <c r="R140" s="634"/>
      <c r="S140" s="634"/>
      <c r="T140" s="172"/>
      <c r="U140" s="172"/>
      <c r="V140" s="253"/>
      <c r="W140" s="254"/>
      <c r="X140" s="255"/>
      <c r="Y140" s="640" t="s">
        <v>275</v>
      </c>
      <c r="Z140" s="641"/>
      <c r="AA140" s="641"/>
      <c r="AB140" s="642"/>
      <c r="AC140" s="170">
        <f>SUM(AD140:BF140)</f>
        <v>9</v>
      </c>
      <c r="AD140" s="635">
        <f>BL140</f>
        <v>5</v>
      </c>
      <c r="AE140" s="636"/>
      <c r="AF140" s="636"/>
      <c r="AG140" s="637"/>
      <c r="AH140" s="635">
        <f>BM140</f>
        <v>3</v>
      </c>
      <c r="AI140" s="636"/>
      <c r="AJ140" s="636"/>
      <c r="AK140" s="637"/>
      <c r="AL140" s="635">
        <f>BN140</f>
        <v>1</v>
      </c>
      <c r="AM140" s="636"/>
      <c r="AN140" s="636"/>
      <c r="AO140" s="637"/>
      <c r="AP140" s="635">
        <f>BO140</f>
        <v>0</v>
      </c>
      <c r="AQ140" s="636"/>
      <c r="AR140" s="636"/>
      <c r="AS140" s="637"/>
      <c r="AT140" s="635">
        <f>BP140</f>
        <v>0</v>
      </c>
      <c r="AU140" s="636"/>
      <c r="AV140" s="636"/>
      <c r="AW140" s="637"/>
      <c r="AX140" s="635">
        <f>BQ140</f>
        <v>0</v>
      </c>
      <c r="AY140" s="636"/>
      <c r="AZ140" s="636"/>
      <c r="BA140" s="637"/>
      <c r="BB140" s="635">
        <f>BR140</f>
        <v>0</v>
      </c>
      <c r="BC140" s="636"/>
      <c r="BD140" s="636"/>
      <c r="BE140" s="637"/>
      <c r="BF140" s="635">
        <f>BS140</f>
        <v>0</v>
      </c>
      <c r="BG140" s="636"/>
      <c r="BH140" s="636"/>
      <c r="BI140" s="637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32">
        <f>'ПЛАН НАВЧАЛЬНОГО ПРОЦЕСУ ДЕННА'!B141:C141</f>
        <v>0</v>
      </c>
      <c r="C141" s="632"/>
      <c r="D141" s="638" t="str">
        <f>'ПЛАН НАВЧАЛЬНОГО ПРОЦЕСУ ДЕННА'!D141:K141</f>
        <v/>
      </c>
      <c r="E141" s="638"/>
      <c r="F141" s="638"/>
      <c r="G141" s="638"/>
      <c r="H141" s="638"/>
      <c r="I141" s="638"/>
      <c r="J141" s="638"/>
      <c r="K141" s="638"/>
      <c r="L141" s="633">
        <f>'ПЛАН НАВЧАЛЬНОГО ПРОЦЕСУ ДЕННА'!L141:O141</f>
        <v>0</v>
      </c>
      <c r="M141" s="634"/>
      <c r="N141" s="634"/>
      <c r="O141" s="634"/>
      <c r="P141" s="639">
        <f>'ПЛАН НАВЧАЛЬНОГО ПРОЦЕСУ ДЕННА'!P141:S141</f>
        <v>0</v>
      </c>
      <c r="Q141" s="634"/>
      <c r="R141" s="634"/>
      <c r="S141" s="634"/>
      <c r="T141" s="172"/>
      <c r="U141" s="172"/>
      <c r="V141" s="256"/>
      <c r="W141" s="257"/>
      <c r="X141" s="258"/>
      <c r="Y141" s="640" t="s">
        <v>276</v>
      </c>
      <c r="Z141" s="641"/>
      <c r="AA141" s="641"/>
      <c r="AB141" s="642"/>
      <c r="AC141" s="170">
        <f>SUM(AD141:BF141)</f>
        <v>11</v>
      </c>
      <c r="AD141" s="635">
        <f>BL137</f>
        <v>3</v>
      </c>
      <c r="AE141" s="636"/>
      <c r="AF141" s="636"/>
      <c r="AG141" s="637"/>
      <c r="AH141" s="635">
        <f>BM137</f>
        <v>5</v>
      </c>
      <c r="AI141" s="636"/>
      <c r="AJ141" s="636"/>
      <c r="AK141" s="637"/>
      <c r="AL141" s="635">
        <f>BN137</f>
        <v>3</v>
      </c>
      <c r="AM141" s="636"/>
      <c r="AN141" s="636"/>
      <c r="AO141" s="637"/>
      <c r="AP141" s="635">
        <f>BO137</f>
        <v>0</v>
      </c>
      <c r="AQ141" s="636"/>
      <c r="AR141" s="636"/>
      <c r="AS141" s="637"/>
      <c r="AT141" s="635">
        <f>BP137</f>
        <v>0</v>
      </c>
      <c r="AU141" s="636"/>
      <c r="AV141" s="636"/>
      <c r="AW141" s="637"/>
      <c r="AX141" s="635">
        <f>BQ137</f>
        <v>0</v>
      </c>
      <c r="AY141" s="636"/>
      <c r="AZ141" s="636"/>
      <c r="BA141" s="637"/>
      <c r="BB141" s="635">
        <f>BR137</f>
        <v>0</v>
      </c>
      <c r="BC141" s="636"/>
      <c r="BD141" s="636"/>
      <c r="BE141" s="637"/>
      <c r="BF141" s="635">
        <f>BS137</f>
        <v>0</v>
      </c>
      <c r="BG141" s="636"/>
      <c r="BH141" s="636"/>
      <c r="BI141" s="637"/>
      <c r="BJ141" s="21"/>
      <c r="BK141"/>
      <c r="BL141" s="602" t="s">
        <v>112</v>
      </c>
      <c r="BM141" s="602"/>
      <c r="BN141" s="602"/>
      <c r="BO141" s="602"/>
      <c r="BP141" s="602"/>
      <c r="BQ141" s="602"/>
      <c r="BR141" s="602"/>
      <c r="BS141" s="602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32">
        <f>'ПЛАН НАВЧАЛЬНОГО ПРОЦЕСУ ДЕННА'!B142:C142</f>
        <v>0</v>
      </c>
      <c r="C142" s="632"/>
      <c r="D142" s="638" t="str">
        <f>'ПЛАН НАВЧАЛЬНОГО ПРОЦЕСУ ДЕННА'!D142:K142</f>
        <v/>
      </c>
      <c r="E142" s="638"/>
      <c r="F142" s="638"/>
      <c r="G142" s="638"/>
      <c r="H142" s="638"/>
      <c r="I142" s="638"/>
      <c r="J142" s="638"/>
      <c r="K142" s="638"/>
      <c r="L142" s="633">
        <f>'ПЛАН НАВЧАЛЬНОГО ПРОЦЕСУ ДЕННА'!L142:O142</f>
        <v>0</v>
      </c>
      <c r="M142" s="634"/>
      <c r="N142" s="634"/>
      <c r="O142" s="634"/>
      <c r="P142" s="639">
        <f>'ПЛАН НАВЧАЛЬНОГО ПРОЦЕСУ ДЕННА'!P142:S142</f>
        <v>0</v>
      </c>
      <c r="Q142" s="634"/>
      <c r="R142" s="634"/>
      <c r="S142" s="634"/>
      <c r="T142" s="172"/>
      <c r="U142" s="172"/>
      <c r="V142" s="643" t="s">
        <v>266</v>
      </c>
      <c r="W142" s="644"/>
      <c r="X142" s="644"/>
      <c r="Y142" s="644"/>
      <c r="Z142" s="640" t="s">
        <v>268</v>
      </c>
      <c r="AA142" s="645"/>
      <c r="AB142" s="645"/>
      <c r="AC142" s="646"/>
      <c r="AD142" s="590">
        <f>AG129</f>
        <v>30</v>
      </c>
      <c r="AE142" s="591"/>
      <c r="AF142" s="591"/>
      <c r="AG142" s="592"/>
      <c r="AH142" s="590">
        <f>AK129</f>
        <v>30</v>
      </c>
      <c r="AI142" s="591"/>
      <c r="AJ142" s="591"/>
      <c r="AK142" s="592"/>
      <c r="AL142" s="590">
        <f>AO129</f>
        <v>30</v>
      </c>
      <c r="AM142" s="591"/>
      <c r="AN142" s="591"/>
      <c r="AO142" s="592"/>
      <c r="AP142" s="590">
        <f>AS129</f>
        <v>0</v>
      </c>
      <c r="AQ142" s="591"/>
      <c r="AR142" s="591"/>
      <c r="AS142" s="592"/>
      <c r="AT142" s="590">
        <f>AW129</f>
        <v>0</v>
      </c>
      <c r="AU142" s="591"/>
      <c r="AV142" s="591"/>
      <c r="AW142" s="592"/>
      <c r="AX142" s="590">
        <f>BA129</f>
        <v>0</v>
      </c>
      <c r="AY142" s="591"/>
      <c r="AZ142" s="591"/>
      <c r="BA142" s="592"/>
      <c r="BB142" s="590">
        <f>BE129</f>
        <v>0</v>
      </c>
      <c r="BC142" s="591"/>
      <c r="BD142" s="591"/>
      <c r="BE142" s="592"/>
      <c r="BF142" s="590">
        <f>BI129</f>
        <v>0</v>
      </c>
      <c r="BG142" s="591"/>
      <c r="BH142" s="591"/>
      <c r="BI142" s="592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80" t="str">
        <f>'ПЛАН НАВЧАЛЬНОГО ПРОЦЕСУ ДЕННА'!B143:K143</f>
        <v xml:space="preserve">Разом: </v>
      </c>
      <c r="C143" s="680"/>
      <c r="D143" s="680"/>
      <c r="E143" s="680"/>
      <c r="F143" s="680"/>
      <c r="G143" s="680"/>
      <c r="H143" s="680"/>
      <c r="I143" s="680"/>
      <c r="J143" s="680"/>
      <c r="K143" s="680"/>
      <c r="L143" s="633">
        <f>SUM(L138:O142)</f>
        <v>4</v>
      </c>
      <c r="M143" s="634"/>
      <c r="N143" s="634"/>
      <c r="O143" s="634"/>
      <c r="P143" s="639">
        <f>SUM(P137:S142)</f>
        <v>7.2</v>
      </c>
      <c r="Q143" s="634"/>
      <c r="R143" s="634"/>
      <c r="S143" s="634"/>
      <c r="T143" s="172"/>
      <c r="U143" s="172"/>
      <c r="V143" s="259"/>
      <c r="W143" s="260"/>
      <c r="X143" s="260"/>
      <c r="Y143" s="260"/>
      <c r="Z143" s="640" t="s">
        <v>269</v>
      </c>
      <c r="AA143" s="645"/>
      <c r="AB143" s="645"/>
      <c r="AC143" s="646"/>
      <c r="AD143" s="647">
        <f>AD142+AH142</f>
        <v>60</v>
      </c>
      <c r="AE143" s="648"/>
      <c r="AF143" s="648"/>
      <c r="AG143" s="648"/>
      <c r="AH143" s="648"/>
      <c r="AI143" s="648"/>
      <c r="AJ143" s="648"/>
      <c r="AK143" s="649"/>
      <c r="AL143" s="647">
        <f>AL142+AP142</f>
        <v>30</v>
      </c>
      <c r="AM143" s="648"/>
      <c r="AN143" s="648"/>
      <c r="AO143" s="648"/>
      <c r="AP143" s="648"/>
      <c r="AQ143" s="648"/>
      <c r="AR143" s="648"/>
      <c r="AS143" s="649"/>
      <c r="AT143" s="647">
        <f>AT142+AX142</f>
        <v>0</v>
      </c>
      <c r="AU143" s="648"/>
      <c r="AV143" s="648"/>
      <c r="AW143" s="648"/>
      <c r="AX143" s="648"/>
      <c r="AY143" s="648"/>
      <c r="AZ143" s="648"/>
      <c r="BA143" s="649"/>
      <c r="BB143" s="647">
        <f>BB142+BF142</f>
        <v>0</v>
      </c>
      <c r="BC143" s="648"/>
      <c r="BD143" s="648"/>
      <c r="BE143" s="648"/>
      <c r="BF143" s="648"/>
      <c r="BG143" s="648"/>
      <c r="BH143" s="648"/>
      <c r="BI143" s="649"/>
      <c r="BJ143" s="21"/>
      <c r="BK143"/>
      <c r="BL143" s="602" t="s">
        <v>113</v>
      </c>
      <c r="BM143" s="602"/>
      <c r="BN143" s="602"/>
      <c r="BO143" s="602"/>
      <c r="BP143" s="602"/>
      <c r="BQ143" s="602"/>
      <c r="BR143" s="602"/>
      <c r="BS143" s="602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578" t="s">
        <v>267</v>
      </c>
      <c r="W144" s="579"/>
      <c r="X144" s="580"/>
      <c r="Y144" s="572" t="s">
        <v>270</v>
      </c>
      <c r="Z144" s="573"/>
      <c r="AA144" s="573"/>
      <c r="AB144" s="573"/>
      <c r="AC144" s="574"/>
      <c r="AD144" s="590">
        <f>AG126</f>
        <v>0</v>
      </c>
      <c r="AE144" s="591"/>
      <c r="AF144" s="591"/>
      <c r="AG144" s="592"/>
      <c r="AH144" s="590">
        <f>AK126</f>
        <v>15</v>
      </c>
      <c r="AI144" s="591"/>
      <c r="AJ144" s="591"/>
      <c r="AK144" s="592"/>
      <c r="AL144" s="590">
        <f>AO126</f>
        <v>8</v>
      </c>
      <c r="AM144" s="591"/>
      <c r="AN144" s="591"/>
      <c r="AO144" s="592"/>
      <c r="AP144" s="590">
        <f>AS126</f>
        <v>0</v>
      </c>
      <c r="AQ144" s="591"/>
      <c r="AR144" s="591"/>
      <c r="AS144" s="592"/>
      <c r="AT144" s="590">
        <f>AW126</f>
        <v>0</v>
      </c>
      <c r="AU144" s="591"/>
      <c r="AV144" s="591"/>
      <c r="AW144" s="592"/>
      <c r="AX144" s="590">
        <f>BA126</f>
        <v>0</v>
      </c>
      <c r="AY144" s="591"/>
      <c r="AZ144" s="591"/>
      <c r="BA144" s="592"/>
      <c r="BB144" s="590">
        <f>BE126</f>
        <v>0</v>
      </c>
      <c r="BC144" s="591"/>
      <c r="BD144" s="591"/>
      <c r="BE144" s="592"/>
      <c r="BF144" s="590">
        <f>BI126</f>
        <v>0</v>
      </c>
      <c r="BG144" s="591"/>
      <c r="BH144" s="591"/>
      <c r="BI144" s="592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575"/>
      <c r="Z145" s="576"/>
      <c r="AA145" s="576"/>
      <c r="AB145" s="576"/>
      <c r="AC145" s="577"/>
      <c r="AD145" s="593">
        <f>Y126</f>
        <v>23</v>
      </c>
      <c r="AE145" s="594"/>
      <c r="AF145" s="594"/>
      <c r="AG145" s="594"/>
      <c r="AH145" s="594"/>
      <c r="AI145" s="594"/>
      <c r="AJ145" s="594"/>
      <c r="AK145" s="594"/>
      <c r="AL145" s="594"/>
      <c r="AM145" s="594"/>
      <c r="AN145" s="594"/>
      <c r="AO145" s="594"/>
      <c r="AP145" s="594"/>
      <c r="AQ145" s="594"/>
      <c r="AR145" s="594"/>
      <c r="AS145" s="594"/>
      <c r="AT145" s="594"/>
      <c r="AU145" s="594"/>
      <c r="AV145" s="594"/>
      <c r="AW145" s="594"/>
      <c r="AX145" s="594"/>
      <c r="AY145" s="594"/>
      <c r="AZ145" s="594"/>
      <c r="BA145" s="594"/>
      <c r="BB145" s="594"/>
      <c r="BC145" s="594"/>
      <c r="BD145" s="594"/>
      <c r="BE145" s="594"/>
      <c r="BF145" s="594"/>
      <c r="BG145" s="594"/>
      <c r="BH145" s="594"/>
      <c r="BI145" s="595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670" t="s">
        <v>271</v>
      </c>
      <c r="Z146" s="671"/>
      <c r="AA146" s="671"/>
      <c r="AB146" s="671"/>
      <c r="AC146" s="672"/>
      <c r="AD146" s="590">
        <f>AG91</f>
        <v>0</v>
      </c>
      <c r="AE146" s="591"/>
      <c r="AF146" s="591"/>
      <c r="AG146" s="592"/>
      <c r="AH146" s="590">
        <f t="shared" ref="AH146" si="219">AK91</f>
        <v>0</v>
      </c>
      <c r="AI146" s="591"/>
      <c r="AJ146" s="591"/>
      <c r="AK146" s="592"/>
      <c r="AL146" s="590">
        <f t="shared" ref="AL146" si="220">AO91</f>
        <v>12</v>
      </c>
      <c r="AM146" s="591"/>
      <c r="AN146" s="591"/>
      <c r="AO146" s="592"/>
      <c r="AP146" s="590">
        <f t="shared" ref="AP146" si="221">AS91</f>
        <v>0</v>
      </c>
      <c r="AQ146" s="591"/>
      <c r="AR146" s="591"/>
      <c r="AS146" s="592"/>
      <c r="AT146" s="590">
        <f t="shared" ref="AT146" si="222">AW91</f>
        <v>0</v>
      </c>
      <c r="AU146" s="591"/>
      <c r="AV146" s="591"/>
      <c r="AW146" s="592"/>
      <c r="AX146" s="590">
        <f t="shared" ref="AX146" si="223">BA91</f>
        <v>0</v>
      </c>
      <c r="AY146" s="591"/>
      <c r="AZ146" s="591"/>
      <c r="BA146" s="592"/>
      <c r="BB146" s="590">
        <f t="shared" ref="BB146" si="224">BE91</f>
        <v>0</v>
      </c>
      <c r="BC146" s="591"/>
      <c r="BD146" s="591"/>
      <c r="BE146" s="592"/>
      <c r="BF146" s="590">
        <f t="shared" ref="BF146" si="225">BI91</f>
        <v>0</v>
      </c>
      <c r="BG146" s="591"/>
      <c r="BH146" s="591"/>
      <c r="BI146" s="592"/>
      <c r="BJ146" s="24"/>
      <c r="BK146" s="33"/>
      <c r="BL146" s="657" t="s">
        <v>74</v>
      </c>
      <c r="BM146" s="657"/>
      <c r="BN146" s="657"/>
      <c r="BO146" s="657"/>
      <c r="BP146" s="657"/>
      <c r="BQ146" s="657"/>
      <c r="BR146" s="657"/>
      <c r="BS146" s="657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72"/>
      <c r="B149" s="415" t="str">
        <f>'ПЛАН НАВЧАЛЬНОГО ПРОЦЕСУ ДЕННА'!B149</f>
        <v>План складено у відповідності до</v>
      </c>
      <c r="C149" s="750" t="str">
        <f>'ПЛАН НАВЧАЛЬНОГО ПРОЦЕСУ ДЕННА'!C149</f>
        <v>освітньої програми другого (магістерського) рівня "Публічне управління та адміністрування"</v>
      </c>
      <c r="D149" s="751"/>
      <c r="E149" s="751"/>
      <c r="F149" s="751"/>
      <c r="G149" s="751"/>
      <c r="H149" s="751"/>
      <c r="I149" s="751"/>
      <c r="J149" s="751"/>
      <c r="K149" s="751"/>
      <c r="L149" s="751"/>
      <c r="M149" s="751"/>
      <c r="N149" s="751"/>
      <c r="O149" s="751"/>
      <c r="P149" s="751"/>
      <c r="Q149" s="751"/>
      <c r="R149" s="751"/>
      <c r="S149" s="751"/>
      <c r="T149" s="751"/>
      <c r="U149" s="751"/>
      <c r="V149" s="751"/>
      <c r="W149" s="751"/>
      <c r="X149" s="751"/>
      <c r="Y149" s="751"/>
      <c r="Z149" s="751"/>
      <c r="AA149" s="751"/>
      <c r="AB149" s="751"/>
      <c r="AC149" s="751"/>
      <c r="AD149" s="751"/>
      <c r="AE149" s="751"/>
      <c r="AF149" s="751"/>
      <c r="AG149" s="751"/>
      <c r="AH149" s="751"/>
      <c r="AI149" s="751"/>
      <c r="AJ149" s="751"/>
      <c r="AK149" s="751"/>
      <c r="AL149" s="751"/>
      <c r="AM149" s="751"/>
      <c r="AN149" s="751"/>
      <c r="AO149" s="751"/>
      <c r="AP149" s="751"/>
      <c r="AQ149" s="751"/>
      <c r="AR149" s="751"/>
      <c r="AS149" s="751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72"/>
      <c r="B150" s="415"/>
      <c r="C150" s="758" t="str">
        <f>'ПЛАН НАВЧАЛЬНОГО ПРОЦЕСУ ДЕННА'!C150:AS150</f>
        <v xml:space="preserve"> (назва освітньої програми)</v>
      </c>
      <c r="D150" s="754"/>
      <c r="E150" s="754"/>
      <c r="F150" s="754"/>
      <c r="G150" s="754"/>
      <c r="H150" s="754"/>
      <c r="I150" s="754"/>
      <c r="J150" s="754"/>
      <c r="K150" s="754"/>
      <c r="L150" s="754"/>
      <c r="M150" s="754"/>
      <c r="N150" s="754"/>
      <c r="O150" s="754"/>
      <c r="P150" s="754"/>
      <c r="Q150" s="754"/>
      <c r="R150" s="754"/>
      <c r="S150" s="754"/>
      <c r="T150" s="754"/>
      <c r="U150" s="754"/>
      <c r="V150" s="754"/>
      <c r="W150" s="754"/>
      <c r="X150" s="754"/>
      <c r="Y150" s="754"/>
      <c r="Z150" s="754"/>
      <c r="AA150" s="754"/>
      <c r="AB150" s="754"/>
      <c r="AC150" s="754"/>
      <c r="AD150" s="754"/>
      <c r="AE150" s="754"/>
      <c r="AF150" s="754"/>
      <c r="AG150" s="754"/>
      <c r="AH150" s="754"/>
      <c r="AI150" s="754"/>
      <c r="AJ150" s="754"/>
      <c r="AK150" s="754"/>
      <c r="AL150" s="759"/>
      <c r="AM150" s="759"/>
      <c r="AN150" s="759"/>
      <c r="AO150" s="759"/>
      <c r="AP150" s="759"/>
      <c r="AQ150" s="759"/>
      <c r="AR150" s="759"/>
      <c r="AS150" s="759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72"/>
      <c r="B151" s="416" t="str">
        <f>'ПЛАН НАВЧАЛЬНОГО ПРОЦЕСУ ДЕННА'!B151</f>
        <v>а також згідно вимог</v>
      </c>
      <c r="C151" s="750">
        <f>'ПЛАН НАВЧАЛЬНОГО ПРОЦЕСУ ДЕННА'!C151</f>
        <v>0</v>
      </c>
      <c r="D151" s="751"/>
      <c r="E151" s="751"/>
      <c r="F151" s="751"/>
      <c r="G151" s="751"/>
      <c r="H151" s="751"/>
      <c r="I151" s="751"/>
      <c r="J151" s="751"/>
      <c r="K151" s="751"/>
      <c r="L151" s="751"/>
      <c r="M151" s="751"/>
      <c r="N151" s="751"/>
      <c r="O151" s="751"/>
      <c r="P151" s="751"/>
      <c r="Q151" s="751"/>
      <c r="R151" s="751"/>
      <c r="S151" s="751"/>
      <c r="T151" s="751"/>
      <c r="U151" s="751"/>
      <c r="V151" s="751"/>
      <c r="W151" s="751"/>
      <c r="X151" s="751"/>
      <c r="Y151" s="751"/>
      <c r="Z151" s="751"/>
      <c r="AA151" s="751"/>
      <c r="AB151" s="751"/>
      <c r="AC151" s="751"/>
      <c r="AD151" s="751"/>
      <c r="AE151" s="751"/>
      <c r="AF151" s="751"/>
      <c r="AG151" s="751"/>
      <c r="AH151" s="751"/>
      <c r="AI151" s="751"/>
      <c r="AJ151" s="751"/>
      <c r="AK151" s="751"/>
      <c r="AL151" s="751"/>
      <c r="AM151" s="751"/>
      <c r="AN151" s="751"/>
      <c r="AO151" s="751"/>
      <c r="AP151" s="751"/>
      <c r="AQ151" s="751"/>
      <c r="AR151" s="751"/>
      <c r="AS151" s="751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72"/>
      <c r="B152" s="360"/>
      <c r="C152" s="758" t="str">
        <f>'ПЛАН НАВЧАЛЬНОГО ПРОЦЕСУ ДЕННА'!C152:AS152</f>
        <v xml:space="preserve"> (назва професійного стандарту, за наявності)</v>
      </c>
      <c r="D152" s="754"/>
      <c r="E152" s="754"/>
      <c r="F152" s="754"/>
      <c r="G152" s="754"/>
      <c r="H152" s="754"/>
      <c r="I152" s="754"/>
      <c r="J152" s="754"/>
      <c r="K152" s="754"/>
      <c r="L152" s="754"/>
      <c r="M152" s="754"/>
      <c r="N152" s="754"/>
      <c r="O152" s="754"/>
      <c r="P152" s="754"/>
      <c r="Q152" s="754"/>
      <c r="R152" s="754"/>
      <c r="S152" s="754"/>
      <c r="T152" s="754"/>
      <c r="U152" s="754"/>
      <c r="V152" s="754"/>
      <c r="W152" s="754"/>
      <c r="X152" s="754"/>
      <c r="Y152" s="754"/>
      <c r="Z152" s="754"/>
      <c r="AA152" s="754"/>
      <c r="AB152" s="754"/>
      <c r="AC152" s="754"/>
      <c r="AD152" s="754"/>
      <c r="AE152" s="754"/>
      <c r="AF152" s="754"/>
      <c r="AG152" s="754"/>
      <c r="AH152" s="754"/>
      <c r="AI152" s="754"/>
      <c r="AJ152" s="754"/>
      <c r="AK152" s="754"/>
      <c r="AL152" s="759"/>
      <c r="AM152" s="759"/>
      <c r="AN152" s="759"/>
      <c r="AO152" s="759"/>
      <c r="AP152" s="759"/>
      <c r="AQ152" s="759"/>
      <c r="AR152" s="759"/>
      <c r="AS152" s="759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61" t="str">
        <f>'ПЛАН НАВЧАЛЬНОГО ПРОЦЕСУ ДЕННА'!B153</f>
        <v>Гарант освітньої програми</v>
      </c>
      <c r="C153" s="756"/>
      <c r="D153" s="756"/>
      <c r="E153" s="756"/>
      <c r="F153" s="756"/>
      <c r="G153" s="756"/>
      <c r="H153" s="756"/>
      <c r="J153" s="752" t="str">
        <f>'ПЛАН НАВЧАЛЬНОГО ПРОЦЕСУ ДЕННА'!J153:W153</f>
        <v>д.е.н., проф. Галгаш Р.А.</v>
      </c>
      <c r="K153" s="752"/>
      <c r="L153" s="752"/>
      <c r="M153" s="752"/>
      <c r="N153" s="752"/>
      <c r="O153" s="752"/>
      <c r="P153" s="752"/>
      <c r="Q153" s="752"/>
      <c r="R153" s="752"/>
      <c r="S153" s="752"/>
      <c r="T153" s="752"/>
      <c r="U153" s="752"/>
      <c r="V153" s="752"/>
      <c r="W153" s="752"/>
      <c r="X153" s="753"/>
      <c r="Y153" s="753"/>
      <c r="Z153" s="753"/>
      <c r="AA153" s="753"/>
      <c r="AB153" s="172"/>
      <c r="AC153" s="172"/>
      <c r="AD153" s="363" t="str">
        <f>'ПЛАН НАВЧАЛЬНОГО ПРОЦЕСУ ДЕННА'!AD153</f>
        <v>Кафедра</v>
      </c>
      <c r="AF153" s="750" t="str">
        <f>'ПЛАН НАВЧАЛЬНОГО ПРОЦЕСУ ДЕННА'!AF153:AP153</f>
        <v>публічного управління, менеджменту та маркетингу</v>
      </c>
      <c r="AG153" s="751"/>
      <c r="AH153" s="751"/>
      <c r="AI153" s="751"/>
      <c r="AJ153" s="751"/>
      <c r="AK153" s="751"/>
      <c r="AL153" s="751"/>
      <c r="AM153" s="751"/>
      <c r="AN153" s="751"/>
      <c r="AO153" s="751"/>
      <c r="AP153" s="751"/>
      <c r="AQ153" s="751"/>
      <c r="AR153" s="751"/>
      <c r="AS153" s="751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64"/>
      <c r="C154" s="754" t="str">
        <f>'ПЛАН НАВЧАЛЬНОГО ПРОЦЕСУ ДЕННА'!C154:H154</f>
        <v>(підпис)</v>
      </c>
      <c r="D154" s="754"/>
      <c r="E154" s="754"/>
      <c r="F154" s="754"/>
      <c r="G154" s="754"/>
      <c r="H154" s="755"/>
      <c r="J154" s="754" t="str">
        <f>'ПЛАН НАВЧАЛЬНОГО ПРОЦЕСУ ДЕННА'!J154:AA154</f>
        <v>(вчений ступінь, вчене звання, прізвище та ініціали)</v>
      </c>
      <c r="K154" s="754"/>
      <c r="L154" s="754"/>
      <c r="M154" s="754"/>
      <c r="N154" s="754"/>
      <c r="O154" s="754"/>
      <c r="P154" s="754"/>
      <c r="Q154" s="754"/>
      <c r="R154" s="754"/>
      <c r="S154" s="754"/>
      <c r="T154" s="754"/>
      <c r="U154" s="754"/>
      <c r="V154" s="754"/>
      <c r="W154" s="754"/>
      <c r="X154" s="755"/>
      <c r="Y154" s="755"/>
      <c r="Z154" s="755"/>
      <c r="AA154" s="755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61" t="str">
        <f>'ПЛАН НАВЧАЛЬНОГО ПРОЦЕСУ ДЕННА'!B155</f>
        <v xml:space="preserve">Завідувач кафедри </v>
      </c>
      <c r="C155" s="757"/>
      <c r="D155" s="756"/>
      <c r="E155" s="756"/>
      <c r="F155" s="756"/>
      <c r="G155" s="756"/>
      <c r="H155" s="756"/>
      <c r="I155" s="360"/>
      <c r="J155" s="752" t="str">
        <f>'ПЛАН НАВЧАЛЬНОГО ПРОЦЕСУ ДЕННА'!J155:W155</f>
        <v>д.е.н., проф. Хандій О.О.</v>
      </c>
      <c r="K155" s="752"/>
      <c r="L155" s="752"/>
      <c r="M155" s="752"/>
      <c r="N155" s="752"/>
      <c r="O155" s="752"/>
      <c r="P155" s="752"/>
      <c r="Q155" s="752"/>
      <c r="R155" s="752"/>
      <c r="S155" s="752"/>
      <c r="T155" s="752"/>
      <c r="U155" s="752"/>
      <c r="V155" s="752"/>
      <c r="W155" s="752"/>
      <c r="X155" s="753"/>
      <c r="Y155" s="753"/>
      <c r="Z155" s="753"/>
      <c r="AA155" s="753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54" t="str">
        <f>'ПЛАН НАВЧАЛЬНОГО ПРОЦЕСУ ДЕННА'!C156:H156</f>
        <v>(підпис)</v>
      </c>
      <c r="D156" s="754"/>
      <c r="E156" s="754"/>
      <c r="F156" s="754"/>
      <c r="G156" s="754"/>
      <c r="H156" s="755"/>
      <c r="J156" s="754" t="str">
        <f>'ПЛАН НАВЧАЛЬНОГО ПРОЦЕСУ ДЕННА'!J156:AA156</f>
        <v>(вчений ступінь, вчене звання, прізвище та ініціали)</v>
      </c>
      <c r="K156" s="754"/>
      <c r="L156" s="754"/>
      <c r="M156" s="754"/>
      <c r="N156" s="754"/>
      <c r="O156" s="754"/>
      <c r="P156" s="754"/>
      <c r="Q156" s="754"/>
      <c r="R156" s="754"/>
      <c r="S156" s="754"/>
      <c r="T156" s="754"/>
      <c r="U156" s="754"/>
      <c r="V156" s="754"/>
      <c r="W156" s="754"/>
      <c r="X156" s="755"/>
      <c r="Y156" s="755"/>
      <c r="Z156" s="755"/>
      <c r="AA156" s="755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282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25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62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27:B64">
    <cfRule type="expression" dxfId="12" priority="15">
      <formula>AND($X27&gt;0,$AC27/$X27&lt;0.9)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2020-09-04T14:26:33Z</cp:lastPrinted>
  <dcterms:created xsi:type="dcterms:W3CDTF">2015-02-21T19:13:15Z</dcterms:created>
  <dcterms:modified xsi:type="dcterms:W3CDTF">2023-07-05T03:34:35Z</dcterms:modified>
</cp:coreProperties>
</file>