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Туризм\Навчальні плани\Плани 2023\20.09.2023_правки Боровик\"/>
    </mc:Choice>
  </mc:AlternateContent>
  <xr:revisionPtr revIDLastSave="0" documentId="13_ncr:1_{C9E1518D-A03B-46CC-A2CF-A75F3E61D6E6}" xr6:coauthVersionLast="45" xr6:coauthVersionMax="47" xr10:uidLastSave="{00000000-0000-0000-0000-000000000000}"/>
  <bookViews>
    <workbookView xWindow="-110" yWindow="-110" windowWidth="19420" windowHeight="10420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1" i="3" l="1"/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BF51" i="4" l="1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M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I24" i="4"/>
  <c r="AI23" i="4"/>
  <c r="AJ22" i="4"/>
  <c r="AI22" i="4"/>
  <c r="AH22" i="4"/>
  <c r="AJ21" i="4"/>
  <c r="AI21" i="4"/>
  <c r="AH21" i="4"/>
  <c r="AJ20" i="4"/>
  <c r="AI20" i="4"/>
  <c r="AH20" i="4"/>
  <c r="AI19" i="4"/>
  <c r="AJ18" i="4"/>
  <c r="AI18" i="4"/>
  <c r="AH18" i="4"/>
  <c r="AI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E18" i="4"/>
  <c r="AD19" i="4"/>
  <c r="AE19" i="4"/>
  <c r="AF19" i="4"/>
  <c r="AE20" i="4"/>
  <c r="AE21" i="4"/>
  <c r="AE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3" i="3" l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D154" i="4"/>
  <c r="BW154" i="4"/>
  <c r="BY154" i="4"/>
  <c r="CA154" i="4"/>
  <c r="CC154" i="4"/>
  <c r="BZ154" i="4"/>
  <c r="CB154" i="4"/>
  <c r="BX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S16" i="4"/>
  <c r="T16" i="4"/>
  <c r="U16" i="4"/>
  <c r="V16" i="4"/>
  <c r="W16" i="4"/>
  <c r="R17" i="4"/>
  <c r="S17" i="4"/>
  <c r="T17" i="4"/>
  <c r="U17" i="4"/>
  <c r="V17" i="4"/>
  <c r="W17" i="4"/>
  <c r="R18" i="4"/>
  <c r="S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Y154" i="3"/>
  <c r="CD154" i="3"/>
  <c r="BZ154" i="3"/>
  <c r="CC154" i="3"/>
  <c r="BW154" i="3"/>
  <c r="CA154" i="3"/>
  <c r="CB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<sst xmlns="http://schemas.openxmlformats.org/spreadsheetml/2006/main" count="719" uniqueCount="380">
  <si>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</si>
  <si>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</si>
  <si>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</si>
  <si>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</si>
  <si>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</si>
  <si>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</si>
  <si>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</si>
  <si>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</si>
  <si>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</si>
  <si>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</si>
  <si>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</si>
  <si>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</si>
  <si>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</si>
  <si>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</si>
  <si>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</si>
  <si>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</si>
  <si>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</si>
  <si>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</si>
  <si>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</si>
  <si>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</si>
  <si>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</si>
  <si>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</si>
  <si>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</si>
  <si>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</si>
  <si>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</si>
  <si>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</si>
  <si>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</si>
  <si>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</si>
  <si>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</si>
  <si>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</si>
  <si>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</si>
  <si>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</si>
  <si>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</si>
  <si>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</si>
  <si>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</si>
  <si>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</si>
  <si>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</si>
  <si>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</si>
  <si>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</si>
  <si>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</si>
  <si>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</si>
  <si>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</si>
  <si>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</si>
  <si>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</si>
  <si>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</si>
  <si>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</si>
  <si>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</si>
  <si>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</si>
  <si>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</si>
  <si>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</si>
  <si>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</si>
  <si>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</si>
  <si>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</si>
  <si>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</si>
  <si>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</si>
  <si>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</si>
  <si>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</si>
  <si>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</si>
  <si>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</si>
  <si>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</si>
  <si>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</si>
  <si>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</si>
  <si>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</si>
  <si>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</si>
  <si>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</si>
  <si>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</si>
  <si>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</si>
  <si>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</si>
  <si>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</si>
  <si>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</si>
  <si>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</si>
  <si>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</si>
  <si>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</si>
  <si>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</si>
  <si>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</si>
  <si>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</si>
  <si>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</si>
  <si>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</si>
  <si>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</si>
  <si>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</si>
  <si>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</si>
  <si>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</si>
  <si>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</si>
  <si>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</si>
  <si>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</si>
  <si>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</si>
  <si>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</si>
  <si>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</si>
  <si>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</si>
  <si>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</si>
  <si>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</si>
  <si>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</si>
  <si>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</si>
  <si>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</si>
  <si>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</si>
  <si>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</si>
  <si>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</si>
  <si>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</si>
  <si>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</si>
  <si>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</si>
  <si>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</si>
  <si>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</si>
  <si>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</si>
  <si>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</si>
  <si>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</si>
  <si>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</si>
  <si>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</si>
  <si>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</si>
  <si>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</si>
  <si>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</si>
  <si>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</si>
  <si>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</si>
  <si>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</si>
  <si>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</si>
  <si>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</si>
  <si>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</si>
  <si>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</si>
  <si>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</si>
  <si>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</si>
  <si>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</si>
  <si>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</si>
  <si>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</si>
  <si>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</si>
  <si>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</si>
  <si>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</si>
  <si>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</si>
  <si>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</si>
  <si>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</si>
  <si>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</si>
  <si>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</si>
  <si>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</si>
  <si>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</si>
  <si>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</si>
  <si>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</si>
  <si>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</si>
  <si>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</si>
  <si>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</si>
  <si>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</si>
  <si>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</si>
  <si>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</si>
  <si>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</si>
  <si>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</si>
  <si>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</si>
  <si>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</si>
  <si>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</si>
  <si>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</si>
  <si>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</si>
  <si>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</si>
  <si>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</si>
  <si>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</si>
  <si>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</si>
  <si>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</si>
  <si>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</si>
  <si>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</si>
  <si>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</si>
  <si>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</si>
  <si>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</si>
  <si>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</si>
  <si>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</si>
  <si>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</si>
  <si>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</si>
  <si>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</si>
  <si>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</si>
  <si>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</si>
  <si>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</si>
  <si>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</si>
  <si>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</si>
  <si>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</si>
  <si>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</si>
  <si>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</si>
  <si>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</si>
  <si>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</si>
  <si>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</si>
  <si>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</si>
  <si>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</si>
  <si>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</si>
  <si>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</si>
  <si>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</si>
  <si>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</si>
  <si>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</si>
  <si>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</si>
  <si>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</si>
  <si>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</si>
  <si>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</si>
  <si>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</si>
  <si>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</si>
  <si>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</si>
  <si>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</si>
  <si>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</si>
  <si>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</si>
  <si>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</si>
  <si>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</si>
  <si>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</si>
  <si>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</si>
  <si>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</si>
  <si>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</si>
  <si>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</si>
  <si>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</si>
  <si>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</si>
  <si>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</si>
  <si>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</si>
  <si>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</si>
  <si>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</si>
  <si>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</si>
  <si>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</si>
  <si>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</si>
  <si>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</si>
  <si>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</si>
  <si>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</si>
  <si>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</si>
  <si>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</si>
  <si>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</si>
  <si>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</si>
  <si>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</si>
  <si>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</si>
  <si>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</si>
  <si>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</si>
  <si>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</si>
  <si>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</si>
  <si>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</si>
  <si>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</si>
  <si>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</si>
  <si>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</si>
  <si>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</si>
  <si>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</si>
  <si>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</si>
  <si>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</si>
  <si>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</si>
  <si>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</si>
  <si>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</si>
  <si>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</si>
  <si>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</si>
  <si>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</si>
  <si>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</si>
  <si>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</si>
  <si>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</si>
  <si>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</si>
  <si>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</si>
  <si>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</si>
  <si>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</si>
  <si>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</si>
  <si>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</si>
  <si>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</si>
  <si>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</si>
  <si>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</si>
  <si>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</si>
  <si>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</si>
  <si>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</si>
  <si>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</si>
  <si>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</si>
  <si>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</si>
  <si>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</si>
  <si>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</si>
  <si>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</si>
  <si>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</si>
  <si>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</si>
  <si>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</si>
  <si>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</si>
  <si>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</si>
  <si>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</si>
  <si>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</si>
  <si>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</si>
  <si>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</si>
  <si>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</si>
  <si>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</si>
  <si>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</si>
  <si>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</si>
  <si>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</si>
  <si>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</si>
  <si>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</si>
  <si>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</si>
  <si>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</si>
  <si>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</si>
  <si>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</si>
  <si>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</si>
  <si>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</si>
  <si>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</si>
  <si>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</si>
  <si>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</si>
  <si>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</si>
  <si>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</si>
  <si>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</si>
  <si>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</si>
  <si>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</si>
  <si>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</si>
  <si>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</si>
  <si>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</si>
  <si>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</si>
  <si>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</si>
  <si>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</si>
  <si>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</si>
  <si>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</si>
  <si>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</si>
  <si>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</si>
  <si>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</si>
  <si>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</si>
  <si>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</si>
  <si>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</si>
  <si>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</si>
  <si>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</si>
  <si>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</si>
  <si>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</si>
  <si>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</si>
  <si>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</si>
  <si>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</si>
  <si>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</si>
  <si>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</si>
  <si>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</si>
  <si>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</si>
  <si>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</si>
  <si>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</si>
  <si>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</si>
  <si>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</si>
  <si>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</si>
  <si>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</si>
  <si>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</si>
  <si>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</si>
  <si>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</si>
  <si>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</si>
  <si>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</si>
  <si>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</si>
  <si>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</si>
  <si>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</si>
  <si>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</si>
  <si>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</si>
  <si>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</si>
  <si>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</si>
  <si>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</si>
  <si>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</si>
  <si>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</si>
  <si>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</si>
  <si>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</si>
  <si>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</si>
  <si>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</si>
  <si>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</si>
  <si>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</si>
  <si>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</si>
  <si>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</si>
  <si>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</si>
  <si>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</si>
  <si>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</si>
  <si>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</si>
  <si>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</si>
  <si>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</si>
  <si>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</si>
  <si>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</si>
  <si>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</si>
  <si>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</si>
  <si>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</si>
  <si>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</si>
  <si>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</si>
  <si>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</si>
  <si>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</si>
  <si>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</si>
  <si>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</si>
  <si>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</si>
  <si>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Переддипломна</t>
  </si>
  <si>
    <t>П</t>
  </si>
  <si>
    <t>24</t>
  </si>
  <si>
    <t>Сфера обслуговування</t>
  </si>
  <si>
    <t>242</t>
  </si>
  <si>
    <t>Туризм і рекреація</t>
  </si>
  <si>
    <t>МЕіТ</t>
  </si>
  <si>
    <t>Інноваційні технології в туризмі</t>
  </si>
  <si>
    <t>Курортна та рекреаційна справа</t>
  </si>
  <si>
    <t>Управління якістю туристичних послуг</t>
  </si>
  <si>
    <t>Міжнародний туризм</t>
  </si>
  <si>
    <t>Соціальна відповідальність та етика в туризмі</t>
  </si>
  <si>
    <t>Екскурсологія</t>
  </si>
  <si>
    <t>Туризмологія</t>
  </si>
  <si>
    <t>Антикризове управління в галузі туризму</t>
  </si>
  <si>
    <t>Науково-дослдіна робота студента</t>
  </si>
  <si>
    <t>д.е.н. проф. Зеленко О. О.</t>
  </si>
  <si>
    <t>міжнародної економіки і туризму</t>
  </si>
  <si>
    <t>Освітньо-професійної програми підготовки магістрів 242 Туризм і рекреація</t>
  </si>
  <si>
    <t>Туризм</t>
  </si>
  <si>
    <t>Захист кваліфікаційної роботи магістра</t>
  </si>
  <si>
    <t>Управління регіональним розвитком туризму</t>
  </si>
  <si>
    <t>Виконання кваліфікаційної роботи магістра</t>
  </si>
  <si>
    <t>д.е.н. проф. Д'яченко Ю.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</si>
</sst>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7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8"/>
      <color theme="1"/>
      <name val="Arimo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26" fillId="0" borderId="3" xfId="49" applyNumberFormat="1" applyFont="1" applyBorder="1" applyAlignment="1">
      <alignment wrapText="1"/>
      <protection locked="0"/>
    </xf>
    <xf numFmtId="49" fontId="104" fillId="0" borderId="53" xfId="0" applyNumberFormat="1" applyFont="1" applyBorder="1" applyAlignment="1" applyProtection="1">
      <alignment horizontal="left" vertical="center" wrapText="1"/>
      <protection locked="0"/>
    </xf>
    <xf numFmtId="49" fontId="104" fillId="0" borderId="53" xfId="0" applyNumberFormat="1" applyFont="1" applyBorder="1" applyAlignment="1" applyProtection="1">
      <alignment horizontal="left" wrapText="1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172" fontId="22" fillId="0" borderId="3" xfId="46" quotePrefix="1" applyNumberFormat="1" applyFont="1" applyBorder="1" applyAlignment="1" applyProtection="1">
      <alignment horizontal="left" vertical="center"/>
      <protection locked="0"/>
    </xf>
    <xf numFmtId="172" fontId="22" fillId="0" borderId="4" xfId="46" quotePrefix="1" applyNumberFormat="1" applyFont="1" applyBorder="1" applyAlignment="1" applyProtection="1">
      <alignment horizontal="left" vertical="center"/>
      <protection locked="0"/>
    </xf>
    <xf numFmtId="172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172" fontId="22" fillId="0" borderId="3" xfId="46" applyNumberFormat="1" applyFont="1" applyBorder="1" applyAlignment="1" applyProtection="1">
      <alignment horizontal="left" wrapText="1"/>
      <protection locked="0"/>
    </xf>
    <xf numFmtId="172" fontId="22" fillId="0" borderId="4" xfId="46" applyNumberFormat="1" applyFont="1" applyBorder="1" applyAlignment="1" applyProtection="1">
      <alignment horizontal="left" wrapText="1"/>
      <protection locked="0"/>
    </xf>
    <xf numFmtId="172" fontId="22" fillId="0" borderId="5" xfId="46" applyNumberFormat="1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171" fontId="105" fillId="0" borderId="54" xfId="0" applyNumberFormat="1" applyFont="1" applyBorder="1" applyAlignment="1" applyProtection="1">
      <alignment horizontal="left" vertical="top"/>
      <protection locked="0"/>
    </xf>
    <xf numFmtId="0" fontId="106" fillId="0" borderId="54" xfId="0" applyFont="1" applyBorder="1" applyProtection="1">
      <protection locked="0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</cellXfs>
  <cellStyles count="73">
    <cellStyle name="20% — акцент1" xfId="1" builtinId="30" customBuiltin="1"/>
    <cellStyle name="20% - Акцент1 2" xfId="58" xr:uid="{00000000-0005-0000-0000-000001000000}"/>
    <cellStyle name="20% — акцент2" xfId="2" builtinId="34" customBuiltin="1"/>
    <cellStyle name="20% - Акцент2 2" xfId="59" xr:uid="{00000000-0005-0000-0000-000003000000}"/>
    <cellStyle name="20% — акцент3" xfId="3" builtinId="38" customBuiltin="1"/>
    <cellStyle name="20% - Акцент3 2" xfId="60" xr:uid="{00000000-0005-0000-0000-000005000000}"/>
    <cellStyle name="20% — акцент4" xfId="4" builtinId="42" customBuiltin="1"/>
    <cellStyle name="20% - Акцент4 2" xfId="61" xr:uid="{00000000-0005-0000-0000-000007000000}"/>
    <cellStyle name="20% — акцент5" xfId="5" builtinId="46" customBuiltin="1"/>
    <cellStyle name="20% - Акцент5 2" xfId="62" xr:uid="{00000000-0005-0000-0000-000009000000}"/>
    <cellStyle name="20% — акцент6" xfId="6" builtinId="50" customBuiltin="1"/>
    <cellStyle name="20% - Акцент6 2" xfId="63" xr:uid="{00000000-0005-0000-0000-00000B000000}"/>
    <cellStyle name="40% — акцент1" xfId="7" builtinId="31" customBuiltin="1"/>
    <cellStyle name="40% - Акцент1 2" xfId="64" xr:uid="{00000000-0005-0000-0000-00000D000000}"/>
    <cellStyle name="40% — акцент2" xfId="8" builtinId="35" customBuiltin="1"/>
    <cellStyle name="40% - Акцент2 2" xfId="65" xr:uid="{00000000-0005-0000-0000-00000F000000}"/>
    <cellStyle name="40% — акцент3" xfId="9" builtinId="39" customBuiltin="1"/>
    <cellStyle name="40% - Акцент3 2" xfId="66" xr:uid="{00000000-0005-0000-0000-000011000000}"/>
    <cellStyle name="40% — акцент4" xfId="10" builtinId="43" customBuiltin="1"/>
    <cellStyle name="40% - Акцент4 2" xfId="67" xr:uid="{00000000-0005-0000-0000-000013000000}"/>
    <cellStyle name="40% — акцент5" xfId="11" builtinId="47" customBuiltin="1"/>
    <cellStyle name="40% - Акцент5 2" xfId="68" xr:uid="{00000000-0005-0000-0000-000015000000}"/>
    <cellStyle name="40% — акцент6" xfId="12" builtinId="51" customBuiltin="1"/>
    <cellStyle name="40% - Акцент6 2" xfId="69" xr:uid="{00000000-0005-0000-0000-00001700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25000000}"/>
    <cellStyle name="Відсотковий 3" xfId="27" xr:uid="{00000000-0005-0000-0000-000026000000}"/>
    <cellStyle name="Вывод" xfId="28" builtinId="21" customBuiltin="1"/>
    <cellStyle name="Вычисление" xfId="29" builtinId="22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91;&#1088;&#1080;&#1079;&#1084;/&#1053;&#1072;&#1074;&#1095;&#1072;&#1083;&#1100;&#1085;&#1110;%20&#1087;&#1083;&#1072;&#1085;&#1080;/&#1055;&#1083;&#1072;&#1085;&#1080;%202022/242&#1084;_&#1058;_2022-Denna-ta-Zaochna-Magistry_05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151">
          <cell r="C151" t="str">
            <v xml:space="preserve">Стандарт вищої освіти за спеціальністю 242 Туризм для другого рівня вищої освіти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796875" defaultRowHeight="15.5"/>
  <cols>
    <col min="1" max="1" width="130.81640625" style="463" customWidth="1"/>
    <col min="2" max="2" width="5.81640625" style="460" customWidth="1"/>
    <col min="3" max="3" width="130.81640625" style="460" customWidth="1"/>
    <col min="4" max="10" width="2.81640625" style="460" customWidth="1"/>
    <col min="11" max="12" width="3.1796875" style="460" customWidth="1"/>
    <col min="13" max="16" width="9.1796875" style="460"/>
    <col min="17" max="17" width="13" style="460" customWidth="1"/>
    <col min="18" max="16384" width="9.1796875" style="460"/>
  </cols>
  <sheetData>
    <row r="1" spans="1:14">
      <c r="A1" s="472" t="s">
        <v>283</v>
      </c>
    </row>
    <row r="2" spans="1:14">
      <c r="A2" s="473"/>
    </row>
    <row r="3" spans="1:14" ht="31">
      <c r="A3" s="463" t="s">
        <v>284</v>
      </c>
    </row>
    <row r="4" spans="1:14" ht="31">
      <c r="A4" s="463" t="s">
        <v>287</v>
      </c>
    </row>
    <row r="5" spans="1:14" ht="46.5">
      <c r="A5" s="463" t="s">
        <v>307</v>
      </c>
    </row>
    <row r="6" spans="1:14" ht="31">
      <c r="A6" s="463" t="s">
        <v>294</v>
      </c>
    </row>
    <row r="7" spans="1:14">
      <c r="A7" s="463" t="s">
        <v>285</v>
      </c>
    </row>
    <row r="8" spans="1:14">
      <c r="A8" s="466" t="s">
        <v>286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1">
      <c r="A9" s="466" t="s">
        <v>295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1">
      <c r="A10" s="463" t="s">
        <v>296</v>
      </c>
    </row>
    <row r="11" spans="1:14" ht="31">
      <c r="A11" s="463" t="s">
        <v>297</v>
      </c>
    </row>
    <row r="12" spans="1:14">
      <c r="A12" s="463" t="s">
        <v>298</v>
      </c>
    </row>
    <row r="13" spans="1:14">
      <c r="A13" s="464"/>
    </row>
    <row r="14" spans="1:14">
      <c r="A14" s="464"/>
    </row>
    <row r="15" spans="1:14">
      <c r="A15" s="464"/>
    </row>
    <row r="18" spans="1:31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>
      <c r="A23" s="469"/>
      <c r="AD23" s="460"/>
      <c r="AE23" s="460"/>
    </row>
    <row r="30" spans="1:31">
      <c r="A30" s="463" t="s">
        <v>299</v>
      </c>
    </row>
    <row r="46" spans="1:1">
      <c r="A46" s="463" t="s">
        <v>304</v>
      </c>
    </row>
    <row r="54" spans="1:1">
      <c r="A54" s="463" t="s">
        <v>305</v>
      </c>
    </row>
    <row r="63" spans="1:1" ht="31">
      <c r="A63" s="463" t="s">
        <v>306</v>
      </c>
    </row>
    <row r="68" spans="1:1" ht="31">
      <c r="A68" s="463" t="s">
        <v>300</v>
      </c>
    </row>
    <row r="69" spans="1:1" ht="46.5">
      <c r="A69" s="463" t="s">
        <v>301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6" zoomScale="85" zoomScaleNormal="145" zoomScaleSheetLayoutView="85" workbookViewId="0">
      <selection activeCell="AD17" sqref="AD17:BF17"/>
    </sheetView>
  </sheetViews>
  <sheetFormatPr defaultColWidth="7" defaultRowHeight="13"/>
  <cols>
    <col min="1" max="48" width="2.81640625" style="42" customWidth="1"/>
    <col min="49" max="49" width="3.81640625" style="42" customWidth="1"/>
    <col min="50" max="53" width="2.81640625" style="42" customWidth="1"/>
    <col min="54" max="58" width="6.1796875" style="42" customWidth="1"/>
    <col min="59" max="59" width="6.81640625" style="42" customWidth="1"/>
    <col min="60" max="61" width="6.1796875" style="42" customWidth="1"/>
    <col min="62" max="62" width="7" style="42" customWidth="1"/>
    <col min="63" max="69" width="7" style="42"/>
    <col min="70" max="70" width="38.453125" style="42" customWidth="1"/>
    <col min="71" max="16384" width="7" style="42"/>
  </cols>
  <sheetData>
    <row r="1" spans="1:70" s="43" customFormat="1" ht="21" customHeight="1">
      <c r="A1" s="42"/>
      <c r="B1" s="370"/>
      <c r="C1" s="370"/>
      <c r="D1" s="370"/>
      <c r="E1" s="370"/>
      <c r="F1" s="370"/>
      <c r="G1" s="370"/>
      <c r="H1" s="542" t="s">
        <v>41</v>
      </c>
      <c r="I1" s="542"/>
      <c r="J1" s="542"/>
      <c r="K1" s="542"/>
      <c r="L1" s="542"/>
      <c r="M1" s="542"/>
      <c r="N1" s="542"/>
      <c r="O1" s="542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43" t="s">
        <v>302</v>
      </c>
      <c r="AY1" s="544"/>
      <c r="AZ1" s="544"/>
      <c r="BA1" s="544"/>
      <c r="BB1" s="544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>
      <c r="A2" s="42"/>
      <c r="B2" s="542" t="s">
        <v>42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AQ2"/>
      <c r="AR2"/>
      <c r="AS2"/>
      <c r="AT2"/>
      <c r="AU2"/>
      <c r="AV2"/>
      <c r="AW2"/>
      <c r="AX2" s="372"/>
    </row>
    <row r="3" spans="1:70" s="43" customFormat="1" ht="21.75" customHeight="1">
      <c r="A3" s="42"/>
      <c r="B3" s="532" t="s">
        <v>81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>
      <c r="A4" s="376"/>
      <c r="B4" s="488"/>
      <c r="C4" s="488" t="s">
        <v>319</v>
      </c>
      <c r="D4" s="492"/>
      <c r="E4" s="492"/>
      <c r="F4" s="373" t="s">
        <v>319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32">
        <f>AI18</f>
        <v>2023</v>
      </c>
      <c r="S4" s="545"/>
      <c r="T4" s="488" t="s">
        <v>320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4">
      <c r="C8" s="379"/>
      <c r="F8" s="379"/>
      <c r="AP8" s="378"/>
    </row>
    <row r="9" spans="1:70" s="44" customFormat="1" ht="16.5">
      <c r="C9" s="380"/>
      <c r="F9" s="380"/>
      <c r="AZ9" s="381"/>
    </row>
    <row r="10" spans="1:70" s="44" customFormat="1" ht="18.5">
      <c r="C10" s="380"/>
      <c r="F10" s="380"/>
      <c r="M10" s="533" t="s">
        <v>43</v>
      </c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</row>
    <row r="11" spans="1:70" s="43" customFormat="1" ht="25" customHeight="1">
      <c r="M11" s="537" t="s">
        <v>123</v>
      </c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537"/>
    </row>
    <row r="12" spans="1:70" s="43" customFormat="1" ht="27" customHeight="1">
      <c r="Y12" s="538" t="s">
        <v>184</v>
      </c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BR12" s="389" t="s">
        <v>116</v>
      </c>
    </row>
    <row r="13" spans="1:70" s="43" customFormat="1" ht="21">
      <c r="M13" s="537" t="s">
        <v>122</v>
      </c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7"/>
      <c r="AQ13" s="537"/>
      <c r="AR13" s="537"/>
      <c r="AS13" s="537"/>
      <c r="AT13" s="537"/>
      <c r="AU13" s="537"/>
      <c r="AV13" s="537"/>
      <c r="AW13" s="537"/>
      <c r="AX13" s="537"/>
      <c r="AY13" s="537"/>
      <c r="AZ13" s="537"/>
      <c r="BA13" s="537"/>
      <c r="BB13" s="537"/>
      <c r="BR13" s="389" t="s">
        <v>59</v>
      </c>
    </row>
    <row r="14" spans="1:70" s="43" customFormat="1" ht="21">
      <c r="G14" s="382" t="s">
        <v>83</v>
      </c>
      <c r="H14" s="382"/>
      <c r="I14" s="382"/>
      <c r="J14" s="382"/>
      <c r="K14" s="382"/>
      <c r="L14" s="382"/>
      <c r="M14" s="382"/>
      <c r="N14" s="382"/>
      <c r="O14" s="530" t="s">
        <v>4</v>
      </c>
      <c r="P14" s="531"/>
      <c r="Q14" s="534" t="s">
        <v>358</v>
      </c>
      <c r="R14" s="535"/>
      <c r="S14" s="535"/>
      <c r="T14" s="535"/>
      <c r="U14" s="535"/>
      <c r="V14" s="535"/>
      <c r="W14" s="536"/>
      <c r="X14" s="382"/>
      <c r="AB14" s="383" t="s">
        <v>5</v>
      </c>
      <c r="AC14" s="383"/>
      <c r="AD14" s="527" t="s">
        <v>359</v>
      </c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9"/>
      <c r="BR14" s="389" t="s">
        <v>26</v>
      </c>
    </row>
    <row r="15" spans="1:70" s="43" customFormat="1" ht="21">
      <c r="G15" s="382" t="s">
        <v>84</v>
      </c>
      <c r="H15" s="382"/>
      <c r="I15" s="382"/>
      <c r="J15" s="382"/>
      <c r="K15" s="382"/>
      <c r="L15" s="382"/>
      <c r="M15" s="382"/>
      <c r="N15" s="382"/>
      <c r="O15" s="530" t="s">
        <v>4</v>
      </c>
      <c r="P15" s="531"/>
      <c r="Q15" s="534" t="s">
        <v>360</v>
      </c>
      <c r="R15" s="535"/>
      <c r="S15" s="535"/>
      <c r="T15" s="535"/>
      <c r="U15" s="535"/>
      <c r="V15" s="535"/>
      <c r="W15" s="536"/>
      <c r="X15" s="384"/>
      <c r="Y15" s="385"/>
      <c r="Z15" s="385"/>
      <c r="AA15" s="385"/>
      <c r="AB15" s="383" t="s">
        <v>5</v>
      </c>
      <c r="AC15" s="383"/>
      <c r="AD15" s="527" t="s">
        <v>361</v>
      </c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9"/>
      <c r="BR15" s="389" t="s">
        <v>308</v>
      </c>
    </row>
    <row r="16" spans="1:70" s="43" customFormat="1" ht="21">
      <c r="G16" s="123" t="s">
        <v>40</v>
      </c>
      <c r="H16" s="123"/>
      <c r="I16" s="123"/>
      <c r="J16" s="123"/>
      <c r="K16" s="123"/>
      <c r="L16" s="123"/>
      <c r="M16" s="123"/>
      <c r="N16" s="123"/>
      <c r="O16" s="522" t="str">
        <f>IF(Q16&gt;0,"шифр"," ")</f>
        <v xml:space="preserve"> </v>
      </c>
      <c r="P16" s="523"/>
      <c r="Q16" s="524"/>
      <c r="R16" s="525"/>
      <c r="S16" s="525"/>
      <c r="T16" s="525"/>
      <c r="U16" s="525"/>
      <c r="V16" s="525"/>
      <c r="W16" s="526"/>
      <c r="X16" s="386"/>
      <c r="Y16" s="387"/>
      <c r="Z16" s="387"/>
      <c r="AA16" s="387"/>
      <c r="AB16" s="388" t="s">
        <v>5</v>
      </c>
      <c r="AC16" s="388"/>
      <c r="AD16" s="539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1"/>
      <c r="BR16" s="389" t="s">
        <v>309</v>
      </c>
    </row>
    <row r="17" spans="1:70" s="43" customFormat="1" ht="21">
      <c r="G17" s="123" t="s">
        <v>137</v>
      </c>
      <c r="H17" s="123"/>
      <c r="I17" s="123"/>
      <c r="J17" s="123"/>
      <c r="K17" s="123"/>
      <c r="L17" s="123"/>
      <c r="M17" s="123"/>
      <c r="N17" s="123"/>
      <c r="O17" s="557"/>
      <c r="P17" s="557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7" t="s">
        <v>375</v>
      </c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9"/>
      <c r="BR17" s="389" t="s">
        <v>33</v>
      </c>
    </row>
    <row r="18" spans="1:70" s="43" customFormat="1" ht="21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61" t="s">
        <v>6</v>
      </c>
      <c r="R18" s="562"/>
      <c r="S18" s="562"/>
      <c r="T18" s="562"/>
      <c r="U18" s="562"/>
      <c r="V18" s="562"/>
      <c r="W18" s="562"/>
      <c r="X18" s="562"/>
      <c r="Y18" s="562"/>
      <c r="Z18" s="562"/>
      <c r="AA18" s="563"/>
      <c r="AB18" s="389" t="s">
        <v>82</v>
      </c>
      <c r="AC18" s="389"/>
      <c r="AD18" s="389"/>
      <c r="AE18" s="389"/>
      <c r="AF18" s="389"/>
      <c r="AG18" s="389"/>
      <c r="AH18" s="391"/>
      <c r="AI18" s="564">
        <v>2023</v>
      </c>
      <c r="AJ18" s="565"/>
      <c r="AK18" s="565"/>
      <c r="AL18" s="565"/>
      <c r="AM18" s="565"/>
      <c r="AN18" s="566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>
      <c r="A19" s="392" t="s">
        <v>185</v>
      </c>
      <c r="BB19" s="560" t="s">
        <v>44</v>
      </c>
      <c r="BC19" s="560"/>
      <c r="BD19" s="560"/>
      <c r="BE19" s="560"/>
      <c r="BF19" s="560"/>
      <c r="BG19" s="560"/>
      <c r="BH19" s="560"/>
      <c r="BI19" s="560"/>
    </row>
    <row r="20" spans="1:70" s="228" customFormat="1" ht="42" customHeight="1">
      <c r="A20" s="569" t="s">
        <v>45</v>
      </c>
      <c r="B20" s="548" t="s">
        <v>46</v>
      </c>
      <c r="C20" s="549"/>
      <c r="D20" s="549"/>
      <c r="E20" s="550"/>
      <c r="F20" s="552" t="s">
        <v>47</v>
      </c>
      <c r="G20" s="553"/>
      <c r="H20" s="553"/>
      <c r="I20" s="553"/>
      <c r="J20" s="504"/>
      <c r="K20" s="548" t="s">
        <v>48</v>
      </c>
      <c r="L20" s="549"/>
      <c r="M20" s="549"/>
      <c r="N20" s="550"/>
      <c r="O20" s="552" t="s">
        <v>49</v>
      </c>
      <c r="P20" s="553"/>
      <c r="Q20" s="553"/>
      <c r="R20" s="553"/>
      <c r="S20" s="548" t="s">
        <v>50</v>
      </c>
      <c r="T20" s="554"/>
      <c r="U20" s="554"/>
      <c r="V20" s="555"/>
      <c r="W20" s="503"/>
      <c r="X20" s="548" t="s">
        <v>51</v>
      </c>
      <c r="Y20" s="549"/>
      <c r="Z20" s="549"/>
      <c r="AA20" s="551"/>
      <c r="AB20" s="552" t="s">
        <v>52</v>
      </c>
      <c r="AC20" s="553"/>
      <c r="AD20" s="553"/>
      <c r="AE20" s="553"/>
      <c r="AF20" s="552" t="s">
        <v>53</v>
      </c>
      <c r="AG20" s="553"/>
      <c r="AH20" s="553"/>
      <c r="AI20" s="553"/>
      <c r="AJ20" s="504"/>
      <c r="AK20" s="548" t="s">
        <v>54</v>
      </c>
      <c r="AL20" s="549"/>
      <c r="AM20" s="549"/>
      <c r="AN20" s="550"/>
      <c r="AO20" s="552" t="s">
        <v>55</v>
      </c>
      <c r="AP20" s="553"/>
      <c r="AQ20" s="553"/>
      <c r="AR20" s="553"/>
      <c r="AS20" s="548" t="s">
        <v>56</v>
      </c>
      <c r="AT20" s="554"/>
      <c r="AU20" s="554"/>
      <c r="AV20" s="555"/>
      <c r="AW20" s="503"/>
      <c r="AX20" s="548" t="s">
        <v>57</v>
      </c>
      <c r="AY20" s="549"/>
      <c r="AZ20" s="549"/>
      <c r="BA20" s="550"/>
      <c r="BB20" s="546" t="s">
        <v>58</v>
      </c>
      <c r="BC20" s="546" t="s">
        <v>291</v>
      </c>
      <c r="BD20" s="546" t="s">
        <v>290</v>
      </c>
      <c r="BE20" s="558" t="s">
        <v>116</v>
      </c>
      <c r="BF20" s="558" t="s">
        <v>309</v>
      </c>
      <c r="BG20" s="558" t="s">
        <v>33</v>
      </c>
      <c r="BH20" s="546" t="s">
        <v>60</v>
      </c>
      <c r="BI20" s="546" t="s">
        <v>61</v>
      </c>
    </row>
    <row r="21" spans="1:70" s="45" customFormat="1" ht="24" customHeight="1">
      <c r="A21" s="570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47"/>
      <c r="BC21" s="547"/>
      <c r="BD21" s="547"/>
      <c r="BE21" s="559"/>
      <c r="BF21" s="559"/>
      <c r="BG21" s="559"/>
      <c r="BH21" s="547"/>
      <c r="BI21" s="547"/>
    </row>
    <row r="22" spans="1:70" s="46" customFormat="1" ht="21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357</v>
      </c>
      <c r="I23" s="120" t="s">
        <v>357</v>
      </c>
      <c r="J23" s="120" t="s">
        <v>357</v>
      </c>
      <c r="K23" s="120" t="s">
        <v>357</v>
      </c>
      <c r="L23" s="120" t="s">
        <v>357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471" t="s">
        <v>73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5</v>
      </c>
      <c r="BF23" s="99">
        <v>5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5</v>
      </c>
      <c r="BF24" s="407">
        <f t="shared" si="1"/>
        <v>5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49999999999999" customHeight="1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49999999999999" customHeight="1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293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5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5">
      <c r="A29" s="567" t="s">
        <v>288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68"/>
      <c r="BH29" s="568"/>
      <c r="BI29" s="568"/>
    </row>
    <row r="30" spans="1:70" ht="33" customHeight="1">
      <c r="A30" s="403" t="s">
        <v>120</v>
      </c>
      <c r="AC30" s="556" t="s">
        <v>130</v>
      </c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</row>
    <row r="31" spans="1:70" ht="15.5">
      <c r="A31" s="404" t="s">
        <v>121</v>
      </c>
    </row>
    <row r="32" spans="1:70" ht="15.5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3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150" zoomScale="115" zoomScaleNormal="115" zoomScaleSheetLayoutView="115" workbookViewId="0">
      <selection activeCell="AD10" sqref="AD10:BI10"/>
    </sheetView>
  </sheetViews>
  <sheetFormatPr defaultColWidth="9.1796875" defaultRowHeight="13"/>
  <cols>
    <col min="1" max="1" width="7.453125" style="15" bestFit="1" customWidth="1"/>
    <col min="2" max="2" width="28" style="162" customWidth="1"/>
    <col min="3" max="3" width="5.453125" style="69" customWidth="1"/>
    <col min="4" max="14" width="2.453125" style="173" customWidth="1"/>
    <col min="15" max="16" width="2" style="173" customWidth="1"/>
    <col min="17" max="17" width="2.1796875" style="173" customWidth="1"/>
    <col min="18" max="18" width="2" style="173" customWidth="1"/>
    <col min="19" max="19" width="1.81640625" style="173" customWidth="1"/>
    <col min="20" max="20" width="2.1796875" style="173" customWidth="1"/>
    <col min="21" max="23" width="2.453125" style="173" customWidth="1"/>
    <col min="24" max="24" width="6" style="173" customWidth="1"/>
    <col min="25" max="25" width="5.1796875" style="173" customWidth="1"/>
    <col min="26" max="28" width="4.54296875" style="173" customWidth="1"/>
    <col min="29" max="29" width="5.81640625" style="173" customWidth="1"/>
    <col min="30" max="45" width="4.54296875" style="173" customWidth="1"/>
    <col min="46" max="61" width="4.54296875" style="173" hidden="1" customWidth="1"/>
    <col min="62" max="62" width="5.81640625" style="65" bestFit="1" customWidth="1"/>
    <col min="63" max="63" width="4.54296875" style="33" hidden="1" customWidth="1"/>
    <col min="64" max="64" width="9.54296875" style="33" hidden="1" customWidth="1"/>
    <col min="65" max="65" width="8.1796875" style="33" hidden="1" customWidth="1"/>
    <col min="66" max="66" width="5" style="33" hidden="1" customWidth="1"/>
    <col min="67" max="68" width="5.1796875" style="33" hidden="1" customWidth="1"/>
    <col min="69" max="69" width="5" style="33" hidden="1" customWidth="1"/>
    <col min="70" max="70" width="5.453125" style="33" hidden="1" customWidth="1"/>
    <col min="71" max="71" width="5.81640625" style="33" hidden="1" customWidth="1"/>
    <col min="72" max="72" width="6" style="33" hidden="1" customWidth="1"/>
    <col min="73" max="73" width="6.453125" style="12" hidden="1" customWidth="1"/>
    <col min="74" max="74" width="4.81640625" style="12" hidden="1" customWidth="1"/>
    <col min="75" max="82" width="5.81640625" style="12" hidden="1" customWidth="1"/>
    <col min="83" max="83" width="5.81640625" style="215" hidden="1" customWidth="1"/>
    <col min="84" max="84" width="6.1796875" style="226" hidden="1" customWidth="1"/>
    <col min="85" max="85" width="4.1796875" style="12" hidden="1" customWidth="1"/>
    <col min="86" max="89" width="3.81640625" style="12" hidden="1" customWidth="1"/>
    <col min="90" max="92" width="5.54296875" style="12" hidden="1" customWidth="1"/>
    <col min="93" max="93" width="4.453125" style="12" hidden="1" customWidth="1"/>
    <col min="94" max="98" width="3.81640625" style="12" hidden="1" customWidth="1"/>
    <col min="99" max="99" width="4.81640625" style="12" hidden="1" customWidth="1"/>
    <col min="100" max="106" width="3.81640625" style="12" hidden="1" customWidth="1"/>
    <col min="107" max="107" width="5.453125" style="12" hidden="1" customWidth="1"/>
    <col min="108" max="116" width="4.54296875" style="12" hidden="1" customWidth="1"/>
    <col min="117" max="124" width="5.1796875" style="12" hidden="1" customWidth="1"/>
    <col min="125" max="125" width="5.81640625" style="12" hidden="1" customWidth="1"/>
    <col min="126" max="129" width="5.54296875" style="12" hidden="1" customWidth="1"/>
    <col min="130" max="130" width="4" style="12" hidden="1" customWidth="1"/>
    <col min="131" max="131" width="9.1796875" style="12" hidden="1" customWidth="1"/>
    <col min="132" max="139" width="0" style="12" hidden="1" customWidth="1"/>
    <col min="140" max="16384" width="9.1796875" style="12"/>
  </cols>
  <sheetData>
    <row r="1" spans="1:131" s="124" customFormat="1" ht="31.5" hidden="1" customHeight="1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>
      <c r="A2" s="677" t="s">
        <v>7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  <c r="BF2" s="677"/>
      <c r="BG2" s="677"/>
      <c r="BH2" s="677"/>
      <c r="BI2" s="677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325</v>
      </c>
      <c r="CB2" s="493" t="s">
        <v>326</v>
      </c>
      <c r="CC2" s="493" t="s">
        <v>91</v>
      </c>
      <c r="CD2" s="493" t="s">
        <v>136</v>
      </c>
      <c r="CE2" s="493" t="s">
        <v>92</v>
      </c>
      <c r="CF2" s="493" t="s">
        <v>327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328</v>
      </c>
      <c r="CN2" s="493" t="s">
        <v>329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330</v>
      </c>
      <c r="DA2" s="493" t="s">
        <v>128</v>
      </c>
    </row>
    <row r="3" spans="1:131" s="2" customFormat="1" ht="13.5" customHeight="1">
      <c r="A3" s="678" t="s">
        <v>118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79"/>
      <c r="BH3" s="679"/>
      <c r="BI3" s="680"/>
      <c r="BJ3" s="21"/>
      <c r="BL3" s="695" t="s">
        <v>75</v>
      </c>
      <c r="BM3" s="695"/>
      <c r="BN3" s="695"/>
      <c r="BO3" s="695"/>
      <c r="BP3" s="695"/>
      <c r="BQ3" s="695"/>
      <c r="BR3" s="695"/>
      <c r="BS3" s="695"/>
      <c r="BT3" s="19"/>
      <c r="BX3" s="691" t="s">
        <v>331</v>
      </c>
      <c r="BY3" s="692"/>
      <c r="BZ3" s="692"/>
      <c r="CA3" s="693"/>
      <c r="CB3" s="691" t="s">
        <v>332</v>
      </c>
      <c r="CC3" s="692"/>
      <c r="CD3" s="692"/>
      <c r="CE3" s="692"/>
      <c r="CF3" s="693"/>
      <c r="CG3" s="694" t="s">
        <v>333</v>
      </c>
      <c r="CH3" s="692"/>
      <c r="CI3" s="693"/>
      <c r="CJ3" s="691" t="s">
        <v>334</v>
      </c>
      <c r="CK3" s="692"/>
      <c r="CL3" s="692"/>
      <c r="CM3" s="693"/>
      <c r="CN3" s="691" t="s">
        <v>335</v>
      </c>
      <c r="CO3" s="692"/>
      <c r="CP3" s="692"/>
      <c r="CQ3" s="692"/>
      <c r="CR3" s="693"/>
      <c r="CS3" s="691" t="s">
        <v>336</v>
      </c>
      <c r="CT3" s="692"/>
      <c r="CU3" s="692"/>
      <c r="CV3" s="693"/>
      <c r="CW3" s="691" t="s">
        <v>337</v>
      </c>
      <c r="CX3" s="692"/>
      <c r="CY3" s="692"/>
      <c r="CZ3" s="692"/>
      <c r="DA3" s="693"/>
    </row>
    <row r="4" spans="1:131" s="2" customFormat="1" ht="12.75" customHeight="1">
      <c r="A4" s="681" t="str">
        <f>'Титул денна'!AX1</f>
        <v>магістр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682"/>
      <c r="AX4" s="682"/>
      <c r="AY4" s="682"/>
      <c r="AZ4" s="682"/>
      <c r="BA4" s="682"/>
      <c r="BB4" s="682"/>
      <c r="BC4" s="682"/>
      <c r="BD4" s="682"/>
      <c r="BE4" s="682"/>
      <c r="BF4" s="682"/>
      <c r="BG4" s="682"/>
      <c r="BH4" s="682"/>
      <c r="BI4" s="68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338</v>
      </c>
    </row>
    <row r="5" spans="1:131" s="3" customFormat="1" ht="12.75" customHeight="1">
      <c r="A5" s="685" t="s">
        <v>139</v>
      </c>
      <c r="B5" s="688" t="s">
        <v>8</v>
      </c>
      <c r="C5" s="604" t="s">
        <v>9</v>
      </c>
      <c r="D5" s="658" t="s">
        <v>10</v>
      </c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60"/>
      <c r="X5" s="622" t="s">
        <v>3</v>
      </c>
      <c r="Y5" s="623"/>
      <c r="Z5" s="623"/>
      <c r="AA5" s="623"/>
      <c r="AB5" s="623"/>
      <c r="AC5" s="624"/>
      <c r="AD5" s="622" t="s">
        <v>11</v>
      </c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4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333</v>
      </c>
      <c r="DY5" s="506" t="s">
        <v>93</v>
      </c>
    </row>
    <row r="6" spans="1:131" s="4" customFormat="1" ht="17.25" customHeight="1">
      <c r="A6" s="686"/>
      <c r="B6" s="689"/>
      <c r="C6" s="604"/>
      <c r="D6" s="665" t="s">
        <v>12</v>
      </c>
      <c r="E6" s="666"/>
      <c r="F6" s="666"/>
      <c r="G6" s="667"/>
      <c r="H6" s="633" t="s">
        <v>13</v>
      </c>
      <c r="I6" s="633"/>
      <c r="J6" s="633"/>
      <c r="K6" s="633"/>
      <c r="L6" s="633"/>
      <c r="M6" s="633"/>
      <c r="N6" s="633"/>
      <c r="O6" s="664" t="s">
        <v>14</v>
      </c>
      <c r="P6" s="664" t="s">
        <v>15</v>
      </c>
      <c r="Q6" s="633" t="s">
        <v>16</v>
      </c>
      <c r="R6" s="633"/>
      <c r="S6" s="633"/>
      <c r="T6" s="633"/>
      <c r="U6" s="633"/>
      <c r="V6" s="633"/>
      <c r="W6" s="633"/>
      <c r="X6" s="603" t="s">
        <v>17</v>
      </c>
      <c r="Y6" s="603"/>
      <c r="Z6" s="633" t="s">
        <v>181</v>
      </c>
      <c r="AA6" s="633" t="s">
        <v>182</v>
      </c>
      <c r="AB6" s="633" t="s">
        <v>183</v>
      </c>
      <c r="AC6" s="633" t="s">
        <v>0</v>
      </c>
      <c r="AD6" s="658" t="s">
        <v>18</v>
      </c>
      <c r="AE6" s="659"/>
      <c r="AF6" s="659"/>
      <c r="AG6" s="659"/>
      <c r="AH6" s="659"/>
      <c r="AI6" s="659"/>
      <c r="AJ6" s="659"/>
      <c r="AK6" s="660"/>
      <c r="AL6" s="658" t="s">
        <v>19</v>
      </c>
      <c r="AM6" s="659"/>
      <c r="AN6" s="659"/>
      <c r="AO6" s="659"/>
      <c r="AP6" s="659"/>
      <c r="AQ6" s="659"/>
      <c r="AR6" s="659"/>
      <c r="AS6" s="660"/>
      <c r="AT6" s="622" t="s">
        <v>20</v>
      </c>
      <c r="AU6" s="623"/>
      <c r="AV6" s="623"/>
      <c r="AW6" s="623"/>
      <c r="AX6" s="623"/>
      <c r="AY6" s="623"/>
      <c r="AZ6" s="623"/>
      <c r="BA6" s="624"/>
      <c r="BB6" s="622" t="s">
        <v>21</v>
      </c>
      <c r="BC6" s="623"/>
      <c r="BD6" s="623"/>
      <c r="BE6" s="623"/>
      <c r="BF6" s="623"/>
      <c r="BG6" s="623"/>
      <c r="BH6" s="623"/>
      <c r="BI6" s="624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339</v>
      </c>
    </row>
    <row r="7" spans="1:131" s="4" customFormat="1" ht="17.25" customHeight="1">
      <c r="A7" s="686"/>
      <c r="B7" s="689"/>
      <c r="C7" s="604"/>
      <c r="D7" s="668"/>
      <c r="E7" s="669"/>
      <c r="F7" s="669"/>
      <c r="G7" s="670"/>
      <c r="H7" s="633"/>
      <c r="I7" s="633"/>
      <c r="J7" s="633"/>
      <c r="K7" s="633"/>
      <c r="L7" s="633"/>
      <c r="M7" s="633"/>
      <c r="N7" s="633"/>
      <c r="O7" s="664"/>
      <c r="P7" s="664"/>
      <c r="Q7" s="633"/>
      <c r="R7" s="633"/>
      <c r="S7" s="633"/>
      <c r="T7" s="633"/>
      <c r="U7" s="633"/>
      <c r="V7" s="633"/>
      <c r="W7" s="633"/>
      <c r="X7" s="633" t="s">
        <v>22</v>
      </c>
      <c r="Y7" s="633" t="s">
        <v>23</v>
      </c>
      <c r="Z7" s="633"/>
      <c r="AA7" s="633"/>
      <c r="AB7" s="633"/>
      <c r="AC7" s="633"/>
      <c r="AD7" s="626">
        <v>1</v>
      </c>
      <c r="AE7" s="627"/>
      <c r="AF7" s="627"/>
      <c r="AG7" s="628"/>
      <c r="AH7" s="626">
        <v>2</v>
      </c>
      <c r="AI7" s="627"/>
      <c r="AJ7" s="627"/>
      <c r="AK7" s="628"/>
      <c r="AL7" s="626">
        <v>3</v>
      </c>
      <c r="AM7" s="627"/>
      <c r="AN7" s="627"/>
      <c r="AO7" s="628"/>
      <c r="AP7" s="626">
        <v>4</v>
      </c>
      <c r="AQ7" s="627"/>
      <c r="AR7" s="627"/>
      <c r="AS7" s="628"/>
      <c r="AT7" s="626">
        <v>5</v>
      </c>
      <c r="AU7" s="627"/>
      <c r="AV7" s="627"/>
      <c r="AW7" s="628"/>
      <c r="AX7" s="626">
        <v>6</v>
      </c>
      <c r="AY7" s="627"/>
      <c r="AZ7" s="627"/>
      <c r="BA7" s="628"/>
      <c r="BB7" s="626">
        <v>7</v>
      </c>
      <c r="BC7" s="627"/>
      <c r="BD7" s="627"/>
      <c r="BE7" s="628"/>
      <c r="BF7" s="626">
        <v>8</v>
      </c>
      <c r="BG7" s="627"/>
      <c r="BH7" s="627"/>
      <c r="BI7" s="628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340</v>
      </c>
    </row>
    <row r="8" spans="1:131" s="4" customFormat="1" ht="17.25" customHeight="1">
      <c r="A8" s="686"/>
      <c r="B8" s="689"/>
      <c r="C8" s="604"/>
      <c r="D8" s="668"/>
      <c r="E8" s="669"/>
      <c r="F8" s="669"/>
      <c r="G8" s="670"/>
      <c r="H8" s="633"/>
      <c r="I8" s="633"/>
      <c r="J8" s="633"/>
      <c r="K8" s="633"/>
      <c r="L8" s="633"/>
      <c r="M8" s="633"/>
      <c r="N8" s="633"/>
      <c r="O8" s="664"/>
      <c r="P8" s="664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22" t="s">
        <v>318</v>
      </c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4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346</v>
      </c>
      <c r="DY8" s="512" t="s">
        <v>101</v>
      </c>
      <c r="EA8" s="268" t="s">
        <v>342</v>
      </c>
    </row>
    <row r="9" spans="1:131" s="4" customFormat="1" ht="17.25" customHeight="1">
      <c r="A9" s="686"/>
      <c r="B9" s="689"/>
      <c r="C9" s="604"/>
      <c r="D9" s="668"/>
      <c r="E9" s="669"/>
      <c r="F9" s="669"/>
      <c r="G9" s="670"/>
      <c r="H9" s="633"/>
      <c r="I9" s="633"/>
      <c r="J9" s="633"/>
      <c r="K9" s="633"/>
      <c r="L9" s="633"/>
      <c r="M9" s="633"/>
      <c r="N9" s="633"/>
      <c r="O9" s="664"/>
      <c r="P9" s="664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29">
        <v>17</v>
      </c>
      <c r="AE9" s="630"/>
      <c r="AF9" s="630"/>
      <c r="AG9" s="631"/>
      <c r="AH9" s="629">
        <v>17</v>
      </c>
      <c r="AI9" s="630"/>
      <c r="AJ9" s="630"/>
      <c r="AK9" s="631"/>
      <c r="AL9" s="629">
        <v>5</v>
      </c>
      <c r="AM9" s="630"/>
      <c r="AN9" s="630"/>
      <c r="AO9" s="631"/>
      <c r="AP9" s="629"/>
      <c r="AQ9" s="630"/>
      <c r="AR9" s="630"/>
      <c r="AS9" s="631"/>
      <c r="AT9" s="629"/>
      <c r="AU9" s="630"/>
      <c r="AV9" s="630"/>
      <c r="AW9" s="631"/>
      <c r="AX9" s="629"/>
      <c r="AY9" s="630"/>
      <c r="AZ9" s="630"/>
      <c r="BA9" s="631"/>
      <c r="BB9" s="629"/>
      <c r="BC9" s="630"/>
      <c r="BD9" s="630"/>
      <c r="BE9" s="631"/>
      <c r="BF9" s="629"/>
      <c r="BG9" s="630"/>
      <c r="BH9" s="630"/>
      <c r="BI9" s="631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276</v>
      </c>
    </row>
    <row r="10" spans="1:131" s="4" customFormat="1" ht="17.25" customHeight="1">
      <c r="A10" s="687"/>
      <c r="B10" s="690"/>
      <c r="C10" s="604"/>
      <c r="D10" s="671"/>
      <c r="E10" s="672"/>
      <c r="F10" s="672"/>
      <c r="G10" s="673"/>
      <c r="H10" s="633"/>
      <c r="I10" s="633"/>
      <c r="J10" s="633"/>
      <c r="K10" s="633"/>
      <c r="L10" s="633"/>
      <c r="M10" s="633"/>
      <c r="N10" s="633"/>
      <c r="O10" s="664"/>
      <c r="P10" s="664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22" t="s">
        <v>187</v>
      </c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623"/>
      <c r="AU10" s="623"/>
      <c r="AV10" s="623"/>
      <c r="AW10" s="623"/>
      <c r="AX10" s="623"/>
      <c r="AY10" s="623"/>
      <c r="AZ10" s="623"/>
      <c r="BA10" s="623"/>
      <c r="BB10" s="623"/>
      <c r="BC10" s="623"/>
      <c r="BD10" s="623"/>
      <c r="BE10" s="623"/>
      <c r="BF10" s="623"/>
      <c r="BG10" s="623"/>
      <c r="BH10" s="623"/>
      <c r="BI10" s="624"/>
      <c r="BJ10" s="21"/>
      <c r="BK10" s="19"/>
      <c r="BL10" s="612" t="s">
        <v>36</v>
      </c>
      <c r="BM10" s="613"/>
      <c r="BN10" s="613"/>
      <c r="BO10" s="613"/>
      <c r="BP10" s="613"/>
      <c r="BQ10" s="613"/>
      <c r="BR10" s="613"/>
      <c r="BS10" s="614"/>
      <c r="BT10" s="634" t="s">
        <v>35</v>
      </c>
      <c r="CE10" s="206"/>
      <c r="CF10" s="219"/>
      <c r="DC10" s="133" t="s">
        <v>35</v>
      </c>
      <c r="DD10" s="612" t="s">
        <v>150</v>
      </c>
      <c r="DE10" s="613"/>
      <c r="DF10" s="613"/>
      <c r="DG10" s="613"/>
      <c r="DH10" s="613"/>
      <c r="DI10" s="613"/>
      <c r="DJ10" s="613"/>
      <c r="DK10" s="614"/>
      <c r="DL10" s="133" t="s">
        <v>35</v>
      </c>
      <c r="DM10" s="612" t="s">
        <v>151</v>
      </c>
      <c r="DN10" s="613"/>
      <c r="DO10" s="613"/>
      <c r="DP10" s="613"/>
      <c r="DQ10" s="613"/>
      <c r="DR10" s="613"/>
      <c r="DS10" s="613"/>
      <c r="DT10" s="614"/>
      <c r="DU10" s="133" t="s">
        <v>35</v>
      </c>
      <c r="DX10" s="513"/>
      <c r="DY10" s="514" t="s">
        <v>100</v>
      </c>
      <c r="EA10" s="268" t="s">
        <v>343</v>
      </c>
    </row>
    <row r="11" spans="1:131" s="7" customFormat="1" ht="13.5" customHeight="1">
      <c r="A11" s="6">
        <v>1</v>
      </c>
      <c r="B11" s="151" t="s">
        <v>109</v>
      </c>
      <c r="C11" s="5" t="s">
        <v>258</v>
      </c>
      <c r="D11" s="632">
        <v>4</v>
      </c>
      <c r="E11" s="632"/>
      <c r="F11" s="632"/>
      <c r="G11" s="632"/>
      <c r="H11" s="632">
        <v>5</v>
      </c>
      <c r="I11" s="632"/>
      <c r="J11" s="632"/>
      <c r="K11" s="632"/>
      <c r="L11" s="632"/>
      <c r="M11" s="632"/>
      <c r="N11" s="632"/>
      <c r="O11" s="6">
        <v>6</v>
      </c>
      <c r="P11" s="6">
        <v>7</v>
      </c>
      <c r="Q11" s="632">
        <v>8</v>
      </c>
      <c r="R11" s="632"/>
      <c r="S11" s="632"/>
      <c r="T11" s="632"/>
      <c r="U11" s="632"/>
      <c r="V11" s="632"/>
      <c r="W11" s="632"/>
      <c r="X11" s="6">
        <v>9</v>
      </c>
      <c r="Y11" s="5" t="s">
        <v>259</v>
      </c>
      <c r="Z11" s="6">
        <v>11</v>
      </c>
      <c r="AA11" s="6">
        <v>12</v>
      </c>
      <c r="AB11" s="6">
        <v>13</v>
      </c>
      <c r="AC11" s="6">
        <v>14</v>
      </c>
      <c r="AD11" s="629">
        <v>15</v>
      </c>
      <c r="AE11" s="630"/>
      <c r="AF11" s="630"/>
      <c r="AG11" s="147" t="s">
        <v>80</v>
      </c>
      <c r="AH11" s="635">
        <v>16</v>
      </c>
      <c r="AI11" s="630"/>
      <c r="AJ11" s="630"/>
      <c r="AK11" s="147" t="s">
        <v>80</v>
      </c>
      <c r="AL11" s="635">
        <v>17</v>
      </c>
      <c r="AM11" s="630"/>
      <c r="AN11" s="630"/>
      <c r="AO11" s="147" t="s">
        <v>80</v>
      </c>
      <c r="AP11" s="635">
        <v>18</v>
      </c>
      <c r="AQ11" s="630"/>
      <c r="AR11" s="630"/>
      <c r="AS11" s="147" t="s">
        <v>80</v>
      </c>
      <c r="AT11" s="635">
        <v>19</v>
      </c>
      <c r="AU11" s="630"/>
      <c r="AV11" s="630"/>
      <c r="AW11" s="147" t="s">
        <v>80</v>
      </c>
      <c r="AX11" s="635">
        <v>20</v>
      </c>
      <c r="AY11" s="630"/>
      <c r="AZ11" s="630"/>
      <c r="BA11" s="147" t="s">
        <v>80</v>
      </c>
      <c r="BB11" s="635">
        <v>21</v>
      </c>
      <c r="BC11" s="630"/>
      <c r="BD11" s="630"/>
      <c r="BE11" s="147" t="s">
        <v>80</v>
      </c>
      <c r="BF11" s="635">
        <v>22</v>
      </c>
      <c r="BG11" s="630"/>
      <c r="BH11" s="630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34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277</v>
      </c>
    </row>
    <row r="12" spans="1:131" s="2" customFormat="1" ht="15" customHeight="1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331</v>
      </c>
      <c r="DY12" s="512" t="s">
        <v>89</v>
      </c>
      <c r="EA12" s="268" t="s">
        <v>278</v>
      </c>
    </row>
    <row r="13" spans="1:131" s="2" customFormat="1" ht="15" customHeight="1">
      <c r="A13" s="141">
        <v>1</v>
      </c>
      <c r="B13" s="15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325</v>
      </c>
      <c r="EA13" s="268" t="s">
        <v>344</v>
      </c>
    </row>
    <row r="14" spans="1:131" s="2" customFormat="1" ht="15.75" customHeight="1">
      <c r="A14" s="243" t="s">
        <v>197</v>
      </c>
      <c r="B14" s="242" t="s">
        <v>198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">
      <c r="A15" s="127" t="s">
        <v>199</v>
      </c>
      <c r="B15" s="122" t="s">
        <v>303</v>
      </c>
      <c r="C15" s="139" t="s">
        <v>362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ht="12.5">
      <c r="A16" s="127" t="s">
        <v>200</v>
      </c>
      <c r="B16" s="122" t="s">
        <v>153</v>
      </c>
      <c r="C16" s="139" t="s">
        <v>347</v>
      </c>
      <c r="D16" s="128"/>
      <c r="E16" s="129"/>
      <c r="F16" s="129"/>
      <c r="G16" s="11"/>
      <c r="H16" s="128">
        <v>1</v>
      </c>
      <c r="I16" s="129">
        <v>2</v>
      </c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90</v>
      </c>
      <c r="Y16" s="14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326</v>
      </c>
    </row>
    <row r="17" spans="1:129" s="2" customFormat="1" ht="20">
      <c r="A17" s="127" t="s">
        <v>201</v>
      </c>
      <c r="B17" s="520" t="s">
        <v>377</v>
      </c>
      <c r="C17" s="139" t="s">
        <v>362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135</v>
      </c>
      <c r="Y17" s="144">
        <f t="shared" si="17"/>
        <v>4.5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107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4.5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0.79259259259259263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4.5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4.5</v>
      </c>
      <c r="BW17" s="14">
        <f>IF($DC17=0,0,ROUND(4*$Y17*SUM(AD17:AF17)/$DC17,0)/4)</f>
        <v>0</v>
      </c>
      <c r="BX17" s="14">
        <f>IF($DC17=0,0,ROUND(4*$Y17*SUM(AH17:AJ17)/$DC17,0)/4)</f>
        <v>4.5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4.5</v>
      </c>
      <c r="CF17" s="222">
        <f t="shared" si="24"/>
        <v>4.5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336</v>
      </c>
      <c r="DY17" s="506" t="s">
        <v>347</v>
      </c>
    </row>
    <row r="18" spans="1:129" s="2" customFormat="1" ht="12.5">
      <c r="A18" s="127" t="s">
        <v>202</v>
      </c>
      <c r="B18" s="519" t="s">
        <v>363</v>
      </c>
      <c r="C18" s="139" t="s">
        <v>362</v>
      </c>
      <c r="D18" s="128">
        <v>1</v>
      </c>
      <c r="E18" s="129"/>
      <c r="F18" s="129"/>
      <c r="G18" s="11"/>
      <c r="H18" s="128"/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8">
        <v>120</v>
      </c>
      <c r="Y18" s="144">
        <f t="shared" si="17"/>
        <v>4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92</v>
      </c>
      <c r="AD18" s="236">
        <v>14</v>
      </c>
      <c r="AE18" s="236">
        <v>0</v>
      </c>
      <c r="AF18" s="236">
        <v>14</v>
      </c>
      <c r="AG18" s="70">
        <f t="shared" si="20"/>
        <v>4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0.76666666666666672</v>
      </c>
      <c r="BK18" s="125" t="str">
        <f t="shared" si="1"/>
        <v/>
      </c>
      <c r="BL18" s="14">
        <f t="shared" si="35"/>
        <v>4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</v>
      </c>
      <c r="BW18" s="14">
        <f t="shared" ref="BW18:BW64" si="43">IF($DC18=0,0,ROUND(4*$Y18*SUM(AD18:AF18)/$DC18,0)/4)</f>
        <v>4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4</v>
      </c>
      <c r="CF18" s="222">
        <f t="shared" si="24"/>
        <v>4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12.5">
      <c r="A19" s="127" t="s">
        <v>203</v>
      </c>
      <c r="B19" s="519" t="s">
        <v>364</v>
      </c>
      <c r="C19" s="139" t="s">
        <v>362</v>
      </c>
      <c r="D19" s="128">
        <v>2</v>
      </c>
      <c r="E19" s="129"/>
      <c r="F19" s="129"/>
      <c r="G19" s="11"/>
      <c r="H19" s="128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8">
        <v>120</v>
      </c>
      <c r="Y19" s="14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236"/>
      <c r="AE19" s="236"/>
      <c r="AF19" s="236"/>
      <c r="AG19" s="70">
        <f t="shared" si="20"/>
        <v>0</v>
      </c>
      <c r="AH19" s="236">
        <v>14</v>
      </c>
      <c r="AI19" s="236"/>
      <c r="AJ19" s="236">
        <v>14</v>
      </c>
      <c r="AK19" s="70">
        <f t="shared" ref="AK19:AK38" si="51">BM19</f>
        <v>4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0</v>
      </c>
      <c r="BM19" s="14">
        <f t="shared" si="36"/>
        <v>4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0</v>
      </c>
      <c r="BX19" s="14">
        <f t="shared" si="44"/>
        <v>4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</v>
      </c>
      <c r="CF19" s="222">
        <f t="shared" si="24"/>
        <v>4</v>
      </c>
      <c r="CH19" s="75">
        <f t="shared" si="25"/>
        <v>0</v>
      </c>
      <c r="CI19" s="75">
        <f t="shared" si="26"/>
        <v>1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327</v>
      </c>
    </row>
    <row r="20" spans="1:129" s="2" customFormat="1" ht="12.5">
      <c r="A20" s="127" t="s">
        <v>204</v>
      </c>
      <c r="B20" s="521" t="s">
        <v>365</v>
      </c>
      <c r="C20" s="139" t="s">
        <v>362</v>
      </c>
      <c r="D20" s="128">
        <v>1</v>
      </c>
      <c r="E20" s="129"/>
      <c r="F20" s="129"/>
      <c r="G20" s="11"/>
      <c r="H20" s="128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8">
        <v>120</v>
      </c>
      <c r="Y20" s="144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236">
        <v>14</v>
      </c>
      <c r="AE20" s="236">
        <v>0</v>
      </c>
      <c r="AF20" s="236">
        <v>14</v>
      </c>
      <c r="AG20" s="70">
        <f t="shared" si="20"/>
        <v>4</v>
      </c>
      <c r="AH20" s="236"/>
      <c r="AI20" s="236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4</v>
      </c>
      <c r="CF20" s="222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ht="12.5">
      <c r="A21" s="127" t="s">
        <v>205</v>
      </c>
      <c r="B21" s="521" t="s">
        <v>366</v>
      </c>
      <c r="C21" s="139" t="s">
        <v>362</v>
      </c>
      <c r="D21" s="128">
        <v>1</v>
      </c>
      <c r="E21" s="129"/>
      <c r="F21" s="129"/>
      <c r="G21" s="11"/>
      <c r="H21" s="128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8">
        <v>135</v>
      </c>
      <c r="Y21" s="144">
        <f t="shared" si="17"/>
        <v>4.5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107</v>
      </c>
      <c r="AD21" s="236">
        <v>14</v>
      </c>
      <c r="AE21" s="236">
        <v>0</v>
      </c>
      <c r="AF21" s="236">
        <v>14</v>
      </c>
      <c r="AG21" s="70">
        <f t="shared" ref="AG21:AG26" si="58">BL21</f>
        <v>4.5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0.79259259259259263</v>
      </c>
      <c r="BK21" s="125" t="str">
        <f t="shared" si="1"/>
        <v/>
      </c>
      <c r="BL21" s="14">
        <f t="shared" si="35"/>
        <v>4.5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4.5</v>
      </c>
      <c r="BW21" s="14">
        <f t="shared" si="43"/>
        <v>4.5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4.5</v>
      </c>
      <c r="CF21" s="222">
        <f t="shared" si="24"/>
        <v>4.5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337</v>
      </c>
      <c r="DY21" s="512" t="s">
        <v>135</v>
      </c>
    </row>
    <row r="22" spans="1:129" s="2" customFormat="1" ht="20.5">
      <c r="A22" s="127" t="s">
        <v>206</v>
      </c>
      <c r="B22" s="519" t="s">
        <v>367</v>
      </c>
      <c r="C22" s="139" t="s">
        <v>362</v>
      </c>
      <c r="D22" s="128"/>
      <c r="E22" s="129"/>
      <c r="F22" s="129"/>
      <c r="G22" s="11"/>
      <c r="H22" s="128">
        <v>1</v>
      </c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8">
        <v>90</v>
      </c>
      <c r="Y22" s="144">
        <f t="shared" si="17"/>
        <v>3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62</v>
      </c>
      <c r="AD22" s="236">
        <v>14</v>
      </c>
      <c r="AE22" s="236">
        <v>0</v>
      </c>
      <c r="AF22" s="236">
        <v>14</v>
      </c>
      <c r="AG22" s="70">
        <f t="shared" si="58"/>
        <v>3</v>
      </c>
      <c r="AH22" s="236"/>
      <c r="AI22" s="236"/>
      <c r="AJ22" s="236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0.68888888888888888</v>
      </c>
      <c r="BK22" s="125" t="str">
        <f t="shared" si="1"/>
        <v/>
      </c>
      <c r="BL22" s="14">
        <f t="shared" si="35"/>
        <v>3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3</v>
      </c>
      <c r="BW22" s="14">
        <f t="shared" si="43"/>
        <v>3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3</v>
      </c>
      <c r="CF22" s="222">
        <f t="shared" si="24"/>
        <v>3</v>
      </c>
      <c r="CH22" s="75">
        <f t="shared" si="25"/>
        <v>0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0</v>
      </c>
      <c r="CQ22" s="75">
        <f t="shared" si="9"/>
        <v>1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1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ht="12.5">
      <c r="A23" s="127" t="s">
        <v>207</v>
      </c>
      <c r="B23" s="519" t="s">
        <v>368</v>
      </c>
      <c r="C23" s="139" t="s">
        <v>362</v>
      </c>
      <c r="D23" s="128">
        <v>2</v>
      </c>
      <c r="E23" s="129"/>
      <c r="F23" s="129"/>
      <c r="G23" s="11"/>
      <c r="H23" s="128"/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8">
        <v>120</v>
      </c>
      <c r="Y23" s="144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236"/>
      <c r="AE23" s="236"/>
      <c r="AF23" s="236"/>
      <c r="AG23" s="70">
        <f t="shared" ref="AG23" si="66">BL23</f>
        <v>0</v>
      </c>
      <c r="AH23" s="236">
        <v>14</v>
      </c>
      <c r="AI23" s="236"/>
      <c r="AJ23" s="236">
        <v>14</v>
      </c>
      <c r="AK23" s="70">
        <f t="shared" ref="AK23" si="67">BM23</f>
        <v>4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0</v>
      </c>
      <c r="BM23" s="14">
        <f t="shared" si="36"/>
        <v>4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0</v>
      </c>
      <c r="BX23" s="14">
        <f t="shared" si="44"/>
        <v>4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ht="12.5">
      <c r="A24" s="127" t="s">
        <v>208</v>
      </c>
      <c r="B24" s="519" t="s">
        <v>369</v>
      </c>
      <c r="C24" s="139" t="s">
        <v>362</v>
      </c>
      <c r="D24" s="128">
        <v>2</v>
      </c>
      <c r="E24" s="129"/>
      <c r="F24" s="129"/>
      <c r="G24" s="11"/>
      <c r="H24" s="128"/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8">
        <v>150</v>
      </c>
      <c r="Y24" s="144">
        <f t="shared" si="17"/>
        <v>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122</v>
      </c>
      <c r="AD24" s="236"/>
      <c r="AE24" s="236"/>
      <c r="AF24" s="236"/>
      <c r="AG24" s="70">
        <f t="shared" si="58"/>
        <v>0</v>
      </c>
      <c r="AH24" s="236">
        <v>14</v>
      </c>
      <c r="AI24" s="236">
        <v>0</v>
      </c>
      <c r="AJ24" s="236">
        <v>14</v>
      </c>
      <c r="AK24" s="70">
        <f t="shared" si="59"/>
        <v>5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0.81333333333333335</v>
      </c>
      <c r="BK24" s="125" t="str">
        <f t="shared" si="1"/>
        <v/>
      </c>
      <c r="BL24" s="14">
        <f t="shared" si="35"/>
        <v>0</v>
      </c>
      <c r="BM24" s="14">
        <f t="shared" si="36"/>
        <v>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5</v>
      </c>
      <c r="BW24" s="14">
        <f t="shared" si="43"/>
        <v>0</v>
      </c>
      <c r="BX24" s="14">
        <f t="shared" si="44"/>
        <v>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5</v>
      </c>
      <c r="CF24" s="222">
        <f t="shared" si="24"/>
        <v>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330</v>
      </c>
    </row>
    <row r="25" spans="1:129" s="2" customFormat="1" ht="12.5">
      <c r="A25" s="127" t="s">
        <v>209</v>
      </c>
      <c r="B25" s="519" t="s">
        <v>370</v>
      </c>
      <c r="C25" s="139" t="s">
        <v>362</v>
      </c>
      <c r="D25" s="128">
        <v>3</v>
      </c>
      <c r="E25" s="129"/>
      <c r="F25" s="129"/>
      <c r="G25" s="11"/>
      <c r="H25" s="128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8">
        <v>180</v>
      </c>
      <c r="Y25" s="144">
        <f t="shared" si="17"/>
        <v>6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152</v>
      </c>
      <c r="AD25" s="236"/>
      <c r="AE25" s="236"/>
      <c r="AF25" s="236"/>
      <c r="AG25" s="70">
        <f t="shared" si="58"/>
        <v>0</v>
      </c>
      <c r="AH25" s="236"/>
      <c r="AI25" s="236"/>
      <c r="AJ25" s="236"/>
      <c r="AK25" s="70">
        <f t="shared" si="59"/>
        <v>0</v>
      </c>
      <c r="AL25" s="236">
        <v>14</v>
      </c>
      <c r="AM25" s="236"/>
      <c r="AN25" s="236">
        <v>14</v>
      </c>
      <c r="AO25" s="70">
        <f t="shared" si="60"/>
        <v>6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0.84444444444444444</v>
      </c>
      <c r="BK25" s="125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6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6</v>
      </c>
      <c r="BW25" s="14">
        <f t="shared" si="43"/>
        <v>0</v>
      </c>
      <c r="BX25" s="14">
        <f t="shared" si="44"/>
        <v>0</v>
      </c>
      <c r="BY25" s="14">
        <f t="shared" si="45"/>
        <v>6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6</v>
      </c>
      <c r="CF25" s="222">
        <f t="shared" si="24"/>
        <v>6</v>
      </c>
      <c r="CH25" s="75">
        <f t="shared" si="25"/>
        <v>0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t="12.5">
      <c r="A26" s="127"/>
      <c r="B26" s="519"/>
      <c r="C26" s="139"/>
      <c r="D26" s="128"/>
      <c r="E26" s="129"/>
      <c r="F26" s="129"/>
      <c r="G26" s="11"/>
      <c r="H26" s="128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8"/>
      <c r="Y26" s="14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36"/>
      <c r="AE26" s="236"/>
      <c r="AF26" s="236"/>
      <c r="AG26" s="70">
        <f t="shared" si="58"/>
        <v>0</v>
      </c>
      <c r="AH26" s="236"/>
      <c r="AI26" s="236"/>
      <c r="AJ26" s="236"/>
      <c r="AK26" s="70">
        <f t="shared" si="59"/>
        <v>0</v>
      </c>
      <c r="AL26" s="236"/>
      <c r="AM26" s="236"/>
      <c r="AN26" s="236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0</v>
      </c>
      <c r="CF26" s="222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ht="12.5">
      <c r="A27" s="127"/>
      <c r="B27" s="519"/>
      <c r="C27" s="139"/>
      <c r="D27" s="128"/>
      <c r="E27" s="129"/>
      <c r="F27" s="129"/>
      <c r="G27" s="11"/>
      <c r="H27" s="128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8"/>
      <c r="Y27" s="14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/>
      <c r="AM27" s="236"/>
      <c r="AN27" s="236"/>
      <c r="AO27" s="70">
        <f t="shared" si="52"/>
        <v>0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0</v>
      </c>
      <c r="CF27" s="22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348</v>
      </c>
      <c r="DY27" s="512" t="s">
        <v>106</v>
      </c>
    </row>
    <row r="28" spans="1:129" s="2" customFormat="1" ht="12.5" hidden="1">
      <c r="A28" s="127" t="s">
        <v>210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329</v>
      </c>
    </row>
    <row r="29" spans="1:129" s="2" customFormat="1" ht="12.5" hidden="1">
      <c r="A29" s="127" t="s">
        <v>211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t="12.5" hidden="1">
      <c r="A30" s="127" t="s">
        <v>212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334</v>
      </c>
      <c r="DY30" s="512" t="s">
        <v>95</v>
      </c>
    </row>
    <row r="31" spans="1:129" s="2" customFormat="1" ht="12.5" hidden="1">
      <c r="A31" s="127" t="s">
        <v>213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t="12.5" hidden="1">
      <c r="A32" s="127" t="s">
        <v>214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328</v>
      </c>
    </row>
    <row r="33" spans="1:129" s="2" customFormat="1" ht="12.5" hidden="1">
      <c r="A33" s="127" t="s">
        <v>215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t="12.5" hidden="1">
      <c r="A34" s="127" t="s">
        <v>216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349</v>
      </c>
      <c r="DY34" s="512" t="s">
        <v>350</v>
      </c>
    </row>
    <row r="35" spans="1:129" s="2" customFormat="1" ht="12.5" hidden="1">
      <c r="A35" s="127" t="s">
        <v>217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351</v>
      </c>
    </row>
    <row r="36" spans="1:129" s="2" customFormat="1" ht="12.5" hidden="1">
      <c r="A36" s="127" t="s">
        <v>218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352</v>
      </c>
    </row>
    <row r="37" spans="1:129" s="2" customFormat="1" ht="12.5" hidden="1">
      <c r="A37" s="127" t="s">
        <v>219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353</v>
      </c>
    </row>
    <row r="38" spans="1:129" s="2" customFormat="1" ht="12.5" hidden="1">
      <c r="A38" s="127" t="s">
        <v>220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354</v>
      </c>
    </row>
    <row r="39" spans="1:129" s="2" customFormat="1" ht="12.5" hidden="1">
      <c r="A39" s="127" t="s">
        <v>221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355</v>
      </c>
    </row>
    <row r="40" spans="1:129" s="2" customFormat="1" ht="12.5" hidden="1">
      <c r="A40" s="127" t="s">
        <v>222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t="12.5" hidden="1">
      <c r="A41" s="127" t="s">
        <v>223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t="12.5" hidden="1">
      <c r="A42" s="127" t="s">
        <v>224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t="12.5" hidden="1">
      <c r="A43" s="127" t="s">
        <v>225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t="12.5" hidden="1">
      <c r="A44" s="127" t="s">
        <v>226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t="12.5" hidden="1">
      <c r="A45" s="127" t="s">
        <v>227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t="12.5" hidden="1">
      <c r="A46" s="127" t="s">
        <v>228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t="12.5" hidden="1">
      <c r="A47" s="127" t="s">
        <v>229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t="12.5" hidden="1">
      <c r="A48" s="127" t="s">
        <v>230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t="12.5" hidden="1">
      <c r="A49" s="127" t="s">
        <v>231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t="12.5" hidden="1">
      <c r="A50" s="127" t="s">
        <v>232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12.5" hidden="1">
      <c r="A51" s="127" t="s">
        <v>233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12.5" hidden="1">
      <c r="A52" s="127" t="s">
        <v>234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12.5" hidden="1">
      <c r="A53" s="127" t="s">
        <v>235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t="12.5" hidden="1">
      <c r="A54" s="127" t="s">
        <v>236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2.5" hidden="1">
      <c r="A55" s="127" t="s">
        <v>237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t="12.5" hidden="1">
      <c r="A56" s="127" t="s">
        <v>238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t="12.5" hidden="1">
      <c r="A57" s="127" t="s">
        <v>239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12.5" hidden="1">
      <c r="A58" s="127" t="s">
        <v>240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2.5" hidden="1">
      <c r="A59" s="127" t="s">
        <v>241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t="12.5" hidden="1">
      <c r="A60" s="127" t="s">
        <v>242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t="12.5" hidden="1">
      <c r="A61" s="127" t="s">
        <v>243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5" hidden="1">
      <c r="A62" s="127" t="s">
        <v>244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5" hidden="1">
      <c r="A63" s="127" t="s">
        <v>245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5" hidden="1">
      <c r="A64" s="127" t="s">
        <v>246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12.5" hidden="1">
      <c r="A65" s="188" t="s">
        <v>24</v>
      </c>
      <c r="B65" s="122" t="s">
        <v>179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5" hidden="1">
      <c r="A66" s="188" t="s">
        <v>24</v>
      </c>
      <c r="B66" s="122" t="s">
        <v>180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5" hidden="1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5" hidden="1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>
      <c r="A69" s="188" t="s">
        <v>24</v>
      </c>
      <c r="B69" s="244" t="s">
        <v>260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1350</v>
      </c>
      <c r="Y69" s="34">
        <f>SUMIF($A15:$A64,"&gt;'#'",Y15:Y64)</f>
        <v>45</v>
      </c>
      <c r="Z69" s="35">
        <f t="shared" ref="Z69:AC69" si="710">SUMIF($A15:$A64,"&gt;'#'",Z15:Z64)</f>
        <v>140</v>
      </c>
      <c r="AA69" s="35">
        <f t="shared" ref="AA69:AB69" si="711">SUMIF($A15:$A64,"&gt;'#'",AA15:AA64)</f>
        <v>0</v>
      </c>
      <c r="AB69" s="35">
        <f t="shared" si="711"/>
        <v>168</v>
      </c>
      <c r="AC69" s="35">
        <f t="shared" si="710"/>
        <v>1042</v>
      </c>
      <c r="AD69" s="229">
        <f>SUM(AD15:AD64)</f>
        <v>70</v>
      </c>
      <c r="AE69" s="229">
        <f>SUM(AE15:AE64)</f>
        <v>0</v>
      </c>
      <c r="AF69" s="229">
        <f>SUM(AF15:AF64)</f>
        <v>84</v>
      </c>
      <c r="AG69" s="227">
        <f t="shared" ref="AG69:BI69" si="712">SUM(AG15:AG64)</f>
        <v>20</v>
      </c>
      <c r="AH69" s="229">
        <f t="shared" si="712"/>
        <v>56</v>
      </c>
      <c r="AI69" s="229">
        <f t="shared" ref="AI69:AJ69" si="713">SUM(AI15:AI64)</f>
        <v>0</v>
      </c>
      <c r="AJ69" s="229">
        <f t="shared" si="713"/>
        <v>70</v>
      </c>
      <c r="AK69" s="227">
        <f t="shared" si="712"/>
        <v>19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6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0.7718518518518519</v>
      </c>
      <c r="BK69" s="54"/>
      <c r="BL69" s="84">
        <f>SUM(BL15:BL68)</f>
        <v>20</v>
      </c>
      <c r="BM69" s="84">
        <f t="shared" ref="BM69:BT69" si="720">SUM(BM15:BM68)</f>
        <v>19</v>
      </c>
      <c r="BN69" s="84">
        <f t="shared" si="720"/>
        <v>6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45</v>
      </c>
      <c r="BW69" s="37">
        <f>SUM(BW15:BW68)</f>
        <v>20</v>
      </c>
      <c r="BX69" s="37">
        <f t="shared" ref="BX69:CE69" si="721">SUM(BX15:BX68)</f>
        <v>19</v>
      </c>
      <c r="BY69" s="37">
        <f t="shared" si="721"/>
        <v>6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45</v>
      </c>
      <c r="CF69" s="223"/>
      <c r="CG69" s="23" t="s">
        <v>35</v>
      </c>
      <c r="CH69" s="78">
        <f>SUM(CH15:CH68)</f>
        <v>3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7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6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6">
        <f t="shared" si="725"/>
        <v>0</v>
      </c>
    </row>
    <row r="70" spans="1:125" s="2" customFormat="1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12" t="s">
        <v>150</v>
      </c>
      <c r="DE70" s="613"/>
      <c r="DF70" s="613"/>
      <c r="DG70" s="613"/>
      <c r="DH70" s="613"/>
      <c r="DI70" s="613"/>
      <c r="DJ70" s="613"/>
      <c r="DK70" s="614"/>
      <c r="DL70" s="133" t="s">
        <v>35</v>
      </c>
      <c r="DM70" s="612" t="s">
        <v>151</v>
      </c>
      <c r="DN70" s="613"/>
      <c r="DO70" s="613"/>
      <c r="DP70" s="613"/>
      <c r="DQ70" s="613"/>
      <c r="DR70" s="613"/>
      <c r="DS70" s="613"/>
      <c r="DT70" s="614"/>
      <c r="DU70" s="133" t="s">
        <v>35</v>
      </c>
    </row>
    <row r="71" spans="1:125" s="2" customFormat="1" ht="13.5" customHeight="1">
      <c r="A71" s="295" t="s">
        <v>247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ht="12.5">
      <c r="A72" s="338" t="str">
        <f>CONCATENATE($A$71,".",BX72)</f>
        <v>1.2.01</v>
      </c>
      <c r="B72" s="122" t="s">
        <v>371</v>
      </c>
      <c r="C72" s="139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2</v>
      </c>
      <c r="Q72" s="144"/>
      <c r="R72" s="144"/>
      <c r="S72" s="144"/>
      <c r="T72" s="144"/>
      <c r="U72" s="144"/>
      <c r="V72" s="144"/>
      <c r="W72" s="144"/>
      <c r="X72" s="144">
        <f t="shared" ref="X72:X79" si="726">Y72*$BR$7</f>
        <v>30</v>
      </c>
      <c r="Y72" s="14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0</v>
      </c>
      <c r="AH72" s="236"/>
      <c r="AI72" s="236"/>
      <c r="AJ72" s="236"/>
      <c r="AK72" s="70">
        <f>DE72+DN72</f>
        <v>1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310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0</v>
      </c>
      <c r="DN72" s="95">
        <f t="shared" ref="DN72:DN79" si="752">IF(VALUE($P72)=2,$BL$6,0)</f>
        <v>1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t="12.5" hidden="1">
      <c r="A73" s="338" t="str">
        <f t="shared" ref="A73:A79" si="760">CONCATENATE($A$71,".",BX73)</f>
        <v>1.2.02</v>
      </c>
      <c r="B73" s="156"/>
      <c r="C73" s="139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/>
      <c r="Q73" s="144"/>
      <c r="R73" s="144"/>
      <c r="S73" s="144"/>
      <c r="T73" s="144"/>
      <c r="U73" s="144"/>
      <c r="V73" s="144"/>
      <c r="W73" s="144"/>
      <c r="X73" s="144">
        <f t="shared" si="726"/>
        <v>0</v>
      </c>
      <c r="Y73" s="144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0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311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t="12.5" hidden="1">
      <c r="A74" s="338" t="str">
        <f t="shared" si="760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6"/>
        <v>0</v>
      </c>
      <c r="Y74" s="14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312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t="12.5" hidden="1">
      <c r="A75" s="338" t="str">
        <f t="shared" si="760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6"/>
        <v>0</v>
      </c>
      <c r="Y75" s="14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313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t="12.5" hidden="1">
      <c r="A76" s="338" t="str">
        <f t="shared" si="760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6"/>
        <v>0</v>
      </c>
      <c r="Y76" s="14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314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t="12.5" hidden="1">
      <c r="A77" s="338" t="str">
        <f t="shared" si="760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6"/>
        <v>0</v>
      </c>
      <c r="Y77" s="14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315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t="12.5" hidden="1">
      <c r="A78" s="338" t="str">
        <f t="shared" si="760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6"/>
        <v>0</v>
      </c>
      <c r="Y78" s="14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316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t="12.5" hidden="1">
      <c r="A79" s="338" t="str">
        <f t="shared" si="760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6"/>
        <v>0</v>
      </c>
      <c r="Y79" s="14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317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12.5">
      <c r="A80" s="138"/>
      <c r="B80" s="322" t="s">
        <v>261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30</v>
      </c>
      <c r="Y80" s="144">
        <f t="shared" ref="Y80:AC80" si="769">SUM(Y72:Y79)</f>
        <v>1</v>
      </c>
      <c r="Z80" s="144">
        <f t="shared" si="769"/>
        <v>0</v>
      </c>
      <c r="AA80" s="144">
        <f t="shared" si="769"/>
        <v>0</v>
      </c>
      <c r="AB80" s="144">
        <f t="shared" si="769"/>
        <v>0</v>
      </c>
      <c r="AC80" s="144">
        <f t="shared" si="769"/>
        <v>30</v>
      </c>
      <c r="AD80" s="245"/>
      <c r="AE80" s="245"/>
      <c r="AF80" s="245"/>
      <c r="AG80" s="70">
        <f t="shared" ref="AG80" si="770">SUM(AG72:AG79)</f>
        <v>0</v>
      </c>
      <c r="AH80" s="245"/>
      <c r="AI80" s="245"/>
      <c r="AJ80" s="245"/>
      <c r="AK80" s="70">
        <f t="shared" ref="AK80" si="771">SUM(AK72:AK79)</f>
        <v>1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8">COUNTIF(DE72:DE79,"&gt;0")</f>
        <v>0</v>
      </c>
      <c r="DF80" s="137">
        <f t="shared" si="778"/>
        <v>0</v>
      </c>
      <c r="DG80" s="137">
        <f t="shared" si="778"/>
        <v>0</v>
      </c>
      <c r="DH80" s="137">
        <f t="shared" si="778"/>
        <v>0</v>
      </c>
      <c r="DI80" s="137">
        <f t="shared" si="778"/>
        <v>0</v>
      </c>
      <c r="DJ80" s="137">
        <f t="shared" si="778"/>
        <v>0</v>
      </c>
      <c r="DK80" s="137">
        <f t="shared" si="778"/>
        <v>0</v>
      </c>
      <c r="DL80" s="2">
        <f>SUM(DM80:DT80)</f>
        <v>1</v>
      </c>
      <c r="DM80" s="137">
        <f t="shared" ref="DM80:DT80" si="779">COUNTIF(DM72:DM79,"&gt;0")</f>
        <v>0</v>
      </c>
      <c r="DN80" s="137">
        <f t="shared" si="779"/>
        <v>1</v>
      </c>
      <c r="DO80" s="137">
        <f t="shared" si="779"/>
        <v>0</v>
      </c>
      <c r="DP80" s="137">
        <f t="shared" si="779"/>
        <v>0</v>
      </c>
      <c r="DQ80" s="137">
        <f t="shared" si="779"/>
        <v>0</v>
      </c>
      <c r="DR80" s="137">
        <f t="shared" si="779"/>
        <v>0</v>
      </c>
      <c r="DS80" s="137">
        <f t="shared" si="779"/>
        <v>0</v>
      </c>
      <c r="DT80" s="137">
        <f t="shared" si="779"/>
        <v>0</v>
      </c>
      <c r="DU80" s="2">
        <f t="shared" ref="DU80" si="780">SUM(DU72:DU79)</f>
        <v>1</v>
      </c>
    </row>
    <row r="81" spans="1:125" s="2" customFormat="1" ht="12.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ht="12.5">
      <c r="A83" s="338" t="str">
        <f>CONCATENATE($A$82,".",BX83)</f>
        <v>1.3.01</v>
      </c>
      <c r="B83" s="122" t="s">
        <v>356</v>
      </c>
      <c r="C83" s="139"/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270</v>
      </c>
      <c r="Y83" s="144">
        <f>X83/$BR$7</f>
        <v>9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270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9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9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9</v>
      </c>
      <c r="BW83"/>
      <c r="BX83" s="479" t="s">
        <v>310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t="12.5" hidden="1">
      <c r="A84" s="338" t="str">
        <f t="shared" ref="A84:A87" si="785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311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>
      <c r="A85" s="338" t="str">
        <f t="shared" si="785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312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t="12.5" hidden="1">
      <c r="A86" s="338" t="str">
        <f t="shared" si="785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313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t="12.5" hidden="1">
      <c r="A87" s="338" t="str">
        <f t="shared" si="785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314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t="12.5">
      <c r="A88" s="198" t="s">
        <v>24</v>
      </c>
      <c r="B88" s="322" t="s">
        <v>262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270</v>
      </c>
      <c r="Y88" s="144">
        <f t="shared" ref="Y88:BI88" si="787">SUM(Y83:Y87)</f>
        <v>9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270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9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9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9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>
      <c r="A90" s="295" t="str">
        <f>IF($A$82="1.2",IF($X$88=0,"1.2","1.3"),IF($X$88=0,"1.3","1.4"))</f>
        <v>1.4</v>
      </c>
      <c r="B90" s="329" t="s">
        <v>263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ht="20">
      <c r="A91" s="338" t="str">
        <f>CONCATENATE($A$90,".01")</f>
        <v>1.4.01</v>
      </c>
      <c r="B91" s="122" t="s">
        <v>378</v>
      </c>
      <c r="C91" s="139"/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customHeight="1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5" customHeight="1">
      <c r="A97" s="338" t="str">
        <f>CONCATENATE($A$96,".",BX83)</f>
        <v>1.5.01</v>
      </c>
      <c r="B97" s="122" t="s">
        <v>376</v>
      </c>
      <c r="C97" s="139"/>
      <c r="D97" s="128">
        <v>3</v>
      </c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310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>
      <c r="A98" s="338" t="str">
        <f t="shared" ref="A98:A101" si="801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311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>
      <c r="A99" s="338" t="str">
        <f t="shared" si="801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312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>
      <c r="A100" s="338" t="str">
        <f t="shared" si="801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313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>
      <c r="A101" s="338" t="str">
        <f t="shared" si="801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314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>
      <c r="A103" s="17"/>
      <c r="B103" s="331" t="s">
        <v>248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140</v>
      </c>
      <c r="AA103" s="247">
        <f t="shared" ref="AA103:BI103" si="802">AA$91+AA$88+AA$80+AA$69</f>
        <v>0</v>
      </c>
      <c r="AB103" s="247">
        <f t="shared" si="802"/>
        <v>168</v>
      </c>
      <c r="AC103" s="247">
        <f t="shared" si="802"/>
        <v>1702</v>
      </c>
      <c r="AD103" s="247">
        <f t="shared" si="802"/>
        <v>70</v>
      </c>
      <c r="AE103" s="247">
        <f t="shared" si="802"/>
        <v>0</v>
      </c>
      <c r="AF103" s="247">
        <f t="shared" si="802"/>
        <v>84</v>
      </c>
      <c r="AG103" s="167">
        <f>AG$91+AG$88+AG$80+AG$69</f>
        <v>20</v>
      </c>
      <c r="AH103" s="247">
        <f t="shared" si="802"/>
        <v>56</v>
      </c>
      <c r="AI103" s="247">
        <f t="shared" si="802"/>
        <v>0</v>
      </c>
      <c r="AJ103" s="247">
        <f t="shared" si="802"/>
        <v>70</v>
      </c>
      <c r="AK103" s="167">
        <f t="shared" si="802"/>
        <v>20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7">
        <f t="shared" si="802"/>
        <v>27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7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7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7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7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7">
        <f t="shared" si="802"/>
        <v>0</v>
      </c>
      <c r="BJ103" s="148"/>
      <c r="BK103" s="24"/>
      <c r="BL103" s="35">
        <f t="shared" ref="BL103:BT103" si="803">BL$91+BL$88+BL$80+BL$69</f>
        <v>20</v>
      </c>
      <c r="BM103" s="35">
        <f t="shared" si="803"/>
        <v>19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>
      <c r="A105" s="141" t="s">
        <v>140</v>
      </c>
      <c r="B105" s="237" t="s">
        <v>166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>
      <c r="A106" s="17" t="s">
        <v>156</v>
      </c>
      <c r="B106" s="155" t="s">
        <v>167</v>
      </c>
      <c r="C106" s="140"/>
      <c r="D106" s="411"/>
      <c r="E106" s="165"/>
      <c r="F106" s="165"/>
      <c r="G106" s="316"/>
      <c r="H106" s="489">
        <v>1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5</v>
      </c>
      <c r="AH106" s="307"/>
      <c r="AI106" s="307"/>
      <c r="AJ106" s="307"/>
      <c r="AK106" s="474">
        <f t="shared" ref="AK106" si="805">IF($H106&lt;&gt;AH$7,0,$Y106)</f>
        <v>0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2.5">
      <c r="A107" s="17" t="s">
        <v>157</v>
      </c>
      <c r="B107" s="155" t="s">
        <v>168</v>
      </c>
      <c r="C107" s="140"/>
      <c r="D107" s="411"/>
      <c r="E107" s="165"/>
      <c r="F107" s="165"/>
      <c r="G107" s="316"/>
      <c r="H107" s="412">
        <f>IF($H$106=1,1,2)</f>
        <v>1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5</v>
      </c>
      <c r="AH107" s="307"/>
      <c r="AI107" s="307"/>
      <c r="AJ107" s="307"/>
      <c r="AK107" s="474">
        <f t="shared" ref="AK107:AK125" si="813">IF($H107&lt;&gt;AH$7,0,$Y107)</f>
        <v>0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2.5">
      <c r="A108" s="17" t="s">
        <v>158</v>
      </c>
      <c r="B108" s="155" t="s">
        <v>169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ht="12.5">
      <c r="A109" s="17" t="s">
        <v>159</v>
      </c>
      <c r="B109" s="155" t="s">
        <v>170</v>
      </c>
      <c r="C109" s="139"/>
      <c r="D109" s="315"/>
      <c r="E109" s="165"/>
      <c r="F109" s="165"/>
      <c r="G109" s="316"/>
      <c r="H109" s="489">
        <f>IF($H$106=1,2,3)</f>
        <v>2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5</v>
      </c>
      <c r="AL109" s="307"/>
      <c r="AM109" s="307"/>
      <c r="AN109" s="307"/>
      <c r="AO109" s="474">
        <f t="shared" si="814"/>
        <v>0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ht="12.5">
      <c r="A110" s="17" t="s">
        <v>160</v>
      </c>
      <c r="B110" s="155" t="s">
        <v>171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>
      <c r="A111" s="17" t="s">
        <v>161</v>
      </c>
      <c r="B111" s="155" t="s">
        <v>172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2.5" hidden="1">
      <c r="A112" s="17" t="s">
        <v>162</v>
      </c>
      <c r="B112" s="155" t="s">
        <v>173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2.5" hidden="1">
      <c r="A113" s="17" t="s">
        <v>163</v>
      </c>
      <c r="B113" s="155" t="s">
        <v>174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2.5" hidden="1">
      <c r="A114" s="17" t="s">
        <v>164</v>
      </c>
      <c r="B114" s="155" t="s">
        <v>175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t="12.5" hidden="1">
      <c r="A115" s="17" t="s">
        <v>138</v>
      </c>
      <c r="B115" s="155" t="s">
        <v>176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t="12.5" hidden="1">
      <c r="A116" s="17" t="s">
        <v>141</v>
      </c>
      <c r="B116" s="155" t="s">
        <v>177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t="12.5" hidden="1">
      <c r="A117" s="17" t="s">
        <v>142</v>
      </c>
      <c r="B117" s="155" t="s">
        <v>178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>
      <c r="A118" s="17" t="s">
        <v>143</v>
      </c>
      <c r="B118" s="155" t="s">
        <v>249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>
      <c r="A119" s="17" t="s">
        <v>144</v>
      </c>
      <c r="B119" s="155" t="s">
        <v>250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>
      <c r="A120" s="17" t="s">
        <v>145</v>
      </c>
      <c r="B120" s="155" t="s">
        <v>251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t="12.5" hidden="1">
      <c r="A121" s="17" t="s">
        <v>146</v>
      </c>
      <c r="B121" s="155" t="s">
        <v>252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t="12.5" hidden="1">
      <c r="A122" s="17" t="s">
        <v>147</v>
      </c>
      <c r="B122" s="155" t="s">
        <v>253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t="12.5" hidden="1">
      <c r="A123" s="17" t="s">
        <v>148</v>
      </c>
      <c r="B123" s="155" t="s">
        <v>254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t="12.5" hidden="1">
      <c r="A124" s="17" t="s">
        <v>154</v>
      </c>
      <c r="B124" s="155" t="s">
        <v>255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>
      <c r="A125" s="17" t="s">
        <v>155</v>
      </c>
      <c r="B125" s="155" t="s">
        <v>256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>
      <c r="A126" s="198" t="s">
        <v>24</v>
      </c>
      <c r="B126" s="152" t="s">
        <v>257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875">SUM(AK106:AK125)</f>
        <v>10</v>
      </c>
      <c r="AL126" s="235"/>
      <c r="AM126" s="235"/>
      <c r="AN126" s="235"/>
      <c r="AO126" s="70">
        <f t="shared" si="875"/>
        <v>3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79">AK$103+AK$126</f>
        <v>30</v>
      </c>
      <c r="AL129" s="247"/>
      <c r="AM129" s="247"/>
      <c r="AN129" s="247"/>
      <c r="AO129" s="167">
        <f t="shared" ref="AO129" si="880">AO$103+AO$126</f>
        <v>30</v>
      </c>
      <c r="AP129" s="247"/>
      <c r="AQ129" s="247"/>
      <c r="AR129" s="247"/>
      <c r="AS129" s="167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7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7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7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7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20</v>
      </c>
      <c r="BX129" s="41">
        <f t="shared" si="888"/>
        <v>19</v>
      </c>
      <c r="BY129" s="41">
        <f t="shared" si="888"/>
        <v>6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45</v>
      </c>
      <c r="CF129" s="224"/>
    </row>
    <row r="130" spans="1:124" s="2" customFormat="1" ht="21" hidden="1" customHeight="1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t="12.5" hidden="1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t="12.5" hidden="1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t="12.5" hidden="1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>
      <c r="A135" s="13"/>
      <c r="B135" s="160"/>
      <c r="C135" s="636" t="s">
        <v>27</v>
      </c>
      <c r="D135" s="636"/>
      <c r="E135" s="636"/>
      <c r="F135" s="636"/>
      <c r="G135" s="636"/>
      <c r="H135" s="636"/>
      <c r="I135" s="636"/>
      <c r="J135" s="636"/>
      <c r="K135" s="636"/>
      <c r="L135" s="636"/>
      <c r="M135" s="636"/>
      <c r="N135" s="636"/>
      <c r="O135" s="636"/>
      <c r="P135" s="636"/>
      <c r="Q135" s="636"/>
      <c r="R135" s="636"/>
      <c r="S135" s="636"/>
      <c r="T135" s="636"/>
      <c r="U135" s="636"/>
      <c r="V135" s="637"/>
      <c r="W135" s="637"/>
      <c r="X135" s="637"/>
      <c r="Y135" s="637"/>
      <c r="Z135" s="637"/>
      <c r="AA135" s="637"/>
      <c r="AB135" s="637"/>
      <c r="AC135" s="637"/>
      <c r="AD135" s="636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56" t="s">
        <v>189</v>
      </c>
      <c r="W136" s="656"/>
      <c r="X136" s="656"/>
      <c r="Y136" s="656"/>
      <c r="Z136" s="656"/>
      <c r="AA136" s="656"/>
      <c r="AB136" s="656"/>
      <c r="AC136" s="656"/>
      <c r="AD136" s="618">
        <f>IF(AD9&gt;0,(AD103+AE103+AF103)/AD9,0)</f>
        <v>9.0588235294117645</v>
      </c>
      <c r="AE136" s="618"/>
      <c r="AF136" s="618"/>
      <c r="AG136" s="619"/>
      <c r="AH136" s="618">
        <f>IF(AH9&gt;0,(AH103+AI103+AJ103)/AH9,0)</f>
        <v>7.4117647058823533</v>
      </c>
      <c r="AI136" s="618"/>
      <c r="AJ136" s="618"/>
      <c r="AK136" s="619"/>
      <c r="AL136" s="618">
        <f>IF(AL9&gt;0,(AL103+AM103+AN103)/AL9,0)</f>
        <v>5.6</v>
      </c>
      <c r="AM136" s="618"/>
      <c r="AN136" s="618"/>
      <c r="AO136" s="619"/>
      <c r="AP136" s="618">
        <f>IF(AP9&gt;0,(AP103+AQ103+AR103)/AP9,0)</f>
        <v>0</v>
      </c>
      <c r="AQ136" s="618"/>
      <c r="AR136" s="618"/>
      <c r="AS136" s="619"/>
      <c r="AT136" s="609">
        <f t="shared" ref="AT136" si="891">IF(AT9&gt;0,(AT129+AU129+AV129)/AT9,0)</f>
        <v>0</v>
      </c>
      <c r="AU136" s="609"/>
      <c r="AV136" s="609"/>
      <c r="AW136" s="610"/>
      <c r="AX136" s="609">
        <f t="shared" ref="AX136" si="892">IF(AX9&gt;0,(AX129+AY129+AZ129)/AX9,0)</f>
        <v>0</v>
      </c>
      <c r="AY136" s="609"/>
      <c r="AZ136" s="609"/>
      <c r="BA136" s="610"/>
      <c r="BB136" s="609">
        <f t="shared" ref="BB136" si="893">IF(BB9&gt;0,(BB129+BC129+BD129)/BB9,0)</f>
        <v>0</v>
      </c>
      <c r="BC136" s="609"/>
      <c r="BD136" s="609"/>
      <c r="BE136" s="610"/>
      <c r="BF136" s="609">
        <f>IF(BF9&gt;0,(BF129+BG129+BH129)/BF9,0)</f>
        <v>0</v>
      </c>
      <c r="BG136" s="609"/>
      <c r="BH136" s="609"/>
      <c r="BI136" s="610"/>
      <c r="BJ136" s="21"/>
      <c r="BK136" s="19"/>
      <c r="BL136" s="611" t="s">
        <v>87</v>
      </c>
      <c r="BM136" s="611"/>
      <c r="BN136" s="611"/>
      <c r="BO136" s="611"/>
      <c r="BP136" s="611"/>
      <c r="BQ136" s="611"/>
      <c r="BR136" s="611"/>
      <c r="BS136" s="611"/>
      <c r="BT136" s="19"/>
      <c r="BW136" s="625"/>
      <c r="BX136" s="625"/>
      <c r="BY136" s="625"/>
      <c r="BZ136" s="625"/>
      <c r="CA136" s="625"/>
      <c r="CB136" s="625"/>
      <c r="CC136" s="625"/>
      <c r="CD136" s="625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>
      <c r="A137" s="22" t="s">
        <v>1</v>
      </c>
      <c r="B137" s="602" t="s">
        <v>29</v>
      </c>
      <c r="C137" s="602"/>
      <c r="D137" s="620" t="s">
        <v>2</v>
      </c>
      <c r="E137" s="620"/>
      <c r="F137" s="620"/>
      <c r="G137" s="620"/>
      <c r="H137" s="620"/>
      <c r="I137" s="620"/>
      <c r="J137" s="620"/>
      <c r="K137" s="621"/>
      <c r="L137" s="663" t="s">
        <v>30</v>
      </c>
      <c r="M137" s="620"/>
      <c r="N137" s="620"/>
      <c r="O137" s="621"/>
      <c r="P137" s="663" t="s">
        <v>31</v>
      </c>
      <c r="Q137" s="620"/>
      <c r="R137" s="620"/>
      <c r="S137" s="621"/>
      <c r="T137" s="172"/>
      <c r="U137" s="172"/>
      <c r="V137" s="649" t="s">
        <v>264</v>
      </c>
      <c r="W137" s="650"/>
      <c r="X137" s="657"/>
      <c r="Y137" s="646" t="s">
        <v>271</v>
      </c>
      <c r="Z137" s="647"/>
      <c r="AA137" s="647"/>
      <c r="AB137" s="648"/>
      <c r="AC137" s="169">
        <f>DC80</f>
        <v>0</v>
      </c>
      <c r="AD137" s="605">
        <f>DD80</f>
        <v>0</v>
      </c>
      <c r="AE137" s="606"/>
      <c r="AF137" s="606"/>
      <c r="AG137" s="607"/>
      <c r="AH137" s="605">
        <f>DE80</f>
        <v>0</v>
      </c>
      <c r="AI137" s="606"/>
      <c r="AJ137" s="606"/>
      <c r="AK137" s="607"/>
      <c r="AL137" s="605">
        <f>DF80</f>
        <v>0</v>
      </c>
      <c r="AM137" s="606"/>
      <c r="AN137" s="606"/>
      <c r="AO137" s="607"/>
      <c r="AP137" s="605">
        <f>DG80</f>
        <v>0</v>
      </c>
      <c r="AQ137" s="606"/>
      <c r="AR137" s="606"/>
      <c r="AS137" s="607"/>
      <c r="AT137" s="605">
        <f>DH80</f>
        <v>0</v>
      </c>
      <c r="AU137" s="606"/>
      <c r="AV137" s="606"/>
      <c r="AW137" s="607"/>
      <c r="AX137" s="605">
        <f>DI80</f>
        <v>0</v>
      </c>
      <c r="AY137" s="606"/>
      <c r="AZ137" s="606"/>
      <c r="BA137" s="607"/>
      <c r="BB137" s="605">
        <f>DJ80</f>
        <v>0</v>
      </c>
      <c r="BC137" s="606"/>
      <c r="BD137" s="606"/>
      <c r="BE137" s="607"/>
      <c r="BF137" s="605">
        <f>DK80</f>
        <v>0</v>
      </c>
      <c r="BG137" s="606"/>
      <c r="BH137" s="606"/>
      <c r="BI137" s="607"/>
      <c r="BJ137" s="21"/>
      <c r="BK137"/>
      <c r="BL137" s="80">
        <f t="shared" ref="BL137:BS137" si="894">CQ69+CQ126+CQ88</f>
        <v>5</v>
      </c>
      <c r="BM137" s="80">
        <f t="shared" si="894"/>
        <v>4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ht="12.5">
      <c r="A138" s="138">
        <v>1</v>
      </c>
      <c r="B138" s="638" t="str">
        <f>B83</f>
        <v>Переддипломна</v>
      </c>
      <c r="C138" s="638"/>
      <c r="D138" s="64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44"/>
      <c r="F138" s="644"/>
      <c r="G138" s="644"/>
      <c r="H138" s="644"/>
      <c r="I138" s="644"/>
      <c r="J138" s="644"/>
      <c r="K138" s="644"/>
      <c r="L138" s="639">
        <f>IF(B83&lt;&gt;"",IF(D138-3=0,FLOOR(Y83/1.8,1), FLOOR(Y83/1.5,1)),0)</f>
        <v>5</v>
      </c>
      <c r="M138" s="640"/>
      <c r="N138" s="640"/>
      <c r="O138" s="640"/>
      <c r="P138" s="645">
        <f>IF(B83&lt;&gt;"",Y83,0)</f>
        <v>9</v>
      </c>
      <c r="Q138" s="640"/>
      <c r="R138" s="640"/>
      <c r="S138" s="640"/>
      <c r="T138" s="172"/>
      <c r="U138" s="172"/>
      <c r="V138" s="253"/>
      <c r="W138" s="254"/>
      <c r="X138" s="255"/>
      <c r="Y138" s="646" t="s">
        <v>272</v>
      </c>
      <c r="Z138" s="647"/>
      <c r="AA138" s="647"/>
      <c r="AB138" s="648"/>
      <c r="AC138" s="170">
        <f>DL80</f>
        <v>1</v>
      </c>
      <c r="AD138" s="605">
        <f>DM80</f>
        <v>0</v>
      </c>
      <c r="AE138" s="606"/>
      <c r="AF138" s="606"/>
      <c r="AG138" s="607"/>
      <c r="AH138" s="605">
        <f>DN80</f>
        <v>1</v>
      </c>
      <c r="AI138" s="606"/>
      <c r="AJ138" s="606"/>
      <c r="AK138" s="607"/>
      <c r="AL138" s="605">
        <f>DO80</f>
        <v>0</v>
      </c>
      <c r="AM138" s="606"/>
      <c r="AN138" s="606"/>
      <c r="AO138" s="607"/>
      <c r="AP138" s="605">
        <f>DP80</f>
        <v>0</v>
      </c>
      <c r="AQ138" s="606"/>
      <c r="AR138" s="606"/>
      <c r="AS138" s="607"/>
      <c r="AT138" s="605">
        <f>DQ80</f>
        <v>0</v>
      </c>
      <c r="AU138" s="606"/>
      <c r="AV138" s="606"/>
      <c r="AW138" s="607"/>
      <c r="AX138" s="605">
        <f>DR80</f>
        <v>0</v>
      </c>
      <c r="AY138" s="606"/>
      <c r="AZ138" s="606"/>
      <c r="BA138" s="607"/>
      <c r="BB138" s="605">
        <f>DS80</f>
        <v>0</v>
      </c>
      <c r="BC138" s="606"/>
      <c r="BD138" s="606"/>
      <c r="BE138" s="607"/>
      <c r="BF138" s="605">
        <f>DT80</f>
        <v>0</v>
      </c>
      <c r="BG138" s="606"/>
      <c r="BH138" s="606"/>
      <c r="BI138" s="60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ht="12.5">
      <c r="A139" s="138">
        <v>2</v>
      </c>
      <c r="B139" s="638">
        <f>B84</f>
        <v>0</v>
      </c>
      <c r="C139" s="638"/>
      <c r="D139" s="64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44"/>
      <c r="F139" s="644"/>
      <c r="G139" s="644"/>
      <c r="H139" s="644"/>
      <c r="I139" s="644"/>
      <c r="J139" s="644"/>
      <c r="K139" s="644"/>
      <c r="L139" s="639">
        <f t="shared" ref="L139:L142" si="895">IF(B84&lt;&gt;"",IF(D139-3=0,FLOOR(Y84/1.8,1), FLOOR(Y84/1.5,1)),0)</f>
        <v>0</v>
      </c>
      <c r="M139" s="640"/>
      <c r="N139" s="640"/>
      <c r="O139" s="640"/>
      <c r="P139" s="645">
        <f>IF(B84&lt;&gt;"",Y84,0)</f>
        <v>0</v>
      </c>
      <c r="Q139" s="640"/>
      <c r="R139" s="640"/>
      <c r="S139" s="640"/>
      <c r="T139" s="172"/>
      <c r="U139" s="172"/>
      <c r="V139" s="253"/>
      <c r="W139" s="254"/>
      <c r="X139" s="255"/>
      <c r="Y139" s="646" t="s">
        <v>273</v>
      </c>
      <c r="Z139" s="647"/>
      <c r="AA139" s="647"/>
      <c r="AB139" s="648"/>
      <c r="AC139" s="170">
        <f ca="1">SUM(BL154:BS154)</f>
        <v>0</v>
      </c>
      <c r="AD139" s="605">
        <f ca="1">BL154</f>
        <v>0</v>
      </c>
      <c r="AE139" s="606"/>
      <c r="AF139" s="606"/>
      <c r="AG139" s="607"/>
      <c r="AH139" s="605">
        <f ca="1">BM154</f>
        <v>0</v>
      </c>
      <c r="AI139" s="606"/>
      <c r="AJ139" s="606"/>
      <c r="AK139" s="607"/>
      <c r="AL139" s="605">
        <f ca="1">BN154</f>
        <v>0</v>
      </c>
      <c r="AM139" s="606"/>
      <c r="AN139" s="606"/>
      <c r="AO139" s="607"/>
      <c r="AP139" s="605">
        <f ca="1">BO154</f>
        <v>0</v>
      </c>
      <c r="AQ139" s="606"/>
      <c r="AR139" s="606"/>
      <c r="AS139" s="607"/>
      <c r="AT139" s="605">
        <f ca="1">BP154</f>
        <v>0</v>
      </c>
      <c r="AU139" s="606"/>
      <c r="AV139" s="606"/>
      <c r="AW139" s="607"/>
      <c r="AX139" s="605">
        <f ca="1">BQ154</f>
        <v>0</v>
      </c>
      <c r="AY139" s="606"/>
      <c r="AZ139" s="606"/>
      <c r="BA139" s="607"/>
      <c r="BB139" s="605">
        <f ca="1">BR154</f>
        <v>0</v>
      </c>
      <c r="BC139" s="606"/>
      <c r="BD139" s="606"/>
      <c r="BE139" s="607"/>
      <c r="BF139" s="605">
        <f ca="1">BS154</f>
        <v>0</v>
      </c>
      <c r="BG139" s="606"/>
      <c r="BH139" s="606"/>
      <c r="BI139" s="607"/>
      <c r="BJ139" s="21"/>
      <c r="BK139"/>
      <c r="BL139" s="662" t="s">
        <v>111</v>
      </c>
      <c r="BM139" s="662"/>
      <c r="BN139" s="662"/>
      <c r="BO139" s="662"/>
      <c r="BP139" s="662"/>
      <c r="BQ139" s="662"/>
      <c r="BR139" s="662"/>
      <c r="BS139" s="662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>
      <c r="A140" s="138">
        <v>3</v>
      </c>
      <c r="B140" s="638">
        <f>B85</f>
        <v>0</v>
      </c>
      <c r="C140" s="638"/>
      <c r="D140" s="64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44"/>
      <c r="F140" s="644"/>
      <c r="G140" s="644"/>
      <c r="H140" s="644"/>
      <c r="I140" s="644"/>
      <c r="J140" s="644"/>
      <c r="K140" s="644"/>
      <c r="L140" s="639">
        <f t="shared" si="895"/>
        <v>0</v>
      </c>
      <c r="M140" s="640"/>
      <c r="N140" s="640"/>
      <c r="O140" s="640"/>
      <c r="P140" s="645">
        <f>IF(B85&lt;&gt;"",Y85,0)</f>
        <v>0</v>
      </c>
      <c r="Q140" s="640"/>
      <c r="R140" s="640"/>
      <c r="S140" s="640"/>
      <c r="T140" s="172"/>
      <c r="U140" s="172"/>
      <c r="V140" s="253"/>
      <c r="W140" s="254"/>
      <c r="X140" s="255"/>
      <c r="Y140" s="646" t="s">
        <v>274</v>
      </c>
      <c r="Z140" s="647"/>
      <c r="AA140" s="647"/>
      <c r="AB140" s="648"/>
      <c r="AC140" s="170">
        <f>SUM(AD140:BF140)</f>
        <v>7</v>
      </c>
      <c r="AD140" s="641">
        <f>BL140</f>
        <v>3</v>
      </c>
      <c r="AE140" s="642"/>
      <c r="AF140" s="642"/>
      <c r="AG140" s="643"/>
      <c r="AH140" s="641">
        <f>BM140</f>
        <v>3</v>
      </c>
      <c r="AI140" s="642"/>
      <c r="AJ140" s="642"/>
      <c r="AK140" s="643"/>
      <c r="AL140" s="641">
        <f>BN140</f>
        <v>1</v>
      </c>
      <c r="AM140" s="642"/>
      <c r="AN140" s="642"/>
      <c r="AO140" s="643"/>
      <c r="AP140" s="641">
        <f>BO140</f>
        <v>0</v>
      </c>
      <c r="AQ140" s="642"/>
      <c r="AR140" s="642"/>
      <c r="AS140" s="643"/>
      <c r="AT140" s="615">
        <f>BP140</f>
        <v>0</v>
      </c>
      <c r="AU140" s="616"/>
      <c r="AV140" s="616"/>
      <c r="AW140" s="617"/>
      <c r="AX140" s="615">
        <f>BQ140</f>
        <v>0</v>
      </c>
      <c r="AY140" s="616"/>
      <c r="AZ140" s="616"/>
      <c r="BA140" s="617"/>
      <c r="BB140" s="615">
        <f>BR140</f>
        <v>0</v>
      </c>
      <c r="BC140" s="616"/>
      <c r="BD140" s="616"/>
      <c r="BE140" s="617"/>
      <c r="BF140" s="615">
        <f>BS140</f>
        <v>0</v>
      </c>
      <c r="BG140" s="616"/>
      <c r="BH140" s="616"/>
      <c r="BI140" s="617"/>
      <c r="BJ140" s="21"/>
      <c r="BK140"/>
      <c r="BL140" s="80">
        <f t="shared" ref="BL140:BS140" si="896">CH69+CH126</f>
        <v>3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7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>
      <c r="A141" s="138">
        <v>4</v>
      </c>
      <c r="B141" s="638">
        <f>B86</f>
        <v>0</v>
      </c>
      <c r="C141" s="638"/>
      <c r="D141" s="64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44"/>
      <c r="F141" s="644"/>
      <c r="G141" s="644"/>
      <c r="H141" s="644"/>
      <c r="I141" s="644"/>
      <c r="J141" s="644"/>
      <c r="K141" s="644"/>
      <c r="L141" s="639">
        <f t="shared" si="895"/>
        <v>0</v>
      </c>
      <c r="M141" s="640"/>
      <c r="N141" s="640"/>
      <c r="O141" s="640"/>
      <c r="P141" s="645">
        <f>IF(B86&lt;&gt;"",Y86,0)</f>
        <v>0</v>
      </c>
      <c r="Q141" s="640"/>
      <c r="R141" s="640"/>
      <c r="S141" s="640"/>
      <c r="T141" s="172"/>
      <c r="U141" s="172"/>
      <c r="V141" s="256"/>
      <c r="W141" s="257"/>
      <c r="X141" s="258"/>
      <c r="Y141" s="646" t="s">
        <v>275</v>
      </c>
      <c r="Z141" s="647"/>
      <c r="AA141" s="647"/>
      <c r="AB141" s="648"/>
      <c r="AC141" s="170">
        <f>SUM(AD141:BF141)</f>
        <v>11</v>
      </c>
      <c r="AD141" s="641">
        <f>BL137</f>
        <v>5</v>
      </c>
      <c r="AE141" s="642"/>
      <c r="AF141" s="642"/>
      <c r="AG141" s="643"/>
      <c r="AH141" s="641">
        <f>BM137</f>
        <v>4</v>
      </c>
      <c r="AI141" s="642"/>
      <c r="AJ141" s="642"/>
      <c r="AK141" s="643"/>
      <c r="AL141" s="641">
        <f>BN137</f>
        <v>2</v>
      </c>
      <c r="AM141" s="642"/>
      <c r="AN141" s="642"/>
      <c r="AO141" s="643"/>
      <c r="AP141" s="641">
        <f>BO137</f>
        <v>0</v>
      </c>
      <c r="AQ141" s="642"/>
      <c r="AR141" s="642"/>
      <c r="AS141" s="643"/>
      <c r="AT141" s="615">
        <f>BP137</f>
        <v>0</v>
      </c>
      <c r="AU141" s="616"/>
      <c r="AV141" s="616"/>
      <c r="AW141" s="617"/>
      <c r="AX141" s="615">
        <f>BQ137</f>
        <v>0</v>
      </c>
      <c r="AY141" s="616"/>
      <c r="AZ141" s="616"/>
      <c r="BA141" s="617"/>
      <c r="BB141" s="615">
        <f>BR137</f>
        <v>0</v>
      </c>
      <c r="BC141" s="616"/>
      <c r="BD141" s="616"/>
      <c r="BE141" s="617"/>
      <c r="BF141" s="615">
        <f>BS137</f>
        <v>0</v>
      </c>
      <c r="BG141" s="616"/>
      <c r="BH141" s="616"/>
      <c r="BI141" s="617"/>
      <c r="BJ141" s="21"/>
      <c r="BK141"/>
      <c r="BL141" s="608" t="s">
        <v>112</v>
      </c>
      <c r="BM141" s="608"/>
      <c r="BN141" s="608"/>
      <c r="BO141" s="608"/>
      <c r="BP141" s="608"/>
      <c r="BQ141" s="608"/>
      <c r="BR141" s="608"/>
      <c r="BS141" s="608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>
      <c r="A142" s="138">
        <v>5</v>
      </c>
      <c r="B142" s="638">
        <f>B87</f>
        <v>0</v>
      </c>
      <c r="C142" s="638"/>
      <c r="D142" s="64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44"/>
      <c r="F142" s="644"/>
      <c r="G142" s="644"/>
      <c r="H142" s="644"/>
      <c r="I142" s="644"/>
      <c r="J142" s="644"/>
      <c r="K142" s="644"/>
      <c r="L142" s="639">
        <f t="shared" si="895"/>
        <v>0</v>
      </c>
      <c r="M142" s="640"/>
      <c r="N142" s="640"/>
      <c r="O142" s="640"/>
      <c r="P142" s="645">
        <f>IF(B87&lt;&gt;"",Y87,0)</f>
        <v>0</v>
      </c>
      <c r="Q142" s="640"/>
      <c r="R142" s="640"/>
      <c r="S142" s="640"/>
      <c r="T142" s="172"/>
      <c r="U142" s="172"/>
      <c r="V142" s="649" t="s">
        <v>265</v>
      </c>
      <c r="W142" s="650"/>
      <c r="X142" s="650"/>
      <c r="Y142" s="650"/>
      <c r="Z142" s="646" t="s">
        <v>267</v>
      </c>
      <c r="AA142" s="651"/>
      <c r="AB142" s="651"/>
      <c r="AC142" s="652"/>
      <c r="AD142" s="596">
        <f t="shared" ref="AD142" si="897">AG129</f>
        <v>30</v>
      </c>
      <c r="AE142" s="597"/>
      <c r="AF142" s="597"/>
      <c r="AG142" s="598"/>
      <c r="AH142" s="596">
        <f t="shared" ref="AH142" si="898">AK129</f>
        <v>30</v>
      </c>
      <c r="AI142" s="597"/>
      <c r="AJ142" s="597"/>
      <c r="AK142" s="598"/>
      <c r="AL142" s="596">
        <f>AO129</f>
        <v>30</v>
      </c>
      <c r="AM142" s="597"/>
      <c r="AN142" s="597"/>
      <c r="AO142" s="598"/>
      <c r="AP142" s="596">
        <f>AS129</f>
        <v>0</v>
      </c>
      <c r="AQ142" s="597"/>
      <c r="AR142" s="597"/>
      <c r="AS142" s="598"/>
      <c r="AT142" s="596">
        <f>AW129</f>
        <v>0</v>
      </c>
      <c r="AU142" s="597"/>
      <c r="AV142" s="597"/>
      <c r="AW142" s="598"/>
      <c r="AX142" s="596">
        <f>BA129</f>
        <v>0</v>
      </c>
      <c r="AY142" s="597"/>
      <c r="AZ142" s="597"/>
      <c r="BA142" s="598"/>
      <c r="BB142" s="596">
        <f>BE129</f>
        <v>0</v>
      </c>
      <c r="BC142" s="597"/>
      <c r="BD142" s="597"/>
      <c r="BE142" s="598"/>
      <c r="BF142" s="596">
        <f>BI129</f>
        <v>0</v>
      </c>
      <c r="BG142" s="597"/>
      <c r="BH142" s="597"/>
      <c r="BI142" s="598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>
      <c r="A143"/>
      <c r="B143" s="684" t="s">
        <v>38</v>
      </c>
      <c r="C143" s="684"/>
      <c r="D143" s="684"/>
      <c r="E143" s="684"/>
      <c r="F143" s="684"/>
      <c r="G143" s="684"/>
      <c r="H143" s="684"/>
      <c r="I143" s="684"/>
      <c r="J143" s="684"/>
      <c r="K143" s="684"/>
      <c r="L143" s="639">
        <f>SUM(L138:O142)</f>
        <v>5</v>
      </c>
      <c r="M143" s="640"/>
      <c r="N143" s="640"/>
      <c r="O143" s="640"/>
      <c r="P143" s="645">
        <f>SUM(P137:S142)</f>
        <v>9</v>
      </c>
      <c r="Q143" s="640"/>
      <c r="R143" s="640"/>
      <c r="S143" s="640"/>
      <c r="T143" s="172"/>
      <c r="U143" s="172"/>
      <c r="V143" s="259"/>
      <c r="W143" s="260"/>
      <c r="X143" s="260"/>
      <c r="Y143" s="260"/>
      <c r="Z143" s="646" t="s">
        <v>268</v>
      </c>
      <c r="AA143" s="651"/>
      <c r="AB143" s="651"/>
      <c r="AC143" s="652"/>
      <c r="AD143" s="653">
        <f>AD142+AH142</f>
        <v>60</v>
      </c>
      <c r="AE143" s="654"/>
      <c r="AF143" s="654"/>
      <c r="AG143" s="654"/>
      <c r="AH143" s="654"/>
      <c r="AI143" s="654"/>
      <c r="AJ143" s="654"/>
      <c r="AK143" s="655"/>
      <c r="AL143" s="653">
        <f>AL142+AP142</f>
        <v>30</v>
      </c>
      <c r="AM143" s="654"/>
      <c r="AN143" s="654"/>
      <c r="AO143" s="654"/>
      <c r="AP143" s="654"/>
      <c r="AQ143" s="654"/>
      <c r="AR143" s="654"/>
      <c r="AS143" s="655"/>
      <c r="AT143" s="653">
        <f>AT142+AX142</f>
        <v>0</v>
      </c>
      <c r="AU143" s="654"/>
      <c r="AV143" s="654"/>
      <c r="AW143" s="654"/>
      <c r="AX143" s="654"/>
      <c r="AY143" s="654"/>
      <c r="AZ143" s="654"/>
      <c r="BA143" s="655"/>
      <c r="BB143" s="653">
        <f>BB142+BF142</f>
        <v>0</v>
      </c>
      <c r="BC143" s="654"/>
      <c r="BD143" s="654"/>
      <c r="BE143" s="654"/>
      <c r="BF143" s="654"/>
      <c r="BG143" s="654"/>
      <c r="BH143" s="654"/>
      <c r="BI143" s="655"/>
      <c r="BJ143" s="21"/>
      <c r="BK143"/>
      <c r="BL143" s="608" t="s">
        <v>113</v>
      </c>
      <c r="BM143" s="608"/>
      <c r="BN143" s="608"/>
      <c r="BO143" s="608"/>
      <c r="BP143" s="608"/>
      <c r="BQ143" s="608"/>
      <c r="BR143" s="608"/>
      <c r="BS143" s="608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82" t="s">
        <v>266</v>
      </c>
      <c r="W144" s="583"/>
      <c r="X144" s="584"/>
      <c r="Y144" s="576" t="s">
        <v>269</v>
      </c>
      <c r="Z144" s="577"/>
      <c r="AA144" s="577"/>
      <c r="AB144" s="577"/>
      <c r="AC144" s="578"/>
      <c r="AD144" s="596">
        <f>AG126</f>
        <v>10</v>
      </c>
      <c r="AE144" s="597"/>
      <c r="AF144" s="597"/>
      <c r="AG144" s="598"/>
      <c r="AH144" s="596">
        <f>AK126</f>
        <v>10</v>
      </c>
      <c r="AI144" s="597"/>
      <c r="AJ144" s="597"/>
      <c r="AK144" s="598"/>
      <c r="AL144" s="596">
        <f>AO126</f>
        <v>3</v>
      </c>
      <c r="AM144" s="597"/>
      <c r="AN144" s="597"/>
      <c r="AO144" s="598"/>
      <c r="AP144" s="596">
        <f>AS126</f>
        <v>0</v>
      </c>
      <c r="AQ144" s="597"/>
      <c r="AR144" s="597"/>
      <c r="AS144" s="598"/>
      <c r="AT144" s="596">
        <f>AW126</f>
        <v>0</v>
      </c>
      <c r="AU144" s="597"/>
      <c r="AV144" s="597"/>
      <c r="AW144" s="598"/>
      <c r="AX144" s="596">
        <f>BA126</f>
        <v>0</v>
      </c>
      <c r="AY144" s="597"/>
      <c r="AZ144" s="597"/>
      <c r="BA144" s="598"/>
      <c r="BB144" s="596">
        <f>BE126</f>
        <v>0</v>
      </c>
      <c r="BC144" s="597"/>
      <c r="BD144" s="597"/>
      <c r="BE144" s="598"/>
      <c r="BF144" s="596">
        <f>BI126</f>
        <v>0</v>
      </c>
      <c r="BG144" s="597"/>
      <c r="BH144" s="597"/>
      <c r="BI144" s="598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9"/>
      <c r="Z145" s="580"/>
      <c r="AA145" s="580"/>
      <c r="AB145" s="580"/>
      <c r="AC145" s="581"/>
      <c r="AD145" s="599">
        <f>Y126</f>
        <v>23</v>
      </c>
      <c r="AE145" s="600"/>
      <c r="AF145" s="600"/>
      <c r="AG145" s="600"/>
      <c r="AH145" s="600"/>
      <c r="AI145" s="600"/>
      <c r="AJ145" s="600"/>
      <c r="AK145" s="600"/>
      <c r="AL145" s="600"/>
      <c r="AM145" s="600"/>
      <c r="AN145" s="600"/>
      <c r="AO145" s="600"/>
      <c r="AP145" s="600"/>
      <c r="AQ145" s="600"/>
      <c r="AR145" s="600"/>
      <c r="AS145" s="600"/>
      <c r="AT145" s="600"/>
      <c r="AU145" s="600"/>
      <c r="AV145" s="600"/>
      <c r="AW145" s="600"/>
      <c r="AX145" s="600"/>
      <c r="AY145" s="600"/>
      <c r="AZ145" s="600"/>
      <c r="BA145" s="600"/>
      <c r="BB145" s="600"/>
      <c r="BC145" s="600"/>
      <c r="BD145" s="600"/>
      <c r="BE145" s="600"/>
      <c r="BF145" s="600"/>
      <c r="BG145" s="600"/>
      <c r="BH145" s="600"/>
      <c r="BI145" s="601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74" t="s">
        <v>270</v>
      </c>
      <c r="Z146" s="675"/>
      <c r="AA146" s="675"/>
      <c r="AB146" s="675"/>
      <c r="AC146" s="676"/>
      <c r="AD146" s="596">
        <f>AG91</f>
        <v>0</v>
      </c>
      <c r="AE146" s="597"/>
      <c r="AF146" s="597"/>
      <c r="AG146" s="598"/>
      <c r="AH146" s="596">
        <f t="shared" ref="AH146" si="901">AK91</f>
        <v>0</v>
      </c>
      <c r="AI146" s="597"/>
      <c r="AJ146" s="597"/>
      <c r="AK146" s="598"/>
      <c r="AL146" s="596">
        <f t="shared" ref="AL146" si="902">AO91</f>
        <v>12</v>
      </c>
      <c r="AM146" s="597"/>
      <c r="AN146" s="597"/>
      <c r="AO146" s="598"/>
      <c r="AP146" s="596">
        <f t="shared" ref="AP146" si="903">AS91</f>
        <v>0</v>
      </c>
      <c r="AQ146" s="597"/>
      <c r="AR146" s="597"/>
      <c r="AS146" s="598"/>
      <c r="AT146" s="596">
        <f t="shared" ref="AT146" si="904">AW91</f>
        <v>0</v>
      </c>
      <c r="AU146" s="597"/>
      <c r="AV146" s="597"/>
      <c r="AW146" s="598"/>
      <c r="AX146" s="596">
        <f t="shared" ref="AX146" si="905">BA91</f>
        <v>0</v>
      </c>
      <c r="AY146" s="597"/>
      <c r="AZ146" s="597"/>
      <c r="BA146" s="598"/>
      <c r="BB146" s="596">
        <f t="shared" ref="BB146" si="906">BE91</f>
        <v>0</v>
      </c>
      <c r="BC146" s="597"/>
      <c r="BD146" s="597"/>
      <c r="BE146" s="598"/>
      <c r="BF146" s="596">
        <f t="shared" ref="BF146" si="907">BI91</f>
        <v>0</v>
      </c>
      <c r="BG146" s="597"/>
      <c r="BH146" s="597"/>
      <c r="BI146" s="598"/>
      <c r="BJ146" s="24"/>
      <c r="BK146" s="33"/>
      <c r="BL146" s="661" t="s">
        <v>74</v>
      </c>
      <c r="BM146" s="661"/>
      <c r="BN146" s="661"/>
      <c r="BO146" s="661"/>
      <c r="BP146" s="661"/>
      <c r="BQ146" s="661"/>
      <c r="BR146" s="661"/>
      <c r="BS146" s="661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>
      <c r="A149" s="417"/>
      <c r="B149" s="413" t="s">
        <v>190</v>
      </c>
      <c r="C149" s="585" t="s">
        <v>374</v>
      </c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  <c r="Y149" s="586"/>
      <c r="Z149" s="586"/>
      <c r="AA149" s="586"/>
      <c r="AB149" s="586"/>
      <c r="AC149" s="586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  <c r="AP149" s="586"/>
      <c r="AQ149" s="586"/>
      <c r="AR149" s="586"/>
      <c r="AS149" s="586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>
      <c r="A150" s="417"/>
      <c r="C150" s="587" t="s">
        <v>191</v>
      </c>
      <c r="D150" s="574"/>
      <c r="E150" s="574"/>
      <c r="F150" s="574"/>
      <c r="G150" s="574"/>
      <c r="H150" s="574"/>
      <c r="I150" s="574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  <c r="AA150" s="574"/>
      <c r="AB150" s="574"/>
      <c r="AC150" s="574"/>
      <c r="AD150" s="574"/>
      <c r="AE150" s="574"/>
      <c r="AF150" s="574"/>
      <c r="AG150" s="574"/>
      <c r="AH150" s="574"/>
      <c r="AI150" s="574"/>
      <c r="AJ150" s="574"/>
      <c r="AK150" s="574"/>
      <c r="AL150" s="588"/>
      <c r="AM150" s="588"/>
      <c r="AN150" s="588"/>
      <c r="AO150" s="588"/>
      <c r="AP150" s="588"/>
      <c r="AQ150" s="588"/>
      <c r="AR150" s="588"/>
      <c r="AS150" s="588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>
      <c r="A151" s="417"/>
      <c r="B151" s="414" t="s">
        <v>192</v>
      </c>
      <c r="C151" s="589" t="str">
        <f>'[1]ПЛАН НАВЧАЛЬНОГО ПРОЦЕСУ ДЕННА'!C151</f>
        <v xml:space="preserve">Стандарт вищої освіти за спеціальністю 242 Туризм для другого рівня вищої освіти </v>
      </c>
      <c r="D151" s="590"/>
      <c r="E151" s="590"/>
      <c r="F151" s="590"/>
      <c r="G151" s="590"/>
      <c r="H151" s="590"/>
      <c r="I151" s="590"/>
      <c r="J151" s="590"/>
      <c r="K151" s="590"/>
      <c r="L151" s="590"/>
      <c r="M151" s="590"/>
      <c r="N151" s="590"/>
      <c r="O151" s="590"/>
      <c r="P151" s="590"/>
      <c r="Q151" s="590"/>
      <c r="R151" s="590"/>
      <c r="S151" s="590"/>
      <c r="T151" s="590"/>
      <c r="U151" s="590"/>
      <c r="V151" s="590"/>
      <c r="W151" s="590"/>
      <c r="X151" s="590"/>
      <c r="Y151" s="590"/>
      <c r="Z151" s="590"/>
      <c r="AA151" s="590"/>
      <c r="AB151" s="590"/>
      <c r="AC151" s="590"/>
      <c r="AD151" s="590"/>
      <c r="AE151" s="590"/>
      <c r="AF151" s="590"/>
      <c r="AG151" s="590"/>
      <c r="AH151" s="590"/>
      <c r="AI151" s="590"/>
      <c r="AJ151" s="590"/>
      <c r="AK151" s="590"/>
      <c r="AL151" s="590"/>
      <c r="AM151" s="590"/>
      <c r="AN151" s="590"/>
      <c r="AO151" s="590"/>
      <c r="AP151" s="590"/>
      <c r="AQ151" s="590"/>
      <c r="AR151" s="590"/>
      <c r="AS151" s="590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>
      <c r="A152" s="417"/>
      <c r="B152" s="429"/>
      <c r="C152" s="587" t="s">
        <v>193</v>
      </c>
      <c r="D152" s="574"/>
      <c r="E152" s="574"/>
      <c r="F152" s="574"/>
      <c r="G152" s="574"/>
      <c r="H152" s="574"/>
      <c r="I152" s="574"/>
      <c r="J152" s="574"/>
      <c r="K152" s="574"/>
      <c r="L152" s="574"/>
      <c r="M152" s="574"/>
      <c r="N152" s="574"/>
      <c r="O152" s="574"/>
      <c r="P152" s="574"/>
      <c r="Q152" s="574"/>
      <c r="R152" s="574"/>
      <c r="S152" s="574"/>
      <c r="T152" s="574"/>
      <c r="U152" s="574"/>
      <c r="V152" s="574"/>
      <c r="W152" s="574"/>
      <c r="X152" s="574"/>
      <c r="Y152" s="574"/>
      <c r="Z152" s="574"/>
      <c r="AA152" s="574"/>
      <c r="AB152" s="574"/>
      <c r="AC152" s="574"/>
      <c r="AD152" s="574"/>
      <c r="AE152" s="574"/>
      <c r="AF152" s="574"/>
      <c r="AG152" s="574"/>
      <c r="AH152" s="574"/>
      <c r="AI152" s="574"/>
      <c r="AJ152" s="574"/>
      <c r="AK152" s="574"/>
      <c r="AL152" s="588"/>
      <c r="AM152" s="588"/>
      <c r="AN152" s="588"/>
      <c r="AO152" s="588"/>
      <c r="AP152" s="588"/>
      <c r="AQ152" s="588"/>
      <c r="AR152" s="588"/>
      <c r="AS152" s="588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>
      <c r="A153" s="417"/>
      <c r="B153" s="238" t="s">
        <v>341</v>
      </c>
      <c r="C153" s="592"/>
      <c r="D153" s="592"/>
      <c r="E153" s="592"/>
      <c r="F153" s="592"/>
      <c r="G153" s="592"/>
      <c r="H153" s="592"/>
      <c r="I153" s="454"/>
      <c r="J153" s="573" t="s">
        <v>372</v>
      </c>
      <c r="K153" s="573"/>
      <c r="L153" s="573"/>
      <c r="M153" s="573"/>
      <c r="N153" s="573"/>
      <c r="O153" s="573"/>
      <c r="P153" s="573"/>
      <c r="Q153" s="573"/>
      <c r="R153" s="573"/>
      <c r="S153" s="573"/>
      <c r="T153" s="573"/>
      <c r="U153" s="573"/>
      <c r="V153" s="573"/>
      <c r="W153" s="573"/>
      <c r="X153" s="572"/>
      <c r="Y153" s="572"/>
      <c r="Z153" s="572"/>
      <c r="AA153" s="572"/>
      <c r="AB153" s="454"/>
      <c r="AC153" s="454"/>
      <c r="AD153" s="431" t="s">
        <v>194</v>
      </c>
      <c r="AE153" s="454"/>
      <c r="AF153" s="593" t="s">
        <v>373</v>
      </c>
      <c r="AG153" s="594"/>
      <c r="AH153" s="594"/>
      <c r="AI153" s="594"/>
      <c r="AJ153" s="594"/>
      <c r="AK153" s="594"/>
      <c r="AL153" s="594"/>
      <c r="AM153" s="594"/>
      <c r="AN153" s="594"/>
      <c r="AO153" s="594"/>
      <c r="AP153" s="594"/>
      <c r="AQ153" s="595"/>
      <c r="AR153" s="595"/>
      <c r="AS153" s="595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>
      <c r="A154" s="417"/>
      <c r="B154" s="238"/>
      <c r="C154" s="574" t="s">
        <v>281</v>
      </c>
      <c r="D154" s="574"/>
      <c r="E154" s="574"/>
      <c r="F154" s="574"/>
      <c r="G154" s="574"/>
      <c r="H154" s="575"/>
      <c r="J154" s="574" t="s">
        <v>195</v>
      </c>
      <c r="K154" s="574"/>
      <c r="L154" s="574"/>
      <c r="M154" s="574"/>
      <c r="N154" s="574"/>
      <c r="O154" s="574"/>
      <c r="P154" s="574"/>
      <c r="Q154" s="574"/>
      <c r="R154" s="574"/>
      <c r="S154" s="574"/>
      <c r="T154" s="574"/>
      <c r="U154" s="574"/>
      <c r="V154" s="574"/>
      <c r="W154" s="574"/>
      <c r="X154" s="575"/>
      <c r="Y154" s="575"/>
      <c r="Z154" s="575"/>
      <c r="AA154" s="575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>
      <c r="B155" s="238" t="s">
        <v>196</v>
      </c>
      <c r="C155" s="591"/>
      <c r="D155" s="592"/>
      <c r="E155" s="592"/>
      <c r="F155" s="592"/>
      <c r="G155" s="592"/>
      <c r="H155" s="592"/>
      <c r="I155" s="447"/>
      <c r="J155" s="573" t="s">
        <v>379</v>
      </c>
      <c r="K155" s="573"/>
      <c r="L155" s="573"/>
      <c r="M155" s="573"/>
      <c r="N155" s="573"/>
      <c r="O155" s="573"/>
      <c r="P155" s="573"/>
      <c r="Q155" s="573"/>
      <c r="R155" s="573"/>
      <c r="S155" s="573"/>
      <c r="T155" s="573"/>
      <c r="U155" s="573"/>
      <c r="V155" s="573"/>
      <c r="W155" s="573"/>
      <c r="X155" s="572"/>
      <c r="Y155" s="572"/>
      <c r="Z155" s="572"/>
      <c r="AA155" s="572"/>
      <c r="AB155" s="447"/>
      <c r="AC155" s="447"/>
      <c r="AD155" s="571" t="s">
        <v>340</v>
      </c>
      <c r="AE155" s="572"/>
      <c r="AF155" s="572"/>
      <c r="AG155" s="572"/>
      <c r="AH155" s="572"/>
      <c r="AI155" s="572"/>
      <c r="AJ155" s="572"/>
      <c r="AK155" s="572"/>
      <c r="AL155" s="572"/>
      <c r="AM155" s="572"/>
      <c r="AN155" s="572"/>
      <c r="AO155" s="572"/>
      <c r="AP155" s="572"/>
      <c r="AQ155" s="572"/>
      <c r="AR155" s="572"/>
      <c r="AS155" s="568"/>
      <c r="AT155" s="568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>
      <c r="A156" s="430"/>
      <c r="B156" s="238"/>
      <c r="C156" s="574" t="s">
        <v>281</v>
      </c>
      <c r="D156" s="574"/>
      <c r="E156" s="574"/>
      <c r="F156" s="574"/>
      <c r="G156" s="574"/>
      <c r="H156" s="575"/>
      <c r="I156" s="430"/>
      <c r="J156" s="574" t="s">
        <v>195</v>
      </c>
      <c r="K156" s="574"/>
      <c r="L156" s="574"/>
      <c r="M156" s="574"/>
      <c r="N156" s="574"/>
      <c r="O156" s="574"/>
      <c r="P156" s="574"/>
      <c r="Q156" s="574"/>
      <c r="R156" s="574"/>
      <c r="S156" s="574"/>
      <c r="T156" s="574"/>
      <c r="U156" s="574"/>
      <c r="V156" s="574"/>
      <c r="W156" s="574"/>
      <c r="X156" s="575"/>
      <c r="Y156" s="575"/>
      <c r="Z156" s="575"/>
      <c r="AA156" s="575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>
      <c r="A157" s="457"/>
      <c r="B157" s="238" t="s">
        <v>323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279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281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280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322</v>
      </c>
      <c r="BM161" s="422">
        <f>'Титул денна'!$AI$18</f>
        <v>2023</v>
      </c>
      <c r="BN161" s="451" t="s">
        <v>321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>
      <c r="BW164"/>
      <c r="BX164"/>
      <c r="BY164"/>
      <c r="BZ164"/>
      <c r="CA164"/>
      <c r="CB164"/>
      <c r="CC164"/>
      <c r="CD164"/>
    </row>
    <row r="165" spans="1:116" ht="13.5" customHeight="1">
      <c r="BW165"/>
      <c r="BX165"/>
      <c r="BY165"/>
      <c r="BZ165"/>
      <c r="CA165"/>
      <c r="CB165"/>
      <c r="CC165"/>
      <c r="CD165"/>
    </row>
    <row r="166" spans="1:116" ht="13.5" customHeight="1">
      <c r="BW166"/>
      <c r="BX166"/>
      <c r="BY166"/>
      <c r="BZ166"/>
      <c r="CA166"/>
      <c r="CB166"/>
      <c r="CC166"/>
      <c r="CD166"/>
    </row>
    <row r="167" spans="1:116">
      <c r="BW167"/>
      <c r="BX167"/>
      <c r="BY167"/>
      <c r="BZ167"/>
      <c r="CA167"/>
      <c r="CB167"/>
      <c r="CC167"/>
      <c r="CD167"/>
    </row>
    <row r="168" spans="1:116">
      <c r="BW168"/>
      <c r="BX168"/>
      <c r="BY168"/>
      <c r="BZ168"/>
      <c r="CA168"/>
      <c r="CB168"/>
      <c r="CC168"/>
      <c r="CD168"/>
    </row>
    <row r="169" spans="1:116">
      <c r="BW169"/>
      <c r="BX169"/>
      <c r="BY169"/>
      <c r="BZ169"/>
      <c r="CA169"/>
      <c r="CB169"/>
      <c r="CC169"/>
      <c r="CD169"/>
    </row>
    <row r="170" spans="1:116">
      <c r="BW170"/>
      <c r="BX170"/>
      <c r="BY170"/>
      <c r="BZ170"/>
      <c r="CA170"/>
      <c r="CB170"/>
      <c r="CC170"/>
      <c r="CD170"/>
    </row>
    <row r="171" spans="1:116">
      <c r="BW171"/>
      <c r="BX171"/>
      <c r="BY171"/>
      <c r="BZ171"/>
      <c r="CA171"/>
      <c r="CB171"/>
      <c r="CC171"/>
      <c r="CD171"/>
    </row>
    <row r="172" spans="1:116">
      <c r="BW172"/>
      <c r="BX172"/>
      <c r="BY172"/>
      <c r="BZ172"/>
      <c r="CA172"/>
      <c r="CB172"/>
      <c r="CC172"/>
      <c r="CD172"/>
    </row>
    <row r="173" spans="1:11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>
      <c r="BW193"/>
      <c r="BX193"/>
      <c r="BY193"/>
      <c r="BZ193"/>
      <c r="CA193"/>
      <c r="CB193"/>
      <c r="CC193"/>
      <c r="CD193"/>
    </row>
    <row r="194" spans="75:82" s="12" customFormat="1">
      <c r="BW194"/>
      <c r="BX194"/>
      <c r="BY194"/>
      <c r="BZ194"/>
      <c r="CA194"/>
      <c r="CB194"/>
      <c r="CC194"/>
      <c r="CD194"/>
    </row>
    <row r="195" spans="75:82" s="12" customFormat="1">
      <c r="BW195"/>
      <c r="BX195"/>
      <c r="BY195"/>
      <c r="BZ195"/>
      <c r="CA195"/>
      <c r="CB195"/>
      <c r="CC195"/>
      <c r="CD195"/>
    </row>
    <row r="196" spans="75:82" s="12" customFormat="1">
      <c r="BW196"/>
      <c r="BX196"/>
      <c r="BY196"/>
      <c r="BZ196"/>
      <c r="CA196"/>
      <c r="CB196"/>
      <c r="CC196"/>
      <c r="CD196"/>
    </row>
    <row r="197" spans="75:82" s="12" customFormat="1">
      <c r="BW197"/>
      <c r="BX197"/>
      <c r="BY197"/>
      <c r="BZ197"/>
      <c r="CA197"/>
      <c r="CB197"/>
      <c r="CC197"/>
      <c r="CD197"/>
    </row>
    <row r="198" spans="75:82" s="12" customFormat="1">
      <c r="BW198"/>
      <c r="BX198"/>
      <c r="BY198"/>
      <c r="BZ198"/>
      <c r="CA198"/>
      <c r="CB198"/>
      <c r="CC198"/>
      <c r="CD198"/>
    </row>
    <row r="199" spans="75:82" s="12" customFormat="1">
      <c r="BW199"/>
      <c r="BX199"/>
      <c r="BY199"/>
      <c r="BZ199"/>
      <c r="CA199"/>
      <c r="CB199"/>
      <c r="CC199"/>
      <c r="CD199"/>
    </row>
    <row r="207" spans="75:82" s="12" customFormat="1" ht="13.5" customHeight="1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8" priority="101">
      <formula>MOD(AX15,2)&lt;&gt;0</formula>
    </cfRule>
  </conditionalFormatting>
  <conditionalFormatting sqref="AD24:AF68">
    <cfRule type="expression" dxfId="47" priority="99">
      <formula>MOD(AD24,2)&lt;&gt;0</formula>
    </cfRule>
  </conditionalFormatting>
  <conditionalFormatting sqref="AH19:AJ21 AH27:AJ68">
    <cfRule type="expression" dxfId="46" priority="98">
      <formula>MOD(AH19,2)&lt;&gt;0</formula>
    </cfRule>
  </conditionalFormatting>
  <conditionalFormatting sqref="AL15:AN25 AL28:AN68">
    <cfRule type="expression" dxfId="45" priority="97">
      <formula>MOD(AL15,2)&lt;&gt;0</formula>
    </cfRule>
  </conditionalFormatting>
  <conditionalFormatting sqref="AP15:AR68">
    <cfRule type="expression" dxfId="44" priority="96">
      <formula>MOD(AP15,2)&lt;&gt;0</formula>
    </cfRule>
  </conditionalFormatting>
  <conditionalFormatting sqref="AT15:AV68">
    <cfRule type="expression" dxfId="43" priority="95">
      <formula>MOD(AT15,2)&lt;&gt;0</formula>
    </cfRule>
  </conditionalFormatting>
  <conditionalFormatting sqref="BB15:BD68">
    <cfRule type="expression" dxfId="42" priority="94">
      <formula>MOD(BB15,2)&lt;&gt;0</formula>
    </cfRule>
  </conditionalFormatting>
  <conditionalFormatting sqref="BF15:BH68">
    <cfRule type="expression" dxfId="41" priority="93">
      <formula>MOD(BF15,2)&lt;&gt;0</formula>
    </cfRule>
  </conditionalFormatting>
  <conditionalFormatting sqref="AD107:AF125 AH107:AJ125 AL107:AN125 AP107:AR125 AT107:AV125 AX107:AZ125 BB107:BD125 BF107:BH125">
    <cfRule type="expression" dxfId="40" priority="92">
      <formula>MOD(AD107,2)&lt;&gt;0</formula>
    </cfRule>
  </conditionalFormatting>
  <conditionalFormatting sqref="B15:B16 B28:B68">
    <cfRule type="expression" dxfId="39" priority="60">
      <formula>AND($X15&gt;0,$AC15/$X15&lt;0.5)</formula>
    </cfRule>
  </conditionalFormatting>
  <conditionalFormatting sqref="AD106:AF106 AH106:AJ106 AL106:AN106 AP106:AR106 AT106:AV106 AX106:AZ106 BB106:BD106 BF106:BH106">
    <cfRule type="expression" dxfId="38" priority="59">
      <formula>MOD(AD106,2)&lt;&gt;0</formula>
    </cfRule>
  </conditionalFormatting>
  <conditionalFormatting sqref="AD72:AF79">
    <cfRule type="expression" dxfId="37" priority="58">
      <formula>MOD(AD72,2)&lt;&gt;0</formula>
    </cfRule>
  </conditionalFormatting>
  <conditionalFormatting sqref="AH72:AJ79">
    <cfRule type="expression" dxfId="36" priority="57">
      <formula>MOD(AH72,2)&lt;&gt;0</formula>
    </cfRule>
  </conditionalFormatting>
  <conditionalFormatting sqref="AL72:AN79">
    <cfRule type="expression" dxfId="35" priority="56">
      <formula>MOD(AL72,2)&lt;&gt;0</formula>
    </cfRule>
  </conditionalFormatting>
  <conditionalFormatting sqref="AP72:AR79">
    <cfRule type="expression" dxfId="34" priority="55">
      <formula>MOD(AP72,2)&lt;&gt;0</formula>
    </cfRule>
  </conditionalFormatting>
  <conditionalFormatting sqref="AT72:AV79">
    <cfRule type="expression" dxfId="33" priority="54">
      <formula>MOD(AT72,2)&lt;&gt;0</formula>
    </cfRule>
  </conditionalFormatting>
  <conditionalFormatting sqref="AX72:AZ79">
    <cfRule type="expression" dxfId="32" priority="53">
      <formula>MOD(AX72,2)&lt;&gt;0</formula>
    </cfRule>
  </conditionalFormatting>
  <conditionalFormatting sqref="BB72:BD79">
    <cfRule type="expression" dxfId="31" priority="52">
      <formula>MOD(BB72,2)&lt;&gt;0</formula>
    </cfRule>
  </conditionalFormatting>
  <conditionalFormatting sqref="BF72:BH79">
    <cfRule type="expression" dxfId="30" priority="51">
      <formula>MOD(BF72,2)&lt;&gt;0</formula>
    </cfRule>
  </conditionalFormatting>
  <conditionalFormatting sqref="Y129">
    <cfRule type="cellIs" dxfId="29" priority="25" operator="notEqual">
      <formula>90</formula>
    </cfRule>
  </conditionalFormatting>
  <conditionalFormatting sqref="AD140:BI141">
    <cfRule type="expression" dxfId="28" priority="24">
      <formula>AD$140+AD$141&gt;9</formula>
    </cfRule>
  </conditionalFormatting>
  <conditionalFormatting sqref="AD142:AO142">
    <cfRule type="cellIs" dxfId="27" priority="18" operator="notEqual">
      <formula>30</formula>
    </cfRule>
  </conditionalFormatting>
  <conditionalFormatting sqref="AD15:AF17">
    <cfRule type="expression" dxfId="26" priority="17">
      <formula>MOD(AD15,2)&lt;&gt;0</formula>
    </cfRule>
  </conditionalFormatting>
  <conditionalFormatting sqref="AH15:AJ18">
    <cfRule type="expression" dxfId="25" priority="16">
      <formula>MOD(AH15,2)&lt;&gt;0</formula>
    </cfRule>
  </conditionalFormatting>
  <conditionalFormatting sqref="H106">
    <cfRule type="cellIs" dxfId="24" priority="15" operator="notBetween">
      <formula>1</formula>
      <formula>2</formula>
    </cfRule>
  </conditionalFormatting>
  <conditionalFormatting sqref="B18:B19 B22:B27">
    <cfRule type="expression" dxfId="23" priority="12">
      <formula>AND($X18&gt;0,$AC18/$X18&lt;0.5)</formula>
    </cfRule>
  </conditionalFormatting>
  <conditionalFormatting sqref="AH22:AJ22">
    <cfRule type="expression" dxfId="22" priority="9">
      <formula>MOD(AH22,2)&lt;&gt;0</formula>
    </cfRule>
  </conditionalFormatting>
  <conditionalFormatting sqref="AH23:AJ23">
    <cfRule type="expression" dxfId="21" priority="8">
      <formula>MOD(AH23,2)&lt;&gt;0</formula>
    </cfRule>
  </conditionalFormatting>
  <conditionalFormatting sqref="AL26:AN26">
    <cfRule type="expression" dxfId="20" priority="7">
      <formula>MOD(AL26,2)&lt;&gt;0</formula>
    </cfRule>
  </conditionalFormatting>
  <conditionalFormatting sqref="AL27:AN27">
    <cfRule type="expression" dxfId="19" priority="6">
      <formula>MOD(AL27,2)&lt;&gt;0</formula>
    </cfRule>
  </conditionalFormatting>
  <conditionalFormatting sqref="AD18:AF23">
    <cfRule type="expression" dxfId="18" priority="5">
      <formula>MOD(AD18,2)&lt;&gt;0</formula>
    </cfRule>
  </conditionalFormatting>
  <conditionalFormatting sqref="AH24:AJ26">
    <cfRule type="expression" dxfId="17" priority="4">
      <formula>MOD(AH24,2)&lt;&gt;0</formula>
    </cfRule>
  </conditionalFormatting>
  <conditionalFormatting sqref="B17">
    <cfRule type="expression" dxfId="16" priority="3">
      <formula>AND($X17&gt;0,$AC17/$X17&lt;0.5)</formula>
    </cfRule>
  </conditionalFormatting>
  <conditionalFormatting sqref="B20">
    <cfRule type="expression" dxfId="15" priority="2">
      <formula>AND($X20&gt;0,$AC20/$X20&lt;0.5)</formula>
    </cfRule>
  </conditionalFormatting>
  <conditionalFormatting sqref="B21">
    <cfRule type="expression" dxfId="14" priority="1">
      <formula>AND($X21&gt;0,$AC21/$X21&lt;0.5)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3" max="6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9" zoomScaleNormal="100" zoomScaleSheetLayoutView="100" workbookViewId="0">
      <selection activeCell="BF24" sqref="BF24"/>
    </sheetView>
  </sheetViews>
  <sheetFormatPr defaultColWidth="7" defaultRowHeight="13"/>
  <cols>
    <col min="1" max="18" width="2.81640625" style="42" customWidth="1"/>
    <col min="19" max="19" width="3" style="42" customWidth="1"/>
    <col min="20" max="48" width="2.81640625" style="42" customWidth="1"/>
    <col min="49" max="49" width="3.81640625" style="42" customWidth="1"/>
    <col min="50" max="53" width="2.81640625" style="42" customWidth="1"/>
    <col min="54" max="58" width="6.1796875" style="42" customWidth="1"/>
    <col min="59" max="59" width="6.81640625" style="42" customWidth="1"/>
    <col min="60" max="61" width="6.1796875" style="42" customWidth="1"/>
    <col min="62" max="62" width="7" style="42" customWidth="1"/>
    <col min="63" max="16384" width="7" style="42"/>
  </cols>
  <sheetData>
    <row r="1" spans="1:61" s="43" customFormat="1" ht="21" customHeight="1">
      <c r="A1" s="42"/>
      <c r="B1" s="370"/>
      <c r="C1" s="370"/>
      <c r="D1" s="370"/>
      <c r="E1" s="370"/>
      <c r="F1" s="370"/>
      <c r="G1" s="370"/>
      <c r="H1" s="542" t="s">
        <v>41</v>
      </c>
      <c r="I1" s="542"/>
      <c r="J1" s="542"/>
      <c r="K1" s="542"/>
      <c r="L1" s="542"/>
      <c r="M1" s="542"/>
      <c r="N1" s="542"/>
      <c r="O1" s="542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44" t="str">
        <f>'Титул денна'!AX1:BB1</f>
        <v>магістр</v>
      </c>
      <c r="AY1" s="544"/>
      <c r="AZ1" s="544"/>
      <c r="BA1" s="544"/>
      <c r="BB1" s="544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>
      <c r="A2" s="42"/>
      <c r="B2" s="542" t="s">
        <v>42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AQ2"/>
      <c r="AR2"/>
      <c r="AS2"/>
      <c r="AT2"/>
      <c r="AU2"/>
      <c r="AV2"/>
      <c r="AW2"/>
      <c r="AX2" s="372"/>
    </row>
    <row r="3" spans="1:61" s="43" customFormat="1" ht="21.75" customHeight="1">
      <c r="A3" s="42"/>
      <c r="B3" s="532" t="s">
        <v>81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>
      <c r="A4" s="376"/>
      <c r="B4" s="488"/>
      <c r="C4" s="487" t="s">
        <v>319</v>
      </c>
      <c r="D4" s="491"/>
      <c r="E4" s="491"/>
      <c r="F4" s="490" t="s">
        <v>319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696">
        <f>'Титул денна'!R4:S4</f>
        <v>2023</v>
      </c>
      <c r="S4" s="545"/>
      <c r="T4" s="487" t="s">
        <v>320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4">
      <c r="C8" s="379"/>
      <c r="F8" s="379"/>
      <c r="AP8" s="378"/>
    </row>
    <row r="9" spans="1:61" s="44" customFormat="1" ht="16.5">
      <c r="C9" s="380"/>
      <c r="F9" s="380"/>
      <c r="AZ9" s="381"/>
    </row>
    <row r="10" spans="1:61" s="44" customFormat="1" ht="18.5">
      <c r="C10" s="380"/>
      <c r="F10" s="380"/>
      <c r="M10" s="533" t="s">
        <v>43</v>
      </c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</row>
    <row r="11" spans="1:61" s="43" customFormat="1" ht="25" customHeight="1">
      <c r="M11" s="537" t="s">
        <v>123</v>
      </c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537"/>
    </row>
    <row r="12" spans="1:61" s="43" customFormat="1" ht="27" customHeight="1">
      <c r="Y12" s="538" t="s">
        <v>184</v>
      </c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</row>
    <row r="13" spans="1:61" s="43" customFormat="1" ht="21">
      <c r="M13" s="537" t="s">
        <v>122</v>
      </c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7"/>
      <c r="AQ13" s="537"/>
      <c r="AR13" s="537"/>
      <c r="AS13" s="537"/>
      <c r="AT13" s="537"/>
      <c r="AU13" s="537"/>
      <c r="AV13" s="537"/>
      <c r="AW13" s="537"/>
      <c r="AX13" s="537"/>
      <c r="AY13" s="537"/>
      <c r="AZ13" s="537"/>
      <c r="BA13" s="537"/>
      <c r="BB13" s="537"/>
    </row>
    <row r="14" spans="1:61" s="43" customFormat="1" ht="21">
      <c r="G14" s="382" t="s">
        <v>83</v>
      </c>
      <c r="H14" s="382"/>
      <c r="I14" s="382"/>
      <c r="J14" s="382"/>
      <c r="K14" s="382"/>
      <c r="L14" s="382"/>
      <c r="M14" s="382"/>
      <c r="N14" s="382"/>
      <c r="O14" s="530" t="s">
        <v>4</v>
      </c>
      <c r="P14" s="531"/>
      <c r="Q14" s="697" t="str">
        <f>'Титул денна'!Q14</f>
        <v>24</v>
      </c>
      <c r="R14" s="698"/>
      <c r="S14" s="698"/>
      <c r="T14" s="698"/>
      <c r="U14" s="698"/>
      <c r="V14" s="698"/>
      <c r="W14" s="699"/>
      <c r="X14" s="382"/>
      <c r="AB14" s="383" t="s">
        <v>5</v>
      </c>
      <c r="AC14" s="383"/>
      <c r="AD14" s="700" t="str">
        <f>'Титул денна'!AD14</f>
        <v>Сфера обслуговування</v>
      </c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01"/>
      <c r="BF14" s="702"/>
    </row>
    <row r="15" spans="1:61" s="43" customFormat="1" ht="21">
      <c r="G15" s="382" t="s">
        <v>84</v>
      </c>
      <c r="H15" s="382"/>
      <c r="I15" s="382"/>
      <c r="J15" s="382"/>
      <c r="K15" s="382"/>
      <c r="L15" s="382"/>
      <c r="M15" s="382"/>
      <c r="N15" s="382"/>
      <c r="O15" s="530" t="s">
        <v>4</v>
      </c>
      <c r="P15" s="531"/>
      <c r="Q15" s="697" t="str">
        <f>'Титул денна'!Q15</f>
        <v>242</v>
      </c>
      <c r="R15" s="698"/>
      <c r="S15" s="698"/>
      <c r="T15" s="698"/>
      <c r="U15" s="698"/>
      <c r="V15" s="698"/>
      <c r="W15" s="699"/>
      <c r="X15" s="384"/>
      <c r="Y15" s="385"/>
      <c r="Z15" s="385"/>
      <c r="AA15" s="385"/>
      <c r="AB15" s="383" t="s">
        <v>5</v>
      </c>
      <c r="AC15" s="383"/>
      <c r="AD15" s="700" t="str">
        <f>'Титул денна'!AD15</f>
        <v>Туризм і рекреація</v>
      </c>
      <c r="AE15" s="701"/>
      <c r="AF15" s="701"/>
      <c r="AG15" s="701"/>
      <c r="AH15" s="701"/>
      <c r="AI15" s="701"/>
      <c r="AJ15" s="701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1"/>
      <c r="AW15" s="701"/>
      <c r="AX15" s="701"/>
      <c r="AY15" s="701"/>
      <c r="AZ15" s="701"/>
      <c r="BA15" s="701"/>
      <c r="BB15" s="701"/>
      <c r="BC15" s="701"/>
      <c r="BD15" s="701"/>
      <c r="BE15" s="701"/>
      <c r="BF15" s="702"/>
    </row>
    <row r="16" spans="1:61" s="43" customFormat="1" ht="21">
      <c r="G16" s="123" t="s">
        <v>40</v>
      </c>
      <c r="H16" s="123"/>
      <c r="I16" s="123"/>
      <c r="J16" s="123"/>
      <c r="K16" s="123"/>
      <c r="L16" s="123"/>
      <c r="M16" s="123"/>
      <c r="N16" s="123"/>
      <c r="O16" s="557" t="str">
        <f>'Титул денна'!O16:P16</f>
        <v xml:space="preserve"> </v>
      </c>
      <c r="P16" s="706"/>
      <c r="Q16" s="697">
        <f>'Титул денна'!Q16</f>
        <v>0</v>
      </c>
      <c r="R16" s="698"/>
      <c r="S16" s="698"/>
      <c r="T16" s="698"/>
      <c r="U16" s="698"/>
      <c r="V16" s="698"/>
      <c r="W16" s="699"/>
      <c r="X16" s="386"/>
      <c r="Y16" s="387"/>
      <c r="Z16" s="387"/>
      <c r="AA16" s="387"/>
      <c r="AB16" s="388" t="s">
        <v>5</v>
      </c>
      <c r="AC16" s="388"/>
      <c r="AD16" s="700">
        <f>'Титул денна'!AD16</f>
        <v>0</v>
      </c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1"/>
      <c r="AW16" s="701"/>
      <c r="AX16" s="701"/>
      <c r="AY16" s="701"/>
      <c r="AZ16" s="701"/>
      <c r="BA16" s="701"/>
      <c r="BB16" s="701"/>
      <c r="BC16" s="701"/>
      <c r="BD16" s="701"/>
      <c r="BE16" s="701"/>
      <c r="BF16" s="702"/>
    </row>
    <row r="17" spans="1:61" s="43" customFormat="1" ht="21">
      <c r="G17" s="123" t="s">
        <v>137</v>
      </c>
      <c r="H17" s="123"/>
      <c r="I17" s="123"/>
      <c r="J17" s="123"/>
      <c r="K17" s="123"/>
      <c r="L17" s="123"/>
      <c r="M17" s="123"/>
      <c r="N17" s="123"/>
      <c r="O17" s="557"/>
      <c r="P17" s="557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703" t="str">
        <f>'Титул денна'!AD17</f>
        <v>Туризм</v>
      </c>
      <c r="AE17" s="704"/>
      <c r="AF17" s="704"/>
      <c r="AG17" s="704"/>
      <c r="AH17" s="704"/>
      <c r="AI17" s="704"/>
      <c r="AJ17" s="704"/>
      <c r="AK17" s="704"/>
      <c r="AL17" s="704"/>
      <c r="AM17" s="704"/>
      <c r="AN17" s="704"/>
      <c r="AO17" s="704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705"/>
    </row>
    <row r="18" spans="1:61" s="43" customFormat="1" ht="21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61" t="s">
        <v>188</v>
      </c>
      <c r="R18" s="562"/>
      <c r="S18" s="562"/>
      <c r="T18" s="562"/>
      <c r="U18" s="562"/>
      <c r="V18" s="562"/>
      <c r="W18" s="562"/>
      <c r="X18" s="562"/>
      <c r="Y18" s="562"/>
      <c r="Z18" s="562"/>
      <c r="AA18" s="563"/>
      <c r="AB18" s="389" t="s">
        <v>82</v>
      </c>
      <c r="AC18" s="389"/>
      <c r="AD18" s="389"/>
      <c r="AE18" s="389"/>
      <c r="AF18" s="389"/>
      <c r="AG18" s="389"/>
      <c r="AH18" s="391"/>
      <c r="AI18" s="707">
        <f>'Титул денна'!AI18:AN18</f>
        <v>2023</v>
      </c>
      <c r="AJ18" s="708"/>
      <c r="AK18" s="708"/>
      <c r="AL18" s="708"/>
      <c r="AM18" s="708"/>
      <c r="AN18" s="70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>
      <c r="A19" s="392" t="s">
        <v>185</v>
      </c>
      <c r="BB19" s="560" t="s">
        <v>44</v>
      </c>
      <c r="BC19" s="560"/>
      <c r="BD19" s="560"/>
      <c r="BE19" s="560"/>
      <c r="BF19" s="560"/>
      <c r="BG19" s="560"/>
      <c r="BH19" s="560"/>
      <c r="BI19" s="560"/>
    </row>
    <row r="20" spans="1:61" s="228" customFormat="1" ht="42" customHeight="1">
      <c r="A20" s="569" t="s">
        <v>45</v>
      </c>
      <c r="B20" s="548" t="s">
        <v>46</v>
      </c>
      <c r="C20" s="549"/>
      <c r="D20" s="549"/>
      <c r="E20" s="550"/>
      <c r="F20" s="552" t="s">
        <v>47</v>
      </c>
      <c r="G20" s="553"/>
      <c r="H20" s="553"/>
      <c r="I20" s="553"/>
      <c r="J20" s="504"/>
      <c r="K20" s="548" t="s">
        <v>48</v>
      </c>
      <c r="L20" s="549"/>
      <c r="M20" s="549"/>
      <c r="N20" s="550"/>
      <c r="O20" s="552" t="s">
        <v>49</v>
      </c>
      <c r="P20" s="553"/>
      <c r="Q20" s="553"/>
      <c r="R20" s="553"/>
      <c r="S20" s="548" t="s">
        <v>50</v>
      </c>
      <c r="T20" s="554"/>
      <c r="U20" s="554"/>
      <c r="V20" s="555"/>
      <c r="W20" s="503"/>
      <c r="X20" s="548" t="s">
        <v>51</v>
      </c>
      <c r="Y20" s="549"/>
      <c r="Z20" s="549"/>
      <c r="AA20" s="551"/>
      <c r="AB20" s="552" t="s">
        <v>52</v>
      </c>
      <c r="AC20" s="553"/>
      <c r="AD20" s="553"/>
      <c r="AE20" s="553"/>
      <c r="AF20" s="552" t="s">
        <v>53</v>
      </c>
      <c r="AG20" s="553"/>
      <c r="AH20" s="553"/>
      <c r="AI20" s="553"/>
      <c r="AJ20" s="504"/>
      <c r="AK20" s="548" t="s">
        <v>54</v>
      </c>
      <c r="AL20" s="549"/>
      <c r="AM20" s="549"/>
      <c r="AN20" s="550"/>
      <c r="AO20" s="552" t="s">
        <v>55</v>
      </c>
      <c r="AP20" s="553"/>
      <c r="AQ20" s="553"/>
      <c r="AR20" s="553"/>
      <c r="AS20" s="548" t="s">
        <v>56</v>
      </c>
      <c r="AT20" s="554"/>
      <c r="AU20" s="554"/>
      <c r="AV20" s="555"/>
      <c r="AW20" s="503"/>
      <c r="AX20" s="548" t="s">
        <v>57</v>
      </c>
      <c r="AY20" s="549"/>
      <c r="AZ20" s="549"/>
      <c r="BA20" s="550"/>
      <c r="BB20" s="546" t="str">
        <f>'Титул денна'!BB20:BB21</f>
        <v>Теоретичне навчання</v>
      </c>
      <c r="BC20" s="546" t="str">
        <f>'Титул денна'!BC20:BC21</f>
        <v>Екзаменацій- на сесія</v>
      </c>
      <c r="BD20" s="546" t="str">
        <f>'Титул денна'!BD20:BD21</f>
        <v>Настановні заняття</v>
      </c>
      <c r="BE20" s="546" t="str">
        <f>'Титул денна'!BE20:BE21</f>
        <v>Практика</v>
      </c>
      <c r="BF20" s="546" t="str">
        <f>'Титул денна'!BF20:BF21</f>
        <v>Виконання кваліф. роботи</v>
      </c>
      <c r="BG20" s="546" t="str">
        <f>'Титул денна'!BG20:BG21</f>
        <v>Атестація</v>
      </c>
      <c r="BH20" s="546" t="str">
        <f>'Титул денна'!BH20:BH21</f>
        <v>Канікули</v>
      </c>
      <c r="BI20" s="546" t="str">
        <f>'Титул денна'!BI20:BI21</f>
        <v>Всього</v>
      </c>
    </row>
    <row r="21" spans="1:61" s="45" customFormat="1" ht="24" customHeight="1">
      <c r="A21" s="570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10"/>
      <c r="BC21" s="710"/>
      <c r="BD21" s="710"/>
      <c r="BE21" s="710"/>
      <c r="BF21" s="710"/>
      <c r="BG21" s="710"/>
      <c r="BH21" s="710"/>
      <c r="BI21" s="710"/>
    </row>
    <row r="22" spans="1:61" s="46" customFormat="1" ht="21">
      <c r="A22" s="394" t="s">
        <v>62</v>
      </c>
      <c r="B22" s="120"/>
      <c r="C22" s="120"/>
      <c r="D22" s="120"/>
      <c r="E22" s="120"/>
      <c r="F22" s="471"/>
      <c r="G22" s="471" t="s">
        <v>289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289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>
      <c r="A23" s="394" t="s">
        <v>63</v>
      </c>
      <c r="B23" s="471" t="s">
        <v>289</v>
      </c>
      <c r="C23" s="120"/>
      <c r="D23" s="120"/>
      <c r="E23" s="120"/>
      <c r="F23" s="471"/>
      <c r="G23" s="100" t="s">
        <v>65</v>
      </c>
      <c r="H23" s="120" t="s">
        <v>357</v>
      </c>
      <c r="I23" s="120" t="s">
        <v>357</v>
      </c>
      <c r="J23" s="120" t="s">
        <v>357</v>
      </c>
      <c r="K23" s="120" t="s">
        <v>357</v>
      </c>
      <c r="L23" s="120" t="s">
        <v>357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20" t="s">
        <v>73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5</v>
      </c>
      <c r="BF23" s="99">
        <v>5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7</v>
      </c>
      <c r="BD24" s="407">
        <f t="shared" si="1"/>
        <v>3</v>
      </c>
      <c r="BE24" s="407">
        <f t="shared" si="1"/>
        <v>5</v>
      </c>
      <c r="BF24" s="407">
        <f t="shared" si="1"/>
        <v>5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49999999999999" customHeight="1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49999999999999" customHeight="1">
      <c r="A27" s="101"/>
      <c r="B27" s="470" t="s">
        <v>289</v>
      </c>
      <c r="C27" s="476" t="s">
        <v>292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293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5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5">
      <c r="A29" s="711" t="str">
        <f>'Титул денна'!A29:BI29</f>
        <v>ПРАКТИКИ:  В - виробнича;  П - переддипломна</v>
      </c>
      <c r="B29" s="712"/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</row>
    <row r="30" spans="1:61" ht="33" customHeight="1">
      <c r="A30" s="403" t="s">
        <v>120</v>
      </c>
      <c r="AC30" s="556" t="s">
        <v>130</v>
      </c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</row>
    <row r="31" spans="1:61" ht="15.5">
      <c r="A31" s="404" t="s">
        <v>121</v>
      </c>
    </row>
    <row r="32" spans="1:61" ht="15.5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4" zoomScaleNormal="100" zoomScaleSheetLayoutView="100" workbookViewId="0">
      <selection activeCell="A26" sqref="A26"/>
    </sheetView>
  </sheetViews>
  <sheetFormatPr defaultColWidth="9.1796875" defaultRowHeight="13"/>
  <cols>
    <col min="1" max="1" width="7.453125" style="29" bestFit="1" customWidth="1"/>
    <col min="2" max="2" width="28" style="364" customWidth="1"/>
    <col min="3" max="3" width="5.453125" style="366" customWidth="1"/>
    <col min="4" max="14" width="2.453125" style="362" customWidth="1"/>
    <col min="15" max="16" width="2" style="362" customWidth="1"/>
    <col min="17" max="17" width="2.1796875" style="362" customWidth="1"/>
    <col min="18" max="18" width="2" style="362" customWidth="1"/>
    <col min="19" max="19" width="1.81640625" style="362" customWidth="1"/>
    <col min="20" max="20" width="2.1796875" style="362" customWidth="1"/>
    <col min="21" max="23" width="2.453125" style="362" customWidth="1"/>
    <col min="24" max="24" width="6" style="362" customWidth="1"/>
    <col min="25" max="25" width="5.1796875" style="362" customWidth="1"/>
    <col min="26" max="28" width="4.54296875" style="362" customWidth="1"/>
    <col min="29" max="29" width="5.81640625" style="362" customWidth="1"/>
    <col min="30" max="45" width="4.54296875" style="362" customWidth="1"/>
    <col min="46" max="61" width="4.54296875" style="362" hidden="1" customWidth="1"/>
    <col min="62" max="62" width="5.81640625" style="65" bestFit="1" customWidth="1"/>
    <col min="63" max="63" width="4.54296875" style="33" hidden="1" customWidth="1"/>
    <col min="64" max="64" width="9.54296875" style="33" hidden="1" customWidth="1"/>
    <col min="65" max="66" width="5" style="33" hidden="1" customWidth="1"/>
    <col min="67" max="68" width="5.1796875" style="33" hidden="1" customWidth="1"/>
    <col min="69" max="69" width="5" style="33" hidden="1" customWidth="1"/>
    <col min="70" max="70" width="5.453125" style="33" hidden="1" customWidth="1"/>
    <col min="71" max="71" width="5.81640625" style="33" hidden="1" customWidth="1"/>
    <col min="72" max="72" width="6" style="33" hidden="1" customWidth="1"/>
    <col min="73" max="73" width="6.453125" style="33" hidden="1" customWidth="1"/>
    <col min="74" max="74" width="4.81640625" style="33" hidden="1" customWidth="1"/>
    <col min="75" max="82" width="5.81640625" style="33" hidden="1" customWidth="1"/>
    <col min="83" max="83" width="5.81640625" style="358" hidden="1" customWidth="1"/>
    <col min="84" max="84" width="6.1796875" style="359" hidden="1" customWidth="1"/>
    <col min="85" max="85" width="4.1796875" style="33" hidden="1" customWidth="1"/>
    <col min="86" max="89" width="3.81640625" style="33" hidden="1" customWidth="1"/>
    <col min="90" max="92" width="5.54296875" style="33" hidden="1" customWidth="1"/>
    <col min="93" max="93" width="4.453125" style="33" hidden="1" customWidth="1"/>
    <col min="94" max="98" width="3.81640625" style="33" hidden="1" customWidth="1"/>
    <col min="99" max="99" width="4.81640625" style="33" hidden="1" customWidth="1"/>
    <col min="100" max="106" width="3.81640625" style="33" hidden="1" customWidth="1"/>
    <col min="107" max="107" width="5.453125" style="33" hidden="1" customWidth="1"/>
    <col min="108" max="116" width="4.54296875" style="33" hidden="1" customWidth="1"/>
    <col min="117" max="124" width="5.1796875" style="33" hidden="1" customWidth="1"/>
    <col min="125" max="125" width="5.81640625" style="33" hidden="1" customWidth="1"/>
    <col min="126" max="129" width="5.54296875" style="33" hidden="1" customWidth="1"/>
    <col min="130" max="130" width="4" style="33" hidden="1" customWidth="1"/>
    <col min="131" max="135" width="0" style="33" hidden="1" customWidth="1"/>
    <col min="136" max="16384" width="9.1796875" style="33"/>
  </cols>
  <sheetData>
    <row r="1" spans="1:135" s="270" customFormat="1" ht="13.5" hidden="1" customHeight="1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>
      <c r="A2" s="717" t="s">
        <v>7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T2" s="717"/>
      <c r="AU2" s="717"/>
      <c r="AV2" s="717"/>
      <c r="AW2" s="717"/>
      <c r="AX2" s="717"/>
      <c r="AY2" s="717"/>
      <c r="AZ2" s="717"/>
      <c r="BA2" s="717"/>
      <c r="BB2" s="717"/>
      <c r="BC2" s="717"/>
      <c r="BD2" s="717"/>
      <c r="BE2" s="717"/>
      <c r="BF2" s="717"/>
      <c r="BG2" s="717"/>
      <c r="BH2" s="717"/>
      <c r="BI2" s="717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>
      <c r="A3" s="718" t="s">
        <v>118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20"/>
      <c r="BJ3" s="21"/>
      <c r="BL3" s="695" t="s">
        <v>75</v>
      </c>
      <c r="BM3" s="695"/>
      <c r="BN3" s="695"/>
      <c r="BO3" s="695"/>
      <c r="BP3" s="695"/>
      <c r="BQ3" s="695"/>
      <c r="BR3" s="695"/>
      <c r="BS3" s="695"/>
      <c r="CE3" s="210"/>
      <c r="CF3" s="224"/>
      <c r="CP3" s="137"/>
      <c r="CQ3" s="137"/>
    </row>
    <row r="4" spans="1:135" s="19" customFormat="1" ht="12.75" customHeight="1">
      <c r="A4" s="721" t="str">
        <f>'Титул денна'!AX1</f>
        <v>магістр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22"/>
      <c r="AO4" s="722"/>
      <c r="AP4" s="722"/>
      <c r="AQ4" s="722"/>
      <c r="AR4" s="722"/>
      <c r="AS4" s="722"/>
      <c r="AT4" s="722"/>
      <c r="AU4" s="722"/>
      <c r="AV4" s="722"/>
      <c r="AW4" s="722"/>
      <c r="AX4" s="722"/>
      <c r="AY4" s="722"/>
      <c r="AZ4" s="722"/>
      <c r="BA4" s="722"/>
      <c r="BB4" s="722"/>
      <c r="BC4" s="722"/>
      <c r="BD4" s="722"/>
      <c r="BE4" s="722"/>
      <c r="BF4" s="722"/>
      <c r="BG4" s="722"/>
      <c r="BH4" s="722"/>
      <c r="BI4" s="72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>
      <c r="A5" s="724" t="s">
        <v>139</v>
      </c>
      <c r="B5" s="727" t="s">
        <v>8</v>
      </c>
      <c r="C5" s="730" t="s">
        <v>9</v>
      </c>
      <c r="D5" s="731" t="s">
        <v>10</v>
      </c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3"/>
      <c r="X5" s="734" t="s">
        <v>3</v>
      </c>
      <c r="Y5" s="735"/>
      <c r="Z5" s="735"/>
      <c r="AA5" s="735"/>
      <c r="AB5" s="735"/>
      <c r="AC5" s="736"/>
      <c r="AD5" s="734" t="s">
        <v>11</v>
      </c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  <c r="AU5" s="735"/>
      <c r="AV5" s="735"/>
      <c r="AW5" s="735"/>
      <c r="AX5" s="735"/>
      <c r="AY5" s="735"/>
      <c r="AZ5" s="735"/>
      <c r="BA5" s="735"/>
      <c r="BB5" s="735"/>
      <c r="BC5" s="735"/>
      <c r="BD5" s="735"/>
      <c r="BE5" s="735"/>
      <c r="BF5" s="735"/>
      <c r="BG5" s="735"/>
      <c r="BH5" s="735"/>
      <c r="BI5" s="736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>
      <c r="A6" s="725"/>
      <c r="B6" s="728"/>
      <c r="C6" s="730"/>
      <c r="D6" s="737" t="s">
        <v>12</v>
      </c>
      <c r="E6" s="738"/>
      <c r="F6" s="738"/>
      <c r="G6" s="739"/>
      <c r="H6" s="716" t="s">
        <v>13</v>
      </c>
      <c r="I6" s="716"/>
      <c r="J6" s="716"/>
      <c r="K6" s="716"/>
      <c r="L6" s="716"/>
      <c r="M6" s="716"/>
      <c r="N6" s="716"/>
      <c r="O6" s="746" t="s">
        <v>14</v>
      </c>
      <c r="P6" s="746" t="s">
        <v>15</v>
      </c>
      <c r="Q6" s="716" t="s">
        <v>16</v>
      </c>
      <c r="R6" s="716"/>
      <c r="S6" s="716"/>
      <c r="T6" s="716"/>
      <c r="U6" s="716"/>
      <c r="V6" s="716"/>
      <c r="W6" s="716"/>
      <c r="X6" s="747" t="s">
        <v>17</v>
      </c>
      <c r="Y6" s="747"/>
      <c r="Z6" s="716" t="s">
        <v>181</v>
      </c>
      <c r="AA6" s="716" t="s">
        <v>182</v>
      </c>
      <c r="AB6" s="716" t="s">
        <v>183</v>
      </c>
      <c r="AC6" s="716" t="s">
        <v>0</v>
      </c>
      <c r="AD6" s="731" t="s">
        <v>18</v>
      </c>
      <c r="AE6" s="732"/>
      <c r="AF6" s="732"/>
      <c r="AG6" s="732"/>
      <c r="AH6" s="732"/>
      <c r="AI6" s="732"/>
      <c r="AJ6" s="732"/>
      <c r="AK6" s="733"/>
      <c r="AL6" s="731" t="s">
        <v>19</v>
      </c>
      <c r="AM6" s="732"/>
      <c r="AN6" s="732"/>
      <c r="AO6" s="732"/>
      <c r="AP6" s="732"/>
      <c r="AQ6" s="732"/>
      <c r="AR6" s="732"/>
      <c r="AS6" s="733"/>
      <c r="AT6" s="734" t="s">
        <v>20</v>
      </c>
      <c r="AU6" s="735"/>
      <c r="AV6" s="735"/>
      <c r="AW6" s="735"/>
      <c r="AX6" s="735"/>
      <c r="AY6" s="735"/>
      <c r="AZ6" s="735"/>
      <c r="BA6" s="736"/>
      <c r="BB6" s="734" t="s">
        <v>21</v>
      </c>
      <c r="BC6" s="735"/>
      <c r="BD6" s="735"/>
      <c r="BE6" s="735"/>
      <c r="BF6" s="735"/>
      <c r="BG6" s="735"/>
      <c r="BH6" s="735"/>
      <c r="BI6" s="736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>
      <c r="A7" s="725"/>
      <c r="B7" s="728"/>
      <c r="C7" s="730"/>
      <c r="D7" s="740"/>
      <c r="E7" s="741"/>
      <c r="F7" s="741"/>
      <c r="G7" s="742"/>
      <c r="H7" s="716"/>
      <c r="I7" s="716"/>
      <c r="J7" s="716"/>
      <c r="K7" s="716"/>
      <c r="L7" s="716"/>
      <c r="M7" s="716"/>
      <c r="N7" s="716"/>
      <c r="O7" s="746"/>
      <c r="P7" s="746"/>
      <c r="Q7" s="716"/>
      <c r="R7" s="716"/>
      <c r="S7" s="716"/>
      <c r="T7" s="716"/>
      <c r="U7" s="716"/>
      <c r="V7" s="716"/>
      <c r="W7" s="716"/>
      <c r="X7" s="716" t="s">
        <v>22</v>
      </c>
      <c r="Y7" s="716" t="s">
        <v>23</v>
      </c>
      <c r="Z7" s="716"/>
      <c r="AA7" s="716"/>
      <c r="AB7" s="716"/>
      <c r="AC7" s="716"/>
      <c r="AD7" s="713">
        <v>1</v>
      </c>
      <c r="AE7" s="714"/>
      <c r="AF7" s="714"/>
      <c r="AG7" s="715"/>
      <c r="AH7" s="713">
        <v>2</v>
      </c>
      <c r="AI7" s="714"/>
      <c r="AJ7" s="714"/>
      <c r="AK7" s="715"/>
      <c r="AL7" s="713">
        <v>3</v>
      </c>
      <c r="AM7" s="714"/>
      <c r="AN7" s="714"/>
      <c r="AO7" s="715"/>
      <c r="AP7" s="713">
        <v>4</v>
      </c>
      <c r="AQ7" s="714"/>
      <c r="AR7" s="714"/>
      <c r="AS7" s="715"/>
      <c r="AT7" s="713">
        <v>5</v>
      </c>
      <c r="AU7" s="714"/>
      <c r="AV7" s="714"/>
      <c r="AW7" s="715"/>
      <c r="AX7" s="713">
        <v>6</v>
      </c>
      <c r="AY7" s="714"/>
      <c r="AZ7" s="714"/>
      <c r="BA7" s="715"/>
      <c r="BB7" s="713">
        <v>7</v>
      </c>
      <c r="BC7" s="714"/>
      <c r="BD7" s="714"/>
      <c r="BE7" s="715"/>
      <c r="BF7" s="713">
        <v>8</v>
      </c>
      <c r="BG7" s="714"/>
      <c r="BH7" s="714"/>
      <c r="BI7" s="715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>
      <c r="A8" s="725"/>
      <c r="B8" s="728"/>
      <c r="C8" s="730"/>
      <c r="D8" s="740"/>
      <c r="E8" s="741"/>
      <c r="F8" s="741"/>
      <c r="G8" s="742"/>
      <c r="H8" s="716"/>
      <c r="I8" s="716"/>
      <c r="J8" s="716"/>
      <c r="K8" s="716"/>
      <c r="L8" s="716"/>
      <c r="M8" s="716"/>
      <c r="N8" s="716"/>
      <c r="O8" s="746"/>
      <c r="P8" s="74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34" t="s">
        <v>345</v>
      </c>
      <c r="AE8" s="735"/>
      <c r="AF8" s="735"/>
      <c r="AG8" s="735"/>
      <c r="AH8" s="735"/>
      <c r="AI8" s="735"/>
      <c r="AJ8" s="735"/>
      <c r="AK8" s="735"/>
      <c r="AL8" s="735"/>
      <c r="AM8" s="735"/>
      <c r="AN8" s="735"/>
      <c r="AO8" s="735"/>
      <c r="AP8" s="735"/>
      <c r="AQ8" s="735"/>
      <c r="AR8" s="735"/>
      <c r="AS8" s="735"/>
      <c r="AT8" s="735"/>
      <c r="AU8" s="735"/>
      <c r="AV8" s="735"/>
      <c r="AW8" s="735"/>
      <c r="AX8" s="735"/>
      <c r="AY8" s="735"/>
      <c r="AZ8" s="735"/>
      <c r="BA8" s="735"/>
      <c r="BB8" s="735"/>
      <c r="BC8" s="735"/>
      <c r="BD8" s="735"/>
      <c r="BE8" s="735"/>
      <c r="BF8" s="735"/>
      <c r="BG8" s="735"/>
      <c r="BH8" s="735"/>
      <c r="BI8" s="736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>
      <c r="A9" s="725"/>
      <c r="B9" s="728"/>
      <c r="C9" s="730"/>
      <c r="D9" s="740"/>
      <c r="E9" s="741"/>
      <c r="F9" s="741"/>
      <c r="G9" s="742"/>
      <c r="H9" s="716"/>
      <c r="I9" s="716"/>
      <c r="J9" s="716"/>
      <c r="K9" s="716"/>
      <c r="L9" s="716"/>
      <c r="M9" s="716"/>
      <c r="N9" s="716"/>
      <c r="O9" s="746"/>
      <c r="P9" s="74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  <c r="AB9" s="716"/>
      <c r="AC9" s="716"/>
      <c r="AD9" s="629">
        <v>1</v>
      </c>
      <c r="AE9" s="630"/>
      <c r="AF9" s="630"/>
      <c r="AG9" s="631"/>
      <c r="AH9" s="629">
        <v>1</v>
      </c>
      <c r="AI9" s="630"/>
      <c r="AJ9" s="630"/>
      <c r="AK9" s="631"/>
      <c r="AL9" s="629">
        <v>1</v>
      </c>
      <c r="AM9" s="630"/>
      <c r="AN9" s="630"/>
      <c r="AO9" s="631"/>
      <c r="AP9" s="629"/>
      <c r="AQ9" s="630"/>
      <c r="AR9" s="630"/>
      <c r="AS9" s="631"/>
      <c r="AT9" s="629"/>
      <c r="AU9" s="630"/>
      <c r="AV9" s="630"/>
      <c r="AW9" s="631"/>
      <c r="AX9" s="629"/>
      <c r="AY9" s="630"/>
      <c r="AZ9" s="630"/>
      <c r="BA9" s="631"/>
      <c r="BB9" s="629"/>
      <c r="BC9" s="630"/>
      <c r="BD9" s="630"/>
      <c r="BE9" s="631"/>
      <c r="BF9" s="629"/>
      <c r="BG9" s="630"/>
      <c r="BH9" s="630"/>
      <c r="BI9" s="631"/>
      <c r="BJ9" s="62"/>
      <c r="CE9" s="283"/>
      <c r="CF9" s="285"/>
    </row>
    <row r="10" spans="1:135" s="28" customFormat="1" ht="17.25" customHeight="1">
      <c r="A10" s="726"/>
      <c r="B10" s="729"/>
      <c r="C10" s="730"/>
      <c r="D10" s="743"/>
      <c r="E10" s="744"/>
      <c r="F10" s="744"/>
      <c r="G10" s="745"/>
      <c r="H10" s="716"/>
      <c r="I10" s="716"/>
      <c r="J10" s="716"/>
      <c r="K10" s="716"/>
      <c r="L10" s="716"/>
      <c r="M10" s="716"/>
      <c r="N10" s="716"/>
      <c r="O10" s="746"/>
      <c r="P10" s="74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  <c r="AB10" s="716"/>
      <c r="AC10" s="716"/>
      <c r="AD10" s="734" t="s">
        <v>187</v>
      </c>
      <c r="AE10" s="735"/>
      <c r="AF10" s="735"/>
      <c r="AG10" s="735"/>
      <c r="AH10" s="735"/>
      <c r="AI10" s="735"/>
      <c r="AJ10" s="735"/>
      <c r="AK10" s="735"/>
      <c r="AL10" s="735"/>
      <c r="AM10" s="735"/>
      <c r="AN10" s="735"/>
      <c r="AO10" s="735"/>
      <c r="AP10" s="735"/>
      <c r="AQ10" s="735"/>
      <c r="AR10" s="735"/>
      <c r="AS10" s="735"/>
      <c r="AT10" s="735"/>
      <c r="AU10" s="735"/>
      <c r="AV10" s="735"/>
      <c r="AW10" s="735"/>
      <c r="AX10" s="735"/>
      <c r="AY10" s="735"/>
      <c r="AZ10" s="735"/>
      <c r="BA10" s="735"/>
      <c r="BB10" s="735"/>
      <c r="BC10" s="735"/>
      <c r="BD10" s="735"/>
      <c r="BE10" s="735"/>
      <c r="BF10" s="735"/>
      <c r="BG10" s="735"/>
      <c r="BH10" s="735"/>
      <c r="BI10" s="736"/>
      <c r="BJ10" s="21"/>
      <c r="BK10" s="19"/>
      <c r="BL10" s="612" t="s">
        <v>36</v>
      </c>
      <c r="BM10" s="613"/>
      <c r="BN10" s="613"/>
      <c r="BO10" s="613"/>
      <c r="BP10" s="613"/>
      <c r="BQ10" s="613"/>
      <c r="BR10" s="613"/>
      <c r="BS10" s="614"/>
      <c r="BT10" s="634" t="s">
        <v>35</v>
      </c>
      <c r="CE10" s="283"/>
      <c r="CF10" s="284"/>
      <c r="DC10" s="133" t="s">
        <v>35</v>
      </c>
      <c r="DD10" s="612" t="s">
        <v>150</v>
      </c>
      <c r="DE10" s="613"/>
      <c r="DF10" s="613"/>
      <c r="DG10" s="613"/>
      <c r="DH10" s="613"/>
      <c r="DI10" s="613"/>
      <c r="DJ10" s="613"/>
      <c r="DK10" s="614"/>
      <c r="DL10" s="133" t="s">
        <v>35</v>
      </c>
      <c r="DM10" s="612" t="s">
        <v>151</v>
      </c>
      <c r="DN10" s="613"/>
      <c r="DO10" s="613"/>
      <c r="DP10" s="613"/>
      <c r="DQ10" s="613"/>
      <c r="DR10" s="613"/>
      <c r="DS10" s="613"/>
      <c r="DT10" s="614"/>
      <c r="DU10" s="133" t="s">
        <v>35</v>
      </c>
      <c r="DX10" s="28" t="s">
        <v>324</v>
      </c>
    </row>
    <row r="11" spans="1:135" s="289" customFormat="1" ht="13.5" customHeight="1">
      <c r="A11" s="22">
        <v>1</v>
      </c>
      <c r="B11" s="286" t="s">
        <v>109</v>
      </c>
      <c r="C11" s="287" t="s">
        <v>258</v>
      </c>
      <c r="D11" s="750">
        <v>4</v>
      </c>
      <c r="E11" s="750"/>
      <c r="F11" s="750"/>
      <c r="G11" s="750"/>
      <c r="H11" s="750">
        <v>5</v>
      </c>
      <c r="I11" s="750"/>
      <c r="J11" s="750"/>
      <c r="K11" s="750"/>
      <c r="L11" s="750"/>
      <c r="M11" s="750"/>
      <c r="N11" s="750"/>
      <c r="O11" s="22">
        <v>6</v>
      </c>
      <c r="P11" s="22">
        <v>7</v>
      </c>
      <c r="Q11" s="750">
        <v>8</v>
      </c>
      <c r="R11" s="750"/>
      <c r="S11" s="750"/>
      <c r="T11" s="750"/>
      <c r="U11" s="750"/>
      <c r="V11" s="750"/>
      <c r="W11" s="750"/>
      <c r="X11" s="22">
        <v>9</v>
      </c>
      <c r="Y11" s="287" t="s">
        <v>259</v>
      </c>
      <c r="Z11" s="22">
        <v>11</v>
      </c>
      <c r="AA11" s="22">
        <v>12</v>
      </c>
      <c r="AB11" s="22">
        <v>13</v>
      </c>
      <c r="AC11" s="22">
        <v>14</v>
      </c>
      <c r="AD11" s="751">
        <v>15</v>
      </c>
      <c r="AE11" s="752"/>
      <c r="AF11" s="752"/>
      <c r="AG11" s="288" t="s">
        <v>80</v>
      </c>
      <c r="AH11" s="753">
        <v>16</v>
      </c>
      <c r="AI11" s="752"/>
      <c r="AJ11" s="752"/>
      <c r="AK11" s="288" t="s">
        <v>80</v>
      </c>
      <c r="AL11" s="753">
        <v>17</v>
      </c>
      <c r="AM11" s="752"/>
      <c r="AN11" s="752"/>
      <c r="AO11" s="288" t="s">
        <v>80</v>
      </c>
      <c r="AP11" s="753">
        <v>18</v>
      </c>
      <c r="AQ11" s="752"/>
      <c r="AR11" s="752"/>
      <c r="AS11" s="288" t="s">
        <v>80</v>
      </c>
      <c r="AT11" s="753">
        <v>19</v>
      </c>
      <c r="AU11" s="752"/>
      <c r="AV11" s="752"/>
      <c r="AW11" s="288" t="s">
        <v>80</v>
      </c>
      <c r="AX11" s="753">
        <v>20</v>
      </c>
      <c r="AY11" s="752"/>
      <c r="AZ11" s="752"/>
      <c r="BA11" s="288" t="s">
        <v>80</v>
      </c>
      <c r="BB11" s="753">
        <v>21</v>
      </c>
      <c r="BC11" s="752"/>
      <c r="BD11" s="752"/>
      <c r="BE11" s="288" t="s">
        <v>80</v>
      </c>
      <c r="BF11" s="753">
        <v>22</v>
      </c>
      <c r="BG11" s="752"/>
      <c r="BH11" s="752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34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>
      <c r="A14" s="295" t="s">
        <v>197</v>
      </c>
      <c r="B14" s="296" t="s">
        <v>198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МЕіТ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v>1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1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ht="12.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v>1</v>
      </c>
      <c r="R16" s="486">
        <v>2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1</v>
      </c>
      <c r="DY16" s="19">
        <f t="shared" si="27"/>
        <v>1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ht="20.5" customHeight="1">
      <c r="A17" s="22" t="str">
        <f>'ПЛАН НАВЧАЛЬНОГО ПРОЦЕСУ ДЕННА'!A17</f>
        <v>1.1.03</v>
      </c>
      <c r="B17" s="409" t="str">
        <f>'ПЛАН НАВЧАЛЬНОГО ПРОЦЕСУ ДЕННА'!B17</f>
        <v>Управління регіональним розвитком туризму</v>
      </c>
      <c r="C17" s="410" t="str">
        <f>'ПЛАН НАВЧАЛЬНОГО ПРОЦЕСУ ДЕННА'!C17</f>
        <v>МЕіТ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v>2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135</v>
      </c>
      <c r="Y17" s="144">
        <f>'ПЛАН НАВЧАЛЬНОГО ПРОЦЕСУ ДЕННА'!Y17</f>
        <v>4.5</v>
      </c>
      <c r="Z17" s="9">
        <f>AD17*$BL$5+AH17*$BM$5+AL17*$BN$5+AP17*$BO$5+AT17*$BP$5+AX17*$BQ$5+BB17*$BR$5+BF17*$BS$5</f>
        <v>4</v>
      </c>
      <c r="AA17" s="9">
        <f t="shared" si="12"/>
        <v>0</v>
      </c>
      <c r="AB17" s="9">
        <f t="shared" si="12"/>
        <v>4</v>
      </c>
      <c r="AC17" s="9">
        <f t="shared" si="13"/>
        <v>127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v>4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v>4</v>
      </c>
      <c r="AK17" s="70">
        <f>'ПЛАН НАВЧАЛЬНОГО ПРОЦЕСУ ДЕННА'!AK17</f>
        <v>4.5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0.94074074074074077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4.5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4.5</v>
      </c>
      <c r="BW17" s="14">
        <f>IF($DC17=0,0,ROUND(4*$Y17*SUM(AD17:AF17)/$DC17,0)/4)</f>
        <v>0</v>
      </c>
      <c r="BX17" s="14">
        <f>IF($DC17=0,0,ROUND(4*$Y17*SUM(AH17:AJ17)/$DC17,0)/4)</f>
        <v>4.5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4.5</v>
      </c>
      <c r="CF17" s="308">
        <f t="shared" si="16"/>
        <v>4.5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1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12.5">
      <c r="A18" s="22" t="str">
        <f>'ПЛАН НАВЧАЛЬНОГО ПРОЦЕСУ ДЕННА'!A18</f>
        <v>1.1.04</v>
      </c>
      <c r="B18" s="409" t="str">
        <f>'ПЛАН НАВЧАЛЬНОГО ПРОЦЕСУ ДЕННА'!B18</f>
        <v>Інноваційні технології в туризмі</v>
      </c>
      <c r="C18" s="410" t="str">
        <f>'ПЛАН НАВЧАЛЬНОГО ПРОЦЕСУ ДЕННА'!C18</f>
        <v>МЕіТ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v>1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120</v>
      </c>
      <c r="Y18" s="144">
        <f>'ПЛАН НАВЧАЛЬНОГО ПРОЦЕСУ ДЕННА'!Y18</f>
        <v>4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112</v>
      </c>
      <c r="AD18" s="369">
        <v>4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v>4</v>
      </c>
      <c r="AG18" s="70">
        <f>'ПЛАН НАВЧАЛЬНОГО ПРОЦЕСУ ДЕННА'!AG18</f>
        <v>4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0.93333333333333335</v>
      </c>
      <c r="BK18" s="125" t="str">
        <f t="shared" si="1"/>
        <v/>
      </c>
      <c r="BL18" s="14">
        <f t="shared" si="28"/>
        <v>4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</v>
      </c>
      <c r="BW18" s="14">
        <f t="shared" ref="BW18:BW64" si="29">IF($DC18=0,0,ROUND(4*$Y18*SUM(AD18:AF18)/$DC18,0)/4)</f>
        <v>4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4</v>
      </c>
      <c r="CF18" s="308">
        <f t="shared" si="16"/>
        <v>4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1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12.5">
      <c r="A19" s="22" t="str">
        <f>'ПЛАН НАВЧАЛЬНОГО ПРОЦЕСУ ДЕННА'!A19</f>
        <v>1.1.05</v>
      </c>
      <c r="B19" s="409" t="str">
        <f>'ПЛАН НАВЧАЛЬНОГО ПРОЦЕСУ ДЕННА'!B19</f>
        <v>Курортна та рекреаційна справа</v>
      </c>
      <c r="C19" s="410" t="str">
        <f>'ПЛАН НАВЧАЛЬНОГО ПРОЦЕСУ ДЕННА'!C19</f>
        <v>МЕіТ</v>
      </c>
      <c r="D19" s="303">
        <f>'ПЛАН НАВЧАЛЬНОГО ПРОЦЕСУ ДЕННА'!D19</f>
        <v>2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v>2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120</v>
      </c>
      <c r="Y19" s="144">
        <f>'ПЛАН НАВЧАЛЬНОГО ПРОЦЕСУ ДЕННА'!Y19</f>
        <v>4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112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>'ПЛАН НАВЧАЛЬНОГО ПРОЦЕСУ ДЕННА'!AG19</f>
        <v>0</v>
      </c>
      <c r="AH19" s="369">
        <v>4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v>4</v>
      </c>
      <c r="AK19" s="70">
        <f>'ПЛАН НАВЧАЛЬНОГО ПРОЦЕСУ ДЕННА'!AK19</f>
        <v>4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0.93333333333333335</v>
      </c>
      <c r="BK19" s="125" t="str">
        <f t="shared" si="1"/>
        <v/>
      </c>
      <c r="BL19" s="14">
        <f t="shared" si="28"/>
        <v>0</v>
      </c>
      <c r="BM19" s="14">
        <f t="shared" si="2"/>
        <v>4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0</v>
      </c>
      <c r="BX19" s="14">
        <f t="shared" si="30"/>
        <v>4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</v>
      </c>
      <c r="CF19" s="308">
        <f t="shared" si="16"/>
        <v>4</v>
      </c>
      <c r="CH19" s="309">
        <f t="shared" si="17"/>
        <v>0</v>
      </c>
      <c r="CI19" s="309">
        <f t="shared" si="18"/>
        <v>1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1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12.5">
      <c r="A20" s="22" t="str">
        <f>'ПЛАН НАВЧАЛЬНОГО ПРОЦЕСУ ДЕННА'!A20</f>
        <v>1.1.06</v>
      </c>
      <c r="B20" s="409" t="str">
        <f>'ПЛАН НАВЧАЛЬНОГО ПРОЦЕСУ ДЕННА'!B20</f>
        <v>Управління якістю туристичних послуг</v>
      </c>
      <c r="C20" s="410" t="str">
        <f>'ПЛАН НАВЧАЛЬНОГО ПРОЦЕСУ ДЕННА'!C20</f>
        <v>МЕіТ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v>1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120</v>
      </c>
      <c r="Y20" s="144">
        <f>'ПЛАН НАВЧАЛЬНОГО ПРОЦЕСУ ДЕННА'!Y20</f>
        <v>4</v>
      </c>
      <c r="Z20" s="9">
        <f t="shared" si="12"/>
        <v>4</v>
      </c>
      <c r="AA20" s="9">
        <f t="shared" si="12"/>
        <v>0</v>
      </c>
      <c r="AB20" s="9">
        <f t="shared" si="12"/>
        <v>4</v>
      </c>
      <c r="AC20" s="9">
        <f t="shared" si="13"/>
        <v>112</v>
      </c>
      <c r="AD20" s="369">
        <v>4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v>4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0.93333333333333335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4</v>
      </c>
      <c r="CF20" s="308">
        <f>MAX(BW20:CD20)</f>
        <v>4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1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12.5">
      <c r="A21" s="22" t="str">
        <f>'ПЛАН НАВЧАЛЬНОГО ПРОЦЕСУ ДЕННА'!A21</f>
        <v>1.1.07</v>
      </c>
      <c r="B21" s="409" t="str">
        <f>'ПЛАН НАВЧАЛЬНОГО ПРОЦЕСУ ДЕННА'!B21</f>
        <v>Міжнародний туризм</v>
      </c>
      <c r="C21" s="410" t="str">
        <f>'ПЛАН НАВЧАЛЬНОГО ПРОЦЕСУ ДЕННА'!C21</f>
        <v>МЕіТ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v>1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135</v>
      </c>
      <c r="Y21" s="144">
        <f>'ПЛАН НАВЧАЛЬНОГО ПРОЦЕСУ ДЕННА'!Y21</f>
        <v>4.5</v>
      </c>
      <c r="Z21" s="9">
        <f t="shared" si="12"/>
        <v>4</v>
      </c>
      <c r="AA21" s="9">
        <f t="shared" si="12"/>
        <v>0</v>
      </c>
      <c r="AB21" s="9">
        <f t="shared" si="12"/>
        <v>4</v>
      </c>
      <c r="AC21" s="9">
        <f t="shared" si="13"/>
        <v>127</v>
      </c>
      <c r="AD21" s="369">
        <v>4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v>4</v>
      </c>
      <c r="AG21" s="70">
        <f>'ПЛАН НАВЧАЛЬНОГО ПРОЦЕСУ ДЕННА'!AG21</f>
        <v>4.5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0.94074074074074077</v>
      </c>
      <c r="BK21" s="125" t="str">
        <f t="shared" si="1"/>
        <v/>
      </c>
      <c r="BL21" s="14">
        <f t="shared" si="28"/>
        <v>4.5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4.5</v>
      </c>
      <c r="BW21" s="14">
        <f t="shared" si="29"/>
        <v>4.5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4.5</v>
      </c>
      <c r="CF21" s="308">
        <f t="shared" si="16"/>
        <v>4.5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1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19.5" customHeight="1">
      <c r="A22" s="22" t="str">
        <f>'ПЛАН НАВЧАЛЬНОГО ПРОЦЕСУ ДЕННА'!A22</f>
        <v>1.1.08</v>
      </c>
      <c r="B22" s="409" t="str">
        <f>'ПЛАН НАВЧАЛЬНОГО ПРОЦЕСУ ДЕННА'!B22</f>
        <v>Соціальна відповідальність та етика в туризмі</v>
      </c>
      <c r="C22" s="410" t="str">
        <f>'ПЛАН НАВЧАЛЬНОГО ПРОЦЕСУ ДЕННА'!C22</f>
        <v>МЕіТ</v>
      </c>
      <c r="D22" s="303">
        <f>'ПЛАН НАВЧАЛЬНОГО ПРОЦЕСУ ДЕННА'!D22</f>
        <v>0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1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v>1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90</v>
      </c>
      <c r="Y22" s="144">
        <f>'ПЛАН НАВЧАЛЬНОГО ПРОЦЕСУ ДЕННА'!Y22</f>
        <v>3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82</v>
      </c>
      <c r="AD22" s="369">
        <v>4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v>4</v>
      </c>
      <c r="AG22" s="70">
        <f>'ПЛАН НАВЧАЛЬНОГО ПРОЦЕСУ ДЕННА'!AG22</f>
        <v>3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0.91111111111111109</v>
      </c>
      <c r="BK22" s="125" t="str">
        <f t="shared" si="1"/>
        <v/>
      </c>
      <c r="BL22" s="14">
        <f t="shared" si="28"/>
        <v>3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3</v>
      </c>
      <c r="BW22" s="14">
        <f t="shared" si="29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3</v>
      </c>
      <c r="CF22" s="308">
        <f t="shared" si="16"/>
        <v>3</v>
      </c>
      <c r="CH22" s="309">
        <f t="shared" si="17"/>
        <v>0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0</v>
      </c>
      <c r="CQ22" s="309">
        <f t="shared" si="3"/>
        <v>1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1</v>
      </c>
      <c r="DC22" s="313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1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12.5">
      <c r="A23" s="22" t="str">
        <f>'ПЛАН НАВЧАЛЬНОГО ПРОЦЕСУ ДЕННА'!A23</f>
        <v>1.1.09</v>
      </c>
      <c r="B23" s="409" t="str">
        <f>'ПЛАН НАВЧАЛЬНОГО ПРОЦЕСУ ДЕННА'!B23</f>
        <v>Екскурсологія</v>
      </c>
      <c r="C23" s="410" t="str">
        <f>'ПЛАН НАВЧАЛЬНОГО ПРОЦЕСУ ДЕННА'!C23</f>
        <v>МЕіТ</v>
      </c>
      <c r="D23" s="303">
        <f>'ПЛАН НАВЧАЛЬНОГО ПРОЦЕСУ ДЕННА'!D23</f>
        <v>2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0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v>2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4</v>
      </c>
      <c r="AA23" s="9">
        <f t="shared" si="12"/>
        <v>0</v>
      </c>
      <c r="AB23" s="9">
        <f t="shared" si="12"/>
        <v>4</v>
      </c>
      <c r="AC23" s="9">
        <f t="shared" si="13"/>
        <v>112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69">
        <v>4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v>4</v>
      </c>
      <c r="AK23" s="70">
        <f>'ПЛАН НАВЧАЛЬНОГО ПРОЦЕСУ ДЕННА'!AK23</f>
        <v>4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0.93333333333333335</v>
      </c>
      <c r="BK23" s="125" t="str">
        <f t="shared" si="1"/>
        <v/>
      </c>
      <c r="BL23" s="14">
        <f t="shared" si="28"/>
        <v>0</v>
      </c>
      <c r="BM23" s="14">
        <f t="shared" si="2"/>
        <v>4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0</v>
      </c>
      <c r="BX23" s="14">
        <f t="shared" si="30"/>
        <v>4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0</v>
      </c>
      <c r="CI23" s="309">
        <f t="shared" si="18"/>
        <v>1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1</v>
      </c>
      <c r="CQ23" s="309">
        <f t="shared" si="3"/>
        <v>0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0</v>
      </c>
      <c r="DC23" s="313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1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12.5">
      <c r="A24" s="22" t="str">
        <f>'ПЛАН НАВЧАЛЬНОГО ПРОЦЕСУ ДЕННА'!A24</f>
        <v>1.1.10</v>
      </c>
      <c r="B24" s="409" t="str">
        <f>'ПЛАН НАВЧАЛЬНОГО ПРОЦЕСУ ДЕННА'!B24</f>
        <v>Туризмологія</v>
      </c>
      <c r="C24" s="410" t="str">
        <f>'ПЛАН НАВЧАЛЬНОГО ПРОЦЕСУ ДЕННА'!C24</f>
        <v>МЕіТ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v>2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150</v>
      </c>
      <c r="Y24" s="144">
        <f>'ПЛАН НАВЧАЛЬНОГО ПРОЦЕСУ ДЕННА'!Y24</f>
        <v>5</v>
      </c>
      <c r="Z24" s="9">
        <f t="shared" si="12"/>
        <v>4</v>
      </c>
      <c r="AA24" s="9">
        <f t="shared" si="12"/>
        <v>0</v>
      </c>
      <c r="AB24" s="9">
        <f t="shared" si="12"/>
        <v>4</v>
      </c>
      <c r="AC24" s="9">
        <f t="shared" si="13"/>
        <v>142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v>4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v>4</v>
      </c>
      <c r="AK24" s="70">
        <f>'ПЛАН НАВЧАЛЬНОГО ПРОЦЕСУ ДЕННА'!AK24</f>
        <v>5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0.94666666666666666</v>
      </c>
      <c r="BK24" s="125" t="str">
        <f t="shared" si="1"/>
        <v/>
      </c>
      <c r="BL24" s="14">
        <f t="shared" si="28"/>
        <v>0</v>
      </c>
      <c r="BM24" s="14">
        <f t="shared" si="2"/>
        <v>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5</v>
      </c>
      <c r="BW24" s="14">
        <f t="shared" si="29"/>
        <v>0</v>
      </c>
      <c r="BX24" s="14">
        <f t="shared" si="30"/>
        <v>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5</v>
      </c>
      <c r="CF24" s="308">
        <f t="shared" si="16"/>
        <v>5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1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20.5" customHeight="1">
      <c r="A25" s="22" t="str">
        <f>'ПЛАН НАВЧАЛЬНОГО ПРОЦЕСУ ДЕННА'!A25</f>
        <v>1.1.11</v>
      </c>
      <c r="B25" s="409" t="str">
        <f>'ПЛАН НАВЧАЛЬНОГО ПРОЦЕСУ ДЕННА'!B25</f>
        <v>Антикризове управління в галузі туризму</v>
      </c>
      <c r="C25" s="410" t="str">
        <f>'ПЛАН НАВЧАЛЬНОГО ПРОЦЕСУ ДЕННА'!C25</f>
        <v>МЕіТ</v>
      </c>
      <c r="D25" s="303">
        <f>'ПЛАН НАВЧАЛЬНОГО ПРОЦЕСУ ДЕННА'!D25</f>
        <v>3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v>3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180</v>
      </c>
      <c r="Y25" s="144">
        <f>'ПЛАН НАВЧАЛЬНОГО ПРОЦЕСУ ДЕННА'!Y25</f>
        <v>6</v>
      </c>
      <c r="Z25" s="9">
        <f t="shared" si="12"/>
        <v>4</v>
      </c>
      <c r="AA25" s="9">
        <f t="shared" si="12"/>
        <v>0</v>
      </c>
      <c r="AB25" s="9">
        <f t="shared" si="12"/>
        <v>4</v>
      </c>
      <c r="AC25" s="9">
        <f t="shared" si="13"/>
        <v>172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69">
        <v>4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v>4</v>
      </c>
      <c r="AO25" s="70">
        <f>'ПЛАН НАВЧАЛЬНОГО ПРОЦЕСУ ДЕННА'!AO25</f>
        <v>6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6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6</v>
      </c>
      <c r="BW25" s="14">
        <f t="shared" si="29"/>
        <v>0</v>
      </c>
      <c r="BX25" s="14">
        <f t="shared" si="30"/>
        <v>0</v>
      </c>
      <c r="BY25" s="14">
        <f t="shared" si="31"/>
        <v>6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6</v>
      </c>
      <c r="CF25" s="308">
        <f t="shared" si="16"/>
        <v>6</v>
      </c>
      <c r="CH25" s="309">
        <f t="shared" si="17"/>
        <v>0</v>
      </c>
      <c r="CI25" s="309">
        <f t="shared" si="18"/>
        <v>0</v>
      </c>
      <c r="CJ25" s="309">
        <f t="shared" si="19"/>
        <v>1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1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12.5" hidden="1">
      <c r="A26" s="22">
        <f>'ПЛАН НАВЧАЛЬНОГО ПРОЦЕСУ ДЕННА'!A26</f>
        <v>0</v>
      </c>
      <c r="B26" s="409">
        <f>'ПЛАН НАВЧАЛЬНОГО ПРОЦЕСУ ДЕННА'!B26</f>
        <v>0</v>
      </c>
      <c r="C26" s="410">
        <f>'ПЛАН НАВЧАЛЬНОГО ПРОЦЕСУ ДЕННА'!C26</f>
        <v>0</v>
      </c>
      <c r="D26" s="303">
        <f>'ПЛАН НАВЧАЛЬНОГО ПРОЦЕСУ ДЕННА'!D26</f>
        <v>0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0</v>
      </c>
      <c r="Y26" s="144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0</v>
      </c>
      <c r="CF26" s="308">
        <f t="shared" si="16"/>
        <v>0</v>
      </c>
      <c r="CH26" s="309">
        <f t="shared" si="17"/>
        <v>0</v>
      </c>
      <c r="CI26" s="309">
        <f t="shared" si="18"/>
        <v>0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0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t="12.5" hidden="1">
      <c r="A27" s="22">
        <f>'ПЛАН НАВЧАЛЬНОГО ПРОЦЕСУ ДЕННА'!A27</f>
        <v>0</v>
      </c>
      <c r="B27" s="409">
        <f>'ПЛАН НАВЧАЛЬНОГО ПРОЦЕСУ ДЕННА'!B27</f>
        <v>0</v>
      </c>
      <c r="C27" s="410">
        <f>'ПЛАН НАВЧАЛЬНОГО ПРОЦЕСУ ДЕННА'!C27</f>
        <v>0</v>
      </c>
      <c r="D27" s="303">
        <f>'ПЛАН НАВЧАЛЬНОГО ПРОЦЕСУ ДЕННА'!D27</f>
        <v>0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0</v>
      </c>
      <c r="Y27" s="144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0</v>
      </c>
      <c r="CF27" s="308">
        <f t="shared" si="16"/>
        <v>0</v>
      </c>
      <c r="CH27" s="309">
        <f t="shared" si="17"/>
        <v>0</v>
      </c>
      <c r="CI27" s="309">
        <f t="shared" si="18"/>
        <v>0</v>
      </c>
      <c r="CJ27" s="309">
        <f t="shared" si="19"/>
        <v>0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0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t="12.5" hidden="1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t="12.5" hidden="1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t="12.5" hidden="1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t="12.5" hidden="1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t="12.5" hidden="1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t="12.5" hidden="1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t="12.5" hidden="1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t="12.5" hidden="1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t="12.5" hidden="1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t="12.5" hidden="1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t="12.5" hidden="1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t="12.5" hidden="1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t="12.5" hidden="1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t="12.5" hidden="1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t="12.5" hidden="1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t="12.5" hidden="1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t="12.5" hidden="1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t="12.5" hidden="1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t="12.5" hidden="1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t="12.5" hidden="1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t="12.5" hidden="1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t="12.5" hidden="1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t="12.5" hidden="1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t="12.5" hidden="1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t="12.5" hidden="1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t="12.5" hidden="1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t="12.5" hidden="1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t="12.5" hidden="1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t="12.5" hidden="1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t="12.5" hidden="1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t="12.5" hidden="1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t="12.5" hidden="1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t="12.5" hidden="1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t="12.5" hidden="1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t="12.5" hidden="1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t="12.5" hidden="1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t="12.5" hidden="1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t="12.5" hidden="1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t="12.5" hidden="1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5" hidden="1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5" hidden="1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1350</v>
      </c>
      <c r="Y69" s="34">
        <f>SUMIF($A15:$A64,"&gt;'#'",Y15:Y64)</f>
        <v>45</v>
      </c>
      <c r="Z69" s="35">
        <f t="shared" ref="Z69:AC69" si="64">SUMIF($A15:$A64,"&gt;'#'",Z15:Z64)</f>
        <v>38</v>
      </c>
      <c r="AA69" s="35">
        <f t="shared" si="64"/>
        <v>0</v>
      </c>
      <c r="AB69" s="35">
        <f t="shared" si="64"/>
        <v>42</v>
      </c>
      <c r="AC69" s="35">
        <f t="shared" si="64"/>
        <v>1270</v>
      </c>
      <c r="AD69" s="229">
        <f>SUM(AD15:AD64)</f>
        <v>18</v>
      </c>
      <c r="AE69" s="229">
        <f>SUM(AE15:AE64)</f>
        <v>0</v>
      </c>
      <c r="AF69" s="229">
        <f>SUM(AF15:AF64)</f>
        <v>20</v>
      </c>
      <c r="AG69" s="227">
        <f t="shared" ref="AG69:BI69" si="65">SUM(AG15:AG64)</f>
        <v>20</v>
      </c>
      <c r="AH69" s="229">
        <f t="shared" si="65"/>
        <v>16</v>
      </c>
      <c r="AI69" s="229">
        <f t="shared" si="65"/>
        <v>0</v>
      </c>
      <c r="AJ69" s="229">
        <f t="shared" si="65"/>
        <v>18</v>
      </c>
      <c r="AK69" s="227">
        <f t="shared" si="65"/>
        <v>19</v>
      </c>
      <c r="AL69" s="229">
        <f t="shared" si="65"/>
        <v>4</v>
      </c>
      <c r="AM69" s="229">
        <f t="shared" si="65"/>
        <v>0</v>
      </c>
      <c r="AN69" s="229">
        <f t="shared" si="65"/>
        <v>4</v>
      </c>
      <c r="AO69" s="227">
        <f t="shared" si="65"/>
        <v>6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0.94074074074074077</v>
      </c>
      <c r="BK69" s="54"/>
      <c r="BL69" s="84">
        <f>SUM(BL15:BL68)</f>
        <v>20</v>
      </c>
      <c r="BM69" s="84">
        <f t="shared" ref="BM69:BT69" si="66">SUM(BM15:BM68)</f>
        <v>19</v>
      </c>
      <c r="BN69" s="84">
        <f t="shared" si="66"/>
        <v>6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</v>
      </c>
      <c r="BW69" s="37">
        <f>SUM(BW15:BW68)</f>
        <v>20</v>
      </c>
      <c r="BX69" s="37">
        <f t="shared" ref="BX69:CE69" si="67">SUM(BX15:BX68)</f>
        <v>19</v>
      </c>
      <c r="BY69" s="37">
        <f t="shared" si="67"/>
        <v>6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</v>
      </c>
      <c r="CF69" s="223"/>
      <c r="CG69" s="23" t="s">
        <v>35</v>
      </c>
      <c r="CH69" s="78">
        <f>SUM(CH15:CH68)</f>
        <v>3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7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6</v>
      </c>
      <c r="DY69" s="20">
        <f t="shared" si="72"/>
        <v>5</v>
      </c>
      <c r="DZ69" s="20">
        <f t="shared" si="72"/>
        <v>1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12" t="s">
        <v>150</v>
      </c>
      <c r="DE70" s="613"/>
      <c r="DF70" s="613"/>
      <c r="DG70" s="613"/>
      <c r="DH70" s="613"/>
      <c r="DI70" s="613"/>
      <c r="DJ70" s="613"/>
      <c r="DK70" s="614"/>
      <c r="DL70" s="133" t="s">
        <v>35</v>
      </c>
      <c r="DM70" s="612" t="s">
        <v>151</v>
      </c>
      <c r="DN70" s="613"/>
      <c r="DO70" s="613"/>
      <c r="DP70" s="613"/>
      <c r="DQ70" s="613"/>
      <c r="DR70" s="613"/>
      <c r="DS70" s="613"/>
      <c r="DT70" s="614"/>
      <c r="DU70" s="133" t="s">
        <v>35</v>
      </c>
    </row>
    <row r="71" spans="1:135" s="19" customFormat="1" ht="13.5" customHeight="1">
      <c r="A71" s="295" t="s">
        <v>247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ht="12.5">
      <c r="A72" s="22" t="str">
        <f>'ПЛАН НАВЧАЛЬНОГО ПРОЦЕСУ ДЕННА'!A72</f>
        <v>1.2.01</v>
      </c>
      <c r="B72" s="409" t="str">
        <f>'ПЛАН НАВЧАЛЬНОГО ПРОЦЕСУ ДЕННА'!B72</f>
        <v>Науково-дослдіна робота студента</v>
      </c>
      <c r="C72" s="410">
        <f>'ПЛАН НАВЧАЛЬНОГО ПРОЦЕСУ ДЕННА'!C72</f>
        <v>0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2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0</v>
      </c>
      <c r="DN72" s="320">
        <f t="shared" ref="DN72:DN79" si="98">IF(VALUE($P72)=2,$BL$6,0)</f>
        <v>1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ht="12.5" hidden="1">
      <c r="A73" s="22" t="str">
        <f>'ПЛАН НАВЧАЛЬНОГО ПРОЦЕСУ ДЕННА'!A73</f>
        <v>1.2.02</v>
      </c>
      <c r="B73" s="409">
        <f>'ПЛАН НАВЧАЛЬНОГО ПРОЦЕСУ ДЕННА'!B73</f>
        <v>0</v>
      </c>
      <c r="C73" s="410">
        <f>'ПЛАН НАВЧАЛЬНОГО ПРОЦЕСУ ДЕННА'!C73</f>
        <v>0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0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0</v>
      </c>
      <c r="Y73" s="144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0</v>
      </c>
      <c r="DM73" s="320">
        <f t="shared" si="97"/>
        <v>0</v>
      </c>
      <c r="DN73" s="320">
        <f t="shared" si="98"/>
        <v>0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0</v>
      </c>
    </row>
    <row r="74" spans="1:135" s="19" customFormat="1" ht="12.5" hidden="1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t="12.5" hidden="1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t="12.5" hidden="1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t="12.5" hidden="1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t="12.5" hidden="1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t="12.5" hidden="1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ht="12.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30</v>
      </c>
      <c r="Y80" s="132">
        <f t="shared" ref="Y80:AC80" si="110">SUM(Y72:Y79)</f>
        <v>1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30</v>
      </c>
      <c r="AD80" s="235"/>
      <c r="AE80" s="235"/>
      <c r="AF80" s="235"/>
      <c r="AG80" s="70">
        <f t="shared" ref="AG80" si="111">SUM(AG72:AG79)</f>
        <v>0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1</v>
      </c>
      <c r="DM80" s="137">
        <f t="shared" ref="DM80:DT80" si="120">COUNTIF(DM72:DM79,"&gt;0")</f>
        <v>0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1</v>
      </c>
    </row>
    <row r="81" spans="1:125" s="19" customFormat="1" ht="12.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ht="12.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>
        <f>'ПЛАН НАВЧАЛЬНОГО ПРОЦЕСУ ДЕННА'!C83</f>
        <v>0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270</v>
      </c>
      <c r="Y83" s="144">
        <f>'ПЛАН НАВЧАЛЬНОГО ПРОЦЕСУ ДЕННА'!Y83</f>
        <v>9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270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9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9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9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t="12.5" hidden="1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t="12.5" hidden="1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t="12.5" hidden="1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ht="12.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270</v>
      </c>
      <c r="Y88" s="144">
        <f t="shared" ref="Y88:BI88" si="126">SUM(Y83:Y87)</f>
        <v>9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270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9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9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9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ht="20">
      <c r="A91" s="22" t="str">
        <f>'ПЛАН НАВЧАЛЬНОГО ПРОЦЕСУ ДЕННА'!A91</f>
        <v>1.4.01</v>
      </c>
      <c r="B91" s="409" t="str">
        <f>'ПЛАН НАВЧАЛЬНОГО ПРОЦЕСУ ДЕННА'!B91</f>
        <v>Виконання кваліфікаційної роботи магістра</v>
      </c>
      <c r="C91" s="410">
        <f>'ПЛАН НАВЧАЛЬНОГО ПРОЦЕСУ ДЕННА'!C91</f>
        <v>0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12.5" hidden="1">
      <c r="A97" s="22" t="str">
        <f>'ПЛАН НАВЧАЛЬНОГО ПРОЦЕСУ ДЕННА'!A97</f>
        <v>1.5.01</v>
      </c>
      <c r="B97" s="409" t="str">
        <f>'ПЛАН НАВЧАЛЬНОГО ПРОЦЕСУ ДЕННА'!B97</f>
        <v>Захист кваліфікаційної роботи магістра</v>
      </c>
      <c r="C97" s="410">
        <f>'ПЛАН НАВЧАЛЬНОГО ПРОЦЕСУ ДЕННА'!C97</f>
        <v>0</v>
      </c>
      <c r="D97" s="303">
        <f>'ПЛАН НАВЧАЛЬНОГО ПРОЦЕСУ ДЕННА'!D97</f>
        <v>3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1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1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>
      <c r="A103" s="338"/>
      <c r="B103" s="331" t="s">
        <v>248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38</v>
      </c>
      <c r="AA103" s="247">
        <f t="shared" ref="AA103:BI103" si="136">AA$91+AA$88+AA$80+AA$69</f>
        <v>0</v>
      </c>
      <c r="AB103" s="247">
        <f t="shared" si="136"/>
        <v>42</v>
      </c>
      <c r="AC103" s="247">
        <f t="shared" si="136"/>
        <v>1930</v>
      </c>
      <c r="AD103" s="247">
        <f t="shared" si="136"/>
        <v>18</v>
      </c>
      <c r="AE103" s="247">
        <f t="shared" si="136"/>
        <v>0</v>
      </c>
      <c r="AF103" s="247">
        <f t="shared" si="136"/>
        <v>20</v>
      </c>
      <c r="AG103" s="167">
        <f>AG$91+AG$88+AG$80+AG$69</f>
        <v>20</v>
      </c>
      <c r="AH103" s="247">
        <f t="shared" si="136"/>
        <v>16</v>
      </c>
      <c r="AI103" s="247">
        <f t="shared" si="136"/>
        <v>0</v>
      </c>
      <c r="AJ103" s="247">
        <f t="shared" si="136"/>
        <v>18</v>
      </c>
      <c r="AK103" s="167">
        <f t="shared" si="136"/>
        <v>20</v>
      </c>
      <c r="AL103" s="247">
        <f t="shared" si="136"/>
        <v>4</v>
      </c>
      <c r="AM103" s="247">
        <f t="shared" si="136"/>
        <v>0</v>
      </c>
      <c r="AN103" s="247">
        <f t="shared" si="136"/>
        <v>4</v>
      </c>
      <c r="AO103" s="167">
        <f t="shared" si="136"/>
        <v>27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20</v>
      </c>
      <c r="BM103" s="35">
        <f t="shared" si="137"/>
        <v>19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>
      <c r="A105" s="293" t="s">
        <v>140</v>
      </c>
      <c r="B105" s="340" t="s">
        <v>166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1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5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ht="12.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1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5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1</v>
      </c>
      <c r="CR107" s="309">
        <f t="shared" si="169"/>
        <v>0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ht="12.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ht="12.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2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1</v>
      </c>
      <c r="CS109" s="311">
        <f t="shared" si="170"/>
        <v>0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ht="12.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t="12.5" hidden="1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t="12.5" hidden="1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t="12.5" hidden="1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t="12.5" hidden="1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t="12.5" hidden="1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t="12.5" hidden="1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t="12.5" hidden="1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t="12.5" hidden="1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t="12.5" hidden="1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t="12.5" hidden="1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195">SUM(AK106:AK125)</f>
        <v>10</v>
      </c>
      <c r="AL126" s="235"/>
      <c r="AM126" s="235"/>
      <c r="AN126" s="235"/>
      <c r="AO126" s="70">
        <f t="shared" si="195"/>
        <v>3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20</v>
      </c>
      <c r="BX129" s="41">
        <f t="shared" si="208"/>
        <v>19</v>
      </c>
      <c r="BY129" s="41">
        <f t="shared" si="208"/>
        <v>6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</v>
      </c>
      <c r="CF129" s="224"/>
    </row>
    <row r="130" spans="1:124" s="19" customFormat="1" ht="21" hidden="1" customHeight="1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t="12.5" hidden="1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t="12.5" hidden="1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t="12.5" hidden="1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>
      <c r="A135" s="348"/>
      <c r="B135" s="349"/>
      <c r="C135" s="748" t="str">
        <f>'ПЛАН НАВЧАЛЬНОГО ПРОЦЕСУ ДЕННА'!C135:AP135</f>
        <v>ІНФОРМАЦІЙНА ЧАСТИНА</v>
      </c>
      <c r="D135" s="748"/>
      <c r="E135" s="748"/>
      <c r="F135" s="748"/>
      <c r="G135" s="748"/>
      <c r="H135" s="748"/>
      <c r="I135" s="748"/>
      <c r="J135" s="748"/>
      <c r="K135" s="748"/>
      <c r="L135" s="748"/>
      <c r="M135" s="748"/>
      <c r="N135" s="748"/>
      <c r="O135" s="748"/>
      <c r="P135" s="748"/>
      <c r="Q135" s="748"/>
      <c r="R135" s="748"/>
      <c r="S135" s="748"/>
      <c r="T135" s="748"/>
      <c r="U135" s="748"/>
      <c r="V135" s="749"/>
      <c r="W135" s="749"/>
      <c r="X135" s="749"/>
      <c r="Y135" s="749"/>
      <c r="Z135" s="749"/>
      <c r="AA135" s="749"/>
      <c r="AB135" s="749"/>
      <c r="AC135" s="749"/>
      <c r="AD135" s="748"/>
      <c r="AE135" s="748"/>
      <c r="AF135" s="748"/>
      <c r="AG135" s="748"/>
      <c r="AH135" s="748"/>
      <c r="AI135" s="748"/>
      <c r="AJ135" s="748"/>
      <c r="AK135" s="748"/>
      <c r="AL135" s="748"/>
      <c r="AM135" s="748"/>
      <c r="AN135" s="748"/>
      <c r="AO135" s="748"/>
      <c r="AP135" s="748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56" t="s">
        <v>282</v>
      </c>
      <c r="W136" s="656"/>
      <c r="X136" s="656"/>
      <c r="Y136" s="656"/>
      <c r="Z136" s="656"/>
      <c r="AA136" s="656"/>
      <c r="AB136" s="656"/>
      <c r="AC136" s="656"/>
      <c r="AD136" s="618">
        <f>IF(AD9&gt;0,(AD103+AE103+AF103),0)</f>
        <v>38</v>
      </c>
      <c r="AE136" s="618"/>
      <c r="AF136" s="618"/>
      <c r="AG136" s="619"/>
      <c r="AH136" s="618">
        <f>IF(AH9&gt;0,(AH103+AI103+AJ103),0)</f>
        <v>34</v>
      </c>
      <c r="AI136" s="618"/>
      <c r="AJ136" s="618"/>
      <c r="AK136" s="619"/>
      <c r="AL136" s="618">
        <f>IF(AL9&gt;0,(AL103+AM103+AN103),0)</f>
        <v>8</v>
      </c>
      <c r="AM136" s="618"/>
      <c r="AN136" s="618"/>
      <c r="AO136" s="619"/>
      <c r="AP136" s="618">
        <f>IF(AP9&gt;0,(AP103+AQ103+AR103),0)</f>
        <v>0</v>
      </c>
      <c r="AQ136" s="618"/>
      <c r="AR136" s="618"/>
      <c r="AS136" s="619"/>
      <c r="AT136" s="609">
        <f t="shared" ref="AT136" si="211">(AT129+AU129+AV129)</f>
        <v>0</v>
      </c>
      <c r="AU136" s="609"/>
      <c r="AV136" s="609"/>
      <c r="AW136" s="610"/>
      <c r="AX136" s="609">
        <f t="shared" ref="AX136" si="212">(AX129+AY129+AZ129)</f>
        <v>0</v>
      </c>
      <c r="AY136" s="609"/>
      <c r="AZ136" s="609"/>
      <c r="BA136" s="610"/>
      <c r="BB136" s="609">
        <f t="shared" ref="BB136" si="213">(BB129+BC129+BD129)</f>
        <v>0</v>
      </c>
      <c r="BC136" s="609"/>
      <c r="BD136" s="609"/>
      <c r="BE136" s="610"/>
      <c r="BF136" s="609">
        <f t="shared" ref="BF136" si="214">(BF129+BG129+BH129)</f>
        <v>0</v>
      </c>
      <c r="BG136" s="609"/>
      <c r="BH136" s="609"/>
      <c r="BI136" s="610"/>
      <c r="BJ136" s="21"/>
      <c r="BL136" s="611" t="s">
        <v>87</v>
      </c>
      <c r="BM136" s="611"/>
      <c r="BN136" s="611"/>
      <c r="BO136" s="611"/>
      <c r="BP136" s="611"/>
      <c r="BQ136" s="611"/>
      <c r="BR136" s="611"/>
      <c r="BS136" s="611"/>
      <c r="BW136" s="625"/>
      <c r="BX136" s="625"/>
      <c r="BY136" s="625"/>
      <c r="BZ136" s="625"/>
      <c r="CA136" s="625"/>
      <c r="CB136" s="625"/>
      <c r="CC136" s="625"/>
      <c r="CD136" s="625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>
      <c r="A137" s="22" t="str">
        <f>'ПЛАН НАВЧАЛЬНОГО ПРОЦЕСУ ДЕННА'!A137</f>
        <v>№</v>
      </c>
      <c r="B137" s="602" t="str">
        <f>'ПЛАН НАВЧАЛЬНОГО ПРОЦЕСУ ДЕННА'!B137:C137</f>
        <v>Назва</v>
      </c>
      <c r="C137" s="602"/>
      <c r="D137" s="620" t="str">
        <f>'ПЛАН НАВЧАЛЬНОГО ПРОЦЕСУ ДЕННА'!D137:K137</f>
        <v>Семестр</v>
      </c>
      <c r="E137" s="620"/>
      <c r="F137" s="620"/>
      <c r="G137" s="620"/>
      <c r="H137" s="620"/>
      <c r="I137" s="620"/>
      <c r="J137" s="620"/>
      <c r="K137" s="621"/>
      <c r="L137" s="663" t="str">
        <f>'ПЛАН НАВЧАЛЬНОГО ПРОЦЕСУ ДЕННА'!L137:O137</f>
        <v>Кіль. Тижн</v>
      </c>
      <c r="M137" s="620"/>
      <c r="N137" s="620"/>
      <c r="O137" s="621"/>
      <c r="P137" s="663" t="str">
        <f>'ПЛАН НАВЧАЛЬНОГО ПРОЦЕСУ ДЕННА'!P137:S137</f>
        <v>Кредитів</v>
      </c>
      <c r="Q137" s="620"/>
      <c r="R137" s="620"/>
      <c r="S137" s="621"/>
      <c r="T137" s="172"/>
      <c r="U137" s="172"/>
      <c r="V137" s="649" t="s">
        <v>264</v>
      </c>
      <c r="W137" s="650"/>
      <c r="X137" s="657"/>
      <c r="Y137" s="646" t="s">
        <v>271</v>
      </c>
      <c r="Z137" s="647"/>
      <c r="AA137" s="647"/>
      <c r="AB137" s="648"/>
      <c r="AC137" s="169">
        <f>DC80</f>
        <v>0</v>
      </c>
      <c r="AD137" s="605">
        <f>DD80</f>
        <v>0</v>
      </c>
      <c r="AE137" s="606"/>
      <c r="AF137" s="606"/>
      <c r="AG137" s="607"/>
      <c r="AH137" s="605">
        <f>DE80</f>
        <v>0</v>
      </c>
      <c r="AI137" s="606"/>
      <c r="AJ137" s="606"/>
      <c r="AK137" s="607"/>
      <c r="AL137" s="605">
        <f>DF80</f>
        <v>0</v>
      </c>
      <c r="AM137" s="606"/>
      <c r="AN137" s="606"/>
      <c r="AO137" s="607"/>
      <c r="AP137" s="605">
        <f>DG80</f>
        <v>0</v>
      </c>
      <c r="AQ137" s="606"/>
      <c r="AR137" s="606"/>
      <c r="AS137" s="607"/>
      <c r="AT137" s="605">
        <f>DH80</f>
        <v>0</v>
      </c>
      <c r="AU137" s="606"/>
      <c r="AV137" s="606"/>
      <c r="AW137" s="607"/>
      <c r="AX137" s="605">
        <f>DI80</f>
        <v>0</v>
      </c>
      <c r="AY137" s="606"/>
      <c r="AZ137" s="606"/>
      <c r="BA137" s="607"/>
      <c r="BB137" s="605">
        <f>DJ80</f>
        <v>0</v>
      </c>
      <c r="BC137" s="606"/>
      <c r="BD137" s="606"/>
      <c r="BE137" s="607"/>
      <c r="BF137" s="605">
        <f>DK80</f>
        <v>0</v>
      </c>
      <c r="BG137" s="606"/>
      <c r="BH137" s="606"/>
      <c r="BI137" s="607"/>
      <c r="BJ137" s="21"/>
      <c r="BK137"/>
      <c r="BL137" s="80">
        <f t="shared" ref="BL137:BS137" si="215">CQ69+CQ126+CQ88</f>
        <v>5</v>
      </c>
      <c r="BM137" s="80">
        <f t="shared" si="215"/>
        <v>4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>
      <c r="A138" s="22">
        <f>'ПЛАН НАВЧАЛЬНОГО ПРОЦЕСУ ДЕННА'!A138</f>
        <v>1</v>
      </c>
      <c r="B138" s="638" t="str">
        <f>'ПЛАН НАВЧАЛЬНОГО ПРОЦЕСУ ДЕННА'!B138:C138</f>
        <v>Переддипломна</v>
      </c>
      <c r="C138" s="638"/>
      <c r="D138" s="644" t="str">
        <f>'ПЛАН НАВЧАЛЬНОГО ПРОЦЕСУ ДЕННА'!D138:K138</f>
        <v>3</v>
      </c>
      <c r="E138" s="644"/>
      <c r="F138" s="644"/>
      <c r="G138" s="644"/>
      <c r="H138" s="644"/>
      <c r="I138" s="644"/>
      <c r="J138" s="644"/>
      <c r="K138" s="644"/>
      <c r="L138" s="639">
        <f>'ПЛАН НАВЧАЛЬНОГО ПРОЦЕСУ ДЕННА'!L138:O138</f>
        <v>5</v>
      </c>
      <c r="M138" s="640"/>
      <c r="N138" s="640"/>
      <c r="O138" s="640"/>
      <c r="P138" s="645">
        <f>'ПЛАН НАВЧАЛЬНОГО ПРОЦЕСУ ДЕННА'!P138:S138</f>
        <v>9</v>
      </c>
      <c r="Q138" s="640"/>
      <c r="R138" s="640"/>
      <c r="S138" s="640"/>
      <c r="T138" s="172"/>
      <c r="U138" s="172"/>
      <c r="V138" s="253"/>
      <c r="W138" s="254"/>
      <c r="X138" s="255"/>
      <c r="Y138" s="646" t="s">
        <v>272</v>
      </c>
      <c r="Z138" s="647"/>
      <c r="AA138" s="647"/>
      <c r="AB138" s="648"/>
      <c r="AC138" s="170">
        <f>DL80</f>
        <v>1</v>
      </c>
      <c r="AD138" s="605">
        <f>DM80</f>
        <v>0</v>
      </c>
      <c r="AE138" s="606"/>
      <c r="AF138" s="606"/>
      <c r="AG138" s="607"/>
      <c r="AH138" s="605">
        <f>DN80</f>
        <v>1</v>
      </c>
      <c r="AI138" s="606"/>
      <c r="AJ138" s="606"/>
      <c r="AK138" s="607"/>
      <c r="AL138" s="605">
        <f>DO80</f>
        <v>0</v>
      </c>
      <c r="AM138" s="606"/>
      <c r="AN138" s="606"/>
      <c r="AO138" s="607"/>
      <c r="AP138" s="605">
        <f>DP80</f>
        <v>0</v>
      </c>
      <c r="AQ138" s="606"/>
      <c r="AR138" s="606"/>
      <c r="AS138" s="607"/>
      <c r="AT138" s="605">
        <f>DQ80</f>
        <v>0</v>
      </c>
      <c r="AU138" s="606"/>
      <c r="AV138" s="606"/>
      <c r="AW138" s="607"/>
      <c r="AX138" s="605">
        <f>DR80</f>
        <v>0</v>
      </c>
      <c r="AY138" s="606"/>
      <c r="AZ138" s="606"/>
      <c r="BA138" s="607"/>
      <c r="BB138" s="605">
        <f>DS80</f>
        <v>0</v>
      </c>
      <c r="BC138" s="606"/>
      <c r="BD138" s="606"/>
      <c r="BE138" s="607"/>
      <c r="BF138" s="605">
        <f>DT80</f>
        <v>0</v>
      </c>
      <c r="BG138" s="606"/>
      <c r="BH138" s="606"/>
      <c r="BI138" s="60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>
      <c r="A139" s="22">
        <f>'ПЛАН НАВЧАЛЬНОГО ПРОЦЕСУ ДЕННА'!A139</f>
        <v>2</v>
      </c>
      <c r="B139" s="638">
        <f>'ПЛАН НАВЧАЛЬНОГО ПРОЦЕСУ ДЕННА'!B139:C139</f>
        <v>0</v>
      </c>
      <c r="C139" s="638"/>
      <c r="D139" s="644" t="str">
        <f>'ПЛАН НАВЧАЛЬНОГО ПРОЦЕСУ ДЕННА'!D139:K139</f>
        <v/>
      </c>
      <c r="E139" s="644"/>
      <c r="F139" s="644"/>
      <c r="G139" s="644"/>
      <c r="H139" s="644"/>
      <c r="I139" s="644"/>
      <c r="J139" s="644"/>
      <c r="K139" s="644"/>
      <c r="L139" s="639">
        <f>'ПЛАН НАВЧАЛЬНОГО ПРОЦЕСУ ДЕННА'!L139:O139</f>
        <v>0</v>
      </c>
      <c r="M139" s="640"/>
      <c r="N139" s="640"/>
      <c r="O139" s="640"/>
      <c r="P139" s="645">
        <f>'ПЛАН НАВЧАЛЬНОГО ПРОЦЕСУ ДЕННА'!P139:S139</f>
        <v>0</v>
      </c>
      <c r="Q139" s="640"/>
      <c r="R139" s="640"/>
      <c r="S139" s="640"/>
      <c r="T139" s="172"/>
      <c r="U139" s="172"/>
      <c r="V139" s="253"/>
      <c r="W139" s="254"/>
      <c r="X139" s="255"/>
      <c r="Y139" s="646" t="s">
        <v>273</v>
      </c>
      <c r="Z139" s="647"/>
      <c r="AA139" s="647"/>
      <c r="AB139" s="648"/>
      <c r="AC139" s="170">
        <f>SUM(AD139:BF139)</f>
        <v>12</v>
      </c>
      <c r="AD139" s="605">
        <f>DX69</f>
        <v>6</v>
      </c>
      <c r="AE139" s="606"/>
      <c r="AF139" s="606"/>
      <c r="AG139" s="607"/>
      <c r="AH139" s="605">
        <f>DY69</f>
        <v>5</v>
      </c>
      <c r="AI139" s="606"/>
      <c r="AJ139" s="606"/>
      <c r="AK139" s="607"/>
      <c r="AL139" s="605">
        <f>DZ69</f>
        <v>1</v>
      </c>
      <c r="AM139" s="606"/>
      <c r="AN139" s="606"/>
      <c r="AO139" s="607"/>
      <c r="AP139" s="605">
        <f>EA69</f>
        <v>0</v>
      </c>
      <c r="AQ139" s="606"/>
      <c r="AR139" s="606"/>
      <c r="AS139" s="607"/>
      <c r="AT139" s="605">
        <f>EB69</f>
        <v>0</v>
      </c>
      <c r="AU139" s="606"/>
      <c r="AV139" s="606"/>
      <c r="AW139" s="607"/>
      <c r="AX139" s="605">
        <f>EC69</f>
        <v>0</v>
      </c>
      <c r="AY139" s="606"/>
      <c r="AZ139" s="606"/>
      <c r="BA139" s="607"/>
      <c r="BB139" s="605">
        <f>ED69</f>
        <v>0</v>
      </c>
      <c r="BC139" s="606"/>
      <c r="BD139" s="606"/>
      <c r="BE139" s="607"/>
      <c r="BF139" s="605">
        <f>EE69</f>
        <v>0</v>
      </c>
      <c r="BG139" s="606"/>
      <c r="BH139" s="606"/>
      <c r="BI139" s="607"/>
      <c r="BJ139" s="21"/>
      <c r="BK139"/>
      <c r="BL139" s="662" t="s">
        <v>111</v>
      </c>
      <c r="BM139" s="662"/>
      <c r="BN139" s="662"/>
      <c r="BO139" s="662"/>
      <c r="BP139" s="662"/>
      <c r="BQ139" s="662"/>
      <c r="BR139" s="662"/>
      <c r="BS139" s="662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>
      <c r="A140" s="22">
        <f>'ПЛАН НАВЧАЛЬНОГО ПРОЦЕСУ ДЕННА'!A140</f>
        <v>3</v>
      </c>
      <c r="B140" s="638">
        <f>'ПЛАН НАВЧАЛЬНОГО ПРОЦЕСУ ДЕННА'!B140:C140</f>
        <v>0</v>
      </c>
      <c r="C140" s="638"/>
      <c r="D140" s="644" t="str">
        <f>'ПЛАН НАВЧАЛЬНОГО ПРОЦЕСУ ДЕННА'!D140:K140</f>
        <v/>
      </c>
      <c r="E140" s="644"/>
      <c r="F140" s="644"/>
      <c r="G140" s="644"/>
      <c r="H140" s="644"/>
      <c r="I140" s="644"/>
      <c r="J140" s="644"/>
      <c r="K140" s="644"/>
      <c r="L140" s="639">
        <f>'ПЛАН НАВЧАЛЬНОГО ПРОЦЕСУ ДЕННА'!L140:O140</f>
        <v>0</v>
      </c>
      <c r="M140" s="640"/>
      <c r="N140" s="640"/>
      <c r="O140" s="640"/>
      <c r="P140" s="645">
        <f>'ПЛАН НАВЧАЛЬНОГО ПРОЦЕСУ ДЕННА'!P140:S140</f>
        <v>0</v>
      </c>
      <c r="Q140" s="640"/>
      <c r="R140" s="640"/>
      <c r="S140" s="640"/>
      <c r="T140" s="172"/>
      <c r="U140" s="172"/>
      <c r="V140" s="253"/>
      <c r="W140" s="254"/>
      <c r="X140" s="255"/>
      <c r="Y140" s="646" t="s">
        <v>274</v>
      </c>
      <c r="Z140" s="647"/>
      <c r="AA140" s="647"/>
      <c r="AB140" s="648"/>
      <c r="AC140" s="170">
        <f>SUM(AD140:BF140)</f>
        <v>7</v>
      </c>
      <c r="AD140" s="641">
        <f>BL140</f>
        <v>3</v>
      </c>
      <c r="AE140" s="642"/>
      <c r="AF140" s="642"/>
      <c r="AG140" s="643"/>
      <c r="AH140" s="641">
        <f>BM140</f>
        <v>3</v>
      </c>
      <c r="AI140" s="642"/>
      <c r="AJ140" s="642"/>
      <c r="AK140" s="643"/>
      <c r="AL140" s="641">
        <f>BN140</f>
        <v>1</v>
      </c>
      <c r="AM140" s="642"/>
      <c r="AN140" s="642"/>
      <c r="AO140" s="643"/>
      <c r="AP140" s="641">
        <f>BO140</f>
        <v>0</v>
      </c>
      <c r="AQ140" s="642"/>
      <c r="AR140" s="642"/>
      <c r="AS140" s="643"/>
      <c r="AT140" s="641">
        <f>BP140</f>
        <v>0</v>
      </c>
      <c r="AU140" s="642"/>
      <c r="AV140" s="642"/>
      <c r="AW140" s="643"/>
      <c r="AX140" s="641">
        <f>BQ140</f>
        <v>0</v>
      </c>
      <c r="AY140" s="642"/>
      <c r="AZ140" s="642"/>
      <c r="BA140" s="643"/>
      <c r="BB140" s="641">
        <f>BR140</f>
        <v>0</v>
      </c>
      <c r="BC140" s="642"/>
      <c r="BD140" s="642"/>
      <c r="BE140" s="643"/>
      <c r="BF140" s="641">
        <f>BS140</f>
        <v>0</v>
      </c>
      <c r="BG140" s="642"/>
      <c r="BH140" s="642"/>
      <c r="BI140" s="643"/>
      <c r="BJ140" s="21"/>
      <c r="BK140"/>
      <c r="BL140" s="80">
        <f t="shared" ref="BL140:BS140" si="216">CH69+CH126</f>
        <v>3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7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>
      <c r="A141" s="22">
        <f>'ПЛАН НАВЧАЛЬНОГО ПРОЦЕСУ ДЕННА'!A141</f>
        <v>4</v>
      </c>
      <c r="B141" s="638">
        <f>'ПЛАН НАВЧАЛЬНОГО ПРОЦЕСУ ДЕННА'!B141:C141</f>
        <v>0</v>
      </c>
      <c r="C141" s="638"/>
      <c r="D141" s="644" t="str">
        <f>'ПЛАН НАВЧАЛЬНОГО ПРОЦЕСУ ДЕННА'!D141:K141</f>
        <v/>
      </c>
      <c r="E141" s="644"/>
      <c r="F141" s="644"/>
      <c r="G141" s="644"/>
      <c r="H141" s="644"/>
      <c r="I141" s="644"/>
      <c r="J141" s="644"/>
      <c r="K141" s="644"/>
      <c r="L141" s="639">
        <f>'ПЛАН НАВЧАЛЬНОГО ПРОЦЕСУ ДЕННА'!L141:O141</f>
        <v>0</v>
      </c>
      <c r="M141" s="640"/>
      <c r="N141" s="640"/>
      <c r="O141" s="640"/>
      <c r="P141" s="645">
        <f>'ПЛАН НАВЧАЛЬНОГО ПРОЦЕСУ ДЕННА'!P141:S141</f>
        <v>0</v>
      </c>
      <c r="Q141" s="640"/>
      <c r="R141" s="640"/>
      <c r="S141" s="640"/>
      <c r="T141" s="172"/>
      <c r="U141" s="172"/>
      <c r="V141" s="256"/>
      <c r="W141" s="257"/>
      <c r="X141" s="258"/>
      <c r="Y141" s="646" t="s">
        <v>275</v>
      </c>
      <c r="Z141" s="647"/>
      <c r="AA141" s="647"/>
      <c r="AB141" s="648"/>
      <c r="AC141" s="170">
        <f>SUM(AD141:BF141)</f>
        <v>11</v>
      </c>
      <c r="AD141" s="641">
        <f>BL137</f>
        <v>5</v>
      </c>
      <c r="AE141" s="642"/>
      <c r="AF141" s="642"/>
      <c r="AG141" s="643"/>
      <c r="AH141" s="641">
        <f>BM137</f>
        <v>4</v>
      </c>
      <c r="AI141" s="642"/>
      <c r="AJ141" s="642"/>
      <c r="AK141" s="643"/>
      <c r="AL141" s="641">
        <f>BN137</f>
        <v>2</v>
      </c>
      <c r="AM141" s="642"/>
      <c r="AN141" s="642"/>
      <c r="AO141" s="643"/>
      <c r="AP141" s="641">
        <f>BO137</f>
        <v>0</v>
      </c>
      <c r="AQ141" s="642"/>
      <c r="AR141" s="642"/>
      <c r="AS141" s="643"/>
      <c r="AT141" s="641">
        <f>BP137</f>
        <v>0</v>
      </c>
      <c r="AU141" s="642"/>
      <c r="AV141" s="642"/>
      <c r="AW141" s="643"/>
      <c r="AX141" s="641">
        <f>BQ137</f>
        <v>0</v>
      </c>
      <c r="AY141" s="642"/>
      <c r="AZ141" s="642"/>
      <c r="BA141" s="643"/>
      <c r="BB141" s="641">
        <f>BR137</f>
        <v>0</v>
      </c>
      <c r="BC141" s="642"/>
      <c r="BD141" s="642"/>
      <c r="BE141" s="643"/>
      <c r="BF141" s="641">
        <f>BS137</f>
        <v>0</v>
      </c>
      <c r="BG141" s="642"/>
      <c r="BH141" s="642"/>
      <c r="BI141" s="643"/>
      <c r="BJ141" s="21"/>
      <c r="BK141"/>
      <c r="BL141" s="608" t="s">
        <v>112</v>
      </c>
      <c r="BM141" s="608"/>
      <c r="BN141" s="608"/>
      <c r="BO141" s="608"/>
      <c r="BP141" s="608"/>
      <c r="BQ141" s="608"/>
      <c r="BR141" s="608"/>
      <c r="BS141" s="608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>
      <c r="A142" s="22">
        <f>'ПЛАН НАВЧАЛЬНОГО ПРОЦЕСУ ДЕННА'!A142</f>
        <v>5</v>
      </c>
      <c r="B142" s="638">
        <f>'ПЛАН НАВЧАЛЬНОГО ПРОЦЕСУ ДЕННА'!B142:C142</f>
        <v>0</v>
      </c>
      <c r="C142" s="638"/>
      <c r="D142" s="644" t="str">
        <f>'ПЛАН НАВЧАЛЬНОГО ПРОЦЕСУ ДЕННА'!D142:K142</f>
        <v/>
      </c>
      <c r="E142" s="644"/>
      <c r="F142" s="644"/>
      <c r="G142" s="644"/>
      <c r="H142" s="644"/>
      <c r="I142" s="644"/>
      <c r="J142" s="644"/>
      <c r="K142" s="644"/>
      <c r="L142" s="639">
        <f>'ПЛАН НАВЧАЛЬНОГО ПРОЦЕСУ ДЕННА'!L142:O142</f>
        <v>0</v>
      </c>
      <c r="M142" s="640"/>
      <c r="N142" s="640"/>
      <c r="O142" s="640"/>
      <c r="P142" s="645">
        <f>'ПЛАН НАВЧАЛЬНОГО ПРОЦЕСУ ДЕННА'!P142:S142</f>
        <v>0</v>
      </c>
      <c r="Q142" s="640"/>
      <c r="R142" s="640"/>
      <c r="S142" s="640"/>
      <c r="T142" s="172"/>
      <c r="U142" s="172"/>
      <c r="V142" s="649" t="s">
        <v>265</v>
      </c>
      <c r="W142" s="650"/>
      <c r="X142" s="650"/>
      <c r="Y142" s="650"/>
      <c r="Z142" s="646" t="s">
        <v>267</v>
      </c>
      <c r="AA142" s="651"/>
      <c r="AB142" s="651"/>
      <c r="AC142" s="652"/>
      <c r="AD142" s="596">
        <f>AG129</f>
        <v>30</v>
      </c>
      <c r="AE142" s="597"/>
      <c r="AF142" s="597"/>
      <c r="AG142" s="598"/>
      <c r="AH142" s="596">
        <f>AK129</f>
        <v>30</v>
      </c>
      <c r="AI142" s="597"/>
      <c r="AJ142" s="597"/>
      <c r="AK142" s="598"/>
      <c r="AL142" s="596">
        <f>AO129</f>
        <v>30</v>
      </c>
      <c r="AM142" s="597"/>
      <c r="AN142" s="597"/>
      <c r="AO142" s="598"/>
      <c r="AP142" s="596">
        <f>AS129</f>
        <v>0</v>
      </c>
      <c r="AQ142" s="597"/>
      <c r="AR142" s="597"/>
      <c r="AS142" s="598"/>
      <c r="AT142" s="596">
        <f>AW129</f>
        <v>0</v>
      </c>
      <c r="AU142" s="597"/>
      <c r="AV142" s="597"/>
      <c r="AW142" s="598"/>
      <c r="AX142" s="596">
        <f>BA129</f>
        <v>0</v>
      </c>
      <c r="AY142" s="597"/>
      <c r="AZ142" s="597"/>
      <c r="BA142" s="598"/>
      <c r="BB142" s="596">
        <f>BE129</f>
        <v>0</v>
      </c>
      <c r="BC142" s="597"/>
      <c r="BD142" s="597"/>
      <c r="BE142" s="598"/>
      <c r="BF142" s="596">
        <f>BI129</f>
        <v>0</v>
      </c>
      <c r="BG142" s="597"/>
      <c r="BH142" s="597"/>
      <c r="BI142" s="598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>
      <c r="A143"/>
      <c r="B143" s="684" t="str">
        <f>'ПЛАН НАВЧАЛЬНОГО ПРОЦЕСУ ДЕННА'!B143:K143</f>
        <v xml:space="preserve">Разом: </v>
      </c>
      <c r="C143" s="684"/>
      <c r="D143" s="684"/>
      <c r="E143" s="684"/>
      <c r="F143" s="684"/>
      <c r="G143" s="684"/>
      <c r="H143" s="684"/>
      <c r="I143" s="684"/>
      <c r="J143" s="684"/>
      <c r="K143" s="684"/>
      <c r="L143" s="639">
        <f>SUM(L138:O142)</f>
        <v>5</v>
      </c>
      <c r="M143" s="640"/>
      <c r="N143" s="640"/>
      <c r="O143" s="640"/>
      <c r="P143" s="645">
        <f>SUM(P137:S142)</f>
        <v>9</v>
      </c>
      <c r="Q143" s="640"/>
      <c r="R143" s="640"/>
      <c r="S143" s="640"/>
      <c r="T143" s="172"/>
      <c r="U143" s="172"/>
      <c r="V143" s="259"/>
      <c r="W143" s="260"/>
      <c r="X143" s="260"/>
      <c r="Y143" s="260"/>
      <c r="Z143" s="646" t="s">
        <v>268</v>
      </c>
      <c r="AA143" s="651"/>
      <c r="AB143" s="651"/>
      <c r="AC143" s="652"/>
      <c r="AD143" s="653">
        <f>AD142+AH142</f>
        <v>60</v>
      </c>
      <c r="AE143" s="654"/>
      <c r="AF143" s="654"/>
      <c r="AG143" s="654"/>
      <c r="AH143" s="654"/>
      <c r="AI143" s="654"/>
      <c r="AJ143" s="654"/>
      <c r="AK143" s="655"/>
      <c r="AL143" s="653">
        <f>AL142+AP142</f>
        <v>30</v>
      </c>
      <c r="AM143" s="654"/>
      <c r="AN143" s="654"/>
      <c r="AO143" s="654"/>
      <c r="AP143" s="654"/>
      <c r="AQ143" s="654"/>
      <c r="AR143" s="654"/>
      <c r="AS143" s="655"/>
      <c r="AT143" s="653">
        <f>AT142+AX142</f>
        <v>0</v>
      </c>
      <c r="AU143" s="654"/>
      <c r="AV143" s="654"/>
      <c r="AW143" s="654"/>
      <c r="AX143" s="654"/>
      <c r="AY143" s="654"/>
      <c r="AZ143" s="654"/>
      <c r="BA143" s="655"/>
      <c r="BB143" s="653">
        <f>BB142+BF142</f>
        <v>0</v>
      </c>
      <c r="BC143" s="654"/>
      <c r="BD143" s="654"/>
      <c r="BE143" s="654"/>
      <c r="BF143" s="654"/>
      <c r="BG143" s="654"/>
      <c r="BH143" s="654"/>
      <c r="BI143" s="655"/>
      <c r="BJ143" s="21"/>
      <c r="BK143"/>
      <c r="BL143" s="608" t="s">
        <v>113</v>
      </c>
      <c r="BM143" s="608"/>
      <c r="BN143" s="608"/>
      <c r="BO143" s="608"/>
      <c r="BP143" s="608"/>
      <c r="BQ143" s="608"/>
      <c r="BR143" s="608"/>
      <c r="BS143" s="608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82" t="s">
        <v>266</v>
      </c>
      <c r="W144" s="583"/>
      <c r="X144" s="584"/>
      <c r="Y144" s="576" t="s">
        <v>269</v>
      </c>
      <c r="Z144" s="577"/>
      <c r="AA144" s="577"/>
      <c r="AB144" s="577"/>
      <c r="AC144" s="578"/>
      <c r="AD144" s="596">
        <f>AG126</f>
        <v>10</v>
      </c>
      <c r="AE144" s="597"/>
      <c r="AF144" s="597"/>
      <c r="AG144" s="598"/>
      <c r="AH144" s="596">
        <f>AK126</f>
        <v>10</v>
      </c>
      <c r="AI144" s="597"/>
      <c r="AJ144" s="597"/>
      <c r="AK144" s="598"/>
      <c r="AL144" s="596">
        <f>AO126</f>
        <v>3</v>
      </c>
      <c r="AM144" s="597"/>
      <c r="AN144" s="597"/>
      <c r="AO144" s="598"/>
      <c r="AP144" s="596">
        <f>AS126</f>
        <v>0</v>
      </c>
      <c r="AQ144" s="597"/>
      <c r="AR144" s="597"/>
      <c r="AS144" s="598"/>
      <c r="AT144" s="596">
        <f>AW126</f>
        <v>0</v>
      </c>
      <c r="AU144" s="597"/>
      <c r="AV144" s="597"/>
      <c r="AW144" s="598"/>
      <c r="AX144" s="596">
        <f>BA126</f>
        <v>0</v>
      </c>
      <c r="AY144" s="597"/>
      <c r="AZ144" s="597"/>
      <c r="BA144" s="598"/>
      <c r="BB144" s="596">
        <f>BE126</f>
        <v>0</v>
      </c>
      <c r="BC144" s="597"/>
      <c r="BD144" s="597"/>
      <c r="BE144" s="598"/>
      <c r="BF144" s="596">
        <f>BI126</f>
        <v>0</v>
      </c>
      <c r="BG144" s="597"/>
      <c r="BH144" s="597"/>
      <c r="BI144" s="598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9"/>
      <c r="Z145" s="580"/>
      <c r="AA145" s="580"/>
      <c r="AB145" s="580"/>
      <c r="AC145" s="581"/>
      <c r="AD145" s="599">
        <f>Y126</f>
        <v>23</v>
      </c>
      <c r="AE145" s="600"/>
      <c r="AF145" s="600"/>
      <c r="AG145" s="600"/>
      <c r="AH145" s="600"/>
      <c r="AI145" s="600"/>
      <c r="AJ145" s="600"/>
      <c r="AK145" s="600"/>
      <c r="AL145" s="600"/>
      <c r="AM145" s="600"/>
      <c r="AN145" s="600"/>
      <c r="AO145" s="600"/>
      <c r="AP145" s="600"/>
      <c r="AQ145" s="600"/>
      <c r="AR145" s="600"/>
      <c r="AS145" s="600"/>
      <c r="AT145" s="600"/>
      <c r="AU145" s="600"/>
      <c r="AV145" s="600"/>
      <c r="AW145" s="600"/>
      <c r="AX145" s="600"/>
      <c r="AY145" s="600"/>
      <c r="AZ145" s="600"/>
      <c r="BA145" s="600"/>
      <c r="BB145" s="600"/>
      <c r="BC145" s="600"/>
      <c r="BD145" s="600"/>
      <c r="BE145" s="600"/>
      <c r="BF145" s="600"/>
      <c r="BG145" s="600"/>
      <c r="BH145" s="600"/>
      <c r="BI145" s="601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74" t="s">
        <v>270</v>
      </c>
      <c r="Z146" s="675"/>
      <c r="AA146" s="675"/>
      <c r="AB146" s="675"/>
      <c r="AC146" s="676"/>
      <c r="AD146" s="596">
        <f>AG91</f>
        <v>0</v>
      </c>
      <c r="AE146" s="597"/>
      <c r="AF146" s="597"/>
      <c r="AG146" s="598"/>
      <c r="AH146" s="596">
        <f t="shared" ref="AH146" si="219">AK91</f>
        <v>0</v>
      </c>
      <c r="AI146" s="597"/>
      <c r="AJ146" s="597"/>
      <c r="AK146" s="598"/>
      <c r="AL146" s="596">
        <f t="shared" ref="AL146" si="220">AO91</f>
        <v>12</v>
      </c>
      <c r="AM146" s="597"/>
      <c r="AN146" s="597"/>
      <c r="AO146" s="598"/>
      <c r="AP146" s="596">
        <f t="shared" ref="AP146" si="221">AS91</f>
        <v>0</v>
      </c>
      <c r="AQ146" s="597"/>
      <c r="AR146" s="597"/>
      <c r="AS146" s="598"/>
      <c r="AT146" s="596">
        <f t="shared" ref="AT146" si="222">AW91</f>
        <v>0</v>
      </c>
      <c r="AU146" s="597"/>
      <c r="AV146" s="597"/>
      <c r="AW146" s="598"/>
      <c r="AX146" s="596">
        <f t="shared" ref="AX146" si="223">BA91</f>
        <v>0</v>
      </c>
      <c r="AY146" s="597"/>
      <c r="AZ146" s="597"/>
      <c r="BA146" s="598"/>
      <c r="BB146" s="596">
        <f t="shared" ref="BB146" si="224">BE91</f>
        <v>0</v>
      </c>
      <c r="BC146" s="597"/>
      <c r="BD146" s="597"/>
      <c r="BE146" s="598"/>
      <c r="BF146" s="596">
        <f t="shared" ref="BF146" si="225">BI91</f>
        <v>0</v>
      </c>
      <c r="BG146" s="597"/>
      <c r="BH146" s="597"/>
      <c r="BI146" s="598"/>
      <c r="BJ146" s="24"/>
      <c r="BK146" s="33"/>
      <c r="BL146" s="661" t="s">
        <v>74</v>
      </c>
      <c r="BM146" s="661"/>
      <c r="BN146" s="661"/>
      <c r="BO146" s="661"/>
      <c r="BP146" s="661"/>
      <c r="BQ146" s="661"/>
      <c r="BR146" s="661"/>
      <c r="BS146" s="661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>
      <c r="A149" s="172"/>
      <c r="B149" s="415" t="str">
        <f>'ПЛАН НАВЧАЛЬНОГО ПРОЦЕСУ ДЕННА'!B149</f>
        <v>План складено у відповідності до</v>
      </c>
      <c r="C149" s="765" t="str">
        <f>'ПЛАН НАВЧАЛЬНОГО ПРОЦЕСУ ДЕННА'!C149</f>
        <v>Освітньо-професійної програми підготовки магістрів 242 Туризм і рекреація</v>
      </c>
      <c r="D149" s="766"/>
      <c r="E149" s="766"/>
      <c r="F149" s="766"/>
      <c r="G149" s="766"/>
      <c r="H149" s="766"/>
      <c r="I149" s="766"/>
      <c r="J149" s="766"/>
      <c r="K149" s="766"/>
      <c r="L149" s="766"/>
      <c r="M149" s="766"/>
      <c r="N149" s="766"/>
      <c r="O149" s="766"/>
      <c r="P149" s="766"/>
      <c r="Q149" s="766"/>
      <c r="R149" s="766"/>
      <c r="S149" s="766"/>
      <c r="T149" s="766"/>
      <c r="U149" s="766"/>
      <c r="V149" s="766"/>
      <c r="W149" s="766"/>
      <c r="X149" s="766"/>
      <c r="Y149" s="766"/>
      <c r="Z149" s="766"/>
      <c r="AA149" s="766"/>
      <c r="AB149" s="766"/>
      <c r="AC149" s="766"/>
      <c r="AD149" s="766"/>
      <c r="AE149" s="766"/>
      <c r="AF149" s="766"/>
      <c r="AG149" s="766"/>
      <c r="AH149" s="766"/>
      <c r="AI149" s="766"/>
      <c r="AJ149" s="766"/>
      <c r="AK149" s="766"/>
      <c r="AL149" s="766"/>
      <c r="AM149" s="766"/>
      <c r="AN149" s="766"/>
      <c r="AO149" s="766"/>
      <c r="AP149" s="766"/>
      <c r="AQ149" s="766"/>
      <c r="AR149" s="766"/>
      <c r="AS149" s="766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>
      <c r="A150" s="172"/>
      <c r="B150" s="415"/>
      <c r="C150" s="763" t="str">
        <f>'ПЛАН НАВЧАЛЬНОГО ПРОЦЕСУ ДЕННА'!C150:AS150</f>
        <v xml:space="preserve"> (назва освітньої програми)</v>
      </c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  <c r="R150" s="759"/>
      <c r="S150" s="759"/>
      <c r="T150" s="759"/>
      <c r="U150" s="759"/>
      <c r="V150" s="759"/>
      <c r="W150" s="759"/>
      <c r="X150" s="759"/>
      <c r="Y150" s="759"/>
      <c r="Z150" s="759"/>
      <c r="AA150" s="759"/>
      <c r="AB150" s="759"/>
      <c r="AC150" s="759"/>
      <c r="AD150" s="759"/>
      <c r="AE150" s="759"/>
      <c r="AF150" s="759"/>
      <c r="AG150" s="759"/>
      <c r="AH150" s="759"/>
      <c r="AI150" s="759"/>
      <c r="AJ150" s="759"/>
      <c r="AK150" s="759"/>
      <c r="AL150" s="764"/>
      <c r="AM150" s="764"/>
      <c r="AN150" s="764"/>
      <c r="AO150" s="764"/>
      <c r="AP150" s="764"/>
      <c r="AQ150" s="764"/>
      <c r="AR150" s="764"/>
      <c r="AS150" s="764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>
      <c r="A151" s="172"/>
      <c r="B151" s="416" t="str">
        <f>'ПЛАН НАВЧАЛЬНОГО ПРОЦЕСУ ДЕННА'!B151</f>
        <v>а також згідно вимог</v>
      </c>
      <c r="C151" s="765" t="str">
        <f>'ПЛАН НАВЧАЛЬНОГО ПРОЦЕСУ ДЕННА'!C151</f>
        <v xml:space="preserve">Стандарт вищої освіти за спеціальністю 242 Туризм для другого рівня вищої освіти </v>
      </c>
      <c r="D151" s="766"/>
      <c r="E151" s="766"/>
      <c r="F151" s="766"/>
      <c r="G151" s="766"/>
      <c r="H151" s="766"/>
      <c r="I151" s="766"/>
      <c r="J151" s="766"/>
      <c r="K151" s="766"/>
      <c r="L151" s="766"/>
      <c r="M151" s="766"/>
      <c r="N151" s="766"/>
      <c r="O151" s="766"/>
      <c r="P151" s="766"/>
      <c r="Q151" s="766"/>
      <c r="R151" s="766"/>
      <c r="S151" s="766"/>
      <c r="T151" s="766"/>
      <c r="U151" s="766"/>
      <c r="V151" s="766"/>
      <c r="W151" s="766"/>
      <c r="X151" s="766"/>
      <c r="Y151" s="766"/>
      <c r="Z151" s="766"/>
      <c r="AA151" s="766"/>
      <c r="AB151" s="766"/>
      <c r="AC151" s="766"/>
      <c r="AD151" s="766"/>
      <c r="AE151" s="766"/>
      <c r="AF151" s="766"/>
      <c r="AG151" s="766"/>
      <c r="AH151" s="766"/>
      <c r="AI151" s="766"/>
      <c r="AJ151" s="766"/>
      <c r="AK151" s="766"/>
      <c r="AL151" s="766"/>
      <c r="AM151" s="766"/>
      <c r="AN151" s="766"/>
      <c r="AO151" s="766"/>
      <c r="AP151" s="766"/>
      <c r="AQ151" s="766"/>
      <c r="AR151" s="766"/>
      <c r="AS151" s="766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>
      <c r="A152" s="172"/>
      <c r="B152" s="360"/>
      <c r="C152" s="763" t="str">
        <f>'ПЛАН НАВЧАЛЬНОГО ПРОЦЕСУ ДЕННА'!C152:AS152</f>
        <v xml:space="preserve"> (назва професійного стандарту, за наявності)</v>
      </c>
      <c r="D152" s="759"/>
      <c r="E152" s="759"/>
      <c r="F152" s="759"/>
      <c r="G152" s="759"/>
      <c r="H152" s="759"/>
      <c r="I152" s="759"/>
      <c r="J152" s="759"/>
      <c r="K152" s="759"/>
      <c r="L152" s="759"/>
      <c r="M152" s="759"/>
      <c r="N152" s="759"/>
      <c r="O152" s="759"/>
      <c r="P152" s="759"/>
      <c r="Q152" s="759"/>
      <c r="R152" s="759"/>
      <c r="S152" s="759"/>
      <c r="T152" s="759"/>
      <c r="U152" s="759"/>
      <c r="V152" s="759"/>
      <c r="W152" s="759"/>
      <c r="X152" s="759"/>
      <c r="Y152" s="759"/>
      <c r="Z152" s="759"/>
      <c r="AA152" s="759"/>
      <c r="AB152" s="759"/>
      <c r="AC152" s="759"/>
      <c r="AD152" s="759"/>
      <c r="AE152" s="759"/>
      <c r="AF152" s="759"/>
      <c r="AG152" s="759"/>
      <c r="AH152" s="759"/>
      <c r="AI152" s="759"/>
      <c r="AJ152" s="759"/>
      <c r="AK152" s="759"/>
      <c r="AL152" s="764"/>
      <c r="AM152" s="764"/>
      <c r="AN152" s="764"/>
      <c r="AO152" s="764"/>
      <c r="AP152" s="764"/>
      <c r="AQ152" s="764"/>
      <c r="AR152" s="764"/>
      <c r="AS152" s="764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>
      <c r="A153"/>
      <c r="B153" s="361" t="str">
        <f>'ПЛАН НАВЧАЛЬНОГО ПРОЦЕСУ ДЕННА'!B153</f>
        <v>Гарант освітньої програми</v>
      </c>
      <c r="C153" s="761"/>
      <c r="D153" s="761"/>
      <c r="E153" s="761"/>
      <c r="F153" s="761"/>
      <c r="G153" s="761"/>
      <c r="H153" s="761"/>
      <c r="J153" s="757" t="str">
        <f>'ПЛАН НАВЧАЛЬНОГО ПРОЦЕСУ ДЕННА'!J153:W153</f>
        <v>д.е.н. проф. Зеленко О. О.</v>
      </c>
      <c r="K153" s="757"/>
      <c r="L153" s="757"/>
      <c r="M153" s="757"/>
      <c r="N153" s="757"/>
      <c r="O153" s="757"/>
      <c r="P153" s="757"/>
      <c r="Q153" s="757"/>
      <c r="R153" s="757"/>
      <c r="S153" s="757"/>
      <c r="T153" s="757"/>
      <c r="U153" s="757"/>
      <c r="V153" s="757"/>
      <c r="W153" s="757"/>
      <c r="X153" s="758"/>
      <c r="Y153" s="758"/>
      <c r="Z153" s="758"/>
      <c r="AA153" s="758"/>
      <c r="AB153" s="172"/>
      <c r="AC153" s="172"/>
      <c r="AD153" s="363" t="str">
        <f>'ПЛАН НАВЧАЛЬНОГО ПРОЦЕСУ ДЕННА'!AD153</f>
        <v>Кафедра</v>
      </c>
      <c r="AF153" s="754" t="str">
        <f>'ПЛАН НАВЧАЛЬНОГО ПРОЦЕСУ ДЕННА'!AF153:AP153</f>
        <v>міжнародної економіки і туризму</v>
      </c>
      <c r="AG153" s="755"/>
      <c r="AH153" s="755"/>
      <c r="AI153" s="755"/>
      <c r="AJ153" s="755"/>
      <c r="AK153" s="755"/>
      <c r="AL153" s="755"/>
      <c r="AM153" s="755"/>
      <c r="AN153" s="755"/>
      <c r="AO153" s="755"/>
      <c r="AP153" s="755"/>
      <c r="AQ153" s="756"/>
      <c r="AR153" s="756"/>
      <c r="AS153" s="756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6</v>
      </c>
      <c r="BM153" s="171">
        <f>COUNTIF($Q$15:$W$68,2)+COUNTIF($Q$106:$W$125,2)</f>
        <v>5</v>
      </c>
      <c r="BN153" s="171">
        <f>COUNTIF($Q$15:$W$68,3)+COUNTIF($Q$106:$W$125,3)</f>
        <v>1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>
      <c r="B154" s="364"/>
      <c r="C154" s="759" t="str">
        <f>'ПЛАН НАВЧАЛЬНОГО ПРОЦЕСУ ДЕННА'!C154:H154</f>
        <v>(підпис)</v>
      </c>
      <c r="D154" s="759"/>
      <c r="E154" s="759"/>
      <c r="F154" s="759"/>
      <c r="G154" s="759"/>
      <c r="H154" s="760"/>
      <c r="J154" s="759" t="str">
        <f>'ПЛАН НАВЧАЛЬНОГО ПРОЦЕСУ ДЕННА'!J154:AA154</f>
        <v>(вчений ступінь, вчене звання, прізвище та ініціали)</v>
      </c>
      <c r="K154" s="759"/>
      <c r="L154" s="759"/>
      <c r="M154" s="759"/>
      <c r="N154" s="759"/>
      <c r="O154" s="759"/>
      <c r="P154" s="759"/>
      <c r="Q154" s="759"/>
      <c r="R154" s="759"/>
      <c r="S154" s="759"/>
      <c r="T154" s="759"/>
      <c r="U154" s="759"/>
      <c r="V154" s="759"/>
      <c r="W154" s="759"/>
      <c r="X154" s="760"/>
      <c r="Y154" s="760"/>
      <c r="Z154" s="760"/>
      <c r="AA154" s="760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6</v>
      </c>
      <c r="BM154" s="96">
        <f t="shared" ca="1" si="226"/>
        <v>5</v>
      </c>
      <c r="BN154" s="96">
        <f t="shared" ca="1" si="226"/>
        <v>1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>
      <c r="B155" s="361" t="str">
        <f>'ПЛАН НАВЧАЛЬНОГО ПРОЦЕСУ ДЕННА'!B155</f>
        <v xml:space="preserve">Завідувач кафедри </v>
      </c>
      <c r="C155" s="762"/>
      <c r="D155" s="761"/>
      <c r="E155" s="761"/>
      <c r="F155" s="761"/>
      <c r="G155" s="761"/>
      <c r="H155" s="761"/>
      <c r="I155" s="360"/>
      <c r="J155" s="757" t="str">
        <f>'ПЛАН НАВЧАЛЬНОГО ПРОЦЕСУ ДЕННА'!J155:W155</f>
        <v>д.е.н. проф. Д'яченко Ю. Ю.</v>
      </c>
      <c r="K155" s="757"/>
      <c r="L155" s="757"/>
      <c r="M155" s="757"/>
      <c r="N155" s="757"/>
      <c r="O155" s="757"/>
      <c r="P155" s="757"/>
      <c r="Q155" s="757"/>
      <c r="R155" s="757"/>
      <c r="S155" s="757"/>
      <c r="T155" s="757"/>
      <c r="U155" s="757"/>
      <c r="V155" s="757"/>
      <c r="W155" s="757"/>
      <c r="X155" s="758"/>
      <c r="Y155" s="758"/>
      <c r="Z155" s="758"/>
      <c r="AA155" s="758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>
      <c r="C156" s="759" t="str">
        <f>'ПЛАН НАВЧАЛЬНОГО ПРОЦЕСУ ДЕННА'!C156:H156</f>
        <v>(підпис)</v>
      </c>
      <c r="D156" s="759"/>
      <c r="E156" s="759"/>
      <c r="F156" s="759"/>
      <c r="G156" s="759"/>
      <c r="H156" s="760"/>
      <c r="J156" s="759" t="str">
        <f>'ПЛАН НАВЧАЛЬНОГО ПРОЦЕСУ ДЕННА'!J156:AA156</f>
        <v>(вчений ступінь, вчене звання, прізвище та ініціали)</v>
      </c>
      <c r="K156" s="759"/>
      <c r="L156" s="759"/>
      <c r="M156" s="759"/>
      <c r="N156" s="759"/>
      <c r="O156" s="759"/>
      <c r="P156" s="759"/>
      <c r="Q156" s="759"/>
      <c r="R156" s="759"/>
      <c r="S156" s="759"/>
      <c r="T156" s="759"/>
      <c r="U156" s="759"/>
      <c r="V156" s="759"/>
      <c r="W156" s="759"/>
      <c r="X156" s="760"/>
      <c r="Y156" s="760"/>
      <c r="Z156" s="760"/>
      <c r="AA156" s="760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281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>
      <c r="BW164"/>
      <c r="BX164"/>
      <c r="BY164"/>
      <c r="BZ164"/>
      <c r="CA164"/>
      <c r="CB164"/>
      <c r="CC164"/>
      <c r="CD164"/>
    </row>
    <row r="165" spans="1:116" ht="13.5" customHeight="1">
      <c r="C165" s="362"/>
      <c r="BW165"/>
      <c r="BX165"/>
      <c r="BY165"/>
      <c r="BZ165"/>
      <c r="CA165"/>
      <c r="CB165"/>
      <c r="CC165"/>
      <c r="CD165"/>
    </row>
    <row r="166" spans="1:116" ht="13.5" customHeight="1">
      <c r="C166" s="362"/>
      <c r="BW166"/>
      <c r="BX166"/>
      <c r="BY166"/>
      <c r="BZ166"/>
      <c r="CA166"/>
      <c r="CB166"/>
      <c r="CC166"/>
      <c r="CD166"/>
    </row>
    <row r="167" spans="1:116">
      <c r="BW167"/>
      <c r="BX167"/>
      <c r="BY167"/>
      <c r="BZ167"/>
      <c r="CA167"/>
      <c r="CB167"/>
      <c r="CC167"/>
      <c r="CD167"/>
    </row>
    <row r="168" spans="1:116">
      <c r="BW168"/>
      <c r="BX168"/>
      <c r="BY168"/>
      <c r="BZ168"/>
      <c r="CA168"/>
      <c r="CB168"/>
      <c r="CC168"/>
      <c r="CD168"/>
    </row>
    <row r="169" spans="1:116">
      <c r="BW169"/>
      <c r="BX169"/>
      <c r="BY169"/>
      <c r="BZ169"/>
      <c r="CA169"/>
      <c r="CB169"/>
      <c r="CC169"/>
      <c r="CD169"/>
    </row>
    <row r="170" spans="1:116">
      <c r="BW170"/>
      <c r="BX170"/>
      <c r="BY170"/>
      <c r="BZ170"/>
      <c r="CA170"/>
      <c r="CB170"/>
      <c r="CC170"/>
      <c r="CD170"/>
    </row>
    <row r="171" spans="1:116">
      <c r="BW171"/>
      <c r="BX171"/>
      <c r="BY171"/>
      <c r="BZ171"/>
      <c r="CA171"/>
      <c r="CB171"/>
      <c r="CC171"/>
      <c r="CD171"/>
    </row>
    <row r="172" spans="1:116">
      <c r="BW172"/>
      <c r="BX172"/>
      <c r="BY172"/>
      <c r="BZ172"/>
      <c r="CA172"/>
      <c r="CB172"/>
      <c r="CC172"/>
      <c r="CD172"/>
    </row>
    <row r="173" spans="1:11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>
      <c r="BW193"/>
      <c r="BX193"/>
      <c r="BY193"/>
      <c r="BZ193"/>
      <c r="CA193"/>
      <c r="CB193"/>
      <c r="CC193"/>
      <c r="CD193"/>
    </row>
    <row r="194" spans="75:82" s="33" customFormat="1">
      <c r="BW194"/>
      <c r="BX194"/>
      <c r="BY194"/>
      <c r="BZ194"/>
      <c r="CA194"/>
      <c r="CB194"/>
      <c r="CC194"/>
      <c r="CD194"/>
    </row>
    <row r="195" spans="75:82" s="33" customFormat="1">
      <c r="BW195"/>
      <c r="BX195"/>
      <c r="BY195"/>
      <c r="BZ195"/>
      <c r="CA195"/>
      <c r="CB195"/>
      <c r="CC195"/>
      <c r="CD195"/>
    </row>
    <row r="196" spans="75:82" s="33" customFormat="1">
      <c r="BW196"/>
      <c r="BX196"/>
      <c r="BY196"/>
      <c r="BZ196"/>
      <c r="CA196"/>
      <c r="CB196"/>
      <c r="CC196"/>
      <c r="CD196"/>
    </row>
    <row r="197" spans="75:82" s="33" customFormat="1">
      <c r="BW197"/>
      <c r="BX197"/>
      <c r="BY197"/>
      <c r="BZ197"/>
      <c r="CA197"/>
      <c r="CB197"/>
      <c r="CC197"/>
      <c r="CD197"/>
    </row>
    <row r="198" spans="75:82" s="33" customFormat="1">
      <c r="BW198"/>
      <c r="BX198"/>
      <c r="BY198"/>
      <c r="BZ198"/>
      <c r="CA198"/>
      <c r="CB198"/>
      <c r="CC198"/>
      <c r="CD198"/>
    </row>
    <row r="199" spans="75:82" s="33" customFormat="1">
      <c r="BW199"/>
      <c r="BX199"/>
      <c r="BY199"/>
      <c r="BZ199"/>
      <c r="CA199"/>
      <c r="CB199"/>
      <c r="CC199"/>
      <c r="CD199"/>
    </row>
    <row r="207" spans="75:82" s="33" customFormat="1" ht="13.5" customHeight="1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2023-10-04T01:55:22Z</cp:lastPrinted>
  <dcterms:created xsi:type="dcterms:W3CDTF">2015-02-21T19:13:15Z</dcterms:created>
  <dcterms:modified xsi:type="dcterms:W3CDTF">2023-10-04T01:55:43Z</dcterms:modified>
</cp:coreProperties>
</file>